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.72\生管組\生管組-正\全家包裝生產排程\全家排程\食研所(排程明細日報表)\"/>
    </mc:Choice>
  </mc:AlternateContent>
  <xr:revisionPtr revIDLastSave="0" documentId="13_ncr:1_{4E0D2B5D-F5AF-46AC-AEC5-F137ECDBDAB0}" xr6:coauthVersionLast="47" xr6:coauthVersionMax="47" xr10:uidLastSave="{00000000-0000-0000-0000-000000000000}"/>
  <bookViews>
    <workbookView xWindow="-120" yWindow="-120" windowWidth="29040" windowHeight="15225" tabRatio="960" xr2:uid="{437CE4EC-B57C-470A-8EC0-2D8CCD8640D2}"/>
  </bookViews>
  <sheets>
    <sheet name="1231" sheetId="97" r:id="rId1"/>
    <sheet name="1231(18度C)" sheetId="98" r:id="rId2"/>
    <sheet name="1231(4度C)" sheetId="99" r:id="rId3"/>
    <sheet name="1230" sheetId="94" r:id="rId4"/>
    <sheet name="1230(18度C)" sheetId="95" r:id="rId5"/>
    <sheet name="1230(4度C)" sheetId="96" r:id="rId6"/>
    <sheet name="1229" sheetId="85" r:id="rId7"/>
    <sheet name="1229(18度C)" sheetId="86" r:id="rId8"/>
    <sheet name="1229(4度C)" sheetId="87" r:id="rId9"/>
    <sheet name="1228" sheetId="82" r:id="rId10"/>
    <sheet name="1228(18度C)" sheetId="83" r:id="rId11"/>
    <sheet name="1228(4度C)" sheetId="84" r:id="rId12"/>
    <sheet name="1227" sheetId="79" r:id="rId13"/>
    <sheet name="1227(18度C)" sheetId="80" r:id="rId14"/>
    <sheet name="1227(4度C)" sheetId="81" r:id="rId15"/>
    <sheet name="1226" sheetId="76" r:id="rId16"/>
    <sheet name="1226(18度C)" sheetId="77" r:id="rId17"/>
    <sheet name="1226(4度C)" sheetId="78" r:id="rId18"/>
    <sheet name="1225" sheetId="73" r:id="rId19"/>
    <sheet name="1225(18度C)" sheetId="74" r:id="rId20"/>
    <sheet name="1225(4度C)" sheetId="75" r:id="rId21"/>
    <sheet name="1224" sheetId="70" r:id="rId22"/>
    <sheet name="1224(18度C)" sheetId="71" r:id="rId23"/>
    <sheet name="1224(4度C)" sheetId="72" r:id="rId24"/>
    <sheet name="1223" sheetId="67" r:id="rId25"/>
    <sheet name="1223(18度C)" sheetId="68" r:id="rId26"/>
    <sheet name="1223(4度C)" sheetId="69" r:id="rId27"/>
    <sheet name="1222" sheetId="64" r:id="rId28"/>
    <sheet name="1222(18度C)" sheetId="65" r:id="rId29"/>
    <sheet name="1222(4度C)" sheetId="66" r:id="rId30"/>
    <sheet name="1221" sheetId="61" r:id="rId31"/>
    <sheet name="1221(18度C)" sheetId="62" r:id="rId32"/>
    <sheet name="1221(4度C)" sheetId="63" r:id="rId33"/>
    <sheet name="1220" sheetId="58" r:id="rId34"/>
    <sheet name="1220(18度C)" sheetId="59" r:id="rId35"/>
    <sheet name="1220(4度C)" sheetId="60" r:id="rId36"/>
    <sheet name="1219" sheetId="55" r:id="rId37"/>
    <sheet name="1219(18度C)" sheetId="56" r:id="rId38"/>
    <sheet name="1219(4度C)" sheetId="57" r:id="rId39"/>
    <sheet name="1218" sheetId="52" r:id="rId40"/>
    <sheet name="1218(18度C)" sheetId="53" r:id="rId41"/>
    <sheet name="1218(4度C)" sheetId="54" r:id="rId42"/>
    <sheet name="1217" sheetId="49" r:id="rId43"/>
    <sheet name="1217(18度C)" sheetId="50" r:id="rId44"/>
    <sheet name="1217(4度C)" sheetId="51" r:id="rId45"/>
    <sheet name="1216" sheetId="46" r:id="rId46"/>
    <sheet name="1216(18度C)" sheetId="47" r:id="rId47"/>
    <sheet name="1216(4度C)" sheetId="48" r:id="rId48"/>
    <sheet name="1215" sheetId="43" r:id="rId49"/>
    <sheet name="1215(18度C)" sheetId="44" r:id="rId50"/>
    <sheet name="1215(4度C)" sheetId="45" r:id="rId51"/>
    <sheet name="1214" sheetId="40" r:id="rId52"/>
    <sheet name="1214(18度C)" sheetId="41" r:id="rId53"/>
    <sheet name="1214(4度C)" sheetId="42" r:id="rId54"/>
    <sheet name="1213" sheetId="37" r:id="rId55"/>
    <sheet name="1213(18度C)" sheetId="38" r:id="rId56"/>
    <sheet name="1213(4度C)" sheetId="39" r:id="rId57"/>
    <sheet name="1212" sheetId="34" r:id="rId58"/>
    <sheet name="1212(18度C)" sheetId="35" r:id="rId59"/>
    <sheet name="1212(4度C)" sheetId="36" r:id="rId60"/>
    <sheet name="1211" sheetId="31" r:id="rId61"/>
    <sheet name="1211(18度C)" sheetId="32" r:id="rId62"/>
    <sheet name="1211(4度C)" sheetId="33" r:id="rId63"/>
    <sheet name="1210" sheetId="28" r:id="rId64"/>
    <sheet name="1210(18度C)" sheetId="29" r:id="rId65"/>
    <sheet name="1210(4度C)" sheetId="30" r:id="rId66"/>
    <sheet name="1209" sheetId="25" r:id="rId67"/>
    <sheet name="1209(18度C)" sheetId="26" r:id="rId68"/>
    <sheet name="1209(4度C)" sheetId="27" r:id="rId69"/>
    <sheet name="1208" sheetId="22" r:id="rId70"/>
    <sheet name="1208(18度C)" sheetId="23" r:id="rId71"/>
    <sheet name="1208(4度C)" sheetId="24" r:id="rId72"/>
    <sheet name="1207" sheetId="19" r:id="rId73"/>
    <sheet name="1207(18度C)" sheetId="20" r:id="rId74"/>
    <sheet name="1207(4度C)" sheetId="21" r:id="rId75"/>
    <sheet name="1206" sheetId="16" r:id="rId76"/>
    <sheet name="1206(18度C)" sheetId="17" r:id="rId77"/>
    <sheet name="1206(4度C)" sheetId="18" r:id="rId78"/>
    <sheet name="1205" sheetId="13" r:id="rId79"/>
    <sheet name="1205(18度C)" sheetId="14" r:id="rId80"/>
    <sheet name="1205(4度C)" sheetId="15" r:id="rId81"/>
    <sheet name="1204" sheetId="10" r:id="rId82"/>
    <sheet name="1204(18度C)" sheetId="11" r:id="rId83"/>
    <sheet name="1204(4度C)" sheetId="12" r:id="rId84"/>
    <sheet name="1203" sheetId="7" r:id="rId85"/>
    <sheet name="1203(18度C)" sheetId="8" r:id="rId86"/>
    <sheet name="1203(4度C)" sheetId="9" r:id="rId87"/>
    <sheet name="1202" sheetId="4" r:id="rId88"/>
    <sheet name="1202(18度C)" sheetId="5" r:id="rId89"/>
    <sheet name="1202(4度C)" sheetId="6" r:id="rId90"/>
    <sheet name="1201" sheetId="1" r:id="rId91"/>
    <sheet name="1201(18度C)" sheetId="2" r:id="rId92"/>
    <sheet name="1201(4度C)" sheetId="3" r:id="rId93"/>
  </sheets>
  <externalReferences>
    <externalReference r:id="rId94"/>
  </externalReferences>
  <definedNames>
    <definedName name="_xlnm._FilterDatabase" localSheetId="91" hidden="1">'1201(18度C)'!$A$4:$AC$208</definedName>
    <definedName name="_xlnm._FilterDatabase" localSheetId="92" hidden="1">'1201(4度C)'!$A$4:$AK$4</definedName>
    <definedName name="_xlnm._FilterDatabase" localSheetId="88" hidden="1">'1202(18度C)'!$A$4:$AK$208</definedName>
    <definedName name="_xlnm._FilterDatabase" localSheetId="89" hidden="1">'1202(4度C)'!$A$4:$AS$157</definedName>
    <definedName name="_xlnm._FilterDatabase" localSheetId="85" hidden="1">'1203(18度C)'!$A$4:$AC$208</definedName>
    <definedName name="_xlnm._FilterDatabase" localSheetId="86" hidden="1">'1203(4度C)'!$A$4:$AK$157</definedName>
    <definedName name="_xlnm._FilterDatabase" localSheetId="82" hidden="1">'1204(18度C)'!$A$4:$AK$208</definedName>
    <definedName name="_xlnm._FilterDatabase" localSheetId="83" hidden="1">'1204(4度C)'!$A$4:$AS$157</definedName>
    <definedName name="_xlnm._FilterDatabase" localSheetId="79" hidden="1">'1205(18度C)'!$A$4:$AK$208</definedName>
    <definedName name="_xlnm._FilterDatabase" localSheetId="80" hidden="1">'1205(4度C)'!$A$4:$AS$157</definedName>
    <definedName name="_xlnm._FilterDatabase" localSheetId="76" hidden="1">'1206(18度C)'!$A$4:$AK$208</definedName>
    <definedName name="_xlnm._FilterDatabase" localSheetId="77" hidden="1">'1206(4度C)'!$A$4:$AS$157</definedName>
    <definedName name="_xlnm._FilterDatabase" localSheetId="73" hidden="1">'1207(18度C)'!$A$4:$AC$208</definedName>
    <definedName name="_xlnm._FilterDatabase" localSheetId="74" hidden="1">'1207(4度C)'!$A$4:$AK$157</definedName>
    <definedName name="_xlnm._FilterDatabase" localSheetId="70" hidden="1">'1208(18度C)'!$A$4:$AC$4</definedName>
    <definedName name="_xlnm._FilterDatabase" localSheetId="71" hidden="1">'1208(4度C)'!$A$4:$AK$174</definedName>
    <definedName name="_xlnm._FilterDatabase" localSheetId="67" hidden="1">'1209(18度C)'!$A$4:$AC$208</definedName>
    <definedName name="_xlnm._FilterDatabase" localSheetId="68" hidden="1">'1209(4度C)'!$A$4:$AK$174</definedName>
    <definedName name="_xlnm._FilterDatabase" localSheetId="64" hidden="1">'1210(18度C)'!$A$4:$AC$208</definedName>
    <definedName name="_xlnm._FilterDatabase" localSheetId="65" hidden="1">'1210(4度C)'!$A$4:$AK$174</definedName>
    <definedName name="_xlnm._FilterDatabase" localSheetId="61" hidden="1">'1211(18度C)'!$A$4:$AC$208</definedName>
    <definedName name="_xlnm._FilterDatabase" localSheetId="62" hidden="1">'1211(4度C)'!$A$4:$AK$4</definedName>
    <definedName name="_xlnm._FilterDatabase" localSheetId="58" hidden="1">'1212(18度C)'!$A$4:$AC$208</definedName>
    <definedName name="_xlnm._FilterDatabase" localSheetId="59" hidden="1">'1212(4度C)'!$A$4:$AK$157</definedName>
    <definedName name="_xlnm._FilterDatabase" localSheetId="55" hidden="1">'1213(18度C)'!$A$4:$AC$208</definedName>
    <definedName name="_xlnm._FilterDatabase" localSheetId="56" hidden="1">'1213(4度C)'!$A$4:$AK$157</definedName>
    <definedName name="_xlnm._FilterDatabase" localSheetId="52" hidden="1">'1214(18度C)'!$A$4:$AC$208</definedName>
    <definedName name="_xlnm._FilterDatabase" localSheetId="53" hidden="1">'1214(4度C)'!$A$4:$AK$157</definedName>
    <definedName name="_xlnm._FilterDatabase" localSheetId="49" hidden="1">'1215(18度C)'!$A$4:$AC$208</definedName>
    <definedName name="_xlnm._FilterDatabase" localSheetId="50" hidden="1">'1215(4度C)'!$A$4:$AK$157</definedName>
    <definedName name="_xlnm._FilterDatabase" localSheetId="46" hidden="1">'1216(18度C)'!$A$4:$AC$208</definedName>
    <definedName name="_xlnm._FilterDatabase" localSheetId="47" hidden="1">'1216(4度C)'!$A$4:$AK$140</definedName>
    <definedName name="_xlnm._FilterDatabase" localSheetId="43" hidden="1">'1217(18度C)'!$A$4:$AC$208</definedName>
    <definedName name="_xlnm._FilterDatabase" localSheetId="44" hidden="1">'1217(4度C)'!$A$4:$AK$140</definedName>
    <definedName name="_xlnm._FilterDatabase" localSheetId="40" hidden="1">'1218(18度C)'!$A$4:$AC$208</definedName>
    <definedName name="_xlnm._FilterDatabase" localSheetId="41" hidden="1">'1218(4度C)'!$A$4:$AK$140</definedName>
    <definedName name="_xlnm._FilterDatabase" localSheetId="37" hidden="1">'1219(18度C)'!$A$4:$AC$174</definedName>
    <definedName name="_xlnm._FilterDatabase" localSheetId="38" hidden="1">'1219(4度C)'!$A$4:$AK$106</definedName>
    <definedName name="_xlnm._FilterDatabase" localSheetId="34" hidden="1">'1220(18度C)'!$A$4:$AC$174</definedName>
    <definedName name="_xlnm._FilterDatabase" localSheetId="35" hidden="1">'1220(4度C)'!$A$4:$AK$106</definedName>
    <definedName name="_xlnm._FilterDatabase" localSheetId="31" hidden="1">'1221(18度C)'!$A$4:$AC$174</definedName>
    <definedName name="_xlnm._FilterDatabase" localSheetId="32" hidden="1">'1221(4度C)'!$A$4:$AK$140</definedName>
    <definedName name="_xlnm._FilterDatabase" localSheetId="28" hidden="1">'1222(18度C)'!$A$4:$AC$174</definedName>
    <definedName name="_xlnm._FilterDatabase" localSheetId="29" hidden="1">'1222(4度C)'!$A$4:$AK$157</definedName>
    <definedName name="_xlnm._FilterDatabase" localSheetId="25" hidden="1">'1223(18度C)'!$A$4:$AC$174</definedName>
    <definedName name="_xlnm._FilterDatabase" localSheetId="26" hidden="1">'1223(4度C)'!$A$4:$AK$157</definedName>
    <definedName name="_xlnm._FilterDatabase" localSheetId="22" hidden="1">'1224(18度C)'!$A$4:$AC$174</definedName>
    <definedName name="_xlnm._FilterDatabase" localSheetId="23" hidden="1">'1224(4度C)'!$A$4:$AK$123</definedName>
    <definedName name="_xlnm._FilterDatabase" localSheetId="19" hidden="1">'1225(18度C)'!$A$4:$AC$174</definedName>
    <definedName name="_xlnm._FilterDatabase" localSheetId="20" hidden="1">'1225(4度C)'!$A$4:$AK$123</definedName>
    <definedName name="_xlnm._FilterDatabase" localSheetId="16" hidden="1">'1226(18度C)'!$A$4:$AC$174</definedName>
    <definedName name="_xlnm._FilterDatabase" localSheetId="17" hidden="1">'1226(4度C)'!$A$4:$AK$123</definedName>
    <definedName name="_xlnm._FilterDatabase" localSheetId="13" hidden="1">'1227(18度C)'!$A$4:$AC$174</definedName>
    <definedName name="_xlnm._FilterDatabase" localSheetId="14" hidden="1">'1227(4度C)'!$A$4:$AK$123</definedName>
    <definedName name="_xlnm._FilterDatabase" localSheetId="10" hidden="1">'1228(18度C)'!$A$4:$AC$174</definedName>
    <definedName name="_xlnm._FilterDatabase" localSheetId="11" hidden="1">'1228(4度C)'!$A$4:$AK$123</definedName>
    <definedName name="_xlnm._FilterDatabase" localSheetId="7" hidden="1">'1229(18度C)'!$A$4:$AK$174</definedName>
    <definedName name="_xlnm._FilterDatabase" localSheetId="8" hidden="1">'1229(4度C)'!$A$4:$AS$123</definedName>
    <definedName name="_xlnm._FilterDatabase" localSheetId="4" hidden="1">'1230(18度C)'!$A$4:$AC$174</definedName>
    <definedName name="_xlnm._FilterDatabase" localSheetId="5" hidden="1">'1230(4度C)'!$A$4:$AK$123</definedName>
    <definedName name="_xlnm._FilterDatabase" localSheetId="1" hidden="1">'1231(18度C)'!$A$4:$AC$174</definedName>
    <definedName name="_xlnm._FilterDatabase" localSheetId="2" hidden="1">'1231(4度C)'!$A$4:$AK$123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23" i="99" l="1"/>
  <c r="AC123" i="99"/>
  <c r="Z123" i="99"/>
  <c r="Y123" i="99"/>
  <c r="T123" i="99"/>
  <c r="S123" i="99"/>
  <c r="L123" i="99"/>
  <c r="J123" i="99"/>
  <c r="I123" i="99"/>
  <c r="O110" i="99"/>
  <c r="M110" i="99"/>
  <c r="K110" i="99"/>
  <c r="G110" i="99"/>
  <c r="O109" i="99"/>
  <c r="M109" i="99"/>
  <c r="K109" i="99"/>
  <c r="G109" i="99"/>
  <c r="O108" i="99"/>
  <c r="M108" i="99"/>
  <c r="K108" i="99"/>
  <c r="G108" i="99"/>
  <c r="O107" i="99"/>
  <c r="M107" i="99"/>
  <c r="K107" i="99"/>
  <c r="G107" i="99"/>
  <c r="AD106" i="99"/>
  <c r="AC106" i="99"/>
  <c r="Z106" i="99"/>
  <c r="Y106" i="99"/>
  <c r="T106" i="99"/>
  <c r="S106" i="99"/>
  <c r="L106" i="99"/>
  <c r="J106" i="99"/>
  <c r="I106" i="99"/>
  <c r="O93" i="99"/>
  <c r="M93" i="99"/>
  <c r="AJ93" i="99" s="1"/>
  <c r="K93" i="99"/>
  <c r="G93" i="99"/>
  <c r="O92" i="99"/>
  <c r="M92" i="99"/>
  <c r="K92" i="99"/>
  <c r="G92" i="99"/>
  <c r="O91" i="99"/>
  <c r="M91" i="99"/>
  <c r="K91" i="99"/>
  <c r="G91" i="99"/>
  <c r="O90" i="99"/>
  <c r="M90" i="99"/>
  <c r="K90" i="99"/>
  <c r="G90" i="99"/>
  <c r="AD89" i="99"/>
  <c r="AC89" i="99"/>
  <c r="Z89" i="99"/>
  <c r="Y89" i="99"/>
  <c r="T89" i="99"/>
  <c r="S89" i="99"/>
  <c r="L89" i="99"/>
  <c r="J89" i="99"/>
  <c r="I89" i="99"/>
  <c r="O89" i="99" s="1"/>
  <c r="O73" i="99"/>
  <c r="M73" i="99"/>
  <c r="K73" i="99"/>
  <c r="G73" i="99"/>
  <c r="AD72" i="99"/>
  <c r="AC72" i="99"/>
  <c r="Z72" i="99"/>
  <c r="Y72" i="99"/>
  <c r="T72" i="99"/>
  <c r="S72" i="99"/>
  <c r="L72" i="99"/>
  <c r="J72" i="99"/>
  <c r="I72" i="99"/>
  <c r="O72" i="99" s="1"/>
  <c r="O61" i="99"/>
  <c r="M61" i="99"/>
  <c r="K61" i="99"/>
  <c r="G61" i="99"/>
  <c r="O60" i="99"/>
  <c r="M60" i="99"/>
  <c r="K60" i="99"/>
  <c r="G60" i="99"/>
  <c r="O59" i="99"/>
  <c r="M59" i="99"/>
  <c r="K59" i="99"/>
  <c r="G59" i="99"/>
  <c r="O58" i="99"/>
  <c r="M58" i="99"/>
  <c r="AJ58" i="99" s="1"/>
  <c r="K58" i="99"/>
  <c r="G58" i="99"/>
  <c r="O57" i="99"/>
  <c r="M57" i="99"/>
  <c r="K57" i="99"/>
  <c r="G57" i="99"/>
  <c r="O56" i="99"/>
  <c r="M56" i="99"/>
  <c r="K56" i="99"/>
  <c r="G56" i="99"/>
  <c r="AD55" i="99"/>
  <c r="AC55" i="99"/>
  <c r="Z55" i="99"/>
  <c r="Y55" i="99"/>
  <c r="T55" i="99"/>
  <c r="S55" i="99"/>
  <c r="L55" i="99"/>
  <c r="J55" i="99"/>
  <c r="I55" i="99"/>
  <c r="O42" i="99"/>
  <c r="M42" i="99"/>
  <c r="AJ42" i="99" s="1"/>
  <c r="K42" i="99"/>
  <c r="G42" i="99"/>
  <c r="O41" i="99"/>
  <c r="M41" i="99"/>
  <c r="K41" i="99"/>
  <c r="G41" i="99"/>
  <c r="O40" i="99"/>
  <c r="M40" i="99"/>
  <c r="K40" i="99"/>
  <c r="G40" i="99"/>
  <c r="O39" i="99"/>
  <c r="M39" i="99"/>
  <c r="K39" i="99"/>
  <c r="G39" i="99"/>
  <c r="AD38" i="99"/>
  <c r="AC38" i="99"/>
  <c r="Z38" i="99"/>
  <c r="Y38" i="99"/>
  <c r="T38" i="99"/>
  <c r="S38" i="99"/>
  <c r="L38" i="99"/>
  <c r="J38" i="99"/>
  <c r="I38" i="99"/>
  <c r="O38" i="99" s="1"/>
  <c r="O26" i="99"/>
  <c r="M26" i="99"/>
  <c r="K26" i="99"/>
  <c r="G26" i="99"/>
  <c r="O25" i="99"/>
  <c r="M25" i="99"/>
  <c r="AJ25" i="99" s="1"/>
  <c r="K25" i="99"/>
  <c r="G25" i="99"/>
  <c r="O24" i="99"/>
  <c r="M24" i="99"/>
  <c r="K24" i="99"/>
  <c r="G24" i="99"/>
  <c r="O23" i="99"/>
  <c r="M23" i="99"/>
  <c r="K23" i="99"/>
  <c r="G23" i="99"/>
  <c r="O22" i="99"/>
  <c r="M22" i="99"/>
  <c r="K22" i="99"/>
  <c r="G22" i="99"/>
  <c r="AD21" i="99"/>
  <c r="AC21" i="99"/>
  <c r="Z21" i="99"/>
  <c r="Z2" i="99" s="1"/>
  <c r="Y21" i="99"/>
  <c r="T21" i="99"/>
  <c r="S21" i="99"/>
  <c r="L21" i="99"/>
  <c r="J21" i="99"/>
  <c r="I21" i="99"/>
  <c r="O9" i="99"/>
  <c r="M9" i="99"/>
  <c r="K9" i="99"/>
  <c r="G9" i="99"/>
  <c r="O8" i="99"/>
  <c r="M8" i="99"/>
  <c r="K8" i="99"/>
  <c r="G8" i="99"/>
  <c r="O7" i="99"/>
  <c r="M7" i="99"/>
  <c r="K7" i="99"/>
  <c r="G7" i="99"/>
  <c r="O6" i="99"/>
  <c r="M6" i="99"/>
  <c r="K6" i="99"/>
  <c r="G6" i="99"/>
  <c r="O5" i="99"/>
  <c r="M5" i="99"/>
  <c r="AJ5" i="99" s="1"/>
  <c r="K5" i="99"/>
  <c r="G5" i="99"/>
  <c r="AD2" i="99"/>
  <c r="Y2" i="99"/>
  <c r="H2" i="99"/>
  <c r="H1" i="99"/>
  <c r="D1" i="99"/>
  <c r="T174" i="98"/>
  <c r="S174" i="98"/>
  <c r="L174" i="98"/>
  <c r="J174" i="98"/>
  <c r="I174" i="98"/>
  <c r="O162" i="98"/>
  <c r="M162" i="98"/>
  <c r="K162" i="98"/>
  <c r="G162" i="98"/>
  <c r="O161" i="98"/>
  <c r="M161" i="98"/>
  <c r="K161" i="98"/>
  <c r="G161" i="98"/>
  <c r="O160" i="98"/>
  <c r="M160" i="98"/>
  <c r="K160" i="98"/>
  <c r="G160" i="98"/>
  <c r="O159" i="98"/>
  <c r="M159" i="98"/>
  <c r="AB159" i="98" s="1"/>
  <c r="K159" i="98"/>
  <c r="G159" i="98"/>
  <c r="O158" i="98"/>
  <c r="M158" i="98"/>
  <c r="K158" i="98"/>
  <c r="G158" i="98"/>
  <c r="T157" i="98"/>
  <c r="S157" i="98"/>
  <c r="L157" i="98"/>
  <c r="J157" i="98"/>
  <c r="I157" i="98"/>
  <c r="O144" i="98"/>
  <c r="M144" i="98"/>
  <c r="K144" i="98"/>
  <c r="G144" i="98"/>
  <c r="O143" i="98"/>
  <c r="M143" i="98"/>
  <c r="K143" i="98"/>
  <c r="G143" i="98"/>
  <c r="O142" i="98"/>
  <c r="M142" i="98"/>
  <c r="K142" i="98"/>
  <c r="G142" i="98"/>
  <c r="O141" i="98"/>
  <c r="M141" i="98"/>
  <c r="K141" i="98"/>
  <c r="G141" i="98"/>
  <c r="T140" i="98"/>
  <c r="S140" i="98"/>
  <c r="L140" i="98"/>
  <c r="J140" i="98"/>
  <c r="I140" i="98"/>
  <c r="O127" i="98"/>
  <c r="M127" i="98"/>
  <c r="K127" i="98"/>
  <c r="G127" i="98"/>
  <c r="O126" i="98"/>
  <c r="M126" i="98"/>
  <c r="K126" i="98"/>
  <c r="G126" i="98"/>
  <c r="O125" i="98"/>
  <c r="M125" i="98"/>
  <c r="K125" i="98"/>
  <c r="G125" i="98"/>
  <c r="O124" i="98"/>
  <c r="M124" i="98"/>
  <c r="K124" i="98"/>
  <c r="G124" i="98"/>
  <c r="T123" i="98"/>
  <c r="S123" i="98"/>
  <c r="L123" i="98"/>
  <c r="J123" i="98"/>
  <c r="I123" i="98"/>
  <c r="O109" i="98"/>
  <c r="M109" i="98"/>
  <c r="K109" i="98"/>
  <c r="G109" i="98"/>
  <c r="O108" i="98"/>
  <c r="M108" i="98"/>
  <c r="K108" i="98"/>
  <c r="G108" i="98"/>
  <c r="O107" i="98"/>
  <c r="M107" i="98"/>
  <c r="K107" i="98"/>
  <c r="G107" i="98"/>
  <c r="T106" i="98"/>
  <c r="S106" i="98"/>
  <c r="L106" i="98"/>
  <c r="J106" i="98"/>
  <c r="I106" i="98"/>
  <c r="O93" i="98"/>
  <c r="M93" i="98"/>
  <c r="K93" i="98"/>
  <c r="G93" i="98"/>
  <c r="O92" i="98"/>
  <c r="M92" i="98"/>
  <c r="K92" i="98"/>
  <c r="G92" i="98"/>
  <c r="O91" i="98"/>
  <c r="M91" i="98"/>
  <c r="K91" i="98"/>
  <c r="G91" i="98"/>
  <c r="O90" i="98"/>
  <c r="M90" i="98"/>
  <c r="AB90" i="98" s="1"/>
  <c r="K90" i="98"/>
  <c r="G90" i="98"/>
  <c r="T89" i="98"/>
  <c r="S89" i="98"/>
  <c r="L89" i="98"/>
  <c r="J89" i="98"/>
  <c r="I89" i="98"/>
  <c r="O76" i="98"/>
  <c r="M76" i="98"/>
  <c r="K76" i="98"/>
  <c r="G76" i="98"/>
  <c r="O75" i="98"/>
  <c r="M75" i="98"/>
  <c r="K75" i="98"/>
  <c r="G75" i="98"/>
  <c r="O74" i="98"/>
  <c r="M74" i="98"/>
  <c r="K74" i="98"/>
  <c r="G74" i="98"/>
  <c r="O73" i="98"/>
  <c r="M73" i="98"/>
  <c r="K73" i="98"/>
  <c r="G73" i="98"/>
  <c r="T72" i="98"/>
  <c r="S72" i="98"/>
  <c r="L72" i="98"/>
  <c r="J72" i="98"/>
  <c r="I72" i="98"/>
  <c r="O59" i="98"/>
  <c r="M59" i="98"/>
  <c r="K59" i="98"/>
  <c r="G59" i="98"/>
  <c r="O58" i="98"/>
  <c r="M58" i="98"/>
  <c r="K58" i="98"/>
  <c r="G58" i="98"/>
  <c r="O57" i="98"/>
  <c r="M57" i="98"/>
  <c r="K57" i="98"/>
  <c r="G57" i="98"/>
  <c r="O56" i="98"/>
  <c r="M56" i="98"/>
  <c r="K56" i="98"/>
  <c r="G56" i="98"/>
  <c r="T55" i="98"/>
  <c r="S55" i="98"/>
  <c r="L55" i="98"/>
  <c r="J55" i="98"/>
  <c r="I55" i="98"/>
  <c r="O43" i="98"/>
  <c r="M43" i="98"/>
  <c r="K43" i="98"/>
  <c r="G43" i="98"/>
  <c r="O42" i="98"/>
  <c r="M42" i="98"/>
  <c r="K42" i="98"/>
  <c r="G42" i="98"/>
  <c r="O41" i="98"/>
  <c r="M41" i="98"/>
  <c r="K41" i="98"/>
  <c r="G41" i="98"/>
  <c r="O40" i="98"/>
  <c r="M40" i="98"/>
  <c r="K40" i="98"/>
  <c r="G40" i="98"/>
  <c r="O39" i="98"/>
  <c r="M39" i="98"/>
  <c r="K39" i="98"/>
  <c r="G39" i="98"/>
  <c r="T38" i="98"/>
  <c r="S38" i="98"/>
  <c r="L38" i="98"/>
  <c r="J38" i="98"/>
  <c r="I38" i="98"/>
  <c r="O23" i="98"/>
  <c r="M23" i="98"/>
  <c r="K23" i="98"/>
  <c r="G23" i="98"/>
  <c r="O22" i="98"/>
  <c r="M22" i="98"/>
  <c r="K22" i="98"/>
  <c r="G22" i="98"/>
  <c r="T21" i="98"/>
  <c r="S21" i="98"/>
  <c r="L21" i="98"/>
  <c r="J21" i="98"/>
  <c r="I21" i="98"/>
  <c r="O10" i="98"/>
  <c r="M10" i="98"/>
  <c r="K10" i="98"/>
  <c r="G10" i="98"/>
  <c r="O9" i="98"/>
  <c r="M9" i="98"/>
  <c r="K9" i="98"/>
  <c r="G9" i="98"/>
  <c r="O8" i="98"/>
  <c r="M8" i="98"/>
  <c r="K8" i="98"/>
  <c r="G8" i="98"/>
  <c r="O7" i="98"/>
  <c r="M7" i="98"/>
  <c r="K7" i="98"/>
  <c r="G7" i="98"/>
  <c r="O6" i="98"/>
  <c r="M6" i="98"/>
  <c r="K6" i="98"/>
  <c r="G6" i="98"/>
  <c r="O5" i="98"/>
  <c r="M5" i="98"/>
  <c r="K5" i="98"/>
  <c r="G5" i="98"/>
  <c r="F1" i="98" s="1"/>
  <c r="H2" i="98"/>
  <c r="H1" i="98"/>
  <c r="D1" i="98"/>
  <c r="X34" i="97"/>
  <c r="W34" i="97"/>
  <c r="V34" i="97"/>
  <c r="T34" i="97"/>
  <c r="P34" i="97"/>
  <c r="O34" i="97"/>
  <c r="N34" i="97"/>
  <c r="M34" i="97"/>
  <c r="H34" i="97"/>
  <c r="G34" i="97"/>
  <c r="N16" i="97"/>
  <c r="M16" i="97"/>
  <c r="I8" i="97" s="1"/>
  <c r="I16" i="97"/>
  <c r="H16" i="97"/>
  <c r="G16" i="97"/>
  <c r="F16" i="97"/>
  <c r="E16" i="97"/>
  <c r="M8" i="97"/>
  <c r="G8" i="97"/>
  <c r="F8" i="97"/>
  <c r="M7" i="97"/>
  <c r="K7" i="97"/>
  <c r="I7" i="97"/>
  <c r="G7" i="97"/>
  <c r="F7" i="97"/>
  <c r="E7" i="97"/>
  <c r="R6" i="97"/>
  <c r="Q6" i="97"/>
  <c r="P6" i="97"/>
  <c r="O6" i="97"/>
  <c r="M6" i="97"/>
  <c r="K6" i="97"/>
  <c r="I6" i="97"/>
  <c r="G6" i="97"/>
  <c r="F6" i="97"/>
  <c r="E6" i="97"/>
  <c r="F3" i="97"/>
  <c r="K8" i="97" l="1"/>
  <c r="AA5" i="98"/>
  <c r="M21" i="98"/>
  <c r="AB21" i="98" s="1"/>
  <c r="AC5" i="98" s="1"/>
  <c r="AB5" i="98"/>
  <c r="N5" i="98"/>
  <c r="AB6" i="98"/>
  <c r="AA6" i="98"/>
  <c r="N6" i="98"/>
  <c r="AB7" i="98"/>
  <c r="AA7" i="98"/>
  <c r="N7" i="98"/>
  <c r="Q7" i="98" s="1"/>
  <c r="AB8" i="98"/>
  <c r="AA8" i="98"/>
  <c r="N8" i="98"/>
  <c r="AB9" i="98"/>
  <c r="AA9" i="98"/>
  <c r="N9" i="98"/>
  <c r="Q9" i="98" s="1"/>
  <c r="AB10" i="98"/>
  <c r="AA10" i="98"/>
  <c r="N10" i="98"/>
  <c r="K21" i="98"/>
  <c r="O21" i="98"/>
  <c r="M38" i="98"/>
  <c r="N38" i="98" s="1"/>
  <c r="AB22" i="98"/>
  <c r="AA22" i="98"/>
  <c r="N22" i="98"/>
  <c r="Q22" i="98" s="1"/>
  <c r="AB23" i="98"/>
  <c r="AA23" i="98"/>
  <c r="N23" i="98"/>
  <c r="Q23" i="98" s="1"/>
  <c r="K38" i="98"/>
  <c r="O38" i="98"/>
  <c r="M55" i="98"/>
  <c r="AB39" i="98"/>
  <c r="N39" i="98"/>
  <c r="AB40" i="98"/>
  <c r="AA40" i="98"/>
  <c r="N40" i="98"/>
  <c r="AB41" i="98"/>
  <c r="AA41" i="98"/>
  <c r="AB42" i="98"/>
  <c r="AA42" i="98"/>
  <c r="N42" i="98"/>
  <c r="Q42" i="98" s="1"/>
  <c r="AB43" i="98"/>
  <c r="AA43" i="98"/>
  <c r="N43" i="98"/>
  <c r="Q43" i="98" s="1"/>
  <c r="K55" i="98"/>
  <c r="O55" i="98"/>
  <c r="AB56" i="98"/>
  <c r="M72" i="98"/>
  <c r="AB72" i="98" s="1"/>
  <c r="AC56" i="98" s="1"/>
  <c r="AA56" i="98"/>
  <c r="N56" i="98"/>
  <c r="AB57" i="98"/>
  <c r="AA57" i="98"/>
  <c r="N57" i="98"/>
  <c r="N58" i="98"/>
  <c r="AB58" i="98"/>
  <c r="AA58" i="98"/>
  <c r="AB59" i="98"/>
  <c r="AA59" i="98"/>
  <c r="N59" i="98"/>
  <c r="Q59" i="98" s="1"/>
  <c r="K72" i="98"/>
  <c r="O72" i="98"/>
  <c r="AB73" i="98"/>
  <c r="N73" i="98"/>
  <c r="Q73" i="98" s="1"/>
  <c r="AB74" i="98"/>
  <c r="AA74" i="98"/>
  <c r="N74" i="98"/>
  <c r="Q74" i="98" s="1"/>
  <c r="N75" i="98"/>
  <c r="AA75" i="98"/>
  <c r="AB76" i="98"/>
  <c r="AA76" i="98"/>
  <c r="K89" i="98"/>
  <c r="O89" i="98"/>
  <c r="AB91" i="98"/>
  <c r="AA91" i="98"/>
  <c r="N91" i="98"/>
  <c r="Q91" i="98" s="1"/>
  <c r="AB92" i="98"/>
  <c r="AA92" i="98"/>
  <c r="N92" i="98"/>
  <c r="Q92" i="98" s="1"/>
  <c r="N93" i="98"/>
  <c r="AA93" i="98"/>
  <c r="K106" i="98"/>
  <c r="O106" i="98"/>
  <c r="M123" i="98"/>
  <c r="AB123" i="98" s="1"/>
  <c r="AC107" i="98" s="1"/>
  <c r="AB107" i="98"/>
  <c r="AA107" i="98"/>
  <c r="N107" i="98"/>
  <c r="Q107" i="98" s="1"/>
  <c r="AB108" i="98"/>
  <c r="AA108" i="98"/>
  <c r="N108" i="98"/>
  <c r="AB109" i="98"/>
  <c r="AA109" i="98"/>
  <c r="N109" i="98"/>
  <c r="Q109" i="98" s="1"/>
  <c r="K123" i="98"/>
  <c r="O123" i="98"/>
  <c r="AB124" i="98"/>
  <c r="N124" i="98"/>
  <c r="Q124" i="98" s="1"/>
  <c r="AB125" i="98"/>
  <c r="AA125" i="98"/>
  <c r="N125" i="98"/>
  <c r="Q125" i="98" s="1"/>
  <c r="AB126" i="98"/>
  <c r="AA126" i="98"/>
  <c r="N126" i="98"/>
  <c r="AB127" i="98"/>
  <c r="AA127" i="98"/>
  <c r="K140" i="98"/>
  <c r="O140" i="98"/>
  <c r="AB141" i="98"/>
  <c r="N141" i="98"/>
  <c r="Q141" i="98" s="1"/>
  <c r="AB142" i="98"/>
  <c r="AA142" i="98"/>
  <c r="N142" i="98"/>
  <c r="Q142" i="98" s="1"/>
  <c r="AB143" i="98"/>
  <c r="AA143" i="98"/>
  <c r="AB144" i="98"/>
  <c r="AA144" i="98"/>
  <c r="N144" i="98"/>
  <c r="P144" i="98" s="1"/>
  <c r="K157" i="98"/>
  <c r="O157" i="98"/>
  <c r="M174" i="98"/>
  <c r="AB158" i="98"/>
  <c r="N158" i="98"/>
  <c r="Q158" i="98" s="1"/>
  <c r="AB160" i="98"/>
  <c r="AA160" i="98"/>
  <c r="N160" i="98"/>
  <c r="Q160" i="98" s="1"/>
  <c r="AB161" i="98"/>
  <c r="AA161" i="98"/>
  <c r="N161" i="98"/>
  <c r="Q161" i="98" s="1"/>
  <c r="AB162" i="98"/>
  <c r="AA162" i="98"/>
  <c r="N162" i="98"/>
  <c r="P162" i="98" s="1"/>
  <c r="K174" i="98"/>
  <c r="O174" i="98"/>
  <c r="F1" i="99"/>
  <c r="F2" i="99" s="1"/>
  <c r="AJ6" i="99"/>
  <c r="N6" i="99"/>
  <c r="Q6" i="99" s="1"/>
  <c r="AJ7" i="99"/>
  <c r="AI7" i="99"/>
  <c r="N7" i="99"/>
  <c r="Q7" i="99" s="1"/>
  <c r="N8" i="99"/>
  <c r="AJ8" i="99"/>
  <c r="AI8" i="99"/>
  <c r="N9" i="99"/>
  <c r="AI9" i="99"/>
  <c r="K21" i="99"/>
  <c r="O21" i="99"/>
  <c r="M38" i="99"/>
  <c r="AJ22" i="99"/>
  <c r="AI22" i="99"/>
  <c r="N22" i="99"/>
  <c r="N23" i="99"/>
  <c r="AJ23" i="99"/>
  <c r="AJ24" i="99"/>
  <c r="N24" i="99"/>
  <c r="Q24" i="99" s="1"/>
  <c r="AJ26" i="99"/>
  <c r="AI26" i="99"/>
  <c r="N26" i="99"/>
  <c r="K38" i="99"/>
  <c r="AI39" i="99"/>
  <c r="AJ39" i="99"/>
  <c r="N39" i="99"/>
  <c r="Q39" i="99" s="1"/>
  <c r="AI40" i="99"/>
  <c r="AJ40" i="99"/>
  <c r="AJ41" i="99"/>
  <c r="AI41" i="99"/>
  <c r="N41" i="99"/>
  <c r="K55" i="99"/>
  <c r="O55" i="99"/>
  <c r="AC2" i="99"/>
  <c r="N56" i="99"/>
  <c r="M72" i="99"/>
  <c r="N72" i="99" s="1"/>
  <c r="AI56" i="99"/>
  <c r="AJ57" i="99"/>
  <c r="AI57" i="99"/>
  <c r="N57" i="99"/>
  <c r="Q57" i="99" s="1"/>
  <c r="AJ59" i="99"/>
  <c r="AI59" i="99"/>
  <c r="N59" i="99"/>
  <c r="Q59" i="99" s="1"/>
  <c r="AI60" i="99"/>
  <c r="AJ60" i="99"/>
  <c r="N60" i="99"/>
  <c r="AJ61" i="99"/>
  <c r="AI61" i="99"/>
  <c r="N61" i="99"/>
  <c r="M89" i="99"/>
  <c r="AJ73" i="99"/>
  <c r="N73" i="99"/>
  <c r="AI90" i="99"/>
  <c r="AJ90" i="99"/>
  <c r="N90" i="99"/>
  <c r="Q90" i="99" s="1"/>
  <c r="AI91" i="99"/>
  <c r="AJ91" i="99"/>
  <c r="N92" i="99"/>
  <c r="AI92" i="99"/>
  <c r="K106" i="99"/>
  <c r="O106" i="99"/>
  <c r="M123" i="99"/>
  <c r="AI107" i="99"/>
  <c r="AJ108" i="99"/>
  <c r="AI108" i="99"/>
  <c r="N108" i="99"/>
  <c r="Q108" i="99" s="1"/>
  <c r="AJ109" i="99"/>
  <c r="AI109" i="99"/>
  <c r="AJ110" i="99"/>
  <c r="AI110" i="99"/>
  <c r="N110" i="99"/>
  <c r="Q110" i="99" s="1"/>
  <c r="K123" i="99"/>
  <c r="O123" i="99"/>
  <c r="F2" i="98"/>
  <c r="I3" i="97"/>
  <c r="N174" i="98"/>
  <c r="AB174" i="98"/>
  <c r="AC158" i="98" s="1"/>
  <c r="AA174" i="98"/>
  <c r="P92" i="99"/>
  <c r="Q92" i="99"/>
  <c r="Q9" i="99"/>
  <c r="P9" i="99"/>
  <c r="N55" i="98"/>
  <c r="AB55" i="98"/>
  <c r="AC39" i="98" s="1"/>
  <c r="AA55" i="98"/>
  <c r="N38" i="99"/>
  <c r="AJ38" i="99"/>
  <c r="AK22" i="99" s="1"/>
  <c r="AI38" i="99"/>
  <c r="Q56" i="99"/>
  <c r="P56" i="99"/>
  <c r="P93" i="98"/>
  <c r="Q93" i="98"/>
  <c r="AJ123" i="99"/>
  <c r="AK107" i="99" s="1"/>
  <c r="AI123" i="99"/>
  <c r="N123" i="99"/>
  <c r="Q58" i="98"/>
  <c r="P58" i="98"/>
  <c r="Q8" i="99"/>
  <c r="P8" i="99"/>
  <c r="P75" i="98"/>
  <c r="Q75" i="98"/>
  <c r="N89" i="99"/>
  <c r="AJ89" i="99"/>
  <c r="AK73" i="99" s="1"/>
  <c r="AI89" i="99"/>
  <c r="P38" i="98"/>
  <c r="Q38" i="98"/>
  <c r="R22" i="98" s="1"/>
  <c r="Q23" i="99"/>
  <c r="P23" i="99"/>
  <c r="N143" i="98"/>
  <c r="Q144" i="98"/>
  <c r="AA158" i="98"/>
  <c r="Q162" i="98"/>
  <c r="AJ9" i="99"/>
  <c r="AI23" i="99"/>
  <c r="N40" i="99"/>
  <c r="N91" i="99"/>
  <c r="P7" i="98"/>
  <c r="N21" i="98"/>
  <c r="P23" i="98"/>
  <c r="P43" i="98"/>
  <c r="N72" i="98"/>
  <c r="P74" i="98"/>
  <c r="AB75" i="98"/>
  <c r="P92" i="98"/>
  <c r="AB93" i="98"/>
  <c r="N123" i="98"/>
  <c r="P125" i="98"/>
  <c r="P161" i="98"/>
  <c r="N25" i="99"/>
  <c r="AJ56" i="99"/>
  <c r="AI73" i="99"/>
  <c r="AJ92" i="99"/>
  <c r="AJ107" i="99"/>
  <c r="P22" i="98"/>
  <c r="AA39" i="98"/>
  <c r="P73" i="98"/>
  <c r="P124" i="98"/>
  <c r="P7" i="99"/>
  <c r="P39" i="99"/>
  <c r="P59" i="99"/>
  <c r="K72" i="99"/>
  <c r="Q72" i="99" s="1"/>
  <c r="R56" i="99" s="1"/>
  <c r="P90" i="99"/>
  <c r="P110" i="99"/>
  <c r="M89" i="98"/>
  <c r="N90" i="98"/>
  <c r="M140" i="98"/>
  <c r="M55" i="99"/>
  <c r="N58" i="99"/>
  <c r="AI72" i="99"/>
  <c r="M106" i="99"/>
  <c r="N109" i="99"/>
  <c r="AA38" i="98"/>
  <c r="P42" i="98"/>
  <c r="P59" i="98"/>
  <c r="P91" i="98"/>
  <c r="P109" i="98"/>
  <c r="P142" i="98"/>
  <c r="P160" i="98"/>
  <c r="N5" i="99"/>
  <c r="M21" i="99"/>
  <c r="AJ72" i="99"/>
  <c r="AK56" i="99" s="1"/>
  <c r="AB38" i="98"/>
  <c r="AC22" i="98" s="1"/>
  <c r="N41" i="98"/>
  <c r="AA73" i="98"/>
  <c r="N76" i="98"/>
  <c r="AA124" i="98"/>
  <c r="N127" i="98"/>
  <c r="P141" i="98"/>
  <c r="N159" i="98"/>
  <c r="P6" i="99"/>
  <c r="AI25" i="99"/>
  <c r="N42" i="99"/>
  <c r="N93" i="99"/>
  <c r="M106" i="98"/>
  <c r="M157" i="98"/>
  <c r="P24" i="99"/>
  <c r="K89" i="99"/>
  <c r="E8" i="97"/>
  <c r="P9" i="98"/>
  <c r="AA21" i="98"/>
  <c r="AA72" i="98"/>
  <c r="AA123" i="98"/>
  <c r="AI6" i="99"/>
  <c r="AI58" i="99"/>
  <c r="N107" i="99"/>
  <c r="AA90" i="98"/>
  <c r="P107" i="98"/>
  <c r="AA141" i="98"/>
  <c r="P158" i="98"/>
  <c r="AI24" i="99"/>
  <c r="P57" i="99"/>
  <c r="P108" i="99"/>
  <c r="AA159" i="98"/>
  <c r="AI5" i="99"/>
  <c r="AI42" i="99"/>
  <c r="AI93" i="99"/>
  <c r="Q73" i="99" l="1"/>
  <c r="P73" i="99"/>
  <c r="P61" i="99"/>
  <c r="Q61" i="99"/>
  <c r="P60" i="99"/>
  <c r="Q60" i="99"/>
  <c r="P41" i="99"/>
  <c r="Q41" i="99"/>
  <c r="Q26" i="99"/>
  <c r="P26" i="99"/>
  <c r="Q22" i="99"/>
  <c r="P22" i="99"/>
  <c r="P126" i="98"/>
  <c r="Q126" i="98"/>
  <c r="P108" i="98"/>
  <c r="Q108" i="98"/>
  <c r="P57" i="98"/>
  <c r="Q57" i="98"/>
  <c r="P56" i="98"/>
  <c r="Q56" i="98"/>
  <c r="P40" i="98"/>
  <c r="Q40" i="98"/>
  <c r="P39" i="98"/>
  <c r="Q39" i="98"/>
  <c r="P10" i="98"/>
  <c r="Q10" i="98"/>
  <c r="P8" i="98"/>
  <c r="Q8" i="98"/>
  <c r="P6" i="98"/>
  <c r="Q6" i="98"/>
  <c r="P5" i="98"/>
  <c r="Q5" i="98"/>
  <c r="Q127" i="98"/>
  <c r="P127" i="98"/>
  <c r="Q76" i="98"/>
  <c r="P76" i="98"/>
  <c r="Q25" i="99"/>
  <c r="P25" i="99"/>
  <c r="Q123" i="99"/>
  <c r="R107" i="99" s="1"/>
  <c r="P123" i="99"/>
  <c r="P55" i="98"/>
  <c r="Q55" i="98"/>
  <c r="R39" i="98" s="1"/>
  <c r="Q91" i="99"/>
  <c r="P91" i="99"/>
  <c r="N157" i="98"/>
  <c r="AB157" i="98"/>
  <c r="AC141" i="98" s="1"/>
  <c r="AA157" i="98"/>
  <c r="Q41" i="98"/>
  <c r="P41" i="98"/>
  <c r="Q109" i="99"/>
  <c r="P109" i="99"/>
  <c r="Q40" i="99"/>
  <c r="P40" i="99"/>
  <c r="N106" i="98"/>
  <c r="AB106" i="98"/>
  <c r="AC90" i="98" s="1"/>
  <c r="AA106" i="98"/>
  <c r="N106" i="99"/>
  <c r="AJ106" i="99"/>
  <c r="AK90" i="99" s="1"/>
  <c r="AI106" i="99"/>
  <c r="Q123" i="98"/>
  <c r="R107" i="98" s="1"/>
  <c r="P123" i="98"/>
  <c r="Q89" i="99"/>
  <c r="R73" i="99" s="1"/>
  <c r="P89" i="99"/>
  <c r="Q107" i="99"/>
  <c r="P107" i="99"/>
  <c r="Q93" i="99"/>
  <c r="P93" i="99"/>
  <c r="Q21" i="98"/>
  <c r="R5" i="98" s="1"/>
  <c r="P21" i="98"/>
  <c r="Q42" i="99"/>
  <c r="P42" i="99"/>
  <c r="N21" i="99"/>
  <c r="AJ21" i="99"/>
  <c r="AK5" i="99" s="1"/>
  <c r="AI21" i="99"/>
  <c r="Q58" i="99"/>
  <c r="P58" i="99"/>
  <c r="Q5" i="99"/>
  <c r="P5" i="99"/>
  <c r="N55" i="99"/>
  <c r="AJ55" i="99"/>
  <c r="AK39" i="99" s="1"/>
  <c r="AI55" i="99"/>
  <c r="P72" i="99"/>
  <c r="AA140" i="98"/>
  <c r="N140" i="98"/>
  <c r="AB140" i="98"/>
  <c r="AC124" i="98" s="1"/>
  <c r="Q174" i="98"/>
  <c r="R158" i="98" s="1"/>
  <c r="P174" i="98"/>
  <c r="Q159" i="98"/>
  <c r="P159" i="98"/>
  <c r="Q90" i="98"/>
  <c r="P90" i="98"/>
  <c r="Q72" i="98"/>
  <c r="R56" i="98" s="1"/>
  <c r="P72" i="98"/>
  <c r="Q143" i="98"/>
  <c r="P143" i="98"/>
  <c r="AA89" i="98"/>
  <c r="N89" i="98"/>
  <c r="D2" i="98" s="1"/>
  <c r="AB89" i="98"/>
  <c r="AC73" i="98" s="1"/>
  <c r="Q38" i="99"/>
  <c r="R22" i="99" s="1"/>
  <c r="P38" i="99"/>
  <c r="Q106" i="98" l="1"/>
  <c r="R90" i="98" s="1"/>
  <c r="P106" i="98"/>
  <c r="Q89" i="98"/>
  <c r="R73" i="98" s="1"/>
  <c r="P89" i="98"/>
  <c r="Q140" i="98"/>
  <c r="R124" i="98" s="1"/>
  <c r="P140" i="98"/>
  <c r="Q55" i="99"/>
  <c r="R39" i="99" s="1"/>
  <c r="P55" i="99"/>
  <c r="Q21" i="99"/>
  <c r="R5" i="99" s="1"/>
  <c r="P21" i="99"/>
  <c r="D2" i="99"/>
  <c r="Q106" i="99"/>
  <c r="R90" i="99" s="1"/>
  <c r="P106" i="99"/>
  <c r="Q157" i="98"/>
  <c r="R141" i="98" s="1"/>
  <c r="P157" i="98"/>
  <c r="AD123" i="96" l="1"/>
  <c r="AC123" i="96"/>
  <c r="Z123" i="96"/>
  <c r="Y123" i="96"/>
  <c r="T123" i="96"/>
  <c r="S123" i="96"/>
  <c r="L123" i="96"/>
  <c r="J123" i="96"/>
  <c r="I123" i="96"/>
  <c r="O110" i="96"/>
  <c r="M110" i="96"/>
  <c r="K110" i="96"/>
  <c r="G110" i="96"/>
  <c r="O109" i="96"/>
  <c r="M109" i="96"/>
  <c r="AJ109" i="96" s="1"/>
  <c r="K109" i="96"/>
  <c r="G109" i="96"/>
  <c r="O108" i="96"/>
  <c r="M108" i="96"/>
  <c r="K108" i="96"/>
  <c r="G108" i="96"/>
  <c r="O107" i="96"/>
  <c r="M107" i="96"/>
  <c r="K107" i="96"/>
  <c r="G107" i="96"/>
  <c r="AD106" i="96"/>
  <c r="AC106" i="96"/>
  <c r="Z106" i="96"/>
  <c r="Y106" i="96"/>
  <c r="T106" i="96"/>
  <c r="S106" i="96"/>
  <c r="L106" i="96"/>
  <c r="J106" i="96"/>
  <c r="I106" i="96"/>
  <c r="O93" i="96"/>
  <c r="M93" i="96"/>
  <c r="AJ93" i="96" s="1"/>
  <c r="K93" i="96"/>
  <c r="G93" i="96"/>
  <c r="O92" i="96"/>
  <c r="M92" i="96"/>
  <c r="K92" i="96"/>
  <c r="G92" i="96"/>
  <c r="O91" i="96"/>
  <c r="M91" i="96"/>
  <c r="K91" i="96"/>
  <c r="G91" i="96"/>
  <c r="O90" i="96"/>
  <c r="M90" i="96"/>
  <c r="K90" i="96"/>
  <c r="G90" i="96"/>
  <c r="AD89" i="96"/>
  <c r="AC89" i="96"/>
  <c r="Z89" i="96"/>
  <c r="Y89" i="96"/>
  <c r="T89" i="96"/>
  <c r="S89" i="96"/>
  <c r="L89" i="96"/>
  <c r="J89" i="96"/>
  <c r="I89" i="96"/>
  <c r="O73" i="96"/>
  <c r="M73" i="96"/>
  <c r="K73" i="96"/>
  <c r="G73" i="96"/>
  <c r="AD72" i="96"/>
  <c r="AC72" i="96"/>
  <c r="Z72" i="96"/>
  <c r="Y72" i="96"/>
  <c r="T72" i="96"/>
  <c r="S72" i="96"/>
  <c r="L72" i="96"/>
  <c r="J72" i="96"/>
  <c r="I72" i="96"/>
  <c r="O61" i="96"/>
  <c r="M61" i="96"/>
  <c r="K61" i="96"/>
  <c r="G61" i="96"/>
  <c r="O60" i="96"/>
  <c r="M60" i="96"/>
  <c r="K60" i="96"/>
  <c r="G60" i="96"/>
  <c r="O59" i="96"/>
  <c r="M59" i="96"/>
  <c r="K59" i="96"/>
  <c r="G59" i="96"/>
  <c r="O58" i="96"/>
  <c r="M58" i="96"/>
  <c r="AJ58" i="96" s="1"/>
  <c r="K58" i="96"/>
  <c r="G58" i="96"/>
  <c r="O57" i="96"/>
  <c r="M57" i="96"/>
  <c r="K57" i="96"/>
  <c r="G57" i="96"/>
  <c r="O56" i="96"/>
  <c r="M56" i="96"/>
  <c r="K56" i="96"/>
  <c r="G56" i="96"/>
  <c r="AD55" i="96"/>
  <c r="AC55" i="96"/>
  <c r="Z55" i="96"/>
  <c r="Y55" i="96"/>
  <c r="T55" i="96"/>
  <c r="S55" i="96"/>
  <c r="L55" i="96"/>
  <c r="J55" i="96"/>
  <c r="I55" i="96"/>
  <c r="O55" i="96" s="1"/>
  <c r="O42" i="96"/>
  <c r="M42" i="96"/>
  <c r="K42" i="96"/>
  <c r="G42" i="96"/>
  <c r="O41" i="96"/>
  <c r="M41" i="96"/>
  <c r="K41" i="96"/>
  <c r="G41" i="96"/>
  <c r="O40" i="96"/>
  <c r="M40" i="96"/>
  <c r="K40" i="96"/>
  <c r="G40" i="96"/>
  <c r="O39" i="96"/>
  <c r="M39" i="96"/>
  <c r="K39" i="96"/>
  <c r="G39" i="96"/>
  <c r="AD38" i="96"/>
  <c r="AC38" i="96"/>
  <c r="Z38" i="96"/>
  <c r="Y38" i="96"/>
  <c r="T38" i="96"/>
  <c r="S38" i="96"/>
  <c r="L38" i="96"/>
  <c r="J38" i="96"/>
  <c r="I38" i="96"/>
  <c r="O26" i="96"/>
  <c r="M26" i="96"/>
  <c r="K26" i="96"/>
  <c r="G26" i="96"/>
  <c r="O25" i="96"/>
  <c r="M25" i="96"/>
  <c r="AJ25" i="96" s="1"/>
  <c r="K25" i="96"/>
  <c r="G25" i="96"/>
  <c r="O24" i="96"/>
  <c r="M24" i="96"/>
  <c r="K24" i="96"/>
  <c r="G24" i="96"/>
  <c r="O23" i="96"/>
  <c r="M23" i="96"/>
  <c r="K23" i="96"/>
  <c r="G23" i="96"/>
  <c r="O22" i="96"/>
  <c r="M22" i="96"/>
  <c r="K22" i="96"/>
  <c r="G22" i="96"/>
  <c r="AD21" i="96"/>
  <c r="AC21" i="96"/>
  <c r="Z21" i="96"/>
  <c r="Z2" i="96" s="1"/>
  <c r="Y21" i="96"/>
  <c r="Y2" i="96" s="1"/>
  <c r="T21" i="96"/>
  <c r="S21" i="96"/>
  <c r="L21" i="96"/>
  <c r="J21" i="96"/>
  <c r="I21" i="96"/>
  <c r="O9" i="96"/>
  <c r="M9" i="96"/>
  <c r="K9" i="96"/>
  <c r="G9" i="96"/>
  <c r="O8" i="96"/>
  <c r="M8" i="96"/>
  <c r="K8" i="96"/>
  <c r="G8" i="96"/>
  <c r="O7" i="96"/>
  <c r="M7" i="96"/>
  <c r="K7" i="96"/>
  <c r="G7" i="96"/>
  <c r="O6" i="96"/>
  <c r="M6" i="96"/>
  <c r="AJ6" i="96" s="1"/>
  <c r="K6" i="96"/>
  <c r="G6" i="96"/>
  <c r="O5" i="96"/>
  <c r="M5" i="96"/>
  <c r="K5" i="96"/>
  <c r="G5" i="96"/>
  <c r="F1" i="96" s="1"/>
  <c r="AD2" i="96"/>
  <c r="H2" i="96"/>
  <c r="H1" i="96"/>
  <c r="D1" i="96"/>
  <c r="T174" i="95"/>
  <c r="S174" i="95"/>
  <c r="L174" i="95"/>
  <c r="J174" i="95"/>
  <c r="I174" i="95"/>
  <c r="O162" i="95"/>
  <c r="M162" i="95"/>
  <c r="K162" i="95"/>
  <c r="G162" i="95"/>
  <c r="O161" i="95"/>
  <c r="M161" i="95"/>
  <c r="K161" i="95"/>
  <c r="G161" i="95"/>
  <c r="O160" i="95"/>
  <c r="M160" i="95"/>
  <c r="K160" i="95"/>
  <c r="G160" i="95"/>
  <c r="O159" i="95"/>
  <c r="M159" i="95"/>
  <c r="K159" i="95"/>
  <c r="G159" i="95"/>
  <c r="O158" i="95"/>
  <c r="M158" i="95"/>
  <c r="K158" i="95"/>
  <c r="G158" i="95"/>
  <c r="T157" i="95"/>
  <c r="S157" i="95"/>
  <c r="L157" i="95"/>
  <c r="J157" i="95"/>
  <c r="I157" i="95"/>
  <c r="O144" i="95"/>
  <c r="M144" i="95"/>
  <c r="K144" i="95"/>
  <c r="G144" i="95"/>
  <c r="O143" i="95"/>
  <c r="M143" i="95"/>
  <c r="K143" i="95"/>
  <c r="G143" i="95"/>
  <c r="O142" i="95"/>
  <c r="M142" i="95"/>
  <c r="K142" i="95"/>
  <c r="G142" i="95"/>
  <c r="O141" i="95"/>
  <c r="M141" i="95"/>
  <c r="AB141" i="95" s="1"/>
  <c r="K141" i="95"/>
  <c r="G141" i="95"/>
  <c r="T140" i="95"/>
  <c r="S140" i="95"/>
  <c r="L140" i="95"/>
  <c r="J140" i="95"/>
  <c r="I140" i="95"/>
  <c r="O127" i="95"/>
  <c r="M127" i="95"/>
  <c r="K127" i="95"/>
  <c r="G127" i="95"/>
  <c r="O126" i="95"/>
  <c r="M126" i="95"/>
  <c r="K126" i="95"/>
  <c r="G126" i="95"/>
  <c r="O125" i="95"/>
  <c r="M125" i="95"/>
  <c r="K125" i="95"/>
  <c r="G125" i="95"/>
  <c r="O124" i="95"/>
  <c r="M124" i="95"/>
  <c r="K124" i="95"/>
  <c r="G124" i="95"/>
  <c r="T123" i="95"/>
  <c r="S123" i="95"/>
  <c r="L123" i="95"/>
  <c r="J123" i="95"/>
  <c r="I123" i="95"/>
  <c r="O109" i="95"/>
  <c r="M109" i="95"/>
  <c r="K109" i="95"/>
  <c r="G109" i="95"/>
  <c r="O108" i="95"/>
  <c r="M108" i="95"/>
  <c r="K108" i="95"/>
  <c r="G108" i="95"/>
  <c r="O107" i="95"/>
  <c r="M107" i="95"/>
  <c r="K107" i="95"/>
  <c r="G107" i="95"/>
  <c r="T106" i="95"/>
  <c r="S106" i="95"/>
  <c r="L106" i="95"/>
  <c r="J106" i="95"/>
  <c r="I106" i="95"/>
  <c r="O93" i="95"/>
  <c r="M93" i="95"/>
  <c r="K93" i="95"/>
  <c r="G93" i="95"/>
  <c r="O92" i="95"/>
  <c r="M92" i="95"/>
  <c r="K92" i="95"/>
  <c r="G92" i="95"/>
  <c r="O91" i="95"/>
  <c r="M91" i="95"/>
  <c r="K91" i="95"/>
  <c r="G91" i="95"/>
  <c r="O90" i="95"/>
  <c r="M90" i="95"/>
  <c r="K90" i="95"/>
  <c r="G90" i="95"/>
  <c r="T89" i="95"/>
  <c r="S89" i="95"/>
  <c r="L89" i="95"/>
  <c r="J89" i="95"/>
  <c r="I89" i="95"/>
  <c r="O76" i="95"/>
  <c r="M76" i="95"/>
  <c r="K76" i="95"/>
  <c r="G76" i="95"/>
  <c r="O75" i="95"/>
  <c r="M75" i="95"/>
  <c r="K75" i="95"/>
  <c r="G75" i="95"/>
  <c r="O74" i="95"/>
  <c r="M74" i="95"/>
  <c r="K74" i="95"/>
  <c r="G74" i="95"/>
  <c r="O73" i="95"/>
  <c r="M73" i="95"/>
  <c r="K73" i="95"/>
  <c r="G73" i="95"/>
  <c r="T72" i="95"/>
  <c r="S72" i="95"/>
  <c r="L72" i="95"/>
  <c r="J72" i="95"/>
  <c r="I72" i="95"/>
  <c r="O59" i="95"/>
  <c r="M59" i="95"/>
  <c r="K59" i="95"/>
  <c r="G59" i="95"/>
  <c r="O58" i="95"/>
  <c r="M58" i="95"/>
  <c r="K58" i="95"/>
  <c r="G58" i="95"/>
  <c r="O57" i="95"/>
  <c r="M57" i="95"/>
  <c r="K57" i="95"/>
  <c r="G57" i="95"/>
  <c r="O56" i="95"/>
  <c r="M56" i="95"/>
  <c r="K56" i="95"/>
  <c r="G56" i="95"/>
  <c r="T55" i="95"/>
  <c r="S55" i="95"/>
  <c r="L55" i="95"/>
  <c r="J55" i="95"/>
  <c r="I55" i="95"/>
  <c r="O43" i="95"/>
  <c r="M43" i="95"/>
  <c r="K43" i="95"/>
  <c r="G43" i="95"/>
  <c r="O42" i="95"/>
  <c r="M42" i="95"/>
  <c r="K42" i="95"/>
  <c r="G42" i="95"/>
  <c r="O41" i="95"/>
  <c r="M41" i="95"/>
  <c r="K41" i="95"/>
  <c r="G41" i="95"/>
  <c r="O40" i="95"/>
  <c r="M40" i="95"/>
  <c r="K40" i="95"/>
  <c r="G40" i="95"/>
  <c r="O39" i="95"/>
  <c r="M39" i="95"/>
  <c r="K39" i="95"/>
  <c r="G39" i="95"/>
  <c r="T38" i="95"/>
  <c r="S38" i="95"/>
  <c r="L38" i="95"/>
  <c r="J38" i="95"/>
  <c r="I38" i="95"/>
  <c r="O23" i="95"/>
  <c r="M23" i="95"/>
  <c r="K23" i="95"/>
  <c r="G23" i="95"/>
  <c r="O22" i="95"/>
  <c r="M22" i="95"/>
  <c r="K22" i="95"/>
  <c r="G22" i="95"/>
  <c r="T21" i="95"/>
  <c r="S21" i="95"/>
  <c r="L21" i="95"/>
  <c r="J21" i="95"/>
  <c r="I21" i="95"/>
  <c r="O10" i="95"/>
  <c r="M10" i="95"/>
  <c r="K10" i="95"/>
  <c r="G10" i="95"/>
  <c r="O9" i="95"/>
  <c r="M9" i="95"/>
  <c r="K9" i="95"/>
  <c r="G9" i="95"/>
  <c r="O8" i="95"/>
  <c r="M8" i="95"/>
  <c r="K8" i="95"/>
  <c r="G8" i="95"/>
  <c r="O7" i="95"/>
  <c r="M7" i="95"/>
  <c r="K7" i="95"/>
  <c r="G7" i="95"/>
  <c r="O6" i="95"/>
  <c r="M6" i="95"/>
  <c r="K6" i="95"/>
  <c r="G6" i="95"/>
  <c r="O5" i="95"/>
  <c r="M5" i="95"/>
  <c r="K5" i="95"/>
  <c r="G5" i="95"/>
  <c r="F1" i="95" s="1"/>
  <c r="H2" i="95"/>
  <c r="H1" i="95"/>
  <c r="D1" i="95"/>
  <c r="F3" i="94" s="1"/>
  <c r="X34" i="94"/>
  <c r="W34" i="94"/>
  <c r="V34" i="94"/>
  <c r="T34" i="94"/>
  <c r="P34" i="94"/>
  <c r="O34" i="94"/>
  <c r="N34" i="94"/>
  <c r="M34" i="94"/>
  <c r="H34" i="94"/>
  <c r="G34" i="94"/>
  <c r="N16" i="94"/>
  <c r="M16" i="94"/>
  <c r="I8" i="94" s="1"/>
  <c r="I16" i="94"/>
  <c r="H16" i="94"/>
  <c r="G16" i="94"/>
  <c r="F16" i="94"/>
  <c r="E16" i="94"/>
  <c r="M8" i="94"/>
  <c r="G8" i="94"/>
  <c r="F8" i="94"/>
  <c r="M7" i="94"/>
  <c r="K7" i="94"/>
  <c r="I7" i="94"/>
  <c r="G7" i="94"/>
  <c r="F7" i="94"/>
  <c r="E7" i="94"/>
  <c r="R6" i="94"/>
  <c r="Q6" i="94"/>
  <c r="P6" i="94"/>
  <c r="O6" i="94"/>
  <c r="M6" i="94"/>
  <c r="K6" i="94"/>
  <c r="I6" i="94"/>
  <c r="G6" i="94"/>
  <c r="F6" i="94"/>
  <c r="E6" i="94"/>
  <c r="AD123" i="87"/>
  <c r="AC123" i="87"/>
  <c r="Z123" i="87"/>
  <c r="Y123" i="87"/>
  <c r="T123" i="87"/>
  <c r="S123" i="87"/>
  <c r="L123" i="87"/>
  <c r="J123" i="87"/>
  <c r="I123" i="87"/>
  <c r="O110" i="87"/>
  <c r="M110" i="87"/>
  <c r="K110" i="87"/>
  <c r="G110" i="87"/>
  <c r="O109" i="87"/>
  <c r="M109" i="87"/>
  <c r="K109" i="87"/>
  <c r="G109" i="87"/>
  <c r="O108" i="87"/>
  <c r="M108" i="87"/>
  <c r="K108" i="87"/>
  <c r="G108" i="87"/>
  <c r="O107" i="87"/>
  <c r="M107" i="87"/>
  <c r="K107" i="87"/>
  <c r="G107" i="87"/>
  <c r="AD106" i="87"/>
  <c r="AC106" i="87"/>
  <c r="Z106" i="87"/>
  <c r="Y106" i="87"/>
  <c r="T106" i="87"/>
  <c r="S106" i="87"/>
  <c r="L106" i="87"/>
  <c r="J106" i="87"/>
  <c r="I106" i="87"/>
  <c r="O93" i="87"/>
  <c r="M93" i="87"/>
  <c r="AJ93" i="87" s="1"/>
  <c r="K93" i="87"/>
  <c r="G93" i="87"/>
  <c r="O92" i="87"/>
  <c r="M92" i="87"/>
  <c r="K92" i="87"/>
  <c r="G92" i="87"/>
  <c r="O91" i="87"/>
  <c r="M91" i="87"/>
  <c r="K91" i="87"/>
  <c r="G91" i="87"/>
  <c r="O90" i="87"/>
  <c r="M90" i="87"/>
  <c r="K90" i="87"/>
  <c r="G90" i="87"/>
  <c r="AD89" i="87"/>
  <c r="AC89" i="87"/>
  <c r="Z89" i="87"/>
  <c r="Y89" i="87"/>
  <c r="T89" i="87"/>
  <c r="S89" i="87"/>
  <c r="L89" i="87"/>
  <c r="J89" i="87"/>
  <c r="I89" i="87"/>
  <c r="O73" i="87"/>
  <c r="M73" i="87"/>
  <c r="K73" i="87"/>
  <c r="G73" i="87"/>
  <c r="AD72" i="87"/>
  <c r="AC72" i="87"/>
  <c r="Z72" i="87"/>
  <c r="Y72" i="87"/>
  <c r="T72" i="87"/>
  <c r="S72" i="87"/>
  <c r="L72" i="87"/>
  <c r="J72" i="87"/>
  <c r="I72" i="87"/>
  <c r="O61" i="87"/>
  <c r="M61" i="87"/>
  <c r="K61" i="87"/>
  <c r="G61" i="87"/>
  <c r="O60" i="87"/>
  <c r="M60" i="87"/>
  <c r="K60" i="87"/>
  <c r="G60" i="87"/>
  <c r="O59" i="87"/>
  <c r="M59" i="87"/>
  <c r="K59" i="87"/>
  <c r="G59" i="87"/>
  <c r="O58" i="87"/>
  <c r="M58" i="87"/>
  <c r="K58" i="87"/>
  <c r="G58" i="87"/>
  <c r="O57" i="87"/>
  <c r="M57" i="87"/>
  <c r="K57" i="87"/>
  <c r="G57" i="87"/>
  <c r="O56" i="87"/>
  <c r="M56" i="87"/>
  <c r="K56" i="87"/>
  <c r="G56" i="87"/>
  <c r="AD55" i="87"/>
  <c r="AC55" i="87"/>
  <c r="Z55" i="87"/>
  <c r="Y55" i="87"/>
  <c r="T55" i="87"/>
  <c r="S55" i="87"/>
  <c r="L55" i="87"/>
  <c r="J55" i="87"/>
  <c r="I55" i="87"/>
  <c r="O42" i="87"/>
  <c r="M42" i="87"/>
  <c r="AJ42" i="87" s="1"/>
  <c r="K42" i="87"/>
  <c r="G42" i="87"/>
  <c r="O41" i="87"/>
  <c r="M41" i="87"/>
  <c r="K41" i="87"/>
  <c r="G41" i="87"/>
  <c r="O40" i="87"/>
  <c r="M40" i="87"/>
  <c r="K40" i="87"/>
  <c r="G40" i="87"/>
  <c r="O39" i="87"/>
  <c r="M39" i="87"/>
  <c r="K39" i="87"/>
  <c r="G39" i="87"/>
  <c r="AD38" i="87"/>
  <c r="AC38" i="87"/>
  <c r="Z38" i="87"/>
  <c r="Y38" i="87"/>
  <c r="T38" i="87"/>
  <c r="S38" i="87"/>
  <c r="L38" i="87"/>
  <c r="J38" i="87"/>
  <c r="I38" i="87"/>
  <c r="O26" i="87"/>
  <c r="M26" i="87"/>
  <c r="K26" i="87"/>
  <c r="G26" i="87"/>
  <c r="O25" i="87"/>
  <c r="M25" i="87"/>
  <c r="AJ25" i="87" s="1"/>
  <c r="K25" i="87"/>
  <c r="G25" i="87"/>
  <c r="O24" i="87"/>
  <c r="M24" i="87"/>
  <c r="AJ24" i="87" s="1"/>
  <c r="K24" i="87"/>
  <c r="G24" i="87"/>
  <c r="O23" i="87"/>
  <c r="M23" i="87"/>
  <c r="K23" i="87"/>
  <c r="G23" i="87"/>
  <c r="O22" i="87"/>
  <c r="M22" i="87"/>
  <c r="K22" i="87"/>
  <c r="G22" i="87"/>
  <c r="AD21" i="87"/>
  <c r="AC21" i="87"/>
  <c r="Z21" i="87"/>
  <c r="Z2" i="87" s="1"/>
  <c r="Y21" i="87"/>
  <c r="Y2" i="87" s="1"/>
  <c r="T21" i="87"/>
  <c r="S21" i="87"/>
  <c r="L21" i="87"/>
  <c r="J21" i="87"/>
  <c r="I21" i="87"/>
  <c r="K21" i="87" s="1"/>
  <c r="O9" i="87"/>
  <c r="M9" i="87"/>
  <c r="K9" i="87"/>
  <c r="G9" i="87"/>
  <c r="O8" i="87"/>
  <c r="M8" i="87"/>
  <c r="K8" i="87"/>
  <c r="G8" i="87"/>
  <c r="O7" i="87"/>
  <c r="M7" i="87"/>
  <c r="K7" i="87"/>
  <c r="G7" i="87"/>
  <c r="O6" i="87"/>
  <c r="M6" i="87"/>
  <c r="AJ6" i="87" s="1"/>
  <c r="K6" i="87"/>
  <c r="G6" i="87"/>
  <c r="O5" i="87"/>
  <c r="M5" i="87"/>
  <c r="AJ5" i="87" s="1"/>
  <c r="K5" i="87"/>
  <c r="G5" i="87"/>
  <c r="AD2" i="87"/>
  <c r="H2" i="87"/>
  <c r="D1" i="87"/>
  <c r="T174" i="86"/>
  <c r="S174" i="86"/>
  <c r="L174" i="86"/>
  <c r="J174" i="86"/>
  <c r="I174" i="86"/>
  <c r="O163" i="86"/>
  <c r="M163" i="86"/>
  <c r="K163" i="86"/>
  <c r="G163" i="86"/>
  <c r="O162" i="86"/>
  <c r="M162" i="86"/>
  <c r="K162" i="86"/>
  <c r="G162" i="86"/>
  <c r="O161" i="86"/>
  <c r="M161" i="86"/>
  <c r="K161" i="86"/>
  <c r="G161" i="86"/>
  <c r="O160" i="86"/>
  <c r="M160" i="86"/>
  <c r="K160" i="86"/>
  <c r="G160" i="86"/>
  <c r="O159" i="86"/>
  <c r="M159" i="86"/>
  <c r="K159" i="86"/>
  <c r="G159" i="86"/>
  <c r="O158" i="86"/>
  <c r="M158" i="86"/>
  <c r="K158" i="86"/>
  <c r="G158" i="86"/>
  <c r="T157" i="86"/>
  <c r="S157" i="86"/>
  <c r="L157" i="86"/>
  <c r="J157" i="86"/>
  <c r="I157" i="86"/>
  <c r="O144" i="86"/>
  <c r="M144" i="86"/>
  <c r="K144" i="86"/>
  <c r="G144" i="86"/>
  <c r="O143" i="86"/>
  <c r="M143" i="86"/>
  <c r="K143" i="86"/>
  <c r="G143" i="86"/>
  <c r="O142" i="86"/>
  <c r="M142" i="86"/>
  <c r="K142" i="86"/>
  <c r="G142" i="86"/>
  <c r="O141" i="86"/>
  <c r="M141" i="86"/>
  <c r="K141" i="86"/>
  <c r="G141" i="86"/>
  <c r="T140" i="86"/>
  <c r="S140" i="86"/>
  <c r="L140" i="86"/>
  <c r="J140" i="86"/>
  <c r="I140" i="86"/>
  <c r="O127" i="86"/>
  <c r="M127" i="86"/>
  <c r="K127" i="86"/>
  <c r="G127" i="86"/>
  <c r="O126" i="86"/>
  <c r="M126" i="86"/>
  <c r="K126" i="86"/>
  <c r="G126" i="86"/>
  <c r="O125" i="86"/>
  <c r="M125" i="86"/>
  <c r="K125" i="86"/>
  <c r="G125" i="86"/>
  <c r="O124" i="86"/>
  <c r="M124" i="86"/>
  <c r="K124" i="86"/>
  <c r="G124" i="86"/>
  <c r="T123" i="86"/>
  <c r="S123" i="86"/>
  <c r="L123" i="86"/>
  <c r="J123" i="86"/>
  <c r="I123" i="86"/>
  <c r="O109" i="86"/>
  <c r="M109" i="86"/>
  <c r="K109" i="86"/>
  <c r="G109" i="86"/>
  <c r="O108" i="86"/>
  <c r="M108" i="86"/>
  <c r="K108" i="86"/>
  <c r="G108" i="86"/>
  <c r="O107" i="86"/>
  <c r="M107" i="86"/>
  <c r="K107" i="86"/>
  <c r="G107" i="86"/>
  <c r="T106" i="86"/>
  <c r="S106" i="86"/>
  <c r="L106" i="86"/>
  <c r="J106" i="86"/>
  <c r="I106" i="86"/>
  <c r="O93" i="86"/>
  <c r="M93" i="86"/>
  <c r="K93" i="86"/>
  <c r="G93" i="86"/>
  <c r="O92" i="86"/>
  <c r="M92" i="86"/>
  <c r="K92" i="86"/>
  <c r="G92" i="86"/>
  <c r="O91" i="86"/>
  <c r="M91" i="86"/>
  <c r="K91" i="86"/>
  <c r="G91" i="86"/>
  <c r="O90" i="86"/>
  <c r="M90" i="86"/>
  <c r="K90" i="86"/>
  <c r="G90" i="86"/>
  <c r="T89" i="86"/>
  <c r="S89" i="86"/>
  <c r="L89" i="86"/>
  <c r="J89" i="86"/>
  <c r="I89" i="86"/>
  <c r="O76" i="86"/>
  <c r="M76" i="86"/>
  <c r="K76" i="86"/>
  <c r="G76" i="86"/>
  <c r="O75" i="86"/>
  <c r="M75" i="86"/>
  <c r="K75" i="86"/>
  <c r="G75" i="86"/>
  <c r="O74" i="86"/>
  <c r="M74" i="86"/>
  <c r="K74" i="86"/>
  <c r="G74" i="86"/>
  <c r="O73" i="86"/>
  <c r="M73" i="86"/>
  <c r="K73" i="86"/>
  <c r="G73" i="86"/>
  <c r="T72" i="86"/>
  <c r="S72" i="86"/>
  <c r="L72" i="86"/>
  <c r="J72" i="86"/>
  <c r="I72" i="86"/>
  <c r="O59" i="86"/>
  <c r="M59" i="86"/>
  <c r="K59" i="86"/>
  <c r="G59" i="86"/>
  <c r="O58" i="86"/>
  <c r="M58" i="86"/>
  <c r="K58" i="86"/>
  <c r="G58" i="86"/>
  <c r="O57" i="86"/>
  <c r="M57" i="86"/>
  <c r="K57" i="86"/>
  <c r="G57" i="86"/>
  <c r="O56" i="86"/>
  <c r="M56" i="86"/>
  <c r="K56" i="86"/>
  <c r="G56" i="86"/>
  <c r="T55" i="86"/>
  <c r="S55" i="86"/>
  <c r="L55" i="86"/>
  <c r="J55" i="86"/>
  <c r="I55" i="86"/>
  <c r="O42" i="86"/>
  <c r="M42" i="86"/>
  <c r="K42" i="86"/>
  <c r="G42" i="86"/>
  <c r="O41" i="86"/>
  <c r="M41" i="86"/>
  <c r="K41" i="86"/>
  <c r="G41" i="86"/>
  <c r="O40" i="86"/>
  <c r="M40" i="86"/>
  <c r="K40" i="86"/>
  <c r="G40" i="86"/>
  <c r="O39" i="86"/>
  <c r="M39" i="86"/>
  <c r="K39" i="86"/>
  <c r="G39" i="86"/>
  <c r="T38" i="86"/>
  <c r="S38" i="86"/>
  <c r="L38" i="86"/>
  <c r="J38" i="86"/>
  <c r="I38" i="86"/>
  <c r="O23" i="86"/>
  <c r="M23" i="86"/>
  <c r="K23" i="86"/>
  <c r="G23" i="86"/>
  <c r="O22" i="86"/>
  <c r="M22" i="86"/>
  <c r="K22" i="86"/>
  <c r="G22" i="86"/>
  <c r="T21" i="86"/>
  <c r="S21" i="86"/>
  <c r="L21" i="86"/>
  <c r="J21" i="86"/>
  <c r="I21" i="86"/>
  <c r="O10" i="86"/>
  <c r="M10" i="86"/>
  <c r="K10" i="86"/>
  <c r="G10" i="86"/>
  <c r="O9" i="86"/>
  <c r="M9" i="86"/>
  <c r="K9" i="86"/>
  <c r="G9" i="86"/>
  <c r="O8" i="86"/>
  <c r="M8" i="86"/>
  <c r="K8" i="86"/>
  <c r="G8" i="86"/>
  <c r="O7" i="86"/>
  <c r="M7" i="86"/>
  <c r="K7" i="86"/>
  <c r="G7" i="86"/>
  <c r="O6" i="86"/>
  <c r="M6" i="86"/>
  <c r="K6" i="86"/>
  <c r="G6" i="86"/>
  <c r="O5" i="86"/>
  <c r="M5" i="86"/>
  <c r="K5" i="86"/>
  <c r="G5" i="86"/>
  <c r="F1" i="86" s="1"/>
  <c r="H2" i="86"/>
  <c r="H1" i="86"/>
  <c r="D1" i="86"/>
  <c r="X34" i="85"/>
  <c r="W34" i="85"/>
  <c r="V34" i="85"/>
  <c r="T34" i="85"/>
  <c r="P34" i="85"/>
  <c r="O34" i="85"/>
  <c r="N34" i="85"/>
  <c r="M34" i="85"/>
  <c r="H34" i="85"/>
  <c r="G34" i="85"/>
  <c r="N16" i="85"/>
  <c r="M16" i="85"/>
  <c r="I8" i="85" s="1"/>
  <c r="I16" i="85"/>
  <c r="H16" i="85"/>
  <c r="G16" i="85"/>
  <c r="F16" i="85"/>
  <c r="E16" i="85"/>
  <c r="M8" i="85"/>
  <c r="G8" i="85"/>
  <c r="F8" i="85"/>
  <c r="M7" i="85"/>
  <c r="K7" i="85"/>
  <c r="I7" i="85"/>
  <c r="G7" i="85"/>
  <c r="F7" i="85"/>
  <c r="E7" i="85"/>
  <c r="R6" i="85"/>
  <c r="Q6" i="85"/>
  <c r="P6" i="85"/>
  <c r="O6" i="85"/>
  <c r="M6" i="85"/>
  <c r="K6" i="85"/>
  <c r="I6" i="85"/>
  <c r="G6" i="85"/>
  <c r="F6" i="85"/>
  <c r="E6" i="85"/>
  <c r="F3" i="85"/>
  <c r="AD123" i="84"/>
  <c r="AC123" i="84"/>
  <c r="Z123" i="84"/>
  <c r="Y123" i="84"/>
  <c r="T123" i="84"/>
  <c r="S123" i="84"/>
  <c r="L123" i="84"/>
  <c r="J123" i="84"/>
  <c r="I123" i="84"/>
  <c r="O110" i="84"/>
  <c r="M110" i="84"/>
  <c r="AJ110" i="84" s="1"/>
  <c r="K110" i="84"/>
  <c r="G110" i="84"/>
  <c r="O109" i="84"/>
  <c r="M109" i="84"/>
  <c r="AJ109" i="84" s="1"/>
  <c r="K109" i="84"/>
  <c r="G109" i="84"/>
  <c r="O108" i="84"/>
  <c r="M108" i="84"/>
  <c r="K108" i="84"/>
  <c r="G108" i="84"/>
  <c r="O107" i="84"/>
  <c r="M107" i="84"/>
  <c r="M123" i="84" s="1"/>
  <c r="K107" i="84"/>
  <c r="G107" i="84"/>
  <c r="AD106" i="84"/>
  <c r="AC106" i="84"/>
  <c r="Z106" i="84"/>
  <c r="Y106" i="84"/>
  <c r="T106" i="84"/>
  <c r="S106" i="84"/>
  <c r="L106" i="84"/>
  <c r="J106" i="84"/>
  <c r="I106" i="84"/>
  <c r="O93" i="84"/>
  <c r="M93" i="84"/>
  <c r="AJ93" i="84" s="1"/>
  <c r="K93" i="84"/>
  <c r="G93" i="84"/>
  <c r="O92" i="84"/>
  <c r="M92" i="84"/>
  <c r="K92" i="84"/>
  <c r="G92" i="84"/>
  <c r="O91" i="84"/>
  <c r="M91" i="84"/>
  <c r="K91" i="84"/>
  <c r="G91" i="84"/>
  <c r="O90" i="84"/>
  <c r="M90" i="84"/>
  <c r="AJ90" i="84" s="1"/>
  <c r="K90" i="84"/>
  <c r="G90" i="84"/>
  <c r="AD89" i="84"/>
  <c r="AC89" i="84"/>
  <c r="Z89" i="84"/>
  <c r="Y89" i="84"/>
  <c r="T89" i="84"/>
  <c r="S89" i="84"/>
  <c r="L89" i="84"/>
  <c r="J89" i="84"/>
  <c r="I89" i="84"/>
  <c r="O89" i="84" s="1"/>
  <c r="O73" i="84"/>
  <c r="M73" i="84"/>
  <c r="K73" i="84"/>
  <c r="G73" i="84"/>
  <c r="AD72" i="84"/>
  <c r="AC72" i="84"/>
  <c r="Z72" i="84"/>
  <c r="Y72" i="84"/>
  <c r="T72" i="84"/>
  <c r="S72" i="84"/>
  <c r="L72" i="84"/>
  <c r="J72" i="84"/>
  <c r="I72" i="84"/>
  <c r="O61" i="84"/>
  <c r="M61" i="84"/>
  <c r="K61" i="84"/>
  <c r="G61" i="84"/>
  <c r="O60" i="84"/>
  <c r="M60" i="84"/>
  <c r="K60" i="84"/>
  <c r="G60" i="84"/>
  <c r="O59" i="84"/>
  <c r="M59" i="84"/>
  <c r="AJ59" i="84" s="1"/>
  <c r="K59" i="84"/>
  <c r="G59" i="84"/>
  <c r="O58" i="84"/>
  <c r="M58" i="84"/>
  <c r="AJ58" i="84" s="1"/>
  <c r="K58" i="84"/>
  <c r="G58" i="84"/>
  <c r="O57" i="84"/>
  <c r="M57" i="84"/>
  <c r="K57" i="84"/>
  <c r="G57" i="84"/>
  <c r="O56" i="84"/>
  <c r="M56" i="84"/>
  <c r="K56" i="84"/>
  <c r="G56" i="84"/>
  <c r="AD55" i="84"/>
  <c r="AC55" i="84"/>
  <c r="Z55" i="84"/>
  <c r="Y55" i="84"/>
  <c r="T55" i="84"/>
  <c r="S55" i="84"/>
  <c r="L55" i="84"/>
  <c r="J55" i="84"/>
  <c r="I55" i="84"/>
  <c r="O42" i="84"/>
  <c r="M42" i="84"/>
  <c r="AJ42" i="84" s="1"/>
  <c r="K42" i="84"/>
  <c r="G42" i="84"/>
  <c r="O41" i="84"/>
  <c r="M41" i="84"/>
  <c r="K41" i="84"/>
  <c r="G41" i="84"/>
  <c r="O40" i="84"/>
  <c r="M40" i="84"/>
  <c r="K40" i="84"/>
  <c r="G40" i="84"/>
  <c r="O39" i="84"/>
  <c r="M39" i="84"/>
  <c r="AJ39" i="84" s="1"/>
  <c r="K39" i="84"/>
  <c r="G39" i="84"/>
  <c r="AD38" i="84"/>
  <c r="AC38" i="84"/>
  <c r="Z38" i="84"/>
  <c r="Y38" i="84"/>
  <c r="T38" i="84"/>
  <c r="S38" i="84"/>
  <c r="L38" i="84"/>
  <c r="J38" i="84"/>
  <c r="I38" i="84"/>
  <c r="O26" i="84"/>
  <c r="M26" i="84"/>
  <c r="N26" i="84" s="1"/>
  <c r="K26" i="84"/>
  <c r="G26" i="84"/>
  <c r="O25" i="84"/>
  <c r="M25" i="84"/>
  <c r="AJ25" i="84" s="1"/>
  <c r="K25" i="84"/>
  <c r="G25" i="84"/>
  <c r="O24" i="84"/>
  <c r="M24" i="84"/>
  <c r="AJ24" i="84" s="1"/>
  <c r="K24" i="84"/>
  <c r="G24" i="84"/>
  <c r="O23" i="84"/>
  <c r="M23" i="84"/>
  <c r="K23" i="84"/>
  <c r="G23" i="84"/>
  <c r="O22" i="84"/>
  <c r="M22" i="84"/>
  <c r="K22" i="84"/>
  <c r="G22" i="84"/>
  <c r="AD21" i="84"/>
  <c r="AC21" i="84"/>
  <c r="Z21" i="84"/>
  <c r="Y21" i="84"/>
  <c r="Y2" i="84" s="1"/>
  <c r="T21" i="84"/>
  <c r="S21" i="84"/>
  <c r="L21" i="84"/>
  <c r="J21" i="84"/>
  <c r="I21" i="84"/>
  <c r="O9" i="84"/>
  <c r="M9" i="84"/>
  <c r="K9" i="84"/>
  <c r="G9" i="84"/>
  <c r="O8" i="84"/>
  <c r="M8" i="84"/>
  <c r="K8" i="84"/>
  <c r="G8" i="84"/>
  <c r="O7" i="84"/>
  <c r="M7" i="84"/>
  <c r="AJ7" i="84" s="1"/>
  <c r="K7" i="84"/>
  <c r="G7" i="84"/>
  <c r="O6" i="84"/>
  <c r="M6" i="84"/>
  <c r="AJ6" i="84" s="1"/>
  <c r="K6" i="84"/>
  <c r="G6" i="84"/>
  <c r="O5" i="84"/>
  <c r="M5" i="84"/>
  <c r="AJ5" i="84" s="1"/>
  <c r="K5" i="84"/>
  <c r="G5" i="84"/>
  <c r="AD2" i="84"/>
  <c r="AC2" i="84"/>
  <c r="H2" i="84"/>
  <c r="H1" i="84"/>
  <c r="F1" i="84"/>
  <c r="D1" i="84"/>
  <c r="T174" i="83"/>
  <c r="S174" i="83"/>
  <c r="L174" i="83"/>
  <c r="J174" i="83"/>
  <c r="I174" i="83"/>
  <c r="O163" i="83"/>
  <c r="M163" i="83"/>
  <c r="K163" i="83"/>
  <c r="G163" i="83"/>
  <c r="O162" i="83"/>
  <c r="M162" i="83"/>
  <c r="K162" i="83"/>
  <c r="G162" i="83"/>
  <c r="O161" i="83"/>
  <c r="M161" i="83"/>
  <c r="K161" i="83"/>
  <c r="G161" i="83"/>
  <c r="O160" i="83"/>
  <c r="M160" i="83"/>
  <c r="AB160" i="83" s="1"/>
  <c r="K160" i="83"/>
  <c r="G160" i="83"/>
  <c r="O159" i="83"/>
  <c r="M159" i="83"/>
  <c r="K159" i="83"/>
  <c r="G159" i="83"/>
  <c r="O158" i="83"/>
  <c r="M158" i="83"/>
  <c r="N158" i="83" s="1"/>
  <c r="K158" i="83"/>
  <c r="G158" i="83"/>
  <c r="T157" i="83"/>
  <c r="S157" i="83"/>
  <c r="L157" i="83"/>
  <c r="J157" i="83"/>
  <c r="I157" i="83"/>
  <c r="O144" i="83"/>
  <c r="M144" i="83"/>
  <c r="K144" i="83"/>
  <c r="G144" i="83"/>
  <c r="O143" i="83"/>
  <c r="M143" i="83"/>
  <c r="K143" i="83"/>
  <c r="G143" i="83"/>
  <c r="O142" i="83"/>
  <c r="M142" i="83"/>
  <c r="K142" i="83"/>
  <c r="G142" i="83"/>
  <c r="O141" i="83"/>
  <c r="M141" i="83"/>
  <c r="K141" i="83"/>
  <c r="G141" i="83"/>
  <c r="T140" i="83"/>
  <c r="S140" i="83"/>
  <c r="L140" i="83"/>
  <c r="J140" i="83"/>
  <c r="I140" i="83"/>
  <c r="O127" i="83"/>
  <c r="M127" i="83"/>
  <c r="K127" i="83"/>
  <c r="G127" i="83"/>
  <c r="O126" i="83"/>
  <c r="M126" i="83"/>
  <c r="K126" i="83"/>
  <c r="G126" i="83"/>
  <c r="O125" i="83"/>
  <c r="M125" i="83"/>
  <c r="K125" i="83"/>
  <c r="G125" i="83"/>
  <c r="O124" i="83"/>
  <c r="M124" i="83"/>
  <c r="K124" i="83"/>
  <c r="G124" i="83"/>
  <c r="T123" i="83"/>
  <c r="S123" i="83"/>
  <c r="L123" i="83"/>
  <c r="J123" i="83"/>
  <c r="I123" i="83"/>
  <c r="O109" i="83"/>
  <c r="M109" i="83"/>
  <c r="K109" i="83"/>
  <c r="G109" i="83"/>
  <c r="O108" i="83"/>
  <c r="M108" i="83"/>
  <c r="K108" i="83"/>
  <c r="G108" i="83"/>
  <c r="O107" i="83"/>
  <c r="M107" i="83"/>
  <c r="K107" i="83"/>
  <c r="G107" i="83"/>
  <c r="T106" i="83"/>
  <c r="S106" i="83"/>
  <c r="L106" i="83"/>
  <c r="J106" i="83"/>
  <c r="I106" i="83"/>
  <c r="O93" i="83"/>
  <c r="M93" i="83"/>
  <c r="K93" i="83"/>
  <c r="G93" i="83"/>
  <c r="O92" i="83"/>
  <c r="M92" i="83"/>
  <c r="K92" i="83"/>
  <c r="G92" i="83"/>
  <c r="O91" i="83"/>
  <c r="M91" i="83"/>
  <c r="K91" i="83"/>
  <c r="G91" i="83"/>
  <c r="O90" i="83"/>
  <c r="M90" i="83"/>
  <c r="K90" i="83"/>
  <c r="G90" i="83"/>
  <c r="T89" i="83"/>
  <c r="S89" i="83"/>
  <c r="L89" i="83"/>
  <c r="J89" i="83"/>
  <c r="I89" i="83"/>
  <c r="O76" i="83"/>
  <c r="M76" i="83"/>
  <c r="K76" i="83"/>
  <c r="G76" i="83"/>
  <c r="O75" i="83"/>
  <c r="M75" i="83"/>
  <c r="K75" i="83"/>
  <c r="G75" i="83"/>
  <c r="O74" i="83"/>
  <c r="M74" i="83"/>
  <c r="K74" i="83"/>
  <c r="G74" i="83"/>
  <c r="O73" i="83"/>
  <c r="M73" i="83"/>
  <c r="K73" i="83"/>
  <c r="G73" i="83"/>
  <c r="T72" i="83"/>
  <c r="S72" i="83"/>
  <c r="L72" i="83"/>
  <c r="J72" i="83"/>
  <c r="I72" i="83"/>
  <c r="O59" i="83"/>
  <c r="M59" i="83"/>
  <c r="K59" i="83"/>
  <c r="G59" i="83"/>
  <c r="O58" i="83"/>
  <c r="M58" i="83"/>
  <c r="K58" i="83"/>
  <c r="G58" i="83"/>
  <c r="O57" i="83"/>
  <c r="M57" i="83"/>
  <c r="K57" i="83"/>
  <c r="G57" i="83"/>
  <c r="O56" i="83"/>
  <c r="M56" i="83"/>
  <c r="AB56" i="83" s="1"/>
  <c r="K56" i="83"/>
  <c r="G56" i="83"/>
  <c r="T55" i="83"/>
  <c r="S55" i="83"/>
  <c r="L55" i="83"/>
  <c r="J55" i="83"/>
  <c r="I55" i="83"/>
  <c r="O42" i="83"/>
  <c r="M42" i="83"/>
  <c r="K42" i="83"/>
  <c r="G42" i="83"/>
  <c r="O41" i="83"/>
  <c r="M41" i="83"/>
  <c r="K41" i="83"/>
  <c r="G41" i="83"/>
  <c r="O40" i="83"/>
  <c r="M40" i="83"/>
  <c r="K40" i="83"/>
  <c r="G40" i="83"/>
  <c r="O39" i="83"/>
  <c r="M39" i="83"/>
  <c r="N39" i="83" s="1"/>
  <c r="K39" i="83"/>
  <c r="G39" i="83"/>
  <c r="T38" i="83"/>
  <c r="S38" i="83"/>
  <c r="L38" i="83"/>
  <c r="J38" i="83"/>
  <c r="I38" i="83"/>
  <c r="O23" i="83"/>
  <c r="M23" i="83"/>
  <c r="K23" i="83"/>
  <c r="G23" i="83"/>
  <c r="O22" i="83"/>
  <c r="M22" i="83"/>
  <c r="M38" i="83" s="1"/>
  <c r="K22" i="83"/>
  <c r="G22" i="83"/>
  <c r="T21" i="83"/>
  <c r="S21" i="83"/>
  <c r="L21" i="83"/>
  <c r="H1" i="83" s="1"/>
  <c r="J21" i="83"/>
  <c r="I21" i="83"/>
  <c r="O10" i="83"/>
  <c r="M10" i="83"/>
  <c r="K10" i="83"/>
  <c r="G10" i="83"/>
  <c r="O9" i="83"/>
  <c r="M9" i="83"/>
  <c r="K9" i="83"/>
  <c r="G9" i="83"/>
  <c r="O8" i="83"/>
  <c r="M8" i="83"/>
  <c r="K8" i="83"/>
  <c r="G8" i="83"/>
  <c r="O7" i="83"/>
  <c r="M7" i="83"/>
  <c r="K7" i="83"/>
  <c r="G7" i="83"/>
  <c r="O6" i="83"/>
  <c r="M6" i="83"/>
  <c r="K6" i="83"/>
  <c r="G6" i="83"/>
  <c r="O5" i="83"/>
  <c r="M5" i="83"/>
  <c r="K5" i="83"/>
  <c r="G5" i="83"/>
  <c r="F1" i="83" s="1"/>
  <c r="H2" i="83"/>
  <c r="D1" i="83"/>
  <c r="X34" i="82"/>
  <c r="W34" i="82"/>
  <c r="V34" i="82"/>
  <c r="T34" i="82"/>
  <c r="P34" i="82"/>
  <c r="O34" i="82"/>
  <c r="N34" i="82"/>
  <c r="M34" i="82"/>
  <c r="H34" i="82"/>
  <c r="G34" i="82"/>
  <c r="N16" i="82"/>
  <c r="M16" i="82"/>
  <c r="I8" i="82" s="1"/>
  <c r="I16" i="82"/>
  <c r="H16" i="82"/>
  <c r="G16" i="82"/>
  <c r="F16" i="82"/>
  <c r="E16" i="82"/>
  <c r="M8" i="82"/>
  <c r="K8" i="82"/>
  <c r="G8" i="82"/>
  <c r="F8" i="82"/>
  <c r="M7" i="82"/>
  <c r="K7" i="82"/>
  <c r="I7" i="82"/>
  <c r="G7" i="82"/>
  <c r="F7" i="82"/>
  <c r="E7" i="82"/>
  <c r="R6" i="82"/>
  <c r="Q6" i="82"/>
  <c r="P6" i="82"/>
  <c r="O6" i="82"/>
  <c r="M6" i="82"/>
  <c r="K6" i="82"/>
  <c r="I6" i="82"/>
  <c r="G6" i="82"/>
  <c r="F6" i="82"/>
  <c r="E6" i="82"/>
  <c r="F3" i="82"/>
  <c r="AD123" i="81"/>
  <c r="AC123" i="81"/>
  <c r="Z123" i="81"/>
  <c r="Y123" i="81"/>
  <c r="T123" i="81"/>
  <c r="S123" i="81"/>
  <c r="L123" i="81"/>
  <c r="J123" i="81"/>
  <c r="I123" i="81"/>
  <c r="O110" i="81"/>
  <c r="M110" i="81"/>
  <c r="K110" i="81"/>
  <c r="G110" i="81"/>
  <c r="O109" i="81"/>
  <c r="M109" i="81"/>
  <c r="K109" i="81"/>
  <c r="G109" i="81"/>
  <c r="O108" i="81"/>
  <c r="M108" i="81"/>
  <c r="K108" i="81"/>
  <c r="G108" i="81"/>
  <c r="O107" i="81"/>
  <c r="M107" i="81"/>
  <c r="N107" i="81" s="1"/>
  <c r="K107" i="81"/>
  <c r="G107" i="81"/>
  <c r="AD106" i="81"/>
  <c r="AC106" i="81"/>
  <c r="Z106" i="81"/>
  <c r="Y106" i="81"/>
  <c r="T106" i="81"/>
  <c r="S106" i="81"/>
  <c r="L106" i="81"/>
  <c r="J106" i="81"/>
  <c r="I106" i="81"/>
  <c r="O93" i="81"/>
  <c r="M93" i="81"/>
  <c r="AJ93" i="81" s="1"/>
  <c r="K93" i="81"/>
  <c r="G93" i="81"/>
  <c r="O92" i="81"/>
  <c r="M92" i="81"/>
  <c r="K92" i="81"/>
  <c r="G92" i="81"/>
  <c r="O91" i="81"/>
  <c r="M91" i="81"/>
  <c r="K91" i="81"/>
  <c r="G91" i="81"/>
  <c r="O90" i="81"/>
  <c r="M90" i="81"/>
  <c r="K90" i="81"/>
  <c r="G90" i="81"/>
  <c r="AD89" i="81"/>
  <c r="AC89" i="81"/>
  <c r="Z89" i="81"/>
  <c r="Y89" i="81"/>
  <c r="T89" i="81"/>
  <c r="S89" i="81"/>
  <c r="L89" i="81"/>
  <c r="J89" i="81"/>
  <c r="I89" i="81"/>
  <c r="O89" i="81" s="1"/>
  <c r="O73" i="81"/>
  <c r="M73" i="81"/>
  <c r="K73" i="81"/>
  <c r="G73" i="81"/>
  <c r="AD72" i="81"/>
  <c r="AC72" i="81"/>
  <c r="Z72" i="81"/>
  <c r="Y72" i="81"/>
  <c r="T72" i="81"/>
  <c r="S72" i="81"/>
  <c r="L72" i="81"/>
  <c r="J72" i="81"/>
  <c r="I72" i="81"/>
  <c r="O61" i="81"/>
  <c r="M61" i="81"/>
  <c r="AI61" i="81" s="1"/>
  <c r="K61" i="81"/>
  <c r="G61" i="81"/>
  <c r="O60" i="81"/>
  <c r="M60" i="81"/>
  <c r="N60" i="81" s="1"/>
  <c r="K60" i="81"/>
  <c r="G60" i="81"/>
  <c r="O59" i="81"/>
  <c r="M59" i="81"/>
  <c r="K59" i="81"/>
  <c r="G59" i="81"/>
  <c r="O58" i="81"/>
  <c r="M58" i="81"/>
  <c r="K58" i="81"/>
  <c r="G58" i="81"/>
  <c r="O57" i="81"/>
  <c r="M57" i="81"/>
  <c r="AI57" i="81" s="1"/>
  <c r="K57" i="81"/>
  <c r="G57" i="81"/>
  <c r="O56" i="81"/>
  <c r="M56" i="81"/>
  <c r="K56" i="81"/>
  <c r="G56" i="81"/>
  <c r="AD55" i="81"/>
  <c r="AC55" i="81"/>
  <c r="Z55" i="81"/>
  <c r="Y55" i="81"/>
  <c r="T55" i="81"/>
  <c r="S55" i="81"/>
  <c r="L55" i="81"/>
  <c r="J55" i="81"/>
  <c r="I55" i="81"/>
  <c r="O42" i="81"/>
  <c r="M42" i="81"/>
  <c r="AJ42" i="81" s="1"/>
  <c r="K42" i="81"/>
  <c r="G42" i="81"/>
  <c r="O41" i="81"/>
  <c r="M41" i="81"/>
  <c r="K41" i="81"/>
  <c r="G41" i="81"/>
  <c r="O40" i="81"/>
  <c r="M40" i="81"/>
  <c r="K40" i="81"/>
  <c r="G40" i="81"/>
  <c r="O39" i="81"/>
  <c r="M39" i="81"/>
  <c r="K39" i="81"/>
  <c r="G39" i="81"/>
  <c r="AD38" i="81"/>
  <c r="AC38" i="81"/>
  <c r="Z38" i="81"/>
  <c r="Y38" i="81"/>
  <c r="T38" i="81"/>
  <c r="S38" i="81"/>
  <c r="L38" i="81"/>
  <c r="J38" i="81"/>
  <c r="I38" i="81"/>
  <c r="O38" i="81" s="1"/>
  <c r="O26" i="81"/>
  <c r="M26" i="81"/>
  <c r="K26" i="81"/>
  <c r="G26" i="81"/>
  <c r="O25" i="81"/>
  <c r="M25" i="81"/>
  <c r="K25" i="81"/>
  <c r="G25" i="81"/>
  <c r="O24" i="81"/>
  <c r="M24" i="81"/>
  <c r="K24" i="81"/>
  <c r="G24" i="81"/>
  <c r="O23" i="81"/>
  <c r="M23" i="81"/>
  <c r="K23" i="81"/>
  <c r="G23" i="81"/>
  <c r="O22" i="81"/>
  <c r="M22" i="81"/>
  <c r="K22" i="81"/>
  <c r="G22" i="81"/>
  <c r="AD21" i="81"/>
  <c r="AC21" i="81"/>
  <c r="Z21" i="81"/>
  <c r="Y21" i="81"/>
  <c r="T21" i="81"/>
  <c r="S21" i="81"/>
  <c r="L21" i="81"/>
  <c r="J21" i="81"/>
  <c r="I21" i="81"/>
  <c r="O9" i="81"/>
  <c r="M9" i="81"/>
  <c r="AI9" i="81" s="1"/>
  <c r="K9" i="81"/>
  <c r="G9" i="81"/>
  <c r="O8" i="81"/>
  <c r="M8" i="81"/>
  <c r="N8" i="81" s="1"/>
  <c r="K8" i="81"/>
  <c r="G8" i="81"/>
  <c r="O7" i="81"/>
  <c r="M7" i="81"/>
  <c r="K7" i="81"/>
  <c r="G7" i="81"/>
  <c r="O6" i="81"/>
  <c r="M6" i="81"/>
  <c r="K6" i="81"/>
  <c r="G6" i="81"/>
  <c r="O5" i="81"/>
  <c r="M5" i="81"/>
  <c r="K5" i="81"/>
  <c r="G5" i="81"/>
  <c r="AD2" i="81"/>
  <c r="Z2" i="81"/>
  <c r="H2" i="81"/>
  <c r="H1" i="81"/>
  <c r="F1" i="81"/>
  <c r="D1" i="81"/>
  <c r="T174" i="80"/>
  <c r="S174" i="80"/>
  <c r="L174" i="80"/>
  <c r="J174" i="80"/>
  <c r="I174" i="80"/>
  <c r="O163" i="80"/>
  <c r="M163" i="80"/>
  <c r="K163" i="80"/>
  <c r="G163" i="80"/>
  <c r="O162" i="80"/>
  <c r="M162" i="80"/>
  <c r="K162" i="80"/>
  <c r="G162" i="80"/>
  <c r="O161" i="80"/>
  <c r="M161" i="80"/>
  <c r="K161" i="80"/>
  <c r="G161" i="80"/>
  <c r="O160" i="80"/>
  <c r="M160" i="80"/>
  <c r="AB160" i="80" s="1"/>
  <c r="K160" i="80"/>
  <c r="G160" i="80"/>
  <c r="O159" i="80"/>
  <c r="M159" i="80"/>
  <c r="K159" i="80"/>
  <c r="G159" i="80"/>
  <c r="O158" i="80"/>
  <c r="M158" i="80"/>
  <c r="N158" i="80" s="1"/>
  <c r="K158" i="80"/>
  <c r="G158" i="80"/>
  <c r="T157" i="80"/>
  <c r="S157" i="80"/>
  <c r="L157" i="80"/>
  <c r="J157" i="80"/>
  <c r="I157" i="80"/>
  <c r="O144" i="80"/>
  <c r="M144" i="80"/>
  <c r="K144" i="80"/>
  <c r="G144" i="80"/>
  <c r="O143" i="80"/>
  <c r="M143" i="80"/>
  <c r="K143" i="80"/>
  <c r="G143" i="80"/>
  <c r="O142" i="80"/>
  <c r="M142" i="80"/>
  <c r="AB142" i="80" s="1"/>
  <c r="K142" i="80"/>
  <c r="G142" i="80"/>
  <c r="O141" i="80"/>
  <c r="M141" i="80"/>
  <c r="M157" i="80" s="1"/>
  <c r="K141" i="80"/>
  <c r="G141" i="80"/>
  <c r="T140" i="80"/>
  <c r="S140" i="80"/>
  <c r="L140" i="80"/>
  <c r="J140" i="80"/>
  <c r="I140" i="80"/>
  <c r="O127" i="80"/>
  <c r="M127" i="80"/>
  <c r="K127" i="80"/>
  <c r="G127" i="80"/>
  <c r="O126" i="80"/>
  <c r="M126" i="80"/>
  <c r="K126" i="80"/>
  <c r="G126" i="80"/>
  <c r="O125" i="80"/>
  <c r="M125" i="80"/>
  <c r="K125" i="80"/>
  <c r="G125" i="80"/>
  <c r="O124" i="80"/>
  <c r="M124" i="80"/>
  <c r="K124" i="80"/>
  <c r="G124" i="80"/>
  <c r="T123" i="80"/>
  <c r="S123" i="80"/>
  <c r="L123" i="80"/>
  <c r="J123" i="80"/>
  <c r="I123" i="80"/>
  <c r="O109" i="80"/>
  <c r="M109" i="80"/>
  <c r="AB109" i="80" s="1"/>
  <c r="K109" i="80"/>
  <c r="G109" i="80"/>
  <c r="O108" i="80"/>
  <c r="M108" i="80"/>
  <c r="K108" i="80"/>
  <c r="G108" i="80"/>
  <c r="O107" i="80"/>
  <c r="M107" i="80"/>
  <c r="N107" i="80" s="1"/>
  <c r="K107" i="80"/>
  <c r="G107" i="80"/>
  <c r="T106" i="80"/>
  <c r="S106" i="80"/>
  <c r="L106" i="80"/>
  <c r="J106" i="80"/>
  <c r="I106" i="80"/>
  <c r="O93" i="80"/>
  <c r="M93" i="80"/>
  <c r="K93" i="80"/>
  <c r="G93" i="80"/>
  <c r="O92" i="80"/>
  <c r="M92" i="80"/>
  <c r="K92" i="80"/>
  <c r="G92" i="80"/>
  <c r="O91" i="80"/>
  <c r="M91" i="80"/>
  <c r="AB91" i="80" s="1"/>
  <c r="K91" i="80"/>
  <c r="G91" i="80"/>
  <c r="O90" i="80"/>
  <c r="M90" i="80"/>
  <c r="M106" i="80" s="1"/>
  <c r="K90" i="80"/>
  <c r="G90" i="80"/>
  <c r="T89" i="80"/>
  <c r="S89" i="80"/>
  <c r="L89" i="80"/>
  <c r="J89" i="80"/>
  <c r="I89" i="80"/>
  <c r="O76" i="80"/>
  <c r="M76" i="80"/>
  <c r="K76" i="80"/>
  <c r="G76" i="80"/>
  <c r="O75" i="80"/>
  <c r="M75" i="80"/>
  <c r="K75" i="80"/>
  <c r="G75" i="80"/>
  <c r="O74" i="80"/>
  <c r="M74" i="80"/>
  <c r="K74" i="80"/>
  <c r="G74" i="80"/>
  <c r="O73" i="80"/>
  <c r="M73" i="80"/>
  <c r="K73" i="80"/>
  <c r="G73" i="80"/>
  <c r="T72" i="80"/>
  <c r="S72" i="80"/>
  <c r="L72" i="80"/>
  <c r="J72" i="80"/>
  <c r="I72" i="80"/>
  <c r="O59" i="80"/>
  <c r="M59" i="80"/>
  <c r="AB59" i="80" s="1"/>
  <c r="K59" i="80"/>
  <c r="G59" i="80"/>
  <c r="O58" i="80"/>
  <c r="M58" i="80"/>
  <c r="K58" i="80"/>
  <c r="G58" i="80"/>
  <c r="O57" i="80"/>
  <c r="M57" i="80"/>
  <c r="K57" i="80"/>
  <c r="G57" i="80"/>
  <c r="O56" i="80"/>
  <c r="M56" i="80"/>
  <c r="K56" i="80"/>
  <c r="G56" i="80"/>
  <c r="T55" i="80"/>
  <c r="S55" i="80"/>
  <c r="L55" i="80"/>
  <c r="J55" i="80"/>
  <c r="I55" i="80"/>
  <c r="K55" i="80" s="1"/>
  <c r="O42" i="80"/>
  <c r="M42" i="80"/>
  <c r="K42" i="80"/>
  <c r="G42" i="80"/>
  <c r="O41" i="80"/>
  <c r="M41" i="80"/>
  <c r="AB41" i="80" s="1"/>
  <c r="K41" i="80"/>
  <c r="G41" i="80"/>
  <c r="O40" i="80"/>
  <c r="M40" i="80"/>
  <c r="K40" i="80"/>
  <c r="G40" i="80"/>
  <c r="O39" i="80"/>
  <c r="M39" i="80"/>
  <c r="N39" i="80" s="1"/>
  <c r="K39" i="80"/>
  <c r="G39" i="80"/>
  <c r="T38" i="80"/>
  <c r="S38" i="80"/>
  <c r="L38" i="80"/>
  <c r="J38" i="80"/>
  <c r="I38" i="80"/>
  <c r="O23" i="80"/>
  <c r="M23" i="80"/>
  <c r="K23" i="80"/>
  <c r="G23" i="80"/>
  <c r="O22" i="80"/>
  <c r="M22" i="80"/>
  <c r="K22" i="80"/>
  <c r="G22" i="80"/>
  <c r="T21" i="80"/>
  <c r="S21" i="80"/>
  <c r="L21" i="80"/>
  <c r="J21" i="80"/>
  <c r="I21" i="80"/>
  <c r="K21" i="80" s="1"/>
  <c r="O10" i="80"/>
  <c r="M10" i="80"/>
  <c r="K10" i="80"/>
  <c r="G10" i="80"/>
  <c r="O9" i="80"/>
  <c r="M9" i="80"/>
  <c r="AB9" i="80" s="1"/>
  <c r="K9" i="80"/>
  <c r="G9" i="80"/>
  <c r="O8" i="80"/>
  <c r="M8" i="80"/>
  <c r="K8" i="80"/>
  <c r="G8" i="80"/>
  <c r="O7" i="80"/>
  <c r="M7" i="80"/>
  <c r="K7" i="80"/>
  <c r="G7" i="80"/>
  <c r="O6" i="80"/>
  <c r="M6" i="80"/>
  <c r="K6" i="80"/>
  <c r="G6" i="80"/>
  <c r="O5" i="80"/>
  <c r="M5" i="80"/>
  <c r="K5" i="80"/>
  <c r="G5" i="80"/>
  <c r="F1" i="80" s="1"/>
  <c r="H2" i="80"/>
  <c r="H1" i="80"/>
  <c r="D1" i="80"/>
  <c r="X34" i="79"/>
  <c r="W34" i="79"/>
  <c r="V34" i="79"/>
  <c r="T34" i="79"/>
  <c r="P34" i="79"/>
  <c r="O34" i="79"/>
  <c r="N34" i="79"/>
  <c r="M34" i="79"/>
  <c r="H34" i="79"/>
  <c r="G34" i="79"/>
  <c r="K8" i="79" s="1"/>
  <c r="N16" i="79"/>
  <c r="M16" i="79"/>
  <c r="I16" i="79"/>
  <c r="H16" i="79"/>
  <c r="G16" i="79"/>
  <c r="F16" i="79"/>
  <c r="E16" i="79"/>
  <c r="I8" i="79"/>
  <c r="F8" i="79"/>
  <c r="M7" i="79"/>
  <c r="K7" i="79"/>
  <c r="I7" i="79"/>
  <c r="G7" i="79"/>
  <c r="F7" i="79"/>
  <c r="E7" i="79"/>
  <c r="R6" i="79"/>
  <c r="Q6" i="79"/>
  <c r="P6" i="79"/>
  <c r="O6" i="79"/>
  <c r="M6" i="79"/>
  <c r="K6" i="79"/>
  <c r="I6" i="79"/>
  <c r="G6" i="79"/>
  <c r="F6" i="79"/>
  <c r="E6" i="79"/>
  <c r="F3" i="79"/>
  <c r="AD123" i="78"/>
  <c r="AC123" i="78"/>
  <c r="Z123" i="78"/>
  <c r="Y123" i="78"/>
  <c r="T123" i="78"/>
  <c r="S123" i="78"/>
  <c r="L123" i="78"/>
  <c r="J123" i="78"/>
  <c r="I123" i="78"/>
  <c r="O110" i="78"/>
  <c r="M110" i="78"/>
  <c r="K110" i="78"/>
  <c r="O109" i="78"/>
  <c r="M109" i="78"/>
  <c r="K109" i="78"/>
  <c r="O108" i="78"/>
  <c r="M108" i="78"/>
  <c r="N108" i="78" s="1"/>
  <c r="K108" i="78"/>
  <c r="O107" i="78"/>
  <c r="M107" i="78"/>
  <c r="K107" i="78"/>
  <c r="AD106" i="78"/>
  <c r="AC106" i="78"/>
  <c r="Z106" i="78"/>
  <c r="Y106" i="78"/>
  <c r="T106" i="78"/>
  <c r="S106" i="78"/>
  <c r="L106" i="78"/>
  <c r="J106" i="78"/>
  <c r="I106" i="78"/>
  <c r="O106" i="78" s="1"/>
  <c r="O93" i="78"/>
  <c r="M93" i="78"/>
  <c r="K93" i="78"/>
  <c r="O92" i="78"/>
  <c r="M92" i="78"/>
  <c r="K92" i="78"/>
  <c r="O91" i="78"/>
  <c r="M91" i="78"/>
  <c r="AJ91" i="78" s="1"/>
  <c r="K91" i="78"/>
  <c r="O90" i="78"/>
  <c r="M90" i="78"/>
  <c r="M106" i="78" s="1"/>
  <c r="K90" i="78"/>
  <c r="AD89" i="78"/>
  <c r="AC89" i="78"/>
  <c r="Z89" i="78"/>
  <c r="Y89" i="78"/>
  <c r="T89" i="78"/>
  <c r="S89" i="78"/>
  <c r="L89" i="78"/>
  <c r="J89" i="78"/>
  <c r="I89" i="78"/>
  <c r="O73" i="78"/>
  <c r="M73" i="78"/>
  <c r="K73" i="78"/>
  <c r="AD72" i="78"/>
  <c r="AC72" i="78"/>
  <c r="Z72" i="78"/>
  <c r="Y72" i="78"/>
  <c r="T72" i="78"/>
  <c r="S72" i="78"/>
  <c r="L72" i="78"/>
  <c r="J72" i="78"/>
  <c r="I72" i="78"/>
  <c r="O72" i="78" s="1"/>
  <c r="O61" i="78"/>
  <c r="M61" i="78"/>
  <c r="K61" i="78"/>
  <c r="O60" i="78"/>
  <c r="M60" i="78"/>
  <c r="K60" i="78"/>
  <c r="O59" i="78"/>
  <c r="M59" i="78"/>
  <c r="K59" i="78"/>
  <c r="O58" i="78"/>
  <c r="M58" i="78"/>
  <c r="K58" i="78"/>
  <c r="O57" i="78"/>
  <c r="M57" i="78"/>
  <c r="K57" i="78"/>
  <c r="O56" i="78"/>
  <c r="M56" i="78"/>
  <c r="K56" i="78"/>
  <c r="AD55" i="78"/>
  <c r="AC55" i="78"/>
  <c r="Z55" i="78"/>
  <c r="Y55" i="78"/>
  <c r="T55" i="78"/>
  <c r="S55" i="78"/>
  <c r="L55" i="78"/>
  <c r="J55" i="78"/>
  <c r="I55" i="78"/>
  <c r="O42" i="78"/>
  <c r="M42" i="78"/>
  <c r="K42" i="78"/>
  <c r="O41" i="78"/>
  <c r="M41" i="78"/>
  <c r="AJ41" i="78" s="1"/>
  <c r="K41" i="78"/>
  <c r="O40" i="78"/>
  <c r="M40" i="78"/>
  <c r="K40" i="78"/>
  <c r="O39" i="78"/>
  <c r="M39" i="78"/>
  <c r="K39" i="78"/>
  <c r="AD38" i="78"/>
  <c r="AC38" i="78"/>
  <c r="Z38" i="78"/>
  <c r="Y38" i="78"/>
  <c r="T38" i="78"/>
  <c r="S38" i="78"/>
  <c r="L38" i="78"/>
  <c r="J38" i="78"/>
  <c r="I38" i="78"/>
  <c r="O26" i="78"/>
  <c r="M26" i="78"/>
  <c r="AJ26" i="78" s="1"/>
  <c r="K26" i="78"/>
  <c r="O25" i="78"/>
  <c r="M25" i="78"/>
  <c r="K25" i="78"/>
  <c r="O24" i="78"/>
  <c r="M24" i="78"/>
  <c r="AJ24" i="78" s="1"/>
  <c r="K24" i="78"/>
  <c r="O23" i="78"/>
  <c r="M23" i="78"/>
  <c r="AJ23" i="78" s="1"/>
  <c r="K23" i="78"/>
  <c r="O22" i="78"/>
  <c r="M22" i="78"/>
  <c r="K22" i="78"/>
  <c r="AD21" i="78"/>
  <c r="AD2" i="78" s="1"/>
  <c r="AC21" i="78"/>
  <c r="Z21" i="78"/>
  <c r="Y21" i="78"/>
  <c r="Y2" i="78" s="1"/>
  <c r="T21" i="78"/>
  <c r="S21" i="78"/>
  <c r="L21" i="78"/>
  <c r="J21" i="78"/>
  <c r="I21" i="78"/>
  <c r="O9" i="78"/>
  <c r="M9" i="78"/>
  <c r="K9" i="78"/>
  <c r="O8" i="78"/>
  <c r="M8" i="78"/>
  <c r="K8" i="78"/>
  <c r="O7" i="78"/>
  <c r="M7" i="78"/>
  <c r="AJ7" i="78" s="1"/>
  <c r="K7" i="78"/>
  <c r="O6" i="78"/>
  <c r="M6" i="78"/>
  <c r="K6" i="78"/>
  <c r="O5" i="78"/>
  <c r="M5" i="78"/>
  <c r="K5" i="78"/>
  <c r="AC2" i="78"/>
  <c r="H2" i="78"/>
  <c r="H1" i="78"/>
  <c r="F1" i="78"/>
  <c r="D1" i="78"/>
  <c r="T174" i="77"/>
  <c r="S174" i="77"/>
  <c r="L174" i="77"/>
  <c r="J174" i="77"/>
  <c r="I174" i="77"/>
  <c r="O162" i="77"/>
  <c r="M162" i="77"/>
  <c r="K162" i="77"/>
  <c r="O161" i="77"/>
  <c r="M161" i="77"/>
  <c r="AB161" i="77" s="1"/>
  <c r="K161" i="77"/>
  <c r="O160" i="77"/>
  <c r="M160" i="77"/>
  <c r="K160" i="77"/>
  <c r="O159" i="77"/>
  <c r="M159" i="77"/>
  <c r="K159" i="77"/>
  <c r="O158" i="77"/>
  <c r="M158" i="77"/>
  <c r="K158" i="77"/>
  <c r="T157" i="77"/>
  <c r="S157" i="77"/>
  <c r="L157" i="77"/>
  <c r="J157" i="77"/>
  <c r="I157" i="77"/>
  <c r="O144" i="77"/>
  <c r="M144" i="77"/>
  <c r="K144" i="77"/>
  <c r="O143" i="77"/>
  <c r="M143" i="77"/>
  <c r="K143" i="77"/>
  <c r="O142" i="77"/>
  <c r="M142" i="77"/>
  <c r="AB142" i="77" s="1"/>
  <c r="K142" i="77"/>
  <c r="O141" i="77"/>
  <c r="M141" i="77"/>
  <c r="K141" i="77"/>
  <c r="T140" i="77"/>
  <c r="S140" i="77"/>
  <c r="L140" i="77"/>
  <c r="J140" i="77"/>
  <c r="I140" i="77"/>
  <c r="O127" i="77"/>
  <c r="M127" i="77"/>
  <c r="K127" i="77"/>
  <c r="O126" i="77"/>
  <c r="M126" i="77"/>
  <c r="K126" i="77"/>
  <c r="O125" i="77"/>
  <c r="M125" i="77"/>
  <c r="K125" i="77"/>
  <c r="O124" i="77"/>
  <c r="M124" i="77"/>
  <c r="K124" i="77"/>
  <c r="T123" i="77"/>
  <c r="S123" i="77"/>
  <c r="L123" i="77"/>
  <c r="J123" i="77"/>
  <c r="I123" i="77"/>
  <c r="O109" i="77"/>
  <c r="M109" i="77"/>
  <c r="K109" i="77"/>
  <c r="O108" i="77"/>
  <c r="M108" i="77"/>
  <c r="AB108" i="77" s="1"/>
  <c r="K108" i="77"/>
  <c r="O107" i="77"/>
  <c r="M107" i="77"/>
  <c r="AB107" i="77" s="1"/>
  <c r="K107" i="77"/>
  <c r="T106" i="77"/>
  <c r="S106" i="77"/>
  <c r="L106" i="77"/>
  <c r="J106" i="77"/>
  <c r="I106" i="77"/>
  <c r="O93" i="77"/>
  <c r="M93" i="77"/>
  <c r="AB93" i="77" s="1"/>
  <c r="K93" i="77"/>
  <c r="O92" i="77"/>
  <c r="M92" i="77"/>
  <c r="K92" i="77"/>
  <c r="O91" i="77"/>
  <c r="M91" i="77"/>
  <c r="AB91" i="77" s="1"/>
  <c r="K91" i="77"/>
  <c r="O90" i="77"/>
  <c r="M90" i="77"/>
  <c r="K90" i="77"/>
  <c r="T89" i="77"/>
  <c r="S89" i="77"/>
  <c r="L89" i="77"/>
  <c r="J89" i="77"/>
  <c r="I89" i="77"/>
  <c r="O76" i="77"/>
  <c r="M76" i="77"/>
  <c r="K76" i="77"/>
  <c r="O75" i="77"/>
  <c r="M75" i="77"/>
  <c r="K75" i="77"/>
  <c r="O74" i="77"/>
  <c r="M74" i="77"/>
  <c r="AB74" i="77" s="1"/>
  <c r="K74" i="77"/>
  <c r="O73" i="77"/>
  <c r="M73" i="77"/>
  <c r="K73" i="77"/>
  <c r="T72" i="77"/>
  <c r="S72" i="77"/>
  <c r="L72" i="77"/>
  <c r="J72" i="77"/>
  <c r="I72" i="77"/>
  <c r="O59" i="77"/>
  <c r="M59" i="77"/>
  <c r="K59" i="77"/>
  <c r="O58" i="77"/>
  <c r="M58" i="77"/>
  <c r="K58" i="77"/>
  <c r="O57" i="77"/>
  <c r="M57" i="77"/>
  <c r="K57" i="77"/>
  <c r="O56" i="77"/>
  <c r="M56" i="77"/>
  <c r="K56" i="77"/>
  <c r="T55" i="77"/>
  <c r="S55" i="77"/>
  <c r="L55" i="77"/>
  <c r="J55" i="77"/>
  <c r="I55" i="77"/>
  <c r="O42" i="77"/>
  <c r="M42" i="77"/>
  <c r="K42" i="77"/>
  <c r="O41" i="77"/>
  <c r="M41" i="77"/>
  <c r="AB41" i="77" s="1"/>
  <c r="K41" i="77"/>
  <c r="O40" i="77"/>
  <c r="M40" i="77"/>
  <c r="K40" i="77"/>
  <c r="O39" i="77"/>
  <c r="M39" i="77"/>
  <c r="K39" i="77"/>
  <c r="T38" i="77"/>
  <c r="S38" i="77"/>
  <c r="L38" i="77"/>
  <c r="J38" i="77"/>
  <c r="I38" i="77"/>
  <c r="O38" i="77" s="1"/>
  <c r="O23" i="77"/>
  <c r="M23" i="77"/>
  <c r="K23" i="77"/>
  <c r="O22" i="77"/>
  <c r="M22" i="77"/>
  <c r="K22" i="77"/>
  <c r="T21" i="77"/>
  <c r="S21" i="77"/>
  <c r="L21" i="77"/>
  <c r="J21" i="77"/>
  <c r="I21" i="77"/>
  <c r="O10" i="77"/>
  <c r="M10" i="77"/>
  <c r="K10" i="77"/>
  <c r="O9" i="77"/>
  <c r="M9" i="77"/>
  <c r="K9" i="77"/>
  <c r="O8" i="77"/>
  <c r="M8" i="77"/>
  <c r="K8" i="77"/>
  <c r="O7" i="77"/>
  <c r="M7" i="77"/>
  <c r="K7" i="77"/>
  <c r="O6" i="77"/>
  <c r="M6" i="77"/>
  <c r="K6" i="77"/>
  <c r="O5" i="77"/>
  <c r="M5" i="77"/>
  <c r="K5" i="77"/>
  <c r="H2" i="77"/>
  <c r="F1" i="77"/>
  <c r="D1" i="77"/>
  <c r="X34" i="76"/>
  <c r="W34" i="76"/>
  <c r="V34" i="76"/>
  <c r="T34" i="76"/>
  <c r="P34" i="76"/>
  <c r="O34" i="76"/>
  <c r="N34" i="76"/>
  <c r="M34" i="76"/>
  <c r="H34" i="76"/>
  <c r="G34" i="76"/>
  <c r="N16" i="76"/>
  <c r="M16" i="76"/>
  <c r="I16" i="76"/>
  <c r="H16" i="76"/>
  <c r="G16" i="76"/>
  <c r="F16" i="76"/>
  <c r="E16" i="76"/>
  <c r="I8" i="76"/>
  <c r="F8" i="76"/>
  <c r="M7" i="76"/>
  <c r="K7" i="76"/>
  <c r="I7" i="76"/>
  <c r="G7" i="76"/>
  <c r="F7" i="76"/>
  <c r="E7" i="76"/>
  <c r="R6" i="76"/>
  <c r="Q6" i="76"/>
  <c r="P6" i="76"/>
  <c r="O6" i="76"/>
  <c r="M6" i="76"/>
  <c r="K6" i="76"/>
  <c r="I6" i="76"/>
  <c r="G6" i="76"/>
  <c r="F6" i="76"/>
  <c r="E6" i="76"/>
  <c r="F3" i="76"/>
  <c r="AD123" i="75"/>
  <c r="AC123" i="75"/>
  <c r="Z123" i="75"/>
  <c r="Y123" i="75"/>
  <c r="T123" i="75"/>
  <c r="S123" i="75"/>
  <c r="L123" i="75"/>
  <c r="J123" i="75"/>
  <c r="I123" i="75"/>
  <c r="O110" i="75"/>
  <c r="M110" i="75"/>
  <c r="K110" i="75"/>
  <c r="G110" i="75"/>
  <c r="O109" i="75"/>
  <c r="M109" i="75"/>
  <c r="AJ109" i="75" s="1"/>
  <c r="K109" i="75"/>
  <c r="G109" i="75"/>
  <c r="O108" i="75"/>
  <c r="M108" i="75"/>
  <c r="K108" i="75"/>
  <c r="G108" i="75"/>
  <c r="O107" i="75"/>
  <c r="M107" i="75"/>
  <c r="K107" i="75"/>
  <c r="G107" i="75"/>
  <c r="AD106" i="75"/>
  <c r="AC106" i="75"/>
  <c r="Z106" i="75"/>
  <c r="Y106" i="75"/>
  <c r="T106" i="75"/>
  <c r="S106" i="75"/>
  <c r="L106" i="75"/>
  <c r="J106" i="75"/>
  <c r="I106" i="75"/>
  <c r="O93" i="75"/>
  <c r="M93" i="75"/>
  <c r="AJ93" i="75" s="1"/>
  <c r="K93" i="75"/>
  <c r="G93" i="75"/>
  <c r="O92" i="75"/>
  <c r="M92" i="75"/>
  <c r="K92" i="75"/>
  <c r="G92" i="75"/>
  <c r="O91" i="75"/>
  <c r="M91" i="75"/>
  <c r="K91" i="75"/>
  <c r="G91" i="75"/>
  <c r="O90" i="75"/>
  <c r="M90" i="75"/>
  <c r="K90" i="75"/>
  <c r="G90" i="75"/>
  <c r="AD89" i="75"/>
  <c r="AC89" i="75"/>
  <c r="Z89" i="75"/>
  <c r="Y89" i="75"/>
  <c r="T89" i="75"/>
  <c r="S89" i="75"/>
  <c r="L89" i="75"/>
  <c r="J89" i="75"/>
  <c r="I89" i="75"/>
  <c r="O89" i="75" s="1"/>
  <c r="O73" i="75"/>
  <c r="M73" i="75"/>
  <c r="K73" i="75"/>
  <c r="G73" i="75"/>
  <c r="AD72" i="75"/>
  <c r="AC72" i="75"/>
  <c r="Z72" i="75"/>
  <c r="Y72" i="75"/>
  <c r="T72" i="75"/>
  <c r="S72" i="75"/>
  <c r="L72" i="75"/>
  <c r="J72" i="75"/>
  <c r="I72" i="75"/>
  <c r="O61" i="75"/>
  <c r="M61" i="75"/>
  <c r="K61" i="75"/>
  <c r="G61" i="75"/>
  <c r="O60" i="75"/>
  <c r="M60" i="75"/>
  <c r="K60" i="75"/>
  <c r="G60" i="75"/>
  <c r="O59" i="75"/>
  <c r="M59" i="75"/>
  <c r="K59" i="75"/>
  <c r="G59" i="75"/>
  <c r="O58" i="75"/>
  <c r="M58" i="75"/>
  <c r="AJ58" i="75" s="1"/>
  <c r="K58" i="75"/>
  <c r="G58" i="75"/>
  <c r="O57" i="75"/>
  <c r="M57" i="75"/>
  <c r="K57" i="75"/>
  <c r="G57" i="75"/>
  <c r="O56" i="75"/>
  <c r="M56" i="75"/>
  <c r="K56" i="75"/>
  <c r="G56" i="75"/>
  <c r="AD55" i="75"/>
  <c r="AC55" i="75"/>
  <c r="Z55" i="75"/>
  <c r="Y55" i="75"/>
  <c r="T55" i="75"/>
  <c r="S55" i="75"/>
  <c r="L55" i="75"/>
  <c r="J55" i="75"/>
  <c r="I55" i="75"/>
  <c r="O42" i="75"/>
  <c r="M42" i="75"/>
  <c r="AJ42" i="75" s="1"/>
  <c r="K42" i="75"/>
  <c r="G42" i="75"/>
  <c r="O41" i="75"/>
  <c r="M41" i="75"/>
  <c r="K41" i="75"/>
  <c r="G41" i="75"/>
  <c r="O40" i="75"/>
  <c r="M40" i="75"/>
  <c r="K40" i="75"/>
  <c r="G40" i="75"/>
  <c r="O39" i="75"/>
  <c r="M39" i="75"/>
  <c r="K39" i="75"/>
  <c r="G39" i="75"/>
  <c r="AD38" i="75"/>
  <c r="AC38" i="75"/>
  <c r="Z38" i="75"/>
  <c r="Y38" i="75"/>
  <c r="T38" i="75"/>
  <c r="S38" i="75"/>
  <c r="L38" i="75"/>
  <c r="J38" i="75"/>
  <c r="I38" i="75"/>
  <c r="O38" i="75" s="1"/>
  <c r="O26" i="75"/>
  <c r="M26" i="75"/>
  <c r="N26" i="75" s="1"/>
  <c r="K26" i="75"/>
  <c r="G26" i="75"/>
  <c r="O25" i="75"/>
  <c r="M25" i="75"/>
  <c r="AJ25" i="75" s="1"/>
  <c r="K25" i="75"/>
  <c r="G25" i="75"/>
  <c r="O24" i="75"/>
  <c r="M24" i="75"/>
  <c r="K24" i="75"/>
  <c r="G24" i="75"/>
  <c r="O23" i="75"/>
  <c r="M23" i="75"/>
  <c r="K23" i="75"/>
  <c r="G23" i="75"/>
  <c r="O22" i="75"/>
  <c r="M22" i="75"/>
  <c r="K22" i="75"/>
  <c r="G22" i="75"/>
  <c r="AD21" i="75"/>
  <c r="AC21" i="75"/>
  <c r="AC2" i="75" s="1"/>
  <c r="Z21" i="75"/>
  <c r="Z2" i="75" s="1"/>
  <c r="Y21" i="75"/>
  <c r="T21" i="75"/>
  <c r="S21" i="75"/>
  <c r="L21" i="75"/>
  <c r="J21" i="75"/>
  <c r="I21" i="75"/>
  <c r="O9" i="75"/>
  <c r="M9" i="75"/>
  <c r="K9" i="75"/>
  <c r="G9" i="75"/>
  <c r="O8" i="75"/>
  <c r="M8" i="75"/>
  <c r="N8" i="75" s="1"/>
  <c r="K8" i="75"/>
  <c r="G8" i="75"/>
  <c r="O7" i="75"/>
  <c r="M7" i="75"/>
  <c r="K7" i="75"/>
  <c r="G7" i="75"/>
  <c r="O6" i="75"/>
  <c r="M6" i="75"/>
  <c r="K6" i="75"/>
  <c r="G6" i="75"/>
  <c r="O5" i="75"/>
  <c r="M5" i="75"/>
  <c r="K5" i="75"/>
  <c r="G5" i="75"/>
  <c r="AD2" i="75"/>
  <c r="Y2" i="75"/>
  <c r="H2" i="75"/>
  <c r="H1" i="75"/>
  <c r="D1" i="75"/>
  <c r="T174" i="74"/>
  <c r="S174" i="74"/>
  <c r="L174" i="74"/>
  <c r="J174" i="74"/>
  <c r="I174" i="74"/>
  <c r="O162" i="74"/>
  <c r="M162" i="74"/>
  <c r="K162" i="74"/>
  <c r="G162" i="74"/>
  <c r="O161" i="74"/>
  <c r="M161" i="74"/>
  <c r="K161" i="74"/>
  <c r="G161" i="74"/>
  <c r="O160" i="74"/>
  <c r="M160" i="74"/>
  <c r="K160" i="74"/>
  <c r="G160" i="74"/>
  <c r="O159" i="74"/>
  <c r="M159" i="74"/>
  <c r="AB159" i="74" s="1"/>
  <c r="K159" i="74"/>
  <c r="G159" i="74"/>
  <c r="O158" i="74"/>
  <c r="M158" i="74"/>
  <c r="K158" i="74"/>
  <c r="G158" i="74"/>
  <c r="T157" i="74"/>
  <c r="S157" i="74"/>
  <c r="L157" i="74"/>
  <c r="J157" i="74"/>
  <c r="I157" i="74"/>
  <c r="O144" i="74"/>
  <c r="M144" i="74"/>
  <c r="K144" i="74"/>
  <c r="G144" i="74"/>
  <c r="O143" i="74"/>
  <c r="M143" i="74"/>
  <c r="K143" i="74"/>
  <c r="G143" i="74"/>
  <c r="O142" i="74"/>
  <c r="M142" i="74"/>
  <c r="K142" i="74"/>
  <c r="G142" i="74"/>
  <c r="O141" i="74"/>
  <c r="M141" i="74"/>
  <c r="K141" i="74"/>
  <c r="G141" i="74"/>
  <c r="T140" i="74"/>
  <c r="S140" i="74"/>
  <c r="L140" i="74"/>
  <c r="J140" i="74"/>
  <c r="I140" i="74"/>
  <c r="O127" i="74"/>
  <c r="M127" i="74"/>
  <c r="AB127" i="74" s="1"/>
  <c r="K127" i="74"/>
  <c r="G127" i="74"/>
  <c r="O126" i="74"/>
  <c r="M126" i="74"/>
  <c r="K126" i="74"/>
  <c r="G126" i="74"/>
  <c r="O125" i="74"/>
  <c r="M125" i="74"/>
  <c r="K125" i="74"/>
  <c r="G125" i="74"/>
  <c r="O124" i="74"/>
  <c r="M124" i="74"/>
  <c r="K124" i="74"/>
  <c r="G124" i="74"/>
  <c r="T123" i="74"/>
  <c r="S123" i="74"/>
  <c r="L123" i="74"/>
  <c r="J123" i="74"/>
  <c r="I123" i="74"/>
  <c r="O109" i="74"/>
  <c r="M109" i="74"/>
  <c r="K109" i="74"/>
  <c r="G109" i="74"/>
  <c r="O108" i="74"/>
  <c r="M108" i="74"/>
  <c r="AB108" i="74" s="1"/>
  <c r="K108" i="74"/>
  <c r="G108" i="74"/>
  <c r="O107" i="74"/>
  <c r="M107" i="74"/>
  <c r="K107" i="74"/>
  <c r="G107" i="74"/>
  <c r="T106" i="74"/>
  <c r="S106" i="74"/>
  <c r="L106" i="74"/>
  <c r="J106" i="74"/>
  <c r="I106" i="74"/>
  <c r="O93" i="74"/>
  <c r="M93" i="74"/>
  <c r="K93" i="74"/>
  <c r="G93" i="74"/>
  <c r="O92" i="74"/>
  <c r="M92" i="74"/>
  <c r="K92" i="74"/>
  <c r="G92" i="74"/>
  <c r="O91" i="74"/>
  <c r="M91" i="74"/>
  <c r="K91" i="74"/>
  <c r="G91" i="74"/>
  <c r="O90" i="74"/>
  <c r="M90" i="74"/>
  <c r="K90" i="74"/>
  <c r="G90" i="74"/>
  <c r="T89" i="74"/>
  <c r="S89" i="74"/>
  <c r="L89" i="74"/>
  <c r="J89" i="74"/>
  <c r="I89" i="74"/>
  <c r="O76" i="74"/>
  <c r="M76" i="74"/>
  <c r="K76" i="74"/>
  <c r="G76" i="74"/>
  <c r="O75" i="74"/>
  <c r="M75" i="74"/>
  <c r="K75" i="74"/>
  <c r="G75" i="74"/>
  <c r="O74" i="74"/>
  <c r="M74" i="74"/>
  <c r="K74" i="74"/>
  <c r="G74" i="74"/>
  <c r="O73" i="74"/>
  <c r="M73" i="74"/>
  <c r="K73" i="74"/>
  <c r="G73" i="74"/>
  <c r="T72" i="74"/>
  <c r="S72" i="74"/>
  <c r="L72" i="74"/>
  <c r="J72" i="74"/>
  <c r="I72" i="74"/>
  <c r="O59" i="74"/>
  <c r="M59" i="74"/>
  <c r="K59" i="74"/>
  <c r="G59" i="74"/>
  <c r="O58" i="74"/>
  <c r="M58" i="74"/>
  <c r="K58" i="74"/>
  <c r="G58" i="74"/>
  <c r="O57" i="74"/>
  <c r="M57" i="74"/>
  <c r="K57" i="74"/>
  <c r="G57" i="74"/>
  <c r="O56" i="74"/>
  <c r="M56" i="74"/>
  <c r="N56" i="74" s="1"/>
  <c r="K56" i="74"/>
  <c r="G56" i="74"/>
  <c r="T55" i="74"/>
  <c r="S55" i="74"/>
  <c r="L55" i="74"/>
  <c r="J55" i="74"/>
  <c r="I55" i="74"/>
  <c r="O42" i="74"/>
  <c r="M42" i="74"/>
  <c r="K42" i="74"/>
  <c r="G42" i="74"/>
  <c r="O41" i="74"/>
  <c r="M41" i="74"/>
  <c r="K41" i="74"/>
  <c r="G41" i="74"/>
  <c r="O40" i="74"/>
  <c r="M40" i="74"/>
  <c r="K40" i="74"/>
  <c r="G40" i="74"/>
  <c r="O39" i="74"/>
  <c r="M39" i="74"/>
  <c r="K39" i="74"/>
  <c r="G39" i="74"/>
  <c r="T38" i="74"/>
  <c r="S38" i="74"/>
  <c r="L38" i="74"/>
  <c r="J38" i="74"/>
  <c r="I38" i="74"/>
  <c r="O23" i="74"/>
  <c r="M23" i="74"/>
  <c r="K23" i="74"/>
  <c r="G23" i="74"/>
  <c r="O22" i="74"/>
  <c r="M22" i="74"/>
  <c r="N22" i="74" s="1"/>
  <c r="K22" i="74"/>
  <c r="G22" i="74"/>
  <c r="T21" i="74"/>
  <c r="S21" i="74"/>
  <c r="L21" i="74"/>
  <c r="H1" i="74" s="1"/>
  <c r="J21" i="74"/>
  <c r="I21" i="74"/>
  <c r="O10" i="74"/>
  <c r="M10" i="74"/>
  <c r="K10" i="74"/>
  <c r="G10" i="74"/>
  <c r="O9" i="74"/>
  <c r="M9" i="74"/>
  <c r="K9" i="74"/>
  <c r="G9" i="74"/>
  <c r="O8" i="74"/>
  <c r="M8" i="74"/>
  <c r="K8" i="74"/>
  <c r="G8" i="74"/>
  <c r="O7" i="74"/>
  <c r="M7" i="74"/>
  <c r="K7" i="74"/>
  <c r="G7" i="74"/>
  <c r="O6" i="74"/>
  <c r="M6" i="74"/>
  <c r="K6" i="74"/>
  <c r="G6" i="74"/>
  <c r="O5" i="74"/>
  <c r="M5" i="74"/>
  <c r="K5" i="74"/>
  <c r="G5" i="74"/>
  <c r="F1" i="74" s="1"/>
  <c r="H2" i="74"/>
  <c r="D1" i="74"/>
  <c r="X34" i="73"/>
  <c r="W34" i="73"/>
  <c r="V34" i="73"/>
  <c r="T34" i="73"/>
  <c r="P34" i="73"/>
  <c r="O34" i="73"/>
  <c r="N34" i="73"/>
  <c r="M34" i="73"/>
  <c r="H34" i="73"/>
  <c r="G34" i="73"/>
  <c r="N16" i="73"/>
  <c r="M16" i="73"/>
  <c r="I8" i="73" s="1"/>
  <c r="I16" i="73"/>
  <c r="H16" i="73"/>
  <c r="G16" i="73"/>
  <c r="F16" i="73"/>
  <c r="E16" i="73"/>
  <c r="M8" i="73"/>
  <c r="K8" i="73"/>
  <c r="G8" i="73"/>
  <c r="F8" i="73"/>
  <c r="M7" i="73"/>
  <c r="K7" i="73"/>
  <c r="I7" i="73"/>
  <c r="G7" i="73"/>
  <c r="F7" i="73"/>
  <c r="E7" i="73"/>
  <c r="R6" i="73"/>
  <c r="Q6" i="73"/>
  <c r="P6" i="73"/>
  <c r="O6" i="73"/>
  <c r="M6" i="73"/>
  <c r="K6" i="73"/>
  <c r="I6" i="73"/>
  <c r="G6" i="73"/>
  <c r="F6" i="73"/>
  <c r="E6" i="73"/>
  <c r="F3" i="73"/>
  <c r="AD123" i="72"/>
  <c r="AC123" i="72"/>
  <c r="Z123" i="72"/>
  <c r="Y123" i="72"/>
  <c r="T123" i="72"/>
  <c r="S123" i="72"/>
  <c r="L123" i="72"/>
  <c r="J123" i="72"/>
  <c r="I123" i="72"/>
  <c r="O110" i="72"/>
  <c r="M110" i="72"/>
  <c r="AJ110" i="72" s="1"/>
  <c r="K110" i="72"/>
  <c r="G110" i="72"/>
  <c r="O109" i="72"/>
  <c r="M109" i="72"/>
  <c r="K109" i="72"/>
  <c r="G109" i="72"/>
  <c r="O108" i="72"/>
  <c r="M108" i="72"/>
  <c r="K108" i="72"/>
  <c r="G108" i="72"/>
  <c r="O107" i="72"/>
  <c r="M107" i="72"/>
  <c r="K107" i="72"/>
  <c r="G107" i="72"/>
  <c r="AD106" i="72"/>
  <c r="AC106" i="72"/>
  <c r="Z106" i="72"/>
  <c r="Y106" i="72"/>
  <c r="T106" i="72"/>
  <c r="S106" i="72"/>
  <c r="L106" i="72"/>
  <c r="J106" i="72"/>
  <c r="I106" i="72"/>
  <c r="K106" i="72" s="1"/>
  <c r="O93" i="72"/>
  <c r="M93" i="72"/>
  <c r="K93" i="72"/>
  <c r="G93" i="72"/>
  <c r="O92" i="72"/>
  <c r="M92" i="72"/>
  <c r="K92" i="72"/>
  <c r="G92" i="72"/>
  <c r="O91" i="72"/>
  <c r="M91" i="72"/>
  <c r="K91" i="72"/>
  <c r="G91" i="72"/>
  <c r="O90" i="72"/>
  <c r="M90" i="72"/>
  <c r="AJ90" i="72" s="1"/>
  <c r="K90" i="72"/>
  <c r="G90" i="72"/>
  <c r="AD89" i="72"/>
  <c r="AC89" i="72"/>
  <c r="Z89" i="72"/>
  <c r="Y89" i="72"/>
  <c r="T89" i="72"/>
  <c r="S89" i="72"/>
  <c r="L89" i="72"/>
  <c r="J89" i="72"/>
  <c r="I89" i="72"/>
  <c r="O89" i="72" s="1"/>
  <c r="O73" i="72"/>
  <c r="M73" i="72"/>
  <c r="K73" i="72"/>
  <c r="G73" i="72"/>
  <c r="AD72" i="72"/>
  <c r="AC72" i="72"/>
  <c r="Z72" i="72"/>
  <c r="Y72" i="72"/>
  <c r="T72" i="72"/>
  <c r="S72" i="72"/>
  <c r="L72" i="72"/>
  <c r="J72" i="72"/>
  <c r="I72" i="72"/>
  <c r="O61" i="72"/>
  <c r="M61" i="72"/>
  <c r="K61" i="72"/>
  <c r="G61" i="72"/>
  <c r="O60" i="72"/>
  <c r="M60" i="72"/>
  <c r="K60" i="72"/>
  <c r="G60" i="72"/>
  <c r="O59" i="72"/>
  <c r="M59" i="72"/>
  <c r="AJ59" i="72" s="1"/>
  <c r="K59" i="72"/>
  <c r="G59" i="72"/>
  <c r="O58" i="72"/>
  <c r="M58" i="72"/>
  <c r="K58" i="72"/>
  <c r="G58" i="72"/>
  <c r="O57" i="72"/>
  <c r="M57" i="72"/>
  <c r="K57" i="72"/>
  <c r="G57" i="72"/>
  <c r="O56" i="72"/>
  <c r="M56" i="72"/>
  <c r="K56" i="72"/>
  <c r="G56" i="72"/>
  <c r="AD55" i="72"/>
  <c r="AC55" i="72"/>
  <c r="Z55" i="72"/>
  <c r="Y55" i="72"/>
  <c r="T55" i="72"/>
  <c r="S55" i="72"/>
  <c r="L55" i="72"/>
  <c r="J55" i="72"/>
  <c r="I55" i="72"/>
  <c r="O42" i="72"/>
  <c r="M42" i="72"/>
  <c r="K42" i="72"/>
  <c r="G42" i="72"/>
  <c r="O41" i="72"/>
  <c r="M41" i="72"/>
  <c r="K41" i="72"/>
  <c r="G41" i="72"/>
  <c r="O40" i="72"/>
  <c r="M40" i="72"/>
  <c r="K40" i="72"/>
  <c r="G40" i="72"/>
  <c r="O39" i="72"/>
  <c r="M39" i="72"/>
  <c r="AJ39" i="72" s="1"/>
  <c r="K39" i="72"/>
  <c r="G39" i="72"/>
  <c r="AD38" i="72"/>
  <c r="AC38" i="72"/>
  <c r="Z38" i="72"/>
  <c r="Y38" i="72"/>
  <c r="T38" i="72"/>
  <c r="S38" i="72"/>
  <c r="L38" i="72"/>
  <c r="J38" i="72"/>
  <c r="I38" i="72"/>
  <c r="O26" i="72"/>
  <c r="M26" i="72"/>
  <c r="N26" i="72" s="1"/>
  <c r="K26" i="72"/>
  <c r="G26" i="72"/>
  <c r="O25" i="72"/>
  <c r="M25" i="72"/>
  <c r="AJ25" i="72" s="1"/>
  <c r="K25" i="72"/>
  <c r="G25" i="72"/>
  <c r="O24" i="72"/>
  <c r="M24" i="72"/>
  <c r="K24" i="72"/>
  <c r="G24" i="72"/>
  <c r="O23" i="72"/>
  <c r="M23" i="72"/>
  <c r="K23" i="72"/>
  <c r="G23" i="72"/>
  <c r="O22" i="72"/>
  <c r="M22" i="72"/>
  <c r="K22" i="72"/>
  <c r="G22" i="72"/>
  <c r="AD21" i="72"/>
  <c r="AD2" i="72" s="1"/>
  <c r="AC21" i="72"/>
  <c r="Z21" i="72"/>
  <c r="Y21" i="72"/>
  <c r="Y2" i="72" s="1"/>
  <c r="T21" i="72"/>
  <c r="S21" i="72"/>
  <c r="L21" i="72"/>
  <c r="J21" i="72"/>
  <c r="I21" i="72"/>
  <c r="O9" i="72"/>
  <c r="M9" i="72"/>
  <c r="K9" i="72"/>
  <c r="G9" i="72"/>
  <c r="O8" i="72"/>
  <c r="M8" i="72"/>
  <c r="K8" i="72"/>
  <c r="G8" i="72"/>
  <c r="O7" i="72"/>
  <c r="M7" i="72"/>
  <c r="AJ7" i="72" s="1"/>
  <c r="K7" i="72"/>
  <c r="G7" i="72"/>
  <c r="O6" i="72"/>
  <c r="M6" i="72"/>
  <c r="K6" i="72"/>
  <c r="G6" i="72"/>
  <c r="O5" i="72"/>
  <c r="M5" i="72"/>
  <c r="K5" i="72"/>
  <c r="G5" i="72"/>
  <c r="AC2" i="72"/>
  <c r="H2" i="72"/>
  <c r="D1" i="72"/>
  <c r="T174" i="71"/>
  <c r="S174" i="71"/>
  <c r="L174" i="71"/>
  <c r="J174" i="71"/>
  <c r="I174" i="71"/>
  <c r="O162" i="71"/>
  <c r="M162" i="71"/>
  <c r="K162" i="71"/>
  <c r="G162" i="71"/>
  <c r="O161" i="71"/>
  <c r="M161" i="71"/>
  <c r="K161" i="71"/>
  <c r="G161" i="71"/>
  <c r="O160" i="71"/>
  <c r="M160" i="71"/>
  <c r="K160" i="71"/>
  <c r="G160" i="71"/>
  <c r="O159" i="71"/>
  <c r="M159" i="71"/>
  <c r="K159" i="71"/>
  <c r="G159" i="71"/>
  <c r="O158" i="71"/>
  <c r="M158" i="71"/>
  <c r="K158" i="71"/>
  <c r="G158" i="71"/>
  <c r="T157" i="71"/>
  <c r="S157" i="71"/>
  <c r="L157" i="71"/>
  <c r="J157" i="71"/>
  <c r="I157" i="71"/>
  <c r="O144" i="71"/>
  <c r="M144" i="71"/>
  <c r="K144" i="71"/>
  <c r="G144" i="71"/>
  <c r="O143" i="71"/>
  <c r="M143" i="71"/>
  <c r="K143" i="71"/>
  <c r="G143" i="71"/>
  <c r="O142" i="71"/>
  <c r="M142" i="71"/>
  <c r="K142" i="71"/>
  <c r="G142" i="71"/>
  <c r="O141" i="71"/>
  <c r="M141" i="71"/>
  <c r="K141" i="71"/>
  <c r="G141" i="71"/>
  <c r="T140" i="71"/>
  <c r="S140" i="71"/>
  <c r="L140" i="71"/>
  <c r="J140" i="71"/>
  <c r="I140" i="71"/>
  <c r="O127" i="71"/>
  <c r="M127" i="71"/>
  <c r="K127" i="71"/>
  <c r="G127" i="71"/>
  <c r="O126" i="71"/>
  <c r="M126" i="71"/>
  <c r="K126" i="71"/>
  <c r="G126" i="71"/>
  <c r="O125" i="71"/>
  <c r="M125" i="71"/>
  <c r="K125" i="71"/>
  <c r="G125" i="71"/>
  <c r="O124" i="71"/>
  <c r="M124" i="71"/>
  <c r="AB124" i="71" s="1"/>
  <c r="K124" i="71"/>
  <c r="G124" i="71"/>
  <c r="T123" i="71"/>
  <c r="S123" i="71"/>
  <c r="L123" i="71"/>
  <c r="J123" i="71"/>
  <c r="I123" i="71"/>
  <c r="O109" i="71"/>
  <c r="M109" i="71"/>
  <c r="K109" i="71"/>
  <c r="G109" i="71"/>
  <c r="O108" i="71"/>
  <c r="M108" i="71"/>
  <c r="K108" i="71"/>
  <c r="G108" i="71"/>
  <c r="O107" i="71"/>
  <c r="M107" i="71"/>
  <c r="K107" i="71"/>
  <c r="G107" i="71"/>
  <c r="T106" i="71"/>
  <c r="S106" i="71"/>
  <c r="L106" i="71"/>
  <c r="J106" i="71"/>
  <c r="I106" i="71"/>
  <c r="O93" i="71"/>
  <c r="M93" i="71"/>
  <c r="K93" i="71"/>
  <c r="G93" i="71"/>
  <c r="O92" i="71"/>
  <c r="M92" i="71"/>
  <c r="K92" i="71"/>
  <c r="G92" i="71"/>
  <c r="O91" i="71"/>
  <c r="M91" i="71"/>
  <c r="K91" i="71"/>
  <c r="G91" i="71"/>
  <c r="O90" i="71"/>
  <c r="M90" i="71"/>
  <c r="K90" i="71"/>
  <c r="G90" i="71"/>
  <c r="T89" i="71"/>
  <c r="S89" i="71"/>
  <c r="L89" i="71"/>
  <c r="J89" i="71"/>
  <c r="I89" i="71"/>
  <c r="O76" i="71"/>
  <c r="M76" i="71"/>
  <c r="K76" i="71"/>
  <c r="G76" i="71"/>
  <c r="O75" i="71"/>
  <c r="M75" i="71"/>
  <c r="K75" i="71"/>
  <c r="G75" i="71"/>
  <c r="O74" i="71"/>
  <c r="M74" i="71"/>
  <c r="K74" i="71"/>
  <c r="G74" i="71"/>
  <c r="O73" i="71"/>
  <c r="M73" i="71"/>
  <c r="AB73" i="71" s="1"/>
  <c r="K73" i="71"/>
  <c r="G73" i="71"/>
  <c r="T72" i="71"/>
  <c r="S72" i="71"/>
  <c r="L72" i="71"/>
  <c r="J72" i="71"/>
  <c r="I72" i="71"/>
  <c r="O59" i="71"/>
  <c r="M59" i="71"/>
  <c r="K59" i="71"/>
  <c r="G59" i="71"/>
  <c r="O58" i="71"/>
  <c r="M58" i="71"/>
  <c r="K58" i="71"/>
  <c r="G58" i="71"/>
  <c r="O57" i="71"/>
  <c r="M57" i="71"/>
  <c r="K57" i="71"/>
  <c r="G57" i="71"/>
  <c r="O56" i="71"/>
  <c r="M56" i="71"/>
  <c r="K56" i="71"/>
  <c r="G56" i="71"/>
  <c r="T55" i="71"/>
  <c r="S55" i="71"/>
  <c r="L55" i="71"/>
  <c r="J55" i="71"/>
  <c r="I55" i="71"/>
  <c r="O42" i="71"/>
  <c r="M42" i="71"/>
  <c r="K42" i="71"/>
  <c r="G42" i="71"/>
  <c r="O41" i="71"/>
  <c r="M41" i="71"/>
  <c r="K41" i="71"/>
  <c r="G41" i="71"/>
  <c r="O40" i="71"/>
  <c r="M40" i="71"/>
  <c r="K40" i="71"/>
  <c r="G40" i="71"/>
  <c r="O39" i="71"/>
  <c r="M39" i="71"/>
  <c r="K39" i="71"/>
  <c r="G39" i="71"/>
  <c r="T38" i="71"/>
  <c r="S38" i="71"/>
  <c r="L38" i="71"/>
  <c r="J38" i="71"/>
  <c r="I38" i="71"/>
  <c r="O23" i="71"/>
  <c r="M23" i="71"/>
  <c r="K23" i="71"/>
  <c r="G23" i="71"/>
  <c r="O22" i="71"/>
  <c r="M22" i="71"/>
  <c r="K22" i="71"/>
  <c r="G22" i="71"/>
  <c r="T21" i="71"/>
  <c r="S21" i="71"/>
  <c r="L21" i="71"/>
  <c r="J21" i="71"/>
  <c r="I21" i="71"/>
  <c r="O10" i="71"/>
  <c r="M10" i="71"/>
  <c r="K10" i="71"/>
  <c r="G10" i="71"/>
  <c r="O9" i="71"/>
  <c r="M9" i="71"/>
  <c r="K9" i="71"/>
  <c r="G9" i="71"/>
  <c r="O8" i="71"/>
  <c r="M8" i="71"/>
  <c r="K8" i="71"/>
  <c r="G8" i="71"/>
  <c r="O7" i="71"/>
  <c r="M7" i="71"/>
  <c r="K7" i="71"/>
  <c r="G7" i="71"/>
  <c r="O6" i="71"/>
  <c r="M6" i="71"/>
  <c r="K6" i="71"/>
  <c r="G6" i="71"/>
  <c r="O5" i="71"/>
  <c r="M5" i="71"/>
  <c r="M21" i="71" s="1"/>
  <c r="K5" i="71"/>
  <c r="G5" i="71"/>
  <c r="F1" i="71" s="1"/>
  <c r="H2" i="71"/>
  <c r="D1" i="71"/>
  <c r="F3" i="70" s="1"/>
  <c r="X34" i="70"/>
  <c r="W34" i="70"/>
  <c r="V34" i="70"/>
  <c r="T34" i="70"/>
  <c r="P34" i="70"/>
  <c r="O34" i="70"/>
  <c r="N34" i="70"/>
  <c r="M34" i="70"/>
  <c r="H34" i="70"/>
  <c r="G34" i="70"/>
  <c r="N16" i="70"/>
  <c r="M16" i="70"/>
  <c r="I8" i="70" s="1"/>
  <c r="I16" i="70"/>
  <c r="H16" i="70"/>
  <c r="G16" i="70"/>
  <c r="F16" i="70"/>
  <c r="E16" i="70"/>
  <c r="F8" i="70"/>
  <c r="M7" i="70"/>
  <c r="K7" i="70"/>
  <c r="I7" i="70"/>
  <c r="G7" i="70"/>
  <c r="F7" i="70"/>
  <c r="E7" i="70"/>
  <c r="R6" i="70"/>
  <c r="Q6" i="70"/>
  <c r="P6" i="70"/>
  <c r="O6" i="70"/>
  <c r="M6" i="70"/>
  <c r="K6" i="70"/>
  <c r="I6" i="70"/>
  <c r="G6" i="70"/>
  <c r="F6" i="70"/>
  <c r="E6" i="70"/>
  <c r="AD157" i="69"/>
  <c r="AC157" i="69"/>
  <c r="Z157" i="69"/>
  <c r="Y157" i="69"/>
  <c r="T157" i="69"/>
  <c r="S157" i="69"/>
  <c r="L157" i="69"/>
  <c r="J157" i="69"/>
  <c r="I157" i="69"/>
  <c r="O144" i="69"/>
  <c r="M144" i="69"/>
  <c r="K144" i="69"/>
  <c r="G144" i="69"/>
  <c r="O143" i="69"/>
  <c r="M143" i="69"/>
  <c r="K143" i="69"/>
  <c r="G143" i="69"/>
  <c r="O142" i="69"/>
  <c r="M142" i="69"/>
  <c r="K142" i="69"/>
  <c r="G142" i="69"/>
  <c r="O141" i="69"/>
  <c r="M141" i="69"/>
  <c r="K141" i="69"/>
  <c r="G141" i="69"/>
  <c r="AD140" i="69"/>
  <c r="AC140" i="69"/>
  <c r="Z140" i="69"/>
  <c r="Y140" i="69"/>
  <c r="T140" i="69"/>
  <c r="S140" i="69"/>
  <c r="L140" i="69"/>
  <c r="J140" i="69"/>
  <c r="I140" i="69"/>
  <c r="O124" i="69"/>
  <c r="M124" i="69"/>
  <c r="K124" i="69"/>
  <c r="G124" i="69"/>
  <c r="AD123" i="69"/>
  <c r="AC123" i="69"/>
  <c r="Z123" i="69"/>
  <c r="Y123" i="69"/>
  <c r="T123" i="69"/>
  <c r="S123" i="69"/>
  <c r="L123" i="69"/>
  <c r="J123" i="69"/>
  <c r="I123" i="69"/>
  <c r="O109" i="69"/>
  <c r="M109" i="69"/>
  <c r="AJ109" i="69" s="1"/>
  <c r="K109" i="69"/>
  <c r="G109" i="69"/>
  <c r="O108" i="69"/>
  <c r="M108" i="69"/>
  <c r="K108" i="69"/>
  <c r="G108" i="69"/>
  <c r="O107" i="69"/>
  <c r="M107" i="69"/>
  <c r="AI107" i="69" s="1"/>
  <c r="K107" i="69"/>
  <c r="G107" i="69"/>
  <c r="AD106" i="69"/>
  <c r="AC106" i="69"/>
  <c r="Z106" i="69"/>
  <c r="Y106" i="69"/>
  <c r="T106" i="69"/>
  <c r="S106" i="69"/>
  <c r="L106" i="69"/>
  <c r="J106" i="69"/>
  <c r="I106" i="69"/>
  <c r="O90" i="69"/>
  <c r="M90" i="69"/>
  <c r="AJ90" i="69" s="1"/>
  <c r="K90" i="69"/>
  <c r="G90" i="69"/>
  <c r="AD89" i="69"/>
  <c r="AC89" i="69"/>
  <c r="Z89" i="69"/>
  <c r="Y89" i="69"/>
  <c r="T89" i="69"/>
  <c r="S89" i="69"/>
  <c r="L89" i="69"/>
  <c r="J89" i="69"/>
  <c r="I89" i="69"/>
  <c r="O78" i="69"/>
  <c r="M78" i="69"/>
  <c r="AJ78" i="69" s="1"/>
  <c r="K78" i="69"/>
  <c r="G78" i="69"/>
  <c r="O77" i="69"/>
  <c r="M77" i="69"/>
  <c r="K77" i="69"/>
  <c r="G77" i="69"/>
  <c r="O76" i="69"/>
  <c r="M76" i="69"/>
  <c r="K76" i="69"/>
  <c r="G76" i="69"/>
  <c r="O75" i="69"/>
  <c r="M75" i="69"/>
  <c r="K75" i="69"/>
  <c r="G75" i="69"/>
  <c r="O74" i="69"/>
  <c r="M74" i="69"/>
  <c r="K74" i="69"/>
  <c r="G74" i="69"/>
  <c r="O73" i="69"/>
  <c r="M73" i="69"/>
  <c r="K73" i="69"/>
  <c r="G73" i="69"/>
  <c r="AD72" i="69"/>
  <c r="AC72" i="69"/>
  <c r="Z72" i="69"/>
  <c r="Y72" i="69"/>
  <c r="T72" i="69"/>
  <c r="S72" i="69"/>
  <c r="L72" i="69"/>
  <c r="J72" i="69"/>
  <c r="I72" i="69"/>
  <c r="O59" i="69"/>
  <c r="M59" i="69"/>
  <c r="N59" i="69" s="1"/>
  <c r="K59" i="69"/>
  <c r="G59" i="69"/>
  <c r="O58" i="69"/>
  <c r="M58" i="69"/>
  <c r="AJ58" i="69" s="1"/>
  <c r="K58" i="69"/>
  <c r="G58" i="69"/>
  <c r="O57" i="69"/>
  <c r="M57" i="69"/>
  <c r="K57" i="69"/>
  <c r="G57" i="69"/>
  <c r="O56" i="69"/>
  <c r="M56" i="69"/>
  <c r="AI56" i="69" s="1"/>
  <c r="K56" i="69"/>
  <c r="G56" i="69"/>
  <c r="AD55" i="69"/>
  <c r="AC55" i="69"/>
  <c r="Z55" i="69"/>
  <c r="Y55" i="69"/>
  <c r="T55" i="69"/>
  <c r="S55" i="69"/>
  <c r="L55" i="69"/>
  <c r="J55" i="69"/>
  <c r="I55" i="69"/>
  <c r="K55" i="69" s="1"/>
  <c r="O42" i="69"/>
  <c r="M42" i="69"/>
  <c r="K42" i="69"/>
  <c r="G42" i="69"/>
  <c r="O41" i="69"/>
  <c r="M41" i="69"/>
  <c r="AI41" i="69" s="1"/>
  <c r="K41" i="69"/>
  <c r="G41" i="69"/>
  <c r="O40" i="69"/>
  <c r="M40" i="69"/>
  <c r="K40" i="69"/>
  <c r="G40" i="69"/>
  <c r="O39" i="69"/>
  <c r="M39" i="69"/>
  <c r="N39" i="69" s="1"/>
  <c r="K39" i="69"/>
  <c r="G39" i="69"/>
  <c r="AD38" i="69"/>
  <c r="AC38" i="69"/>
  <c r="Z38" i="69"/>
  <c r="Y38" i="69"/>
  <c r="T38" i="69"/>
  <c r="S38" i="69"/>
  <c r="L38" i="69"/>
  <c r="J38" i="69"/>
  <c r="I38" i="69"/>
  <c r="O24" i="69"/>
  <c r="M24" i="69"/>
  <c r="K24" i="69"/>
  <c r="G24" i="69"/>
  <c r="O23" i="69"/>
  <c r="M23" i="69"/>
  <c r="K23" i="69"/>
  <c r="G23" i="69"/>
  <c r="O22" i="69"/>
  <c r="M22" i="69"/>
  <c r="K22" i="69"/>
  <c r="G22" i="69"/>
  <c r="AD21" i="69"/>
  <c r="AC21" i="69"/>
  <c r="Z21" i="69"/>
  <c r="Y21" i="69"/>
  <c r="T21" i="69"/>
  <c r="S21" i="69"/>
  <c r="L21" i="69"/>
  <c r="J21" i="69"/>
  <c r="I21" i="69"/>
  <c r="O7" i="69"/>
  <c r="M7" i="69"/>
  <c r="N7" i="69" s="1"/>
  <c r="K7" i="69"/>
  <c r="G7" i="69"/>
  <c r="O6" i="69"/>
  <c r="M6" i="69"/>
  <c r="AJ6" i="69" s="1"/>
  <c r="K6" i="69"/>
  <c r="G6" i="69"/>
  <c r="O5" i="69"/>
  <c r="M5" i="69"/>
  <c r="K5" i="69"/>
  <c r="G5" i="69"/>
  <c r="AD2" i="69"/>
  <c r="AC2" i="69"/>
  <c r="Y2" i="69"/>
  <c r="H2" i="69"/>
  <c r="D1" i="69"/>
  <c r="T174" i="68"/>
  <c r="S174" i="68"/>
  <c r="L174" i="68"/>
  <c r="J174" i="68"/>
  <c r="I174" i="68"/>
  <c r="O163" i="68"/>
  <c r="M163" i="68"/>
  <c r="K163" i="68"/>
  <c r="G163" i="68"/>
  <c r="O162" i="68"/>
  <c r="M162" i="68"/>
  <c r="K162" i="68"/>
  <c r="G162" i="68"/>
  <c r="O161" i="68"/>
  <c r="M161" i="68"/>
  <c r="K161" i="68"/>
  <c r="G161" i="68"/>
  <c r="O160" i="68"/>
  <c r="M160" i="68"/>
  <c r="K160" i="68"/>
  <c r="G160" i="68"/>
  <c r="O159" i="68"/>
  <c r="M159" i="68"/>
  <c r="K159" i="68"/>
  <c r="G159" i="68"/>
  <c r="O158" i="68"/>
  <c r="M158" i="68"/>
  <c r="K158" i="68"/>
  <c r="G158" i="68"/>
  <c r="T157" i="68"/>
  <c r="S157" i="68"/>
  <c r="L157" i="68"/>
  <c r="J157" i="68"/>
  <c r="I157" i="68"/>
  <c r="O144" i="68"/>
  <c r="M144" i="68"/>
  <c r="K144" i="68"/>
  <c r="G144" i="68"/>
  <c r="O143" i="68"/>
  <c r="M143" i="68"/>
  <c r="K143" i="68"/>
  <c r="G143" i="68"/>
  <c r="O142" i="68"/>
  <c r="M142" i="68"/>
  <c r="K142" i="68"/>
  <c r="G142" i="68"/>
  <c r="O141" i="68"/>
  <c r="M141" i="68"/>
  <c r="K141" i="68"/>
  <c r="G141" i="68"/>
  <c r="T140" i="68"/>
  <c r="S140" i="68"/>
  <c r="L140" i="68"/>
  <c r="J140" i="68"/>
  <c r="I140" i="68"/>
  <c r="O127" i="68"/>
  <c r="M127" i="68"/>
  <c r="K127" i="68"/>
  <c r="G127" i="68"/>
  <c r="O126" i="68"/>
  <c r="M126" i="68"/>
  <c r="K126" i="68"/>
  <c r="G126" i="68"/>
  <c r="O125" i="68"/>
  <c r="M125" i="68"/>
  <c r="K125" i="68"/>
  <c r="G125" i="68"/>
  <c r="O124" i="68"/>
  <c r="M124" i="68"/>
  <c r="AB124" i="68" s="1"/>
  <c r="K124" i="68"/>
  <c r="G124" i="68"/>
  <c r="T123" i="68"/>
  <c r="S123" i="68"/>
  <c r="L123" i="68"/>
  <c r="J123" i="68"/>
  <c r="I123" i="68"/>
  <c r="O109" i="68"/>
  <c r="M109" i="68"/>
  <c r="K109" i="68"/>
  <c r="G109" i="68"/>
  <c r="O108" i="68"/>
  <c r="M108" i="68"/>
  <c r="K108" i="68"/>
  <c r="G108" i="68"/>
  <c r="O107" i="68"/>
  <c r="M107" i="68"/>
  <c r="K107" i="68"/>
  <c r="G107" i="68"/>
  <c r="T106" i="68"/>
  <c r="S106" i="68"/>
  <c r="L106" i="68"/>
  <c r="J106" i="68"/>
  <c r="I106" i="68"/>
  <c r="O93" i="68"/>
  <c r="M93" i="68"/>
  <c r="K93" i="68"/>
  <c r="G93" i="68"/>
  <c r="O92" i="68"/>
  <c r="M92" i="68"/>
  <c r="K92" i="68"/>
  <c r="G92" i="68"/>
  <c r="O91" i="68"/>
  <c r="M91" i="68"/>
  <c r="K91" i="68"/>
  <c r="G91" i="68"/>
  <c r="O90" i="68"/>
  <c r="M90" i="68"/>
  <c r="K90" i="68"/>
  <c r="G90" i="68"/>
  <c r="T89" i="68"/>
  <c r="S89" i="68"/>
  <c r="L89" i="68"/>
  <c r="J89" i="68"/>
  <c r="I89" i="68"/>
  <c r="O76" i="68"/>
  <c r="M76" i="68"/>
  <c r="K76" i="68"/>
  <c r="G76" i="68"/>
  <c r="O75" i="68"/>
  <c r="M75" i="68"/>
  <c r="K75" i="68"/>
  <c r="G75" i="68"/>
  <c r="O74" i="68"/>
  <c r="M74" i="68"/>
  <c r="K74" i="68"/>
  <c r="G74" i="68"/>
  <c r="O73" i="68"/>
  <c r="M73" i="68"/>
  <c r="AB73" i="68" s="1"/>
  <c r="K73" i="68"/>
  <c r="G73" i="68"/>
  <c r="T72" i="68"/>
  <c r="S72" i="68"/>
  <c r="L72" i="68"/>
  <c r="J72" i="68"/>
  <c r="I72" i="68"/>
  <c r="O59" i="68"/>
  <c r="M59" i="68"/>
  <c r="K59" i="68"/>
  <c r="G59" i="68"/>
  <c r="O58" i="68"/>
  <c r="M58" i="68"/>
  <c r="K58" i="68"/>
  <c r="G58" i="68"/>
  <c r="O57" i="68"/>
  <c r="M57" i="68"/>
  <c r="K57" i="68"/>
  <c r="G57" i="68"/>
  <c r="O56" i="68"/>
  <c r="M56" i="68"/>
  <c r="N56" i="68" s="1"/>
  <c r="K56" i="68"/>
  <c r="G56" i="68"/>
  <c r="T55" i="68"/>
  <c r="S55" i="68"/>
  <c r="L55" i="68"/>
  <c r="J55" i="68"/>
  <c r="I55" i="68"/>
  <c r="O42" i="68"/>
  <c r="M42" i="68"/>
  <c r="K42" i="68"/>
  <c r="G42" i="68"/>
  <c r="O41" i="68"/>
  <c r="M41" i="68"/>
  <c r="K41" i="68"/>
  <c r="G41" i="68"/>
  <c r="O40" i="68"/>
  <c r="M40" i="68"/>
  <c r="K40" i="68"/>
  <c r="G40" i="68"/>
  <c r="O39" i="68"/>
  <c r="M39" i="68"/>
  <c r="K39" i="68"/>
  <c r="G39" i="68"/>
  <c r="T38" i="68"/>
  <c r="S38" i="68"/>
  <c r="L38" i="68"/>
  <c r="J38" i="68"/>
  <c r="I38" i="68"/>
  <c r="O23" i="68"/>
  <c r="M23" i="68"/>
  <c r="K23" i="68"/>
  <c r="G23" i="68"/>
  <c r="O22" i="68"/>
  <c r="M22" i="68"/>
  <c r="N22" i="68" s="1"/>
  <c r="K22" i="68"/>
  <c r="G22" i="68"/>
  <c r="T21" i="68"/>
  <c r="S21" i="68"/>
  <c r="L21" i="68"/>
  <c r="H1" i="68" s="1"/>
  <c r="J21" i="68"/>
  <c r="I21" i="68"/>
  <c r="O10" i="68"/>
  <c r="M10" i="68"/>
  <c r="K10" i="68"/>
  <c r="G10" i="68"/>
  <c r="O9" i="68"/>
  <c r="M9" i="68"/>
  <c r="K9" i="68"/>
  <c r="G9" i="68"/>
  <c r="O8" i="68"/>
  <c r="M8" i="68"/>
  <c r="K8" i="68"/>
  <c r="G8" i="68"/>
  <c r="O7" i="68"/>
  <c r="M7" i="68"/>
  <c r="K7" i="68"/>
  <c r="G7" i="68"/>
  <c r="O6" i="68"/>
  <c r="M6" i="68"/>
  <c r="K6" i="68"/>
  <c r="G6" i="68"/>
  <c r="O5" i="68"/>
  <c r="M5" i="68"/>
  <c r="M21" i="68" s="1"/>
  <c r="K5" i="68"/>
  <c r="G5" i="68"/>
  <c r="F1" i="68" s="1"/>
  <c r="H2" i="68"/>
  <c r="D1" i="68"/>
  <c r="X34" i="67"/>
  <c r="W34" i="67"/>
  <c r="V34" i="67"/>
  <c r="T34" i="67"/>
  <c r="P34" i="67"/>
  <c r="O34" i="67"/>
  <c r="N34" i="67"/>
  <c r="M34" i="67"/>
  <c r="H34" i="67"/>
  <c r="G34" i="67"/>
  <c r="O16" i="67"/>
  <c r="N16" i="67"/>
  <c r="M16" i="67"/>
  <c r="I16" i="67"/>
  <c r="H16" i="67"/>
  <c r="G16" i="67"/>
  <c r="F16" i="67"/>
  <c r="E16" i="67"/>
  <c r="D16" i="67"/>
  <c r="G8" i="67" s="1"/>
  <c r="F8" i="67"/>
  <c r="M7" i="67"/>
  <c r="K7" i="67"/>
  <c r="I7" i="67"/>
  <c r="G7" i="67"/>
  <c r="F7" i="67"/>
  <c r="E7" i="67"/>
  <c r="R6" i="67"/>
  <c r="Q6" i="67"/>
  <c r="P6" i="67"/>
  <c r="O6" i="67"/>
  <c r="M6" i="67"/>
  <c r="K6" i="67"/>
  <c r="I6" i="67"/>
  <c r="G6" i="67"/>
  <c r="F6" i="67"/>
  <c r="E6" i="67"/>
  <c r="F3" i="67"/>
  <c r="AD157" i="66"/>
  <c r="AC157" i="66"/>
  <c r="Z157" i="66"/>
  <c r="Y157" i="66"/>
  <c r="T157" i="66"/>
  <c r="S157" i="66"/>
  <c r="L157" i="66"/>
  <c r="J157" i="66"/>
  <c r="I157" i="66"/>
  <c r="O144" i="66"/>
  <c r="M144" i="66"/>
  <c r="K144" i="66"/>
  <c r="G144" i="66"/>
  <c r="O143" i="66"/>
  <c r="M143" i="66"/>
  <c r="K143" i="66"/>
  <c r="G143" i="66"/>
  <c r="O142" i="66"/>
  <c r="M142" i="66"/>
  <c r="K142" i="66"/>
  <c r="G142" i="66"/>
  <c r="O141" i="66"/>
  <c r="M141" i="66"/>
  <c r="K141" i="66"/>
  <c r="G141" i="66"/>
  <c r="AD140" i="66"/>
  <c r="AC140" i="66"/>
  <c r="Z140" i="66"/>
  <c r="Y140" i="66"/>
  <c r="T140" i="66"/>
  <c r="S140" i="66"/>
  <c r="L140" i="66"/>
  <c r="J140" i="66"/>
  <c r="I140" i="66"/>
  <c r="O124" i="66"/>
  <c r="M124" i="66"/>
  <c r="K124" i="66"/>
  <c r="G124" i="66"/>
  <c r="AD123" i="66"/>
  <c r="AC123" i="66"/>
  <c r="Z123" i="66"/>
  <c r="Y123" i="66"/>
  <c r="T123" i="66"/>
  <c r="S123" i="66"/>
  <c r="L123" i="66"/>
  <c r="J123" i="66"/>
  <c r="I123" i="66"/>
  <c r="O109" i="66"/>
  <c r="M109" i="66"/>
  <c r="AJ109" i="66" s="1"/>
  <c r="K109" i="66"/>
  <c r="G109" i="66"/>
  <c r="O108" i="66"/>
  <c r="M108" i="66"/>
  <c r="K108" i="66"/>
  <c r="G108" i="66"/>
  <c r="O107" i="66"/>
  <c r="M107" i="66"/>
  <c r="AI107" i="66" s="1"/>
  <c r="K107" i="66"/>
  <c r="G107" i="66"/>
  <c r="AD106" i="66"/>
  <c r="AC106" i="66"/>
  <c r="Z106" i="66"/>
  <c r="Y106" i="66"/>
  <c r="T106" i="66"/>
  <c r="S106" i="66"/>
  <c r="L106" i="66"/>
  <c r="J106" i="66"/>
  <c r="I106" i="66"/>
  <c r="K106" i="66" s="1"/>
  <c r="O90" i="66"/>
  <c r="M90" i="66"/>
  <c r="AJ90" i="66" s="1"/>
  <c r="K90" i="66"/>
  <c r="G90" i="66"/>
  <c r="AD89" i="66"/>
  <c r="AC89" i="66"/>
  <c r="Z89" i="66"/>
  <c r="Y89" i="66"/>
  <c r="T89" i="66"/>
  <c r="S89" i="66"/>
  <c r="L89" i="66"/>
  <c r="J89" i="66"/>
  <c r="I89" i="66"/>
  <c r="O78" i="66"/>
  <c r="M78" i="66"/>
  <c r="K78" i="66"/>
  <c r="G78" i="66"/>
  <c r="O77" i="66"/>
  <c r="M77" i="66"/>
  <c r="K77" i="66"/>
  <c r="G77" i="66"/>
  <c r="O76" i="66"/>
  <c r="M76" i="66"/>
  <c r="K76" i="66"/>
  <c r="G76" i="66"/>
  <c r="O75" i="66"/>
  <c r="M75" i="66"/>
  <c r="K75" i="66"/>
  <c r="G75" i="66"/>
  <c r="O74" i="66"/>
  <c r="M74" i="66"/>
  <c r="K74" i="66"/>
  <c r="G74" i="66"/>
  <c r="O73" i="66"/>
  <c r="M73" i="66"/>
  <c r="K73" i="66"/>
  <c r="G73" i="66"/>
  <c r="AD72" i="66"/>
  <c r="AC72" i="66"/>
  <c r="Z72" i="66"/>
  <c r="Y72" i="66"/>
  <c r="T72" i="66"/>
  <c r="S72" i="66"/>
  <c r="L72" i="66"/>
  <c r="J72" i="66"/>
  <c r="I72" i="66"/>
  <c r="O59" i="66"/>
  <c r="M59" i="66"/>
  <c r="K59" i="66"/>
  <c r="G59" i="66"/>
  <c r="O58" i="66"/>
  <c r="M58" i="66"/>
  <c r="AJ58" i="66" s="1"/>
  <c r="K58" i="66"/>
  <c r="G58" i="66"/>
  <c r="O57" i="66"/>
  <c r="M57" i="66"/>
  <c r="AJ57" i="66" s="1"/>
  <c r="K57" i="66"/>
  <c r="G57" i="66"/>
  <c r="O56" i="66"/>
  <c r="M56" i="66"/>
  <c r="AI56" i="66" s="1"/>
  <c r="K56" i="66"/>
  <c r="G56" i="66"/>
  <c r="AD55" i="66"/>
  <c r="AC55" i="66"/>
  <c r="Z55" i="66"/>
  <c r="Y55" i="66"/>
  <c r="T55" i="66"/>
  <c r="S55" i="66"/>
  <c r="L55" i="66"/>
  <c r="J55" i="66"/>
  <c r="I55" i="66"/>
  <c r="O42" i="66"/>
  <c r="M42" i="66"/>
  <c r="K42" i="66"/>
  <c r="G42" i="66"/>
  <c r="O41" i="66"/>
  <c r="M41" i="66"/>
  <c r="K41" i="66"/>
  <c r="G41" i="66"/>
  <c r="O40" i="66"/>
  <c r="M40" i="66"/>
  <c r="K40" i="66"/>
  <c r="G40" i="66"/>
  <c r="O39" i="66"/>
  <c r="M39" i="66"/>
  <c r="N39" i="66" s="1"/>
  <c r="K39" i="66"/>
  <c r="G39" i="66"/>
  <c r="AD38" i="66"/>
  <c r="AC38" i="66"/>
  <c r="Z38" i="66"/>
  <c r="Y38" i="66"/>
  <c r="T38" i="66"/>
  <c r="S38" i="66"/>
  <c r="L38" i="66"/>
  <c r="J38" i="66"/>
  <c r="I38" i="66"/>
  <c r="O24" i="66"/>
  <c r="M24" i="66"/>
  <c r="K24" i="66"/>
  <c r="G24" i="66"/>
  <c r="O23" i="66"/>
  <c r="M23" i="66"/>
  <c r="K23" i="66"/>
  <c r="G23" i="66"/>
  <c r="O22" i="66"/>
  <c r="M22" i="66"/>
  <c r="K22" i="66"/>
  <c r="G22" i="66"/>
  <c r="AD21" i="66"/>
  <c r="AC21" i="66"/>
  <c r="Z21" i="66"/>
  <c r="Y21" i="66"/>
  <c r="T21" i="66"/>
  <c r="S21" i="66"/>
  <c r="L21" i="66"/>
  <c r="J21" i="66"/>
  <c r="I21" i="66"/>
  <c r="O7" i="66"/>
  <c r="M7" i="66"/>
  <c r="K7" i="66"/>
  <c r="G7" i="66"/>
  <c r="O6" i="66"/>
  <c r="M6" i="66"/>
  <c r="AJ6" i="66" s="1"/>
  <c r="K6" i="66"/>
  <c r="G6" i="66"/>
  <c r="O5" i="66"/>
  <c r="M5" i="66"/>
  <c r="K5" i="66"/>
  <c r="G5" i="66"/>
  <c r="AD2" i="66"/>
  <c r="AC2" i="66"/>
  <c r="Z2" i="66"/>
  <c r="Y2" i="66"/>
  <c r="H2" i="66"/>
  <c r="D1" i="66"/>
  <c r="T174" i="65"/>
  <c r="S174" i="65"/>
  <c r="L174" i="65"/>
  <c r="J174" i="65"/>
  <c r="I174" i="65"/>
  <c r="O163" i="65"/>
  <c r="M163" i="65"/>
  <c r="K163" i="65"/>
  <c r="G163" i="65"/>
  <c r="O162" i="65"/>
  <c r="M162" i="65"/>
  <c r="K162" i="65"/>
  <c r="G162" i="65"/>
  <c r="O161" i="65"/>
  <c r="M161" i="65"/>
  <c r="K161" i="65"/>
  <c r="G161" i="65"/>
  <c r="O160" i="65"/>
  <c r="M160" i="65"/>
  <c r="K160" i="65"/>
  <c r="G160" i="65"/>
  <c r="O159" i="65"/>
  <c r="M159" i="65"/>
  <c r="K159" i="65"/>
  <c r="G159" i="65"/>
  <c r="O158" i="65"/>
  <c r="M158" i="65"/>
  <c r="K158" i="65"/>
  <c r="G158" i="65"/>
  <c r="T157" i="65"/>
  <c r="S157" i="65"/>
  <c r="L157" i="65"/>
  <c r="J157" i="65"/>
  <c r="I157" i="65"/>
  <c r="O144" i="65"/>
  <c r="M144" i="65"/>
  <c r="K144" i="65"/>
  <c r="G144" i="65"/>
  <c r="O143" i="65"/>
  <c r="M143" i="65"/>
  <c r="K143" i="65"/>
  <c r="G143" i="65"/>
  <c r="O142" i="65"/>
  <c r="M142" i="65"/>
  <c r="K142" i="65"/>
  <c r="G142" i="65"/>
  <c r="O141" i="65"/>
  <c r="M141" i="65"/>
  <c r="K141" i="65"/>
  <c r="G141" i="65"/>
  <c r="T140" i="65"/>
  <c r="S140" i="65"/>
  <c r="L140" i="65"/>
  <c r="J140" i="65"/>
  <c r="I140" i="65"/>
  <c r="O127" i="65"/>
  <c r="M127" i="65"/>
  <c r="AA127" i="65" s="1"/>
  <c r="K127" i="65"/>
  <c r="G127" i="65"/>
  <c r="O126" i="65"/>
  <c r="M126" i="65"/>
  <c r="K126" i="65"/>
  <c r="G126" i="65"/>
  <c r="O125" i="65"/>
  <c r="M125" i="65"/>
  <c r="K125" i="65"/>
  <c r="G125" i="65"/>
  <c r="O124" i="65"/>
  <c r="M124" i="65"/>
  <c r="AB124" i="65" s="1"/>
  <c r="K124" i="65"/>
  <c r="G124" i="65"/>
  <c r="T123" i="65"/>
  <c r="S123" i="65"/>
  <c r="L123" i="65"/>
  <c r="J123" i="65"/>
  <c r="I123" i="65"/>
  <c r="O109" i="65"/>
  <c r="M109" i="65"/>
  <c r="K109" i="65"/>
  <c r="G109" i="65"/>
  <c r="O108" i="65"/>
  <c r="M108" i="65"/>
  <c r="AA108" i="65" s="1"/>
  <c r="K108" i="65"/>
  <c r="G108" i="65"/>
  <c r="O107" i="65"/>
  <c r="M107" i="65"/>
  <c r="K107" i="65"/>
  <c r="G107" i="65"/>
  <c r="T106" i="65"/>
  <c r="S106" i="65"/>
  <c r="L106" i="65"/>
  <c r="J106" i="65"/>
  <c r="I106" i="65"/>
  <c r="O93" i="65"/>
  <c r="M93" i="65"/>
  <c r="K93" i="65"/>
  <c r="G93" i="65"/>
  <c r="O92" i="65"/>
  <c r="M92" i="65"/>
  <c r="K92" i="65"/>
  <c r="G92" i="65"/>
  <c r="O91" i="65"/>
  <c r="M91" i="65"/>
  <c r="K91" i="65"/>
  <c r="G91" i="65"/>
  <c r="O90" i="65"/>
  <c r="M90" i="65"/>
  <c r="AB90" i="65" s="1"/>
  <c r="K90" i="65"/>
  <c r="G90" i="65"/>
  <c r="T89" i="65"/>
  <c r="S89" i="65"/>
  <c r="L89" i="65"/>
  <c r="J89" i="65"/>
  <c r="I89" i="65"/>
  <c r="O76" i="65"/>
  <c r="M76" i="65"/>
  <c r="K76" i="65"/>
  <c r="G76" i="65"/>
  <c r="O75" i="65"/>
  <c r="M75" i="65"/>
  <c r="K75" i="65"/>
  <c r="G75" i="65"/>
  <c r="O74" i="65"/>
  <c r="M74" i="65"/>
  <c r="K74" i="65"/>
  <c r="G74" i="65"/>
  <c r="O73" i="65"/>
  <c r="M73" i="65"/>
  <c r="AB73" i="65" s="1"/>
  <c r="K73" i="65"/>
  <c r="G73" i="65"/>
  <c r="T72" i="65"/>
  <c r="S72" i="65"/>
  <c r="L72" i="65"/>
  <c r="J72" i="65"/>
  <c r="I72" i="65"/>
  <c r="O59" i="65"/>
  <c r="M59" i="65"/>
  <c r="K59" i="65"/>
  <c r="G59" i="65"/>
  <c r="O58" i="65"/>
  <c r="M58" i="65"/>
  <c r="K58" i="65"/>
  <c r="G58" i="65"/>
  <c r="O57" i="65"/>
  <c r="M57" i="65"/>
  <c r="K57" i="65"/>
  <c r="G57" i="65"/>
  <c r="O56" i="65"/>
  <c r="M56" i="65"/>
  <c r="K56" i="65"/>
  <c r="G56" i="65"/>
  <c r="T55" i="65"/>
  <c r="S55" i="65"/>
  <c r="L55" i="65"/>
  <c r="J55" i="65"/>
  <c r="I55" i="65"/>
  <c r="O42" i="65"/>
  <c r="M42" i="65"/>
  <c r="K42" i="65"/>
  <c r="G42" i="65"/>
  <c r="O41" i="65"/>
  <c r="M41" i="65"/>
  <c r="K41" i="65"/>
  <c r="G41" i="65"/>
  <c r="O40" i="65"/>
  <c r="M40" i="65"/>
  <c r="K40" i="65"/>
  <c r="G40" i="65"/>
  <c r="O39" i="65"/>
  <c r="M39" i="65"/>
  <c r="K39" i="65"/>
  <c r="G39" i="65"/>
  <c r="T38" i="65"/>
  <c r="S38" i="65"/>
  <c r="L38" i="65"/>
  <c r="J38" i="65"/>
  <c r="I38" i="65"/>
  <c r="O23" i="65"/>
  <c r="M23" i="65"/>
  <c r="K23" i="65"/>
  <c r="G23" i="65"/>
  <c r="O22" i="65"/>
  <c r="M22" i="65"/>
  <c r="K22" i="65"/>
  <c r="G22" i="65"/>
  <c r="T21" i="65"/>
  <c r="S21" i="65"/>
  <c r="L21" i="65"/>
  <c r="J21" i="65"/>
  <c r="I21" i="65"/>
  <c r="O9" i="65"/>
  <c r="M9" i="65"/>
  <c r="K9" i="65"/>
  <c r="G9" i="65"/>
  <c r="O8" i="65"/>
  <c r="M8" i="65"/>
  <c r="K8" i="65"/>
  <c r="G8" i="65"/>
  <c r="O7" i="65"/>
  <c r="M7" i="65"/>
  <c r="K7" i="65"/>
  <c r="G7" i="65"/>
  <c r="O6" i="65"/>
  <c r="M6" i="65"/>
  <c r="K6" i="65"/>
  <c r="G6" i="65"/>
  <c r="O5" i="65"/>
  <c r="M5" i="65"/>
  <c r="K5" i="65"/>
  <c r="G5" i="65"/>
  <c r="F1" i="65" s="1"/>
  <c r="H2" i="65"/>
  <c r="D1" i="65"/>
  <c r="X34" i="64"/>
  <c r="W34" i="64"/>
  <c r="V34" i="64"/>
  <c r="T34" i="64"/>
  <c r="P34" i="64"/>
  <c r="O34" i="64"/>
  <c r="N34" i="64"/>
  <c r="M34" i="64"/>
  <c r="H34" i="64"/>
  <c r="G34" i="64"/>
  <c r="O16" i="64"/>
  <c r="N16" i="64"/>
  <c r="M16" i="64"/>
  <c r="I8" i="64" s="1"/>
  <c r="I16" i="64"/>
  <c r="H16" i="64"/>
  <c r="G16" i="64"/>
  <c r="F16" i="64"/>
  <c r="E16" i="64"/>
  <c r="D16" i="64"/>
  <c r="G8" i="64" s="1"/>
  <c r="K8" i="64"/>
  <c r="F8" i="64"/>
  <c r="E8" i="64"/>
  <c r="M7" i="64"/>
  <c r="K7" i="64"/>
  <c r="I7" i="64"/>
  <c r="G7" i="64"/>
  <c r="F7" i="64"/>
  <c r="E7" i="64"/>
  <c r="R6" i="64"/>
  <c r="Q6" i="64"/>
  <c r="P6" i="64"/>
  <c r="O6" i="64"/>
  <c r="M6" i="64"/>
  <c r="K6" i="64"/>
  <c r="I6" i="64"/>
  <c r="G6" i="64"/>
  <c r="F6" i="64"/>
  <c r="E6" i="64"/>
  <c r="F3" i="64"/>
  <c r="AD140" i="63"/>
  <c r="AC140" i="63"/>
  <c r="Z140" i="63"/>
  <c r="Y140" i="63"/>
  <c r="T140" i="63"/>
  <c r="S140" i="63"/>
  <c r="L140" i="63"/>
  <c r="J140" i="63"/>
  <c r="I140" i="63"/>
  <c r="O127" i="63"/>
  <c r="M127" i="63"/>
  <c r="K127" i="63"/>
  <c r="G127" i="63"/>
  <c r="O126" i="63"/>
  <c r="M126" i="63"/>
  <c r="K126" i="63"/>
  <c r="G126" i="63"/>
  <c r="O125" i="63"/>
  <c r="M125" i="63"/>
  <c r="K125" i="63"/>
  <c r="G125" i="63"/>
  <c r="O124" i="63"/>
  <c r="M124" i="63"/>
  <c r="K124" i="63"/>
  <c r="G124" i="63"/>
  <c r="AD123" i="63"/>
  <c r="AC123" i="63"/>
  <c r="Z123" i="63"/>
  <c r="Y123" i="63"/>
  <c r="T123" i="63"/>
  <c r="S123" i="63"/>
  <c r="L123" i="63"/>
  <c r="J123" i="63"/>
  <c r="I123" i="63"/>
  <c r="O109" i="63"/>
  <c r="M109" i="63"/>
  <c r="AJ109" i="63" s="1"/>
  <c r="K109" i="63"/>
  <c r="G109" i="63"/>
  <c r="O108" i="63"/>
  <c r="M108" i="63"/>
  <c r="K108" i="63"/>
  <c r="G108" i="63"/>
  <c r="O107" i="63"/>
  <c r="M107" i="63"/>
  <c r="K107" i="63"/>
  <c r="G107" i="63"/>
  <c r="AD106" i="63"/>
  <c r="AC106" i="63"/>
  <c r="Z106" i="63"/>
  <c r="Y106" i="63"/>
  <c r="T106" i="63"/>
  <c r="S106" i="63"/>
  <c r="L106" i="63"/>
  <c r="J106" i="63"/>
  <c r="I106" i="63"/>
  <c r="K106" i="63" s="1"/>
  <c r="O90" i="63"/>
  <c r="M90" i="63"/>
  <c r="K90" i="63"/>
  <c r="G90" i="63"/>
  <c r="AD89" i="63"/>
  <c r="AC89" i="63"/>
  <c r="Z89" i="63"/>
  <c r="Y89" i="63"/>
  <c r="T89" i="63"/>
  <c r="S89" i="63"/>
  <c r="L89" i="63"/>
  <c r="J89" i="63"/>
  <c r="I89" i="63"/>
  <c r="O78" i="63"/>
  <c r="M78" i="63"/>
  <c r="K78" i="63"/>
  <c r="G78" i="63"/>
  <c r="O77" i="63"/>
  <c r="M77" i="63"/>
  <c r="K77" i="63"/>
  <c r="G77" i="63"/>
  <c r="O76" i="63"/>
  <c r="M76" i="63"/>
  <c r="K76" i="63"/>
  <c r="G76" i="63"/>
  <c r="O75" i="63"/>
  <c r="M75" i="63"/>
  <c r="K75" i="63"/>
  <c r="G75" i="63"/>
  <c r="O74" i="63"/>
  <c r="M74" i="63"/>
  <c r="AJ74" i="63" s="1"/>
  <c r="K74" i="63"/>
  <c r="G74" i="63"/>
  <c r="O73" i="63"/>
  <c r="M73" i="63"/>
  <c r="K73" i="63"/>
  <c r="G73" i="63"/>
  <c r="AD72" i="63"/>
  <c r="AC72" i="63"/>
  <c r="Z72" i="63"/>
  <c r="Y72" i="63"/>
  <c r="T72" i="63"/>
  <c r="S72" i="63"/>
  <c r="L72" i="63"/>
  <c r="J72" i="63"/>
  <c r="I72" i="63"/>
  <c r="O59" i="63"/>
  <c r="M59" i="63"/>
  <c r="AJ59" i="63" s="1"/>
  <c r="K59" i="63"/>
  <c r="G59" i="63"/>
  <c r="O58" i="63"/>
  <c r="M58" i="63"/>
  <c r="AJ58" i="63" s="1"/>
  <c r="K58" i="63"/>
  <c r="G58" i="63"/>
  <c r="O57" i="63"/>
  <c r="M57" i="63"/>
  <c r="K57" i="63"/>
  <c r="G57" i="63"/>
  <c r="O56" i="63"/>
  <c r="M56" i="63"/>
  <c r="K56" i="63"/>
  <c r="G56" i="63"/>
  <c r="AD55" i="63"/>
  <c r="AC55" i="63"/>
  <c r="Z55" i="63"/>
  <c r="Y55" i="63"/>
  <c r="T55" i="63"/>
  <c r="S55" i="63"/>
  <c r="L55" i="63"/>
  <c r="J55" i="63"/>
  <c r="I55" i="63"/>
  <c r="K55" i="63" s="1"/>
  <c r="O42" i="63"/>
  <c r="M42" i="63"/>
  <c r="K42" i="63"/>
  <c r="G42" i="63"/>
  <c r="O41" i="63"/>
  <c r="M41" i="63"/>
  <c r="K41" i="63"/>
  <c r="G41" i="63"/>
  <c r="O40" i="63"/>
  <c r="M40" i="63"/>
  <c r="AJ40" i="63" s="1"/>
  <c r="K40" i="63"/>
  <c r="G40" i="63"/>
  <c r="O39" i="63"/>
  <c r="M39" i="63"/>
  <c r="AJ39" i="63" s="1"/>
  <c r="K39" i="63"/>
  <c r="G39" i="63"/>
  <c r="AD38" i="63"/>
  <c r="AC38" i="63"/>
  <c r="Z38" i="63"/>
  <c r="Y38" i="63"/>
  <c r="T38" i="63"/>
  <c r="S38" i="63"/>
  <c r="L38" i="63"/>
  <c r="J38" i="63"/>
  <c r="I38" i="63"/>
  <c r="O24" i="63"/>
  <c r="M24" i="63"/>
  <c r="K24" i="63"/>
  <c r="G24" i="63"/>
  <c r="O23" i="63"/>
  <c r="M23" i="63"/>
  <c r="K23" i="63"/>
  <c r="G23" i="63"/>
  <c r="O22" i="63"/>
  <c r="M22" i="63"/>
  <c r="M38" i="63" s="1"/>
  <c r="K22" i="63"/>
  <c r="G22" i="63"/>
  <c r="AD21" i="63"/>
  <c r="AC21" i="63"/>
  <c r="Z21" i="63"/>
  <c r="Y21" i="63"/>
  <c r="T21" i="63"/>
  <c r="S21" i="63"/>
  <c r="L21" i="63"/>
  <c r="H1" i="63" s="1"/>
  <c r="J21" i="63"/>
  <c r="I21" i="63"/>
  <c r="O7" i="63"/>
  <c r="M7" i="63"/>
  <c r="AJ7" i="63" s="1"/>
  <c r="K7" i="63"/>
  <c r="G7" i="63"/>
  <c r="O6" i="63"/>
  <c r="M6" i="63"/>
  <c r="AJ6" i="63" s="1"/>
  <c r="K6" i="63"/>
  <c r="G6" i="63"/>
  <c r="O5" i="63"/>
  <c r="M5" i="63"/>
  <c r="K5" i="63"/>
  <c r="G5" i="63"/>
  <c r="F1" i="63" s="1"/>
  <c r="AD2" i="63"/>
  <c r="AC2" i="63"/>
  <c r="Z2" i="63"/>
  <c r="H2" i="63"/>
  <c r="D1" i="63"/>
  <c r="T174" i="62"/>
  <c r="S174" i="62"/>
  <c r="L174" i="62"/>
  <c r="J174" i="62"/>
  <c r="I174" i="62"/>
  <c r="O163" i="62"/>
  <c r="M163" i="62"/>
  <c r="K163" i="62"/>
  <c r="G163" i="62"/>
  <c r="O162" i="62"/>
  <c r="M162" i="62"/>
  <c r="AB162" i="62" s="1"/>
  <c r="K162" i="62"/>
  <c r="G162" i="62"/>
  <c r="O161" i="62"/>
  <c r="M161" i="62"/>
  <c r="K161" i="62"/>
  <c r="G161" i="62"/>
  <c r="O160" i="62"/>
  <c r="M160" i="62"/>
  <c r="K160" i="62"/>
  <c r="G160" i="62"/>
  <c r="O159" i="62"/>
  <c r="M159" i="62"/>
  <c r="K159" i="62"/>
  <c r="G159" i="62"/>
  <c r="O158" i="62"/>
  <c r="M158" i="62"/>
  <c r="K158" i="62"/>
  <c r="G158" i="62"/>
  <c r="T157" i="62"/>
  <c r="S157" i="62"/>
  <c r="L157" i="62"/>
  <c r="J157" i="62"/>
  <c r="I157" i="62"/>
  <c r="O144" i="62"/>
  <c r="M144" i="62"/>
  <c r="AB144" i="62" s="1"/>
  <c r="K144" i="62"/>
  <c r="G144" i="62"/>
  <c r="O143" i="62"/>
  <c r="M143" i="62"/>
  <c r="K143" i="62"/>
  <c r="G143" i="62"/>
  <c r="O142" i="62"/>
  <c r="M142" i="62"/>
  <c r="K142" i="62"/>
  <c r="G142" i="62"/>
  <c r="O141" i="62"/>
  <c r="M141" i="62"/>
  <c r="K141" i="62"/>
  <c r="G141" i="62"/>
  <c r="T140" i="62"/>
  <c r="S140" i="62"/>
  <c r="L140" i="62"/>
  <c r="J140" i="62"/>
  <c r="I140" i="62"/>
  <c r="O127" i="62"/>
  <c r="M127" i="62"/>
  <c r="K127" i="62"/>
  <c r="G127" i="62"/>
  <c r="O126" i="62"/>
  <c r="M126" i="62"/>
  <c r="AB126" i="62" s="1"/>
  <c r="K126" i="62"/>
  <c r="G126" i="62"/>
  <c r="O125" i="62"/>
  <c r="M125" i="62"/>
  <c r="K125" i="62"/>
  <c r="G125" i="62"/>
  <c r="O124" i="62"/>
  <c r="M124" i="62"/>
  <c r="K124" i="62"/>
  <c r="G124" i="62"/>
  <c r="T123" i="62"/>
  <c r="S123" i="62"/>
  <c r="L123" i="62"/>
  <c r="J123" i="62"/>
  <c r="I123" i="62"/>
  <c r="O109" i="62"/>
  <c r="M109" i="62"/>
  <c r="K109" i="62"/>
  <c r="G109" i="62"/>
  <c r="O108" i="62"/>
  <c r="M108" i="62"/>
  <c r="K108" i="62"/>
  <c r="G108" i="62"/>
  <c r="O107" i="62"/>
  <c r="M107" i="62"/>
  <c r="K107" i="62"/>
  <c r="G107" i="62"/>
  <c r="T106" i="62"/>
  <c r="S106" i="62"/>
  <c r="L106" i="62"/>
  <c r="J106" i="62"/>
  <c r="I106" i="62"/>
  <c r="O93" i="62"/>
  <c r="M93" i="62"/>
  <c r="AB93" i="62" s="1"/>
  <c r="K93" i="62"/>
  <c r="G93" i="62"/>
  <c r="O92" i="62"/>
  <c r="M92" i="62"/>
  <c r="K92" i="62"/>
  <c r="G92" i="62"/>
  <c r="O91" i="62"/>
  <c r="M91" i="62"/>
  <c r="K91" i="62"/>
  <c r="G91" i="62"/>
  <c r="O90" i="62"/>
  <c r="M90" i="62"/>
  <c r="N90" i="62" s="1"/>
  <c r="K90" i="62"/>
  <c r="G90" i="62"/>
  <c r="T89" i="62"/>
  <c r="S89" i="62"/>
  <c r="L89" i="62"/>
  <c r="J89" i="62"/>
  <c r="I89" i="62"/>
  <c r="O76" i="62"/>
  <c r="M76" i="62"/>
  <c r="K76" i="62"/>
  <c r="G76" i="62"/>
  <c r="O75" i="62"/>
  <c r="M75" i="62"/>
  <c r="AB75" i="62" s="1"/>
  <c r="K75" i="62"/>
  <c r="G75" i="62"/>
  <c r="O74" i="62"/>
  <c r="M74" i="62"/>
  <c r="K74" i="62"/>
  <c r="G74" i="62"/>
  <c r="O73" i="62"/>
  <c r="M73" i="62"/>
  <c r="K73" i="62"/>
  <c r="G73" i="62"/>
  <c r="T72" i="62"/>
  <c r="S72" i="62"/>
  <c r="L72" i="62"/>
  <c r="J72" i="62"/>
  <c r="I72" i="62"/>
  <c r="O59" i="62"/>
  <c r="M59" i="62"/>
  <c r="K59" i="62"/>
  <c r="G59" i="62"/>
  <c r="O58" i="62"/>
  <c r="M58" i="62"/>
  <c r="K58" i="62"/>
  <c r="G58" i="62"/>
  <c r="O57" i="62"/>
  <c r="M57" i="62"/>
  <c r="AB57" i="62" s="1"/>
  <c r="K57" i="62"/>
  <c r="G57" i="62"/>
  <c r="O56" i="62"/>
  <c r="M56" i="62"/>
  <c r="AB56" i="62" s="1"/>
  <c r="K56" i="62"/>
  <c r="G56" i="62"/>
  <c r="T55" i="62"/>
  <c r="S55" i="62"/>
  <c r="L55" i="62"/>
  <c r="J55" i="62"/>
  <c r="I55" i="62"/>
  <c r="O42" i="62"/>
  <c r="M42" i="62"/>
  <c r="K42" i="62"/>
  <c r="G42" i="62"/>
  <c r="O41" i="62"/>
  <c r="M41" i="62"/>
  <c r="K41" i="62"/>
  <c r="G41" i="62"/>
  <c r="O40" i="62"/>
  <c r="M40" i="62"/>
  <c r="K40" i="62"/>
  <c r="G40" i="62"/>
  <c r="O39" i="62"/>
  <c r="M39" i="62"/>
  <c r="K39" i="62"/>
  <c r="G39" i="62"/>
  <c r="T38" i="62"/>
  <c r="S38" i="62"/>
  <c r="L38" i="62"/>
  <c r="J38" i="62"/>
  <c r="I38" i="62"/>
  <c r="O23" i="62"/>
  <c r="M23" i="62"/>
  <c r="AB23" i="62" s="1"/>
  <c r="K23" i="62"/>
  <c r="G23" i="62"/>
  <c r="O22" i="62"/>
  <c r="M22" i="62"/>
  <c r="AB22" i="62" s="1"/>
  <c r="K22" i="62"/>
  <c r="G22" i="62"/>
  <c r="T21" i="62"/>
  <c r="S21" i="62"/>
  <c r="L21" i="62"/>
  <c r="J21" i="62"/>
  <c r="I21" i="62"/>
  <c r="O9" i="62"/>
  <c r="M9" i="62"/>
  <c r="K9" i="62"/>
  <c r="G9" i="62"/>
  <c r="O8" i="62"/>
  <c r="M8" i="62"/>
  <c r="K8" i="62"/>
  <c r="G8" i="62"/>
  <c r="O7" i="62"/>
  <c r="M7" i="62"/>
  <c r="K7" i="62"/>
  <c r="G7" i="62"/>
  <c r="O6" i="62"/>
  <c r="M6" i="62"/>
  <c r="AB6" i="62" s="1"/>
  <c r="K6" i="62"/>
  <c r="G6" i="62"/>
  <c r="O5" i="62"/>
  <c r="M5" i="62"/>
  <c r="AB5" i="62" s="1"/>
  <c r="K5" i="62"/>
  <c r="G5" i="62"/>
  <c r="F1" i="62" s="1"/>
  <c r="H2" i="62"/>
  <c r="H1" i="62"/>
  <c r="D1" i="62"/>
  <c r="X34" i="61"/>
  <c r="W34" i="61"/>
  <c r="V34" i="61"/>
  <c r="T34" i="61"/>
  <c r="P34" i="61"/>
  <c r="M8" i="61" s="1"/>
  <c r="O34" i="61"/>
  <c r="N34" i="61"/>
  <c r="M34" i="61"/>
  <c r="H34" i="61"/>
  <c r="G34" i="61"/>
  <c r="K8" i="61" s="1"/>
  <c r="O16" i="61"/>
  <c r="M16" i="61"/>
  <c r="I16" i="61"/>
  <c r="H16" i="61"/>
  <c r="G16" i="61"/>
  <c r="F16" i="61"/>
  <c r="E16" i="61"/>
  <c r="D16" i="61"/>
  <c r="G8" i="61" s="1"/>
  <c r="I8" i="61"/>
  <c r="F8" i="61"/>
  <c r="M7" i="61"/>
  <c r="K7" i="61"/>
  <c r="I7" i="61"/>
  <c r="G7" i="61"/>
  <c r="F7" i="61"/>
  <c r="E7" i="61"/>
  <c r="R6" i="61"/>
  <c r="Q6" i="61"/>
  <c r="P6" i="61"/>
  <c r="O6" i="61"/>
  <c r="M6" i="61"/>
  <c r="K6" i="61"/>
  <c r="I6" i="61"/>
  <c r="G6" i="61"/>
  <c r="F6" i="61"/>
  <c r="E6" i="61"/>
  <c r="F3" i="61"/>
  <c r="AD106" i="60"/>
  <c r="AC106" i="60"/>
  <c r="Z106" i="60"/>
  <c r="Y106" i="60"/>
  <c r="T106" i="60"/>
  <c r="S106" i="60"/>
  <c r="L106" i="60"/>
  <c r="J106" i="60"/>
  <c r="I106" i="60"/>
  <c r="O93" i="60"/>
  <c r="M93" i="60"/>
  <c r="AJ93" i="60" s="1"/>
  <c r="K93" i="60"/>
  <c r="G93" i="60"/>
  <c r="O92" i="60"/>
  <c r="M92" i="60"/>
  <c r="K92" i="60"/>
  <c r="G92" i="60"/>
  <c r="O91" i="60"/>
  <c r="M91" i="60"/>
  <c r="K91" i="60"/>
  <c r="G91" i="60"/>
  <c r="O90" i="60"/>
  <c r="M90" i="60"/>
  <c r="K90" i="60"/>
  <c r="G90" i="60"/>
  <c r="AD89" i="60"/>
  <c r="AC89" i="60"/>
  <c r="Z89" i="60"/>
  <c r="Y89" i="60"/>
  <c r="T89" i="60"/>
  <c r="S89" i="60"/>
  <c r="L89" i="60"/>
  <c r="J89" i="60"/>
  <c r="I89" i="60"/>
  <c r="O75" i="60"/>
  <c r="M75" i="60"/>
  <c r="AJ75" i="60" s="1"/>
  <c r="K75" i="60"/>
  <c r="G75" i="60"/>
  <c r="O74" i="60"/>
  <c r="M74" i="60"/>
  <c r="K74" i="60"/>
  <c r="G74" i="60"/>
  <c r="O73" i="60"/>
  <c r="M73" i="60"/>
  <c r="K73" i="60"/>
  <c r="G73" i="60"/>
  <c r="AD72" i="60"/>
  <c r="AC72" i="60"/>
  <c r="Z72" i="60"/>
  <c r="Y72" i="60"/>
  <c r="T72" i="60"/>
  <c r="S72" i="60"/>
  <c r="L72" i="60"/>
  <c r="J72" i="60"/>
  <c r="I72" i="60"/>
  <c r="O56" i="60"/>
  <c r="M56" i="60"/>
  <c r="K56" i="60"/>
  <c r="G56" i="60"/>
  <c r="AD55" i="60"/>
  <c r="AC55" i="60"/>
  <c r="Z55" i="60"/>
  <c r="Y55" i="60"/>
  <c r="T55" i="60"/>
  <c r="S55" i="60"/>
  <c r="L55" i="60"/>
  <c r="J55" i="60"/>
  <c r="I55" i="60"/>
  <c r="O44" i="60"/>
  <c r="M44" i="60"/>
  <c r="AJ44" i="60" s="1"/>
  <c r="K44" i="60"/>
  <c r="G44" i="60"/>
  <c r="O43" i="60"/>
  <c r="M43" i="60"/>
  <c r="K43" i="60"/>
  <c r="G43" i="60"/>
  <c r="O42" i="60"/>
  <c r="M42" i="60"/>
  <c r="K42" i="60"/>
  <c r="G42" i="60"/>
  <c r="O41" i="60"/>
  <c r="M41" i="60"/>
  <c r="AJ41" i="60" s="1"/>
  <c r="K41" i="60"/>
  <c r="G41" i="60"/>
  <c r="O40" i="60"/>
  <c r="M40" i="60"/>
  <c r="AJ40" i="60" s="1"/>
  <c r="K40" i="60"/>
  <c r="G40" i="60"/>
  <c r="O39" i="60"/>
  <c r="M39" i="60"/>
  <c r="K39" i="60"/>
  <c r="G39" i="60"/>
  <c r="AD38" i="60"/>
  <c r="AC38" i="60"/>
  <c r="Z38" i="60"/>
  <c r="Y38" i="60"/>
  <c r="T38" i="60"/>
  <c r="S38" i="60"/>
  <c r="L38" i="60"/>
  <c r="J38" i="60"/>
  <c r="I38" i="60"/>
  <c r="O30" i="60"/>
  <c r="M30" i="60"/>
  <c r="AJ30" i="60" s="1"/>
  <c r="K30" i="60"/>
  <c r="G30" i="60"/>
  <c r="O29" i="60"/>
  <c r="M29" i="60"/>
  <c r="AJ29" i="60" s="1"/>
  <c r="K29" i="60"/>
  <c r="G29" i="60"/>
  <c r="O28" i="60"/>
  <c r="M28" i="60"/>
  <c r="K28" i="60"/>
  <c r="G28" i="60"/>
  <c r="O27" i="60"/>
  <c r="M27" i="60"/>
  <c r="K27" i="60"/>
  <c r="G27" i="60"/>
  <c r="O26" i="60"/>
  <c r="M26" i="60"/>
  <c r="AJ26" i="60" s="1"/>
  <c r="K26" i="60"/>
  <c r="G26" i="60"/>
  <c r="O25" i="60"/>
  <c r="M25" i="60"/>
  <c r="AJ25" i="60" s="1"/>
  <c r="K25" i="60"/>
  <c r="G25" i="60"/>
  <c r="O24" i="60"/>
  <c r="M24" i="60"/>
  <c r="K24" i="60"/>
  <c r="G24" i="60"/>
  <c r="O23" i="60"/>
  <c r="M23" i="60"/>
  <c r="K23" i="60"/>
  <c r="G23" i="60"/>
  <c r="O22" i="60"/>
  <c r="M22" i="60"/>
  <c r="AJ22" i="60" s="1"/>
  <c r="K22" i="60"/>
  <c r="G22" i="60"/>
  <c r="AD21" i="60"/>
  <c r="AC21" i="60"/>
  <c r="Z21" i="60"/>
  <c r="Y21" i="60"/>
  <c r="T21" i="60"/>
  <c r="S21" i="60"/>
  <c r="L21" i="60"/>
  <c r="J21" i="60"/>
  <c r="I21" i="60"/>
  <c r="O10" i="60"/>
  <c r="M10" i="60"/>
  <c r="N10" i="60" s="1"/>
  <c r="K10" i="60"/>
  <c r="G10" i="60"/>
  <c r="O9" i="60"/>
  <c r="M9" i="60"/>
  <c r="AJ9" i="60" s="1"/>
  <c r="K9" i="60"/>
  <c r="G9" i="60"/>
  <c r="O8" i="60"/>
  <c r="M8" i="60"/>
  <c r="K8" i="60"/>
  <c r="G8" i="60"/>
  <c r="O7" i="60"/>
  <c r="M7" i="60"/>
  <c r="K7" i="60"/>
  <c r="G7" i="60"/>
  <c r="O6" i="60"/>
  <c r="M6" i="60"/>
  <c r="N6" i="60" s="1"/>
  <c r="K6" i="60"/>
  <c r="G6" i="60"/>
  <c r="O5" i="60"/>
  <c r="M5" i="60"/>
  <c r="K5" i="60"/>
  <c r="G5" i="60"/>
  <c r="H2" i="60"/>
  <c r="F1" i="60"/>
  <c r="D1" i="60"/>
  <c r="T174" i="59"/>
  <c r="S174" i="59"/>
  <c r="L174" i="59"/>
  <c r="J174" i="59"/>
  <c r="I174" i="59"/>
  <c r="O163" i="59"/>
  <c r="M163" i="59"/>
  <c r="K163" i="59"/>
  <c r="G163" i="59"/>
  <c r="O162" i="59"/>
  <c r="M162" i="59"/>
  <c r="K162" i="59"/>
  <c r="G162" i="59"/>
  <c r="O161" i="59"/>
  <c r="M161" i="59"/>
  <c r="K161" i="59"/>
  <c r="G161" i="59"/>
  <c r="O160" i="59"/>
  <c r="M160" i="59"/>
  <c r="AB160" i="59" s="1"/>
  <c r="K160" i="59"/>
  <c r="G160" i="59"/>
  <c r="O159" i="59"/>
  <c r="M159" i="59"/>
  <c r="AB159" i="59" s="1"/>
  <c r="K159" i="59"/>
  <c r="G159" i="59"/>
  <c r="O158" i="59"/>
  <c r="M158" i="59"/>
  <c r="AB158" i="59" s="1"/>
  <c r="K158" i="59"/>
  <c r="G158" i="59"/>
  <c r="T157" i="59"/>
  <c r="S157" i="59"/>
  <c r="L157" i="59"/>
  <c r="J157" i="59"/>
  <c r="I157" i="59"/>
  <c r="O144" i="59"/>
  <c r="M144" i="59"/>
  <c r="K144" i="59"/>
  <c r="G144" i="59"/>
  <c r="O143" i="59"/>
  <c r="M143" i="59"/>
  <c r="N143" i="59" s="1"/>
  <c r="K143" i="59"/>
  <c r="G143" i="59"/>
  <c r="O142" i="59"/>
  <c r="M142" i="59"/>
  <c r="AB142" i="59" s="1"/>
  <c r="K142" i="59"/>
  <c r="G142" i="59"/>
  <c r="O141" i="59"/>
  <c r="M141" i="59"/>
  <c r="AB141" i="59" s="1"/>
  <c r="K141" i="59"/>
  <c r="G141" i="59"/>
  <c r="T140" i="59"/>
  <c r="S140" i="59"/>
  <c r="L140" i="59"/>
  <c r="J140" i="59"/>
  <c r="I140" i="59"/>
  <c r="O127" i="59"/>
  <c r="M127" i="59"/>
  <c r="K127" i="59"/>
  <c r="G127" i="59"/>
  <c r="O126" i="59"/>
  <c r="M126" i="59"/>
  <c r="K126" i="59"/>
  <c r="G126" i="59"/>
  <c r="O125" i="59"/>
  <c r="M125" i="59"/>
  <c r="K125" i="59"/>
  <c r="G125" i="59"/>
  <c r="O124" i="59"/>
  <c r="M124" i="59"/>
  <c r="N124" i="59" s="1"/>
  <c r="K124" i="59"/>
  <c r="G124" i="59"/>
  <c r="T123" i="59"/>
  <c r="S123" i="59"/>
  <c r="L123" i="59"/>
  <c r="J123" i="59"/>
  <c r="I123" i="59"/>
  <c r="O109" i="59"/>
  <c r="M109" i="59"/>
  <c r="AB109" i="59" s="1"/>
  <c r="K109" i="59"/>
  <c r="G109" i="59"/>
  <c r="O108" i="59"/>
  <c r="M108" i="59"/>
  <c r="K108" i="59"/>
  <c r="G108" i="59"/>
  <c r="O107" i="59"/>
  <c r="M107" i="59"/>
  <c r="K107" i="59"/>
  <c r="G107" i="59"/>
  <c r="T106" i="59"/>
  <c r="S106" i="59"/>
  <c r="L106" i="59"/>
  <c r="J106" i="59"/>
  <c r="I106" i="59"/>
  <c r="O93" i="59"/>
  <c r="M93" i="59"/>
  <c r="K93" i="59"/>
  <c r="G93" i="59"/>
  <c r="O92" i="59"/>
  <c r="M92" i="59"/>
  <c r="K92" i="59"/>
  <c r="G92" i="59"/>
  <c r="O91" i="59"/>
  <c r="M91" i="59"/>
  <c r="N91" i="59" s="1"/>
  <c r="K91" i="59"/>
  <c r="G91" i="59"/>
  <c r="O90" i="59"/>
  <c r="M90" i="59"/>
  <c r="AB90" i="59" s="1"/>
  <c r="K90" i="59"/>
  <c r="G90" i="59"/>
  <c r="T89" i="59"/>
  <c r="S89" i="59"/>
  <c r="L89" i="59"/>
  <c r="J89" i="59"/>
  <c r="I89" i="59"/>
  <c r="O76" i="59"/>
  <c r="M76" i="59"/>
  <c r="K76" i="59"/>
  <c r="G76" i="59"/>
  <c r="O75" i="59"/>
  <c r="M75" i="59"/>
  <c r="K75" i="59"/>
  <c r="G75" i="59"/>
  <c r="O74" i="59"/>
  <c r="M74" i="59"/>
  <c r="K74" i="59"/>
  <c r="G74" i="59"/>
  <c r="O73" i="59"/>
  <c r="M73" i="59"/>
  <c r="N73" i="59" s="1"/>
  <c r="K73" i="59"/>
  <c r="G73" i="59"/>
  <c r="T72" i="59"/>
  <c r="S72" i="59"/>
  <c r="L72" i="59"/>
  <c r="J72" i="59"/>
  <c r="I72" i="59"/>
  <c r="O59" i="59"/>
  <c r="M59" i="59"/>
  <c r="AB59" i="59" s="1"/>
  <c r="K59" i="59"/>
  <c r="G59" i="59"/>
  <c r="O58" i="59"/>
  <c r="M58" i="59"/>
  <c r="K58" i="59"/>
  <c r="G58" i="59"/>
  <c r="O57" i="59"/>
  <c r="M57" i="59"/>
  <c r="K57" i="59"/>
  <c r="G57" i="59"/>
  <c r="O56" i="59"/>
  <c r="M56" i="59"/>
  <c r="K56" i="59"/>
  <c r="G56" i="59"/>
  <c r="T55" i="59"/>
  <c r="S55" i="59"/>
  <c r="L55" i="59"/>
  <c r="J55" i="59"/>
  <c r="I55" i="59"/>
  <c r="O42" i="59"/>
  <c r="M42" i="59"/>
  <c r="K42" i="59"/>
  <c r="G42" i="59"/>
  <c r="O41" i="59"/>
  <c r="M41" i="59"/>
  <c r="N41" i="59" s="1"/>
  <c r="K41" i="59"/>
  <c r="G41" i="59"/>
  <c r="O40" i="59"/>
  <c r="M40" i="59"/>
  <c r="K40" i="59"/>
  <c r="G40" i="59"/>
  <c r="O39" i="59"/>
  <c r="M39" i="59"/>
  <c r="K39" i="59"/>
  <c r="G39" i="59"/>
  <c r="T38" i="59"/>
  <c r="S38" i="59"/>
  <c r="L38" i="59"/>
  <c r="J38" i="59"/>
  <c r="I38" i="59"/>
  <c r="O23" i="59"/>
  <c r="M23" i="59"/>
  <c r="K23" i="59"/>
  <c r="G23" i="59"/>
  <c r="O22" i="59"/>
  <c r="M22" i="59"/>
  <c r="K22" i="59"/>
  <c r="G22" i="59"/>
  <c r="T21" i="59"/>
  <c r="S21" i="59"/>
  <c r="L21" i="59"/>
  <c r="J21" i="59"/>
  <c r="I21" i="59"/>
  <c r="O9" i="59"/>
  <c r="M9" i="59"/>
  <c r="K9" i="59"/>
  <c r="G9" i="59"/>
  <c r="O8" i="59"/>
  <c r="M8" i="59"/>
  <c r="N8" i="59" s="1"/>
  <c r="K8" i="59"/>
  <c r="G8" i="59"/>
  <c r="O7" i="59"/>
  <c r="M7" i="59"/>
  <c r="K7" i="59"/>
  <c r="G7" i="59"/>
  <c r="O6" i="59"/>
  <c r="M6" i="59"/>
  <c r="K6" i="59"/>
  <c r="G6" i="59"/>
  <c r="O5" i="59"/>
  <c r="M5" i="59"/>
  <c r="K5" i="59"/>
  <c r="G5" i="59"/>
  <c r="H2" i="59"/>
  <c r="H1" i="59"/>
  <c r="F1" i="59"/>
  <c r="I3" i="58" s="1"/>
  <c r="D1" i="59"/>
  <c r="X34" i="58"/>
  <c r="W34" i="58"/>
  <c r="V34" i="58"/>
  <c r="T34" i="58"/>
  <c r="P34" i="58"/>
  <c r="O34" i="58"/>
  <c r="N34" i="58"/>
  <c r="M34" i="58"/>
  <c r="H34" i="58"/>
  <c r="G34" i="58"/>
  <c r="K8" i="58" s="1"/>
  <c r="O16" i="58"/>
  <c r="N16" i="58"/>
  <c r="I16" i="58"/>
  <c r="G16" i="58"/>
  <c r="F16" i="58"/>
  <c r="E16" i="58"/>
  <c r="G8" i="58" s="1"/>
  <c r="F8" i="58"/>
  <c r="M7" i="58"/>
  <c r="K7" i="58"/>
  <c r="I7" i="58"/>
  <c r="G7" i="58"/>
  <c r="F7" i="58"/>
  <c r="E7" i="58"/>
  <c r="R6" i="58"/>
  <c r="Q6" i="58"/>
  <c r="P6" i="58"/>
  <c r="O6" i="58"/>
  <c r="M6" i="58"/>
  <c r="K6" i="58"/>
  <c r="I6" i="58"/>
  <c r="G6" i="58"/>
  <c r="F6" i="58"/>
  <c r="E6" i="58"/>
  <c r="F3" i="58"/>
  <c r="AD106" i="57"/>
  <c r="AC106" i="57"/>
  <c r="Z106" i="57"/>
  <c r="Y106" i="57"/>
  <c r="T106" i="57"/>
  <c r="S106" i="57"/>
  <c r="L106" i="57"/>
  <c r="J106" i="57"/>
  <c r="I106" i="57"/>
  <c r="K106" i="57" s="1"/>
  <c r="O93" i="57"/>
  <c r="M93" i="57"/>
  <c r="K93" i="57"/>
  <c r="G93" i="57"/>
  <c r="O92" i="57"/>
  <c r="M92" i="57"/>
  <c r="K92" i="57"/>
  <c r="G92" i="57"/>
  <c r="O91" i="57"/>
  <c r="M91" i="57"/>
  <c r="K91" i="57"/>
  <c r="G91" i="57"/>
  <c r="O90" i="57"/>
  <c r="M90" i="57"/>
  <c r="K90" i="57"/>
  <c r="G90" i="57"/>
  <c r="AD89" i="57"/>
  <c r="AC89" i="57"/>
  <c r="Z89" i="57"/>
  <c r="Y89" i="57"/>
  <c r="T89" i="57"/>
  <c r="S89" i="57"/>
  <c r="L89" i="57"/>
  <c r="J89" i="57"/>
  <c r="I89" i="57"/>
  <c r="O75" i="57"/>
  <c r="M75" i="57"/>
  <c r="AJ75" i="57" s="1"/>
  <c r="K75" i="57"/>
  <c r="G75" i="57"/>
  <c r="O74" i="57"/>
  <c r="M74" i="57"/>
  <c r="K74" i="57"/>
  <c r="G74" i="57"/>
  <c r="O73" i="57"/>
  <c r="M73" i="57"/>
  <c r="N73" i="57" s="1"/>
  <c r="K73" i="57"/>
  <c r="G73" i="57"/>
  <c r="AD72" i="57"/>
  <c r="AC72" i="57"/>
  <c r="Z72" i="57"/>
  <c r="Y72" i="57"/>
  <c r="T72" i="57"/>
  <c r="S72" i="57"/>
  <c r="L72" i="57"/>
  <c r="J72" i="57"/>
  <c r="I72" i="57"/>
  <c r="O56" i="57"/>
  <c r="M56" i="57"/>
  <c r="AI56" i="57" s="1"/>
  <c r="K56" i="57"/>
  <c r="G56" i="57"/>
  <c r="AD55" i="57"/>
  <c r="AC55" i="57"/>
  <c r="Z55" i="57"/>
  <c r="Y55" i="57"/>
  <c r="T55" i="57"/>
  <c r="S55" i="57"/>
  <c r="L55" i="57"/>
  <c r="J55" i="57"/>
  <c r="I55" i="57"/>
  <c r="O44" i="57"/>
  <c r="M44" i="57"/>
  <c r="K44" i="57"/>
  <c r="G44" i="57"/>
  <c r="O43" i="57"/>
  <c r="M43" i="57"/>
  <c r="K43" i="57"/>
  <c r="G43" i="57"/>
  <c r="O42" i="57"/>
  <c r="M42" i="57"/>
  <c r="N42" i="57" s="1"/>
  <c r="K42" i="57"/>
  <c r="G42" i="57"/>
  <c r="O41" i="57"/>
  <c r="M41" i="57"/>
  <c r="K41" i="57"/>
  <c r="G41" i="57"/>
  <c r="O40" i="57"/>
  <c r="M40" i="57"/>
  <c r="K40" i="57"/>
  <c r="G40" i="57"/>
  <c r="O39" i="57"/>
  <c r="M39" i="57"/>
  <c r="K39" i="57"/>
  <c r="G39" i="57"/>
  <c r="AD38" i="57"/>
  <c r="AC38" i="57"/>
  <c r="Z38" i="57"/>
  <c r="Y38" i="57"/>
  <c r="T38" i="57"/>
  <c r="S38" i="57"/>
  <c r="L38" i="57"/>
  <c r="J38" i="57"/>
  <c r="I38" i="57"/>
  <c r="O30" i="57"/>
  <c r="M30" i="57"/>
  <c r="K30" i="57"/>
  <c r="G30" i="57"/>
  <c r="O29" i="57"/>
  <c r="M29" i="57"/>
  <c r="K29" i="57"/>
  <c r="G29" i="57"/>
  <c r="O28" i="57"/>
  <c r="M28" i="57"/>
  <c r="K28" i="57"/>
  <c r="G28" i="57"/>
  <c r="O27" i="57"/>
  <c r="M27" i="57"/>
  <c r="K27" i="57"/>
  <c r="G27" i="57"/>
  <c r="O26" i="57"/>
  <c r="M26" i="57"/>
  <c r="K26" i="57"/>
  <c r="G26" i="57"/>
  <c r="O25" i="57"/>
  <c r="M25" i="57"/>
  <c r="K25" i="57"/>
  <c r="G25" i="57"/>
  <c r="O24" i="57"/>
  <c r="M24" i="57"/>
  <c r="K24" i="57"/>
  <c r="G24" i="57"/>
  <c r="O23" i="57"/>
  <c r="M23" i="57"/>
  <c r="K23" i="57"/>
  <c r="G23" i="57"/>
  <c r="O22" i="57"/>
  <c r="M22" i="57"/>
  <c r="K22" i="57"/>
  <c r="G22" i="57"/>
  <c r="AD21" i="57"/>
  <c r="AD2" i="57" s="1"/>
  <c r="AC21" i="57"/>
  <c r="Z21" i="57"/>
  <c r="Y21" i="57"/>
  <c r="T21" i="57"/>
  <c r="S21" i="57"/>
  <c r="L21" i="57"/>
  <c r="J21" i="57"/>
  <c r="I21" i="57"/>
  <c r="O10" i="57"/>
  <c r="M10" i="57"/>
  <c r="K10" i="57"/>
  <c r="G10" i="57"/>
  <c r="O9" i="57"/>
  <c r="M9" i="57"/>
  <c r="AJ9" i="57" s="1"/>
  <c r="K9" i="57"/>
  <c r="G9" i="57"/>
  <c r="O8" i="57"/>
  <c r="M8" i="57"/>
  <c r="K8" i="57"/>
  <c r="G8" i="57"/>
  <c r="O7" i="57"/>
  <c r="M7" i="57"/>
  <c r="K7" i="57"/>
  <c r="G7" i="57"/>
  <c r="O6" i="57"/>
  <c r="M6" i="57"/>
  <c r="K6" i="57"/>
  <c r="G6" i="57"/>
  <c r="O5" i="57"/>
  <c r="M5" i="57"/>
  <c r="K5" i="57"/>
  <c r="G5" i="57"/>
  <c r="F1" i="57" s="1"/>
  <c r="H2" i="57"/>
  <c r="H1" i="57"/>
  <c r="D1" i="57"/>
  <c r="T174" i="56"/>
  <c r="S174" i="56"/>
  <c r="L174" i="56"/>
  <c r="J174" i="56"/>
  <c r="I174" i="56"/>
  <c r="O162" i="56"/>
  <c r="M162" i="56"/>
  <c r="K162" i="56"/>
  <c r="G162" i="56"/>
  <c r="O161" i="56"/>
  <c r="M161" i="56"/>
  <c r="K161" i="56"/>
  <c r="G161" i="56"/>
  <c r="O160" i="56"/>
  <c r="M160" i="56"/>
  <c r="N160" i="56" s="1"/>
  <c r="K160" i="56"/>
  <c r="G160" i="56"/>
  <c r="O159" i="56"/>
  <c r="M159" i="56"/>
  <c r="K159" i="56"/>
  <c r="G159" i="56"/>
  <c r="O158" i="56"/>
  <c r="M158" i="56"/>
  <c r="AB158" i="56" s="1"/>
  <c r="K158" i="56"/>
  <c r="G158" i="56"/>
  <c r="T157" i="56"/>
  <c r="S157" i="56"/>
  <c r="L157" i="56"/>
  <c r="J157" i="56"/>
  <c r="I157" i="56"/>
  <c r="O144" i="56"/>
  <c r="M144" i="56"/>
  <c r="K144" i="56"/>
  <c r="G144" i="56"/>
  <c r="O143" i="56"/>
  <c r="M143" i="56"/>
  <c r="K143" i="56"/>
  <c r="G143" i="56"/>
  <c r="O142" i="56"/>
  <c r="M142" i="56"/>
  <c r="N142" i="56" s="1"/>
  <c r="K142" i="56"/>
  <c r="G142" i="56"/>
  <c r="O141" i="56"/>
  <c r="M141" i="56"/>
  <c r="K141" i="56"/>
  <c r="G141" i="56"/>
  <c r="T140" i="56"/>
  <c r="S140" i="56"/>
  <c r="L140" i="56"/>
  <c r="J140" i="56"/>
  <c r="I140" i="56"/>
  <c r="K140" i="56" s="1"/>
  <c r="O127" i="56"/>
  <c r="M127" i="56"/>
  <c r="K127" i="56"/>
  <c r="G127" i="56"/>
  <c r="O126" i="56"/>
  <c r="M126" i="56"/>
  <c r="K126" i="56"/>
  <c r="G126" i="56"/>
  <c r="O125" i="56"/>
  <c r="M125" i="56"/>
  <c r="K125" i="56"/>
  <c r="G125" i="56"/>
  <c r="O124" i="56"/>
  <c r="M124" i="56"/>
  <c r="K124" i="56"/>
  <c r="G124" i="56"/>
  <c r="T123" i="56"/>
  <c r="S123" i="56"/>
  <c r="L123" i="56"/>
  <c r="J123" i="56"/>
  <c r="I123" i="56"/>
  <c r="O109" i="56"/>
  <c r="M109" i="56"/>
  <c r="N109" i="56" s="1"/>
  <c r="K109" i="56"/>
  <c r="G109" i="56"/>
  <c r="O108" i="56"/>
  <c r="M108" i="56"/>
  <c r="K108" i="56"/>
  <c r="G108" i="56"/>
  <c r="O107" i="56"/>
  <c r="M107" i="56"/>
  <c r="M123" i="56" s="1"/>
  <c r="K107" i="56"/>
  <c r="G107" i="56"/>
  <c r="T106" i="56"/>
  <c r="S106" i="56"/>
  <c r="L106" i="56"/>
  <c r="J106" i="56"/>
  <c r="I106" i="56"/>
  <c r="O93" i="56"/>
  <c r="M93" i="56"/>
  <c r="K93" i="56"/>
  <c r="G93" i="56"/>
  <c r="O92" i="56"/>
  <c r="M92" i="56"/>
  <c r="K92" i="56"/>
  <c r="G92" i="56"/>
  <c r="O91" i="56"/>
  <c r="M91" i="56"/>
  <c r="N91" i="56" s="1"/>
  <c r="K91" i="56"/>
  <c r="G91" i="56"/>
  <c r="O90" i="56"/>
  <c r="M90" i="56"/>
  <c r="K90" i="56"/>
  <c r="G90" i="56"/>
  <c r="T89" i="56"/>
  <c r="S89" i="56"/>
  <c r="L89" i="56"/>
  <c r="J89" i="56"/>
  <c r="I89" i="56"/>
  <c r="K89" i="56" s="1"/>
  <c r="O76" i="56"/>
  <c r="M76" i="56"/>
  <c r="K76" i="56"/>
  <c r="G76" i="56"/>
  <c r="O75" i="56"/>
  <c r="M75" i="56"/>
  <c r="K75" i="56"/>
  <c r="G75" i="56"/>
  <c r="O74" i="56"/>
  <c r="M74" i="56"/>
  <c r="K74" i="56"/>
  <c r="G74" i="56"/>
  <c r="O73" i="56"/>
  <c r="M73" i="56"/>
  <c r="K73" i="56"/>
  <c r="G73" i="56"/>
  <c r="T72" i="56"/>
  <c r="S72" i="56"/>
  <c r="L72" i="56"/>
  <c r="J72" i="56"/>
  <c r="I72" i="56"/>
  <c r="O59" i="56"/>
  <c r="M59" i="56"/>
  <c r="N59" i="56" s="1"/>
  <c r="K59" i="56"/>
  <c r="G59" i="56"/>
  <c r="O58" i="56"/>
  <c r="M58" i="56"/>
  <c r="K58" i="56"/>
  <c r="G58" i="56"/>
  <c r="O57" i="56"/>
  <c r="M57" i="56"/>
  <c r="K57" i="56"/>
  <c r="G57" i="56"/>
  <c r="O56" i="56"/>
  <c r="M56" i="56"/>
  <c r="K56" i="56"/>
  <c r="G56" i="56"/>
  <c r="T55" i="56"/>
  <c r="S55" i="56"/>
  <c r="L55" i="56"/>
  <c r="J55" i="56"/>
  <c r="I55" i="56"/>
  <c r="O55" i="56" s="1"/>
  <c r="O42" i="56"/>
  <c r="M42" i="56"/>
  <c r="K42" i="56"/>
  <c r="G42" i="56"/>
  <c r="O41" i="56"/>
  <c r="M41" i="56"/>
  <c r="N41" i="56" s="1"/>
  <c r="K41" i="56"/>
  <c r="G41" i="56"/>
  <c r="O40" i="56"/>
  <c r="M40" i="56"/>
  <c r="K40" i="56"/>
  <c r="G40" i="56"/>
  <c r="O39" i="56"/>
  <c r="M39" i="56"/>
  <c r="AB39" i="56" s="1"/>
  <c r="K39" i="56"/>
  <c r="G39" i="56"/>
  <c r="T38" i="56"/>
  <c r="S38" i="56"/>
  <c r="L38" i="56"/>
  <c r="J38" i="56"/>
  <c r="I38" i="56"/>
  <c r="O23" i="56"/>
  <c r="M23" i="56"/>
  <c r="K23" i="56"/>
  <c r="G23" i="56"/>
  <c r="O22" i="56"/>
  <c r="M22" i="56"/>
  <c r="K22" i="56"/>
  <c r="G22" i="56"/>
  <c r="T21" i="56"/>
  <c r="S21" i="56"/>
  <c r="L21" i="56"/>
  <c r="J21" i="56"/>
  <c r="I21" i="56"/>
  <c r="O21" i="56" s="1"/>
  <c r="O9" i="56"/>
  <c r="M9" i="56"/>
  <c r="K9" i="56"/>
  <c r="G9" i="56"/>
  <c r="O8" i="56"/>
  <c r="M8" i="56"/>
  <c r="N8" i="56" s="1"/>
  <c r="K8" i="56"/>
  <c r="G8" i="56"/>
  <c r="O7" i="56"/>
  <c r="M7" i="56"/>
  <c r="K7" i="56"/>
  <c r="G7" i="56"/>
  <c r="O6" i="56"/>
  <c r="M6" i="56"/>
  <c r="K6" i="56"/>
  <c r="G6" i="56"/>
  <c r="O5" i="56"/>
  <c r="M5" i="56"/>
  <c r="K5" i="56"/>
  <c r="G5" i="56"/>
  <c r="H2" i="56"/>
  <c r="D1" i="56"/>
  <c r="X34" i="55"/>
  <c r="W34" i="55"/>
  <c r="V34" i="55"/>
  <c r="T34" i="55"/>
  <c r="P34" i="55"/>
  <c r="O34" i="55"/>
  <c r="N34" i="55"/>
  <c r="M34" i="55"/>
  <c r="H34" i="55"/>
  <c r="G34" i="55"/>
  <c r="O16" i="55"/>
  <c r="N16" i="55"/>
  <c r="I16" i="55"/>
  <c r="G16" i="55"/>
  <c r="F16" i="55"/>
  <c r="E16" i="55"/>
  <c r="E8" i="55" s="1"/>
  <c r="I8" i="55"/>
  <c r="F8" i="55"/>
  <c r="M7" i="55"/>
  <c r="K7" i="55"/>
  <c r="I7" i="55"/>
  <c r="G7" i="55"/>
  <c r="F7" i="55"/>
  <c r="E7" i="55"/>
  <c r="R6" i="55"/>
  <c r="Q6" i="55"/>
  <c r="P6" i="55"/>
  <c r="O6" i="55"/>
  <c r="M6" i="55"/>
  <c r="K6" i="55"/>
  <c r="I6" i="55"/>
  <c r="G6" i="55"/>
  <c r="F6" i="55"/>
  <c r="E6" i="55"/>
  <c r="F3" i="55"/>
  <c r="AD140" i="54"/>
  <c r="AC140" i="54"/>
  <c r="Z140" i="54"/>
  <c r="Y140" i="54"/>
  <c r="T140" i="54"/>
  <c r="S140" i="54"/>
  <c r="L140" i="54"/>
  <c r="J140" i="54"/>
  <c r="I140" i="54"/>
  <c r="O127" i="54"/>
  <c r="M127" i="54"/>
  <c r="K127" i="54"/>
  <c r="G127" i="54"/>
  <c r="O126" i="54"/>
  <c r="M126" i="54"/>
  <c r="K126" i="54"/>
  <c r="G126" i="54"/>
  <c r="O125" i="54"/>
  <c r="M125" i="54"/>
  <c r="AI125" i="54" s="1"/>
  <c r="K125" i="54"/>
  <c r="G125" i="54"/>
  <c r="O124" i="54"/>
  <c r="M124" i="54"/>
  <c r="M140" i="54" s="1"/>
  <c r="K124" i="54"/>
  <c r="G124" i="54"/>
  <c r="AD123" i="54"/>
  <c r="AC123" i="54"/>
  <c r="Z123" i="54"/>
  <c r="Y123" i="54"/>
  <c r="T123" i="54"/>
  <c r="S123" i="54"/>
  <c r="L123" i="54"/>
  <c r="J123" i="54"/>
  <c r="I123" i="54"/>
  <c r="O109" i="54"/>
  <c r="M109" i="54"/>
  <c r="K109" i="54"/>
  <c r="G109" i="54"/>
  <c r="O108" i="54"/>
  <c r="M108" i="54"/>
  <c r="K108" i="54"/>
  <c r="G108" i="54"/>
  <c r="O107" i="54"/>
  <c r="M107" i="54"/>
  <c r="N107" i="54" s="1"/>
  <c r="K107" i="54"/>
  <c r="G107" i="54"/>
  <c r="AD106" i="54"/>
  <c r="AC106" i="54"/>
  <c r="Z106" i="54"/>
  <c r="Y106" i="54"/>
  <c r="T106" i="54"/>
  <c r="S106" i="54"/>
  <c r="L106" i="54"/>
  <c r="J106" i="54"/>
  <c r="I106" i="54"/>
  <c r="O90" i="54"/>
  <c r="M90" i="54"/>
  <c r="K90" i="54"/>
  <c r="G90" i="54"/>
  <c r="AD89" i="54"/>
  <c r="AC89" i="54"/>
  <c r="Z89" i="54"/>
  <c r="Y89" i="54"/>
  <c r="T89" i="54"/>
  <c r="S89" i="54"/>
  <c r="L89" i="54"/>
  <c r="J89" i="54"/>
  <c r="I89" i="54"/>
  <c r="O78" i="54"/>
  <c r="M78" i="54"/>
  <c r="K78" i="54"/>
  <c r="G78" i="54"/>
  <c r="O77" i="54"/>
  <c r="M77" i="54"/>
  <c r="AI77" i="54" s="1"/>
  <c r="K77" i="54"/>
  <c r="G77" i="54"/>
  <c r="O76" i="54"/>
  <c r="M76" i="54"/>
  <c r="N76" i="54" s="1"/>
  <c r="K76" i="54"/>
  <c r="G76" i="54"/>
  <c r="O75" i="54"/>
  <c r="M75" i="54"/>
  <c r="K75" i="54"/>
  <c r="G75" i="54"/>
  <c r="O74" i="54"/>
  <c r="M74" i="54"/>
  <c r="K74" i="54"/>
  <c r="G74" i="54"/>
  <c r="O73" i="54"/>
  <c r="M73" i="54"/>
  <c r="K73" i="54"/>
  <c r="G73" i="54"/>
  <c r="AD72" i="54"/>
  <c r="AC72" i="54"/>
  <c r="Z72" i="54"/>
  <c r="Y72" i="54"/>
  <c r="T72" i="54"/>
  <c r="S72" i="54"/>
  <c r="L72" i="54"/>
  <c r="J72" i="54"/>
  <c r="I72" i="54"/>
  <c r="O59" i="54"/>
  <c r="M59" i="54"/>
  <c r="K59" i="54"/>
  <c r="G59" i="54"/>
  <c r="O58" i="54"/>
  <c r="M58" i="54"/>
  <c r="K58" i="54"/>
  <c r="G58" i="54"/>
  <c r="O57" i="54"/>
  <c r="M57" i="54"/>
  <c r="K57" i="54"/>
  <c r="G57" i="54"/>
  <c r="O56" i="54"/>
  <c r="M56" i="54"/>
  <c r="N56" i="54" s="1"/>
  <c r="K56" i="54"/>
  <c r="G56" i="54"/>
  <c r="AD55" i="54"/>
  <c r="AC55" i="54"/>
  <c r="Z55" i="54"/>
  <c r="Y55" i="54"/>
  <c r="T55" i="54"/>
  <c r="S55" i="54"/>
  <c r="L55" i="54"/>
  <c r="J55" i="54"/>
  <c r="I55" i="54"/>
  <c r="O43" i="54"/>
  <c r="M43" i="54"/>
  <c r="K43" i="54"/>
  <c r="G43" i="54"/>
  <c r="O42" i="54"/>
  <c r="M42" i="54"/>
  <c r="N42" i="54" s="1"/>
  <c r="K42" i="54"/>
  <c r="G42" i="54"/>
  <c r="O41" i="54"/>
  <c r="M41" i="54"/>
  <c r="K41" i="54"/>
  <c r="G41" i="54"/>
  <c r="O40" i="54"/>
  <c r="M40" i="54"/>
  <c r="K40" i="54"/>
  <c r="G40" i="54"/>
  <c r="O39" i="54"/>
  <c r="M39" i="54"/>
  <c r="K39" i="54"/>
  <c r="G39" i="54"/>
  <c r="AD38" i="54"/>
  <c r="AC38" i="54"/>
  <c r="Z38" i="54"/>
  <c r="Y38" i="54"/>
  <c r="T38" i="54"/>
  <c r="S38" i="54"/>
  <c r="L38" i="54"/>
  <c r="J38" i="54"/>
  <c r="I38" i="54"/>
  <c r="O24" i="54"/>
  <c r="M24" i="54"/>
  <c r="K24" i="54"/>
  <c r="G24" i="54"/>
  <c r="O23" i="54"/>
  <c r="M23" i="54"/>
  <c r="AI23" i="54" s="1"/>
  <c r="K23" i="54"/>
  <c r="G23" i="54"/>
  <c r="O22" i="54"/>
  <c r="M22" i="54"/>
  <c r="K22" i="54"/>
  <c r="G22" i="54"/>
  <c r="AD21" i="54"/>
  <c r="AC21" i="54"/>
  <c r="Z21" i="54"/>
  <c r="Y21" i="54"/>
  <c r="T21" i="54"/>
  <c r="S21" i="54"/>
  <c r="L21" i="54"/>
  <c r="J21" i="54"/>
  <c r="I21" i="54"/>
  <c r="O7" i="54"/>
  <c r="M7" i="54"/>
  <c r="K7" i="54"/>
  <c r="G7" i="54"/>
  <c r="O6" i="54"/>
  <c r="M6" i="54"/>
  <c r="K6" i="54"/>
  <c r="G6" i="54"/>
  <c r="O5" i="54"/>
  <c r="M5" i="54"/>
  <c r="N5" i="54" s="1"/>
  <c r="K5" i="54"/>
  <c r="G5" i="54"/>
  <c r="AD2" i="54"/>
  <c r="AC2" i="54"/>
  <c r="H2" i="54"/>
  <c r="H1" i="54"/>
  <c r="D1" i="54"/>
  <c r="T208" i="53"/>
  <c r="S208" i="53"/>
  <c r="L208" i="53"/>
  <c r="J208" i="53"/>
  <c r="I208" i="53"/>
  <c r="O196" i="53"/>
  <c r="M196" i="53"/>
  <c r="K196" i="53"/>
  <c r="G196" i="53"/>
  <c r="O195" i="53"/>
  <c r="M195" i="53"/>
  <c r="K195" i="53"/>
  <c r="G195" i="53"/>
  <c r="O194" i="53"/>
  <c r="M194" i="53"/>
  <c r="K194" i="53"/>
  <c r="G194" i="53"/>
  <c r="O193" i="53"/>
  <c r="M193" i="53"/>
  <c r="K193" i="53"/>
  <c r="G193" i="53"/>
  <c r="O192" i="53"/>
  <c r="M192" i="53"/>
  <c r="K192" i="53"/>
  <c r="G192" i="53"/>
  <c r="T191" i="53"/>
  <c r="S191" i="53"/>
  <c r="L191" i="53"/>
  <c r="J191" i="53"/>
  <c r="I191" i="53"/>
  <c r="O178" i="53"/>
  <c r="M178" i="53"/>
  <c r="K178" i="53"/>
  <c r="G178" i="53"/>
  <c r="O177" i="53"/>
  <c r="M177" i="53"/>
  <c r="K177" i="53"/>
  <c r="G177" i="53"/>
  <c r="O176" i="53"/>
  <c r="M176" i="53"/>
  <c r="K176" i="53"/>
  <c r="G176" i="53"/>
  <c r="O175" i="53"/>
  <c r="M175" i="53"/>
  <c r="K175" i="53"/>
  <c r="G175" i="53"/>
  <c r="T174" i="53"/>
  <c r="S174" i="53"/>
  <c r="L174" i="53"/>
  <c r="J174" i="53"/>
  <c r="I174" i="53"/>
  <c r="O161" i="53"/>
  <c r="M161" i="53"/>
  <c r="K161" i="53"/>
  <c r="G161" i="53"/>
  <c r="O160" i="53"/>
  <c r="M160" i="53"/>
  <c r="K160" i="53"/>
  <c r="G160" i="53"/>
  <c r="O159" i="53"/>
  <c r="M159" i="53"/>
  <c r="K159" i="53"/>
  <c r="G159" i="53"/>
  <c r="O158" i="53"/>
  <c r="M158" i="53"/>
  <c r="K158" i="53"/>
  <c r="G158" i="53"/>
  <c r="T157" i="53"/>
  <c r="S157" i="53"/>
  <c r="L157" i="53"/>
  <c r="J157" i="53"/>
  <c r="I157" i="53"/>
  <c r="O143" i="53"/>
  <c r="M143" i="53"/>
  <c r="K143" i="53"/>
  <c r="G143" i="53"/>
  <c r="O142" i="53"/>
  <c r="M142" i="53"/>
  <c r="K142" i="53"/>
  <c r="G142" i="53"/>
  <c r="O141" i="53"/>
  <c r="M141" i="53"/>
  <c r="K141" i="53"/>
  <c r="G141" i="53"/>
  <c r="T140" i="53"/>
  <c r="S140" i="53"/>
  <c r="L140" i="53"/>
  <c r="J140" i="53"/>
  <c r="I140" i="53"/>
  <c r="O127" i="53"/>
  <c r="M127" i="53"/>
  <c r="K127" i="53"/>
  <c r="G127" i="53"/>
  <c r="O126" i="53"/>
  <c r="M126" i="53"/>
  <c r="K126" i="53"/>
  <c r="G126" i="53"/>
  <c r="O125" i="53"/>
  <c r="M125" i="53"/>
  <c r="K125" i="53"/>
  <c r="G125" i="53"/>
  <c r="O124" i="53"/>
  <c r="M124" i="53"/>
  <c r="K124" i="53"/>
  <c r="G124" i="53"/>
  <c r="T123" i="53"/>
  <c r="S123" i="53"/>
  <c r="L123" i="53"/>
  <c r="J123" i="53"/>
  <c r="I123" i="53"/>
  <c r="O110" i="53"/>
  <c r="M110" i="53"/>
  <c r="K110" i="53"/>
  <c r="G110" i="53"/>
  <c r="O109" i="53"/>
  <c r="M109" i="53"/>
  <c r="K109" i="53"/>
  <c r="G109" i="53"/>
  <c r="O108" i="53"/>
  <c r="M108" i="53"/>
  <c r="K108" i="53"/>
  <c r="G108" i="53"/>
  <c r="O107" i="53"/>
  <c r="M107" i="53"/>
  <c r="K107" i="53"/>
  <c r="G107" i="53"/>
  <c r="T106" i="53"/>
  <c r="S106" i="53"/>
  <c r="L106" i="53"/>
  <c r="J106" i="53"/>
  <c r="I106" i="53"/>
  <c r="O93" i="53"/>
  <c r="M93" i="53"/>
  <c r="K93" i="53"/>
  <c r="G93" i="53"/>
  <c r="O92" i="53"/>
  <c r="M92" i="53"/>
  <c r="K92" i="53"/>
  <c r="G92" i="53"/>
  <c r="O91" i="53"/>
  <c r="M91" i="53"/>
  <c r="K91" i="53"/>
  <c r="G91" i="53"/>
  <c r="O90" i="53"/>
  <c r="M90" i="53"/>
  <c r="K90" i="53"/>
  <c r="G90" i="53"/>
  <c r="T89" i="53"/>
  <c r="S89" i="53"/>
  <c r="L89" i="53"/>
  <c r="J89" i="53"/>
  <c r="I89" i="53"/>
  <c r="O76" i="53"/>
  <c r="M76" i="53"/>
  <c r="K76" i="53"/>
  <c r="G76" i="53"/>
  <c r="O75" i="53"/>
  <c r="M75" i="53"/>
  <c r="K75" i="53"/>
  <c r="G75" i="53"/>
  <c r="O74" i="53"/>
  <c r="M74" i="53"/>
  <c r="K74" i="53"/>
  <c r="G74" i="53"/>
  <c r="O73" i="53"/>
  <c r="M73" i="53"/>
  <c r="K73" i="53"/>
  <c r="G73" i="53"/>
  <c r="T72" i="53"/>
  <c r="S72" i="53"/>
  <c r="L72" i="53"/>
  <c r="J72" i="53"/>
  <c r="I72" i="53"/>
  <c r="O56" i="53"/>
  <c r="M56" i="53"/>
  <c r="K56" i="53"/>
  <c r="G56" i="53"/>
  <c r="T55" i="53"/>
  <c r="S55" i="53"/>
  <c r="L55" i="53"/>
  <c r="J55" i="53"/>
  <c r="I55" i="53"/>
  <c r="O40" i="53"/>
  <c r="M40" i="53"/>
  <c r="K40" i="53"/>
  <c r="G40" i="53"/>
  <c r="O39" i="53"/>
  <c r="M39" i="53"/>
  <c r="K39" i="53"/>
  <c r="G39" i="53"/>
  <c r="T38" i="53"/>
  <c r="S38" i="53"/>
  <c r="L38" i="53"/>
  <c r="J38" i="53"/>
  <c r="I38" i="53"/>
  <c r="O23" i="53"/>
  <c r="M23" i="53"/>
  <c r="K23" i="53"/>
  <c r="G23" i="53"/>
  <c r="O22" i="53"/>
  <c r="M22" i="53"/>
  <c r="K22" i="53"/>
  <c r="G22" i="53"/>
  <c r="T21" i="53"/>
  <c r="S21" i="53"/>
  <c r="L21" i="53"/>
  <c r="J21" i="53"/>
  <c r="I21" i="53"/>
  <c r="O6" i="53"/>
  <c r="M6" i="53"/>
  <c r="K6" i="53"/>
  <c r="G6" i="53"/>
  <c r="O5" i="53"/>
  <c r="M5" i="53"/>
  <c r="K5" i="53"/>
  <c r="G5" i="53"/>
  <c r="F1" i="53" s="1"/>
  <c r="H2" i="53"/>
  <c r="H1" i="53"/>
  <c r="D1" i="53"/>
  <c r="X34" i="52"/>
  <c r="W34" i="52"/>
  <c r="V34" i="52"/>
  <c r="T34" i="52"/>
  <c r="P34" i="52"/>
  <c r="O34" i="52"/>
  <c r="N34" i="52"/>
  <c r="M34" i="52"/>
  <c r="I34" i="52"/>
  <c r="H34" i="52"/>
  <c r="G34" i="52"/>
  <c r="D34" i="52"/>
  <c r="K8" i="52" s="1"/>
  <c r="O16" i="52"/>
  <c r="N16" i="52"/>
  <c r="K16" i="52"/>
  <c r="H16" i="52"/>
  <c r="G16" i="52"/>
  <c r="F16" i="52"/>
  <c r="E16" i="52"/>
  <c r="D16" i="52"/>
  <c r="I8" i="52"/>
  <c r="F8" i="52"/>
  <c r="M7" i="52"/>
  <c r="K7" i="52"/>
  <c r="I7" i="52"/>
  <c r="G7" i="52"/>
  <c r="F7" i="52"/>
  <c r="E7" i="52"/>
  <c r="R6" i="52"/>
  <c r="Q6" i="52"/>
  <c r="P6" i="52"/>
  <c r="O6" i="52"/>
  <c r="M6" i="52"/>
  <c r="K6" i="52"/>
  <c r="I6" i="52"/>
  <c r="G6" i="52"/>
  <c r="F6" i="52"/>
  <c r="E6" i="52"/>
  <c r="AD140" i="51"/>
  <c r="AC140" i="51"/>
  <c r="Z140" i="51"/>
  <c r="Y140" i="51"/>
  <c r="T140" i="51"/>
  <c r="S140" i="51"/>
  <c r="L140" i="51"/>
  <c r="J140" i="51"/>
  <c r="I140" i="51"/>
  <c r="O127" i="51"/>
  <c r="M127" i="51"/>
  <c r="N127" i="51" s="1"/>
  <c r="K127" i="51"/>
  <c r="G127" i="51"/>
  <c r="O126" i="51"/>
  <c r="M126" i="51"/>
  <c r="AI126" i="51" s="1"/>
  <c r="K126" i="51"/>
  <c r="G126" i="51"/>
  <c r="O125" i="51"/>
  <c r="M125" i="51"/>
  <c r="AI125" i="51" s="1"/>
  <c r="K125" i="51"/>
  <c r="G125" i="51"/>
  <c r="O124" i="51"/>
  <c r="M124" i="51"/>
  <c r="K124" i="51"/>
  <c r="G124" i="51"/>
  <c r="AD123" i="51"/>
  <c r="AC123" i="51"/>
  <c r="Z123" i="51"/>
  <c r="Y123" i="51"/>
  <c r="T123" i="51"/>
  <c r="S123" i="51"/>
  <c r="L123" i="51"/>
  <c r="J123" i="51"/>
  <c r="I123" i="51"/>
  <c r="O109" i="51"/>
  <c r="M109" i="51"/>
  <c r="AJ109" i="51" s="1"/>
  <c r="K109" i="51"/>
  <c r="G109" i="51"/>
  <c r="O108" i="51"/>
  <c r="M108" i="51"/>
  <c r="K108" i="51"/>
  <c r="G108" i="51"/>
  <c r="O107" i="51"/>
  <c r="M107" i="51"/>
  <c r="N107" i="51" s="1"/>
  <c r="K107" i="51"/>
  <c r="G107" i="51"/>
  <c r="AD106" i="51"/>
  <c r="AC106" i="51"/>
  <c r="Z106" i="51"/>
  <c r="Y106" i="51"/>
  <c r="T106" i="51"/>
  <c r="S106" i="51"/>
  <c r="L106" i="51"/>
  <c r="J106" i="51"/>
  <c r="I106" i="51"/>
  <c r="O90" i="51"/>
  <c r="M90" i="51"/>
  <c r="K90" i="51"/>
  <c r="G90" i="51"/>
  <c r="AD89" i="51"/>
  <c r="AC89" i="51"/>
  <c r="Z89" i="51"/>
  <c r="Y89" i="51"/>
  <c r="T89" i="51"/>
  <c r="S89" i="51"/>
  <c r="L89" i="51"/>
  <c r="J89" i="51"/>
  <c r="I89" i="51"/>
  <c r="O78" i="51"/>
  <c r="M78" i="51"/>
  <c r="AI78" i="51" s="1"/>
  <c r="K78" i="51"/>
  <c r="G78" i="51"/>
  <c r="O77" i="51"/>
  <c r="M77" i="51"/>
  <c r="AI77" i="51" s="1"/>
  <c r="K77" i="51"/>
  <c r="G77" i="51"/>
  <c r="O76" i="51"/>
  <c r="M76" i="51"/>
  <c r="N76" i="51" s="1"/>
  <c r="K76" i="51"/>
  <c r="G76" i="51"/>
  <c r="O75" i="51"/>
  <c r="M75" i="51"/>
  <c r="N75" i="51" s="1"/>
  <c r="K75" i="51"/>
  <c r="G75" i="51"/>
  <c r="O74" i="51"/>
  <c r="M74" i="51"/>
  <c r="AI74" i="51" s="1"/>
  <c r="K74" i="51"/>
  <c r="G74" i="51"/>
  <c r="O73" i="51"/>
  <c r="M73" i="51"/>
  <c r="AI73" i="51" s="1"/>
  <c r="K73" i="51"/>
  <c r="G73" i="51"/>
  <c r="AD72" i="51"/>
  <c r="AC72" i="51"/>
  <c r="Z72" i="51"/>
  <c r="Y72" i="51"/>
  <c r="T72" i="51"/>
  <c r="S72" i="51"/>
  <c r="L72" i="51"/>
  <c r="J72" i="51"/>
  <c r="I72" i="51"/>
  <c r="O59" i="51"/>
  <c r="M59" i="51"/>
  <c r="K59" i="51"/>
  <c r="G59" i="51"/>
  <c r="O58" i="51"/>
  <c r="M58" i="51"/>
  <c r="AJ58" i="51" s="1"/>
  <c r="K58" i="51"/>
  <c r="G58" i="51"/>
  <c r="O57" i="51"/>
  <c r="M57" i="51"/>
  <c r="N57" i="51" s="1"/>
  <c r="K57" i="51"/>
  <c r="G57" i="51"/>
  <c r="O56" i="51"/>
  <c r="M56" i="51"/>
  <c r="N56" i="51" s="1"/>
  <c r="K56" i="51"/>
  <c r="G56" i="51"/>
  <c r="AD55" i="51"/>
  <c r="AC55" i="51"/>
  <c r="Z55" i="51"/>
  <c r="Y55" i="51"/>
  <c r="T55" i="51"/>
  <c r="S55" i="51"/>
  <c r="L55" i="51"/>
  <c r="J55" i="51"/>
  <c r="I55" i="51"/>
  <c r="O43" i="51"/>
  <c r="M43" i="51"/>
  <c r="N43" i="51" s="1"/>
  <c r="K43" i="51"/>
  <c r="G43" i="51"/>
  <c r="O42" i="51"/>
  <c r="M42" i="51"/>
  <c r="N42" i="51" s="1"/>
  <c r="K42" i="51"/>
  <c r="G42" i="51"/>
  <c r="O41" i="51"/>
  <c r="M41" i="51"/>
  <c r="AJ41" i="51" s="1"/>
  <c r="K41" i="51"/>
  <c r="G41" i="51"/>
  <c r="O40" i="51"/>
  <c r="M40" i="51"/>
  <c r="AJ40" i="51" s="1"/>
  <c r="K40" i="51"/>
  <c r="G40" i="51"/>
  <c r="O39" i="51"/>
  <c r="M39" i="51"/>
  <c r="AI39" i="51" s="1"/>
  <c r="K39" i="51"/>
  <c r="G39" i="51"/>
  <c r="AD38" i="51"/>
  <c r="AC38" i="51"/>
  <c r="Z38" i="51"/>
  <c r="Y38" i="51"/>
  <c r="T38" i="51"/>
  <c r="S38" i="51"/>
  <c r="L38" i="51"/>
  <c r="J38" i="51"/>
  <c r="I38" i="51"/>
  <c r="O24" i="51"/>
  <c r="M24" i="51"/>
  <c r="AI24" i="51" s="1"/>
  <c r="K24" i="51"/>
  <c r="G24" i="51"/>
  <c r="O23" i="51"/>
  <c r="M23" i="51"/>
  <c r="AI23" i="51" s="1"/>
  <c r="K23" i="51"/>
  <c r="G23" i="51"/>
  <c r="O22" i="51"/>
  <c r="M22" i="51"/>
  <c r="N22" i="51" s="1"/>
  <c r="K22" i="51"/>
  <c r="G22" i="51"/>
  <c r="AD21" i="51"/>
  <c r="AC21" i="51"/>
  <c r="Z21" i="51"/>
  <c r="Y21" i="51"/>
  <c r="T21" i="51"/>
  <c r="S21" i="51"/>
  <c r="L21" i="51"/>
  <c r="H1" i="51" s="1"/>
  <c r="J21" i="51"/>
  <c r="I21" i="51"/>
  <c r="O7" i="51"/>
  <c r="M7" i="51"/>
  <c r="AJ7" i="51" s="1"/>
  <c r="K7" i="51"/>
  <c r="G7" i="51"/>
  <c r="O6" i="51"/>
  <c r="M6" i="51"/>
  <c r="K6" i="51"/>
  <c r="G6" i="51"/>
  <c r="O5" i="51"/>
  <c r="M5" i="51"/>
  <c r="N5" i="51" s="1"/>
  <c r="K5" i="51"/>
  <c r="G5" i="51"/>
  <c r="AD2" i="51"/>
  <c r="H2" i="51"/>
  <c r="D1" i="51"/>
  <c r="T208" i="50"/>
  <c r="S208" i="50"/>
  <c r="L208" i="50"/>
  <c r="J208" i="50"/>
  <c r="I208" i="50"/>
  <c r="O197" i="50"/>
  <c r="M197" i="50"/>
  <c r="K197" i="50"/>
  <c r="G197" i="50"/>
  <c r="O196" i="50"/>
  <c r="M196" i="50"/>
  <c r="K196" i="50"/>
  <c r="G196" i="50"/>
  <c r="O195" i="50"/>
  <c r="M195" i="50"/>
  <c r="K195" i="50"/>
  <c r="G195" i="50"/>
  <c r="O194" i="50"/>
  <c r="M194" i="50"/>
  <c r="K194" i="50"/>
  <c r="G194" i="50"/>
  <c r="O193" i="50"/>
  <c r="M193" i="50"/>
  <c r="K193" i="50"/>
  <c r="G193" i="50"/>
  <c r="O192" i="50"/>
  <c r="M192" i="50"/>
  <c r="K192" i="50"/>
  <c r="G192" i="50"/>
  <c r="T191" i="50"/>
  <c r="S191" i="50"/>
  <c r="L191" i="50"/>
  <c r="J191" i="50"/>
  <c r="I191" i="50"/>
  <c r="O178" i="50"/>
  <c r="M178" i="50"/>
  <c r="K178" i="50"/>
  <c r="G178" i="50"/>
  <c r="O177" i="50"/>
  <c r="M177" i="50"/>
  <c r="K177" i="50"/>
  <c r="G177" i="50"/>
  <c r="O176" i="50"/>
  <c r="M176" i="50"/>
  <c r="K176" i="50"/>
  <c r="G176" i="50"/>
  <c r="O175" i="50"/>
  <c r="M175" i="50"/>
  <c r="K175" i="50"/>
  <c r="G175" i="50"/>
  <c r="T174" i="50"/>
  <c r="S174" i="50"/>
  <c r="L174" i="50"/>
  <c r="J174" i="50"/>
  <c r="I174" i="50"/>
  <c r="O161" i="50"/>
  <c r="M161" i="50"/>
  <c r="K161" i="50"/>
  <c r="G161" i="50"/>
  <c r="O160" i="50"/>
  <c r="M160" i="50"/>
  <c r="K160" i="50"/>
  <c r="G160" i="50"/>
  <c r="O159" i="50"/>
  <c r="M159" i="50"/>
  <c r="K159" i="50"/>
  <c r="G159" i="50"/>
  <c r="O158" i="50"/>
  <c r="M158" i="50"/>
  <c r="K158" i="50"/>
  <c r="G158" i="50"/>
  <c r="T157" i="50"/>
  <c r="S157" i="50"/>
  <c r="L157" i="50"/>
  <c r="J157" i="50"/>
  <c r="I157" i="50"/>
  <c r="O144" i="50"/>
  <c r="M144" i="50"/>
  <c r="K144" i="50"/>
  <c r="G144" i="50"/>
  <c r="O143" i="50"/>
  <c r="M143" i="50"/>
  <c r="K143" i="50"/>
  <c r="G143" i="50"/>
  <c r="O142" i="50"/>
  <c r="M142" i="50"/>
  <c r="K142" i="50"/>
  <c r="G142" i="50"/>
  <c r="O141" i="50"/>
  <c r="M141" i="50"/>
  <c r="K141" i="50"/>
  <c r="G141" i="50"/>
  <c r="T140" i="50"/>
  <c r="S140" i="50"/>
  <c r="L140" i="50"/>
  <c r="J140" i="50"/>
  <c r="I140" i="50"/>
  <c r="O127" i="50"/>
  <c r="M127" i="50"/>
  <c r="K127" i="50"/>
  <c r="G127" i="50"/>
  <c r="O126" i="50"/>
  <c r="M126" i="50"/>
  <c r="K126" i="50"/>
  <c r="G126" i="50"/>
  <c r="O125" i="50"/>
  <c r="M125" i="50"/>
  <c r="K125" i="50"/>
  <c r="G125" i="50"/>
  <c r="O124" i="50"/>
  <c r="M124" i="50"/>
  <c r="K124" i="50"/>
  <c r="G124" i="50"/>
  <c r="T123" i="50"/>
  <c r="S123" i="50"/>
  <c r="L123" i="50"/>
  <c r="J123" i="50"/>
  <c r="I123" i="50"/>
  <c r="O110" i="50"/>
  <c r="M110" i="50"/>
  <c r="K110" i="50"/>
  <c r="G110" i="50"/>
  <c r="O109" i="50"/>
  <c r="M109" i="50"/>
  <c r="K109" i="50"/>
  <c r="G109" i="50"/>
  <c r="O108" i="50"/>
  <c r="M108" i="50"/>
  <c r="K108" i="50"/>
  <c r="G108" i="50"/>
  <c r="O107" i="50"/>
  <c r="M107" i="50"/>
  <c r="K107" i="50"/>
  <c r="G107" i="50"/>
  <c r="T106" i="50"/>
  <c r="S106" i="50"/>
  <c r="L106" i="50"/>
  <c r="J106" i="50"/>
  <c r="I106" i="50"/>
  <c r="O93" i="50"/>
  <c r="M93" i="50"/>
  <c r="K93" i="50"/>
  <c r="G93" i="50"/>
  <c r="O92" i="50"/>
  <c r="M92" i="50"/>
  <c r="K92" i="50"/>
  <c r="G92" i="50"/>
  <c r="O91" i="50"/>
  <c r="M91" i="50"/>
  <c r="K91" i="50"/>
  <c r="G91" i="50"/>
  <c r="O90" i="50"/>
  <c r="M90" i="50"/>
  <c r="K90" i="50"/>
  <c r="G90" i="50"/>
  <c r="T89" i="50"/>
  <c r="S89" i="50"/>
  <c r="L89" i="50"/>
  <c r="J89" i="50"/>
  <c r="I89" i="50"/>
  <c r="O76" i="50"/>
  <c r="M76" i="50"/>
  <c r="K76" i="50"/>
  <c r="G76" i="50"/>
  <c r="O75" i="50"/>
  <c r="M75" i="50"/>
  <c r="K75" i="50"/>
  <c r="G75" i="50"/>
  <c r="O74" i="50"/>
  <c r="M74" i="50"/>
  <c r="K74" i="50"/>
  <c r="G74" i="50"/>
  <c r="O73" i="50"/>
  <c r="M73" i="50"/>
  <c r="K73" i="50"/>
  <c r="G73" i="50"/>
  <c r="T72" i="50"/>
  <c r="S72" i="50"/>
  <c r="L72" i="50"/>
  <c r="J72" i="50"/>
  <c r="I72" i="50"/>
  <c r="O56" i="50"/>
  <c r="M56" i="50"/>
  <c r="K56" i="50"/>
  <c r="G56" i="50"/>
  <c r="T55" i="50"/>
  <c r="S55" i="50"/>
  <c r="L55" i="50"/>
  <c r="J55" i="50"/>
  <c r="I55" i="50"/>
  <c r="O40" i="50"/>
  <c r="M40" i="50"/>
  <c r="K40" i="50"/>
  <c r="G40" i="50"/>
  <c r="O39" i="50"/>
  <c r="M39" i="50"/>
  <c r="K39" i="50"/>
  <c r="G39" i="50"/>
  <c r="T38" i="50"/>
  <c r="S38" i="50"/>
  <c r="L38" i="50"/>
  <c r="J38" i="50"/>
  <c r="I38" i="50"/>
  <c r="O23" i="50"/>
  <c r="M23" i="50"/>
  <c r="K23" i="50"/>
  <c r="G23" i="50"/>
  <c r="O22" i="50"/>
  <c r="M22" i="50"/>
  <c r="K22" i="50"/>
  <c r="G22" i="50"/>
  <c r="T21" i="50"/>
  <c r="S21" i="50"/>
  <c r="L21" i="50"/>
  <c r="J21" i="50"/>
  <c r="I21" i="50"/>
  <c r="O6" i="50"/>
  <c r="M6" i="50"/>
  <c r="K6" i="50"/>
  <c r="G6" i="50"/>
  <c r="O5" i="50"/>
  <c r="M5" i="50"/>
  <c r="K5" i="50"/>
  <c r="G5" i="50"/>
  <c r="F1" i="50" s="1"/>
  <c r="H2" i="50"/>
  <c r="H1" i="50"/>
  <c r="D1" i="50"/>
  <c r="F3" i="49" s="1"/>
  <c r="X34" i="49"/>
  <c r="W34" i="49"/>
  <c r="V34" i="49"/>
  <c r="T34" i="49"/>
  <c r="P34" i="49"/>
  <c r="O34" i="49"/>
  <c r="N34" i="49"/>
  <c r="M34" i="49"/>
  <c r="I34" i="49"/>
  <c r="H34" i="49"/>
  <c r="G34" i="49"/>
  <c r="D34" i="49"/>
  <c r="K8" i="49" s="1"/>
  <c r="O16" i="49"/>
  <c r="N16" i="49"/>
  <c r="K16" i="49"/>
  <c r="H16" i="49"/>
  <c r="G16" i="49"/>
  <c r="F16" i="49"/>
  <c r="E16" i="49"/>
  <c r="D16" i="49"/>
  <c r="M8" i="49"/>
  <c r="G8" i="49"/>
  <c r="F8" i="49"/>
  <c r="M7" i="49"/>
  <c r="K7" i="49"/>
  <c r="I7" i="49"/>
  <c r="G7" i="49"/>
  <c r="F7" i="49"/>
  <c r="E7" i="49"/>
  <c r="R6" i="49"/>
  <c r="Q6" i="49"/>
  <c r="P6" i="49"/>
  <c r="O6" i="49"/>
  <c r="M6" i="49"/>
  <c r="K6" i="49"/>
  <c r="I6" i="49"/>
  <c r="G6" i="49"/>
  <c r="F6" i="49"/>
  <c r="E6" i="49"/>
  <c r="AD140" i="48"/>
  <c r="AC140" i="48"/>
  <c r="Z140" i="48"/>
  <c r="Y140" i="48"/>
  <c r="T140" i="48"/>
  <c r="S140" i="48"/>
  <c r="L140" i="48"/>
  <c r="J140" i="48"/>
  <c r="I140" i="48"/>
  <c r="O127" i="48"/>
  <c r="M127" i="48"/>
  <c r="AJ127" i="48" s="1"/>
  <c r="K127" i="48"/>
  <c r="G127" i="48"/>
  <c r="O126" i="48"/>
  <c r="M126" i="48"/>
  <c r="K126" i="48"/>
  <c r="G126" i="48"/>
  <c r="O125" i="48"/>
  <c r="M125" i="48"/>
  <c r="K125" i="48"/>
  <c r="G125" i="48"/>
  <c r="O124" i="48"/>
  <c r="M124" i="48"/>
  <c r="M140" i="48" s="1"/>
  <c r="K124" i="48"/>
  <c r="G124" i="48"/>
  <c r="AD123" i="48"/>
  <c r="AC123" i="48"/>
  <c r="Z123" i="48"/>
  <c r="Y123" i="48"/>
  <c r="T123" i="48"/>
  <c r="S123" i="48"/>
  <c r="L123" i="48"/>
  <c r="J123" i="48"/>
  <c r="I123" i="48"/>
  <c r="O109" i="48"/>
  <c r="M109" i="48"/>
  <c r="AJ109" i="48" s="1"/>
  <c r="K109" i="48"/>
  <c r="G109" i="48"/>
  <c r="O108" i="48"/>
  <c r="M108" i="48"/>
  <c r="K108" i="48"/>
  <c r="G108" i="48"/>
  <c r="O107" i="48"/>
  <c r="M107" i="48"/>
  <c r="N107" i="48" s="1"/>
  <c r="K107" i="48"/>
  <c r="G107" i="48"/>
  <c r="AD106" i="48"/>
  <c r="AC106" i="48"/>
  <c r="Z106" i="48"/>
  <c r="Y106" i="48"/>
  <c r="T106" i="48"/>
  <c r="S106" i="48"/>
  <c r="L106" i="48"/>
  <c r="J106" i="48"/>
  <c r="I106" i="48"/>
  <c r="O90" i="48"/>
  <c r="M90" i="48"/>
  <c r="K90" i="48"/>
  <c r="G90" i="48"/>
  <c r="AD89" i="48"/>
  <c r="AC89" i="48"/>
  <c r="Z89" i="48"/>
  <c r="Y89" i="48"/>
  <c r="T89" i="48"/>
  <c r="S89" i="48"/>
  <c r="L89" i="48"/>
  <c r="J89" i="48"/>
  <c r="I89" i="48"/>
  <c r="O78" i="48"/>
  <c r="M78" i="48"/>
  <c r="K78" i="48"/>
  <c r="G78" i="48"/>
  <c r="O77" i="48"/>
  <c r="M77" i="48"/>
  <c r="K77" i="48"/>
  <c r="G77" i="48"/>
  <c r="O76" i="48"/>
  <c r="M76" i="48"/>
  <c r="N76" i="48" s="1"/>
  <c r="K76" i="48"/>
  <c r="G76" i="48"/>
  <c r="O75" i="48"/>
  <c r="M75" i="48"/>
  <c r="AJ75" i="48" s="1"/>
  <c r="K75" i="48"/>
  <c r="G75" i="48"/>
  <c r="O74" i="48"/>
  <c r="M74" i="48"/>
  <c r="K74" i="48"/>
  <c r="G74" i="48"/>
  <c r="O73" i="48"/>
  <c r="M73" i="48"/>
  <c r="K73" i="48"/>
  <c r="G73" i="48"/>
  <c r="AD72" i="48"/>
  <c r="AC72" i="48"/>
  <c r="Z72" i="48"/>
  <c r="Y72" i="48"/>
  <c r="T72" i="48"/>
  <c r="S72" i="48"/>
  <c r="L72" i="48"/>
  <c r="J72" i="48"/>
  <c r="I72" i="48"/>
  <c r="O72" i="48" s="1"/>
  <c r="O59" i="48"/>
  <c r="M59" i="48"/>
  <c r="K59" i="48"/>
  <c r="G59" i="48"/>
  <c r="O58" i="48"/>
  <c r="M58" i="48"/>
  <c r="K58" i="48"/>
  <c r="G58" i="48"/>
  <c r="O57" i="48"/>
  <c r="M57" i="48"/>
  <c r="K57" i="48"/>
  <c r="G57" i="48"/>
  <c r="O56" i="48"/>
  <c r="M56" i="48"/>
  <c r="N56" i="48" s="1"/>
  <c r="K56" i="48"/>
  <c r="G56" i="48"/>
  <c r="AD55" i="48"/>
  <c r="AC55" i="48"/>
  <c r="Z55" i="48"/>
  <c r="Y55" i="48"/>
  <c r="T55" i="48"/>
  <c r="S55" i="48"/>
  <c r="L55" i="48"/>
  <c r="J55" i="48"/>
  <c r="I55" i="48"/>
  <c r="O43" i="48"/>
  <c r="M43" i="48"/>
  <c r="K43" i="48"/>
  <c r="G43" i="48"/>
  <c r="O42" i="48"/>
  <c r="M42" i="48"/>
  <c r="K42" i="48"/>
  <c r="G42" i="48"/>
  <c r="O41" i="48"/>
  <c r="M41" i="48"/>
  <c r="K41" i="48"/>
  <c r="G41" i="48"/>
  <c r="O40" i="48"/>
  <c r="M40" i="48"/>
  <c r="K40" i="48"/>
  <c r="G40" i="48"/>
  <c r="O39" i="48"/>
  <c r="M39" i="48"/>
  <c r="K39" i="48"/>
  <c r="G39" i="48"/>
  <c r="AD38" i="48"/>
  <c r="AC38" i="48"/>
  <c r="Z38" i="48"/>
  <c r="Y38" i="48"/>
  <c r="T38" i="48"/>
  <c r="S38" i="48"/>
  <c r="L38" i="48"/>
  <c r="J38" i="48"/>
  <c r="I38" i="48"/>
  <c r="O24" i="48"/>
  <c r="M24" i="48"/>
  <c r="K24" i="48"/>
  <c r="G24" i="48"/>
  <c r="O23" i="48"/>
  <c r="M23" i="48"/>
  <c r="K23" i="48"/>
  <c r="G23" i="48"/>
  <c r="O22" i="48"/>
  <c r="M22" i="48"/>
  <c r="K22" i="48"/>
  <c r="G22" i="48"/>
  <c r="AD21" i="48"/>
  <c r="AC21" i="48"/>
  <c r="AC2" i="48" s="1"/>
  <c r="Z21" i="48"/>
  <c r="Z2" i="48" s="1"/>
  <c r="Y21" i="48"/>
  <c r="T21" i="48"/>
  <c r="S21" i="48"/>
  <c r="L21" i="48"/>
  <c r="H1" i="48" s="1"/>
  <c r="J21" i="48"/>
  <c r="I21" i="48"/>
  <c r="O7" i="48"/>
  <c r="M7" i="48"/>
  <c r="K7" i="48"/>
  <c r="G7" i="48"/>
  <c r="O6" i="48"/>
  <c r="M6" i="48"/>
  <c r="K6" i="48"/>
  <c r="G6" i="48"/>
  <c r="O5" i="48"/>
  <c r="M5" i="48"/>
  <c r="N5" i="48" s="1"/>
  <c r="K5" i="48"/>
  <c r="G5" i="48"/>
  <c r="Y2" i="48"/>
  <c r="H2" i="48"/>
  <c r="D1" i="48"/>
  <c r="T208" i="47"/>
  <c r="S208" i="47"/>
  <c r="L208" i="47"/>
  <c r="J208" i="47"/>
  <c r="I208" i="47"/>
  <c r="O197" i="47"/>
  <c r="M197" i="47"/>
  <c r="K197" i="47"/>
  <c r="G197" i="47"/>
  <c r="O196" i="47"/>
  <c r="M196" i="47"/>
  <c r="K196" i="47"/>
  <c r="G196" i="47"/>
  <c r="O195" i="47"/>
  <c r="M195" i="47"/>
  <c r="K195" i="47"/>
  <c r="G195" i="47"/>
  <c r="O194" i="47"/>
  <c r="M194" i="47"/>
  <c r="K194" i="47"/>
  <c r="G194" i="47"/>
  <c r="O193" i="47"/>
  <c r="M193" i="47"/>
  <c r="K193" i="47"/>
  <c r="G193" i="47"/>
  <c r="O192" i="47"/>
  <c r="M192" i="47"/>
  <c r="K192" i="47"/>
  <c r="G192" i="47"/>
  <c r="T191" i="47"/>
  <c r="S191" i="47"/>
  <c r="L191" i="47"/>
  <c r="J191" i="47"/>
  <c r="I191" i="47"/>
  <c r="O178" i="47"/>
  <c r="M178" i="47"/>
  <c r="K178" i="47"/>
  <c r="G178" i="47"/>
  <c r="O177" i="47"/>
  <c r="M177" i="47"/>
  <c r="K177" i="47"/>
  <c r="G177" i="47"/>
  <c r="O176" i="47"/>
  <c r="M176" i="47"/>
  <c r="K176" i="47"/>
  <c r="G176" i="47"/>
  <c r="O175" i="47"/>
  <c r="M175" i="47"/>
  <c r="K175" i="47"/>
  <c r="G175" i="47"/>
  <c r="T174" i="47"/>
  <c r="S174" i="47"/>
  <c r="L174" i="47"/>
  <c r="J174" i="47"/>
  <c r="I174" i="47"/>
  <c r="O161" i="47"/>
  <c r="M161" i="47"/>
  <c r="K161" i="47"/>
  <c r="G161" i="47"/>
  <c r="O160" i="47"/>
  <c r="M160" i="47"/>
  <c r="K160" i="47"/>
  <c r="G160" i="47"/>
  <c r="O159" i="47"/>
  <c r="M159" i="47"/>
  <c r="K159" i="47"/>
  <c r="G159" i="47"/>
  <c r="O158" i="47"/>
  <c r="M158" i="47"/>
  <c r="K158" i="47"/>
  <c r="G158" i="47"/>
  <c r="T157" i="47"/>
  <c r="S157" i="47"/>
  <c r="L157" i="47"/>
  <c r="J157" i="47"/>
  <c r="I157" i="47"/>
  <c r="O144" i="47"/>
  <c r="M144" i="47"/>
  <c r="K144" i="47"/>
  <c r="G144" i="47"/>
  <c r="O143" i="47"/>
  <c r="M143" i="47"/>
  <c r="K143" i="47"/>
  <c r="G143" i="47"/>
  <c r="O142" i="47"/>
  <c r="M142" i="47"/>
  <c r="K142" i="47"/>
  <c r="G142" i="47"/>
  <c r="O141" i="47"/>
  <c r="M141" i="47"/>
  <c r="K141" i="47"/>
  <c r="G141" i="47"/>
  <c r="T140" i="47"/>
  <c r="S140" i="47"/>
  <c r="L140" i="47"/>
  <c r="J140" i="47"/>
  <c r="I140" i="47"/>
  <c r="O127" i="47"/>
  <c r="M127" i="47"/>
  <c r="K127" i="47"/>
  <c r="G127" i="47"/>
  <c r="O126" i="47"/>
  <c r="M126" i="47"/>
  <c r="K126" i="47"/>
  <c r="G126" i="47"/>
  <c r="O125" i="47"/>
  <c r="M125" i="47"/>
  <c r="K125" i="47"/>
  <c r="G125" i="47"/>
  <c r="O124" i="47"/>
  <c r="M124" i="47"/>
  <c r="K124" i="47"/>
  <c r="G124" i="47"/>
  <c r="T123" i="47"/>
  <c r="S123" i="47"/>
  <c r="L123" i="47"/>
  <c r="J123" i="47"/>
  <c r="I123" i="47"/>
  <c r="O110" i="47"/>
  <c r="M110" i="47"/>
  <c r="K110" i="47"/>
  <c r="G110" i="47"/>
  <c r="O109" i="47"/>
  <c r="M109" i="47"/>
  <c r="K109" i="47"/>
  <c r="G109" i="47"/>
  <c r="O108" i="47"/>
  <c r="M108" i="47"/>
  <c r="K108" i="47"/>
  <c r="G108" i="47"/>
  <c r="O107" i="47"/>
  <c r="M107" i="47"/>
  <c r="K107" i="47"/>
  <c r="G107" i="47"/>
  <c r="T106" i="47"/>
  <c r="S106" i="47"/>
  <c r="L106" i="47"/>
  <c r="J106" i="47"/>
  <c r="I106" i="47"/>
  <c r="O93" i="47"/>
  <c r="M93" i="47"/>
  <c r="K93" i="47"/>
  <c r="G93" i="47"/>
  <c r="O92" i="47"/>
  <c r="M92" i="47"/>
  <c r="K92" i="47"/>
  <c r="G92" i="47"/>
  <c r="O91" i="47"/>
  <c r="M91" i="47"/>
  <c r="K91" i="47"/>
  <c r="G91" i="47"/>
  <c r="O90" i="47"/>
  <c r="M90" i="47"/>
  <c r="K90" i="47"/>
  <c r="G90" i="47"/>
  <c r="T89" i="47"/>
  <c r="S89" i="47"/>
  <c r="L89" i="47"/>
  <c r="J89" i="47"/>
  <c r="I89" i="47"/>
  <c r="O76" i="47"/>
  <c r="M76" i="47"/>
  <c r="K76" i="47"/>
  <c r="G76" i="47"/>
  <c r="O75" i="47"/>
  <c r="M75" i="47"/>
  <c r="K75" i="47"/>
  <c r="G75" i="47"/>
  <c r="O74" i="47"/>
  <c r="M74" i="47"/>
  <c r="K74" i="47"/>
  <c r="G74" i="47"/>
  <c r="O73" i="47"/>
  <c r="M73" i="47"/>
  <c r="K73" i="47"/>
  <c r="G73" i="47"/>
  <c r="T72" i="47"/>
  <c r="S72" i="47"/>
  <c r="L72" i="47"/>
  <c r="J72" i="47"/>
  <c r="I72" i="47"/>
  <c r="O72" i="47" s="1"/>
  <c r="O56" i="47"/>
  <c r="M56" i="47"/>
  <c r="K56" i="47"/>
  <c r="G56" i="47"/>
  <c r="T55" i="47"/>
  <c r="S55" i="47"/>
  <c r="L55" i="47"/>
  <c r="J55" i="47"/>
  <c r="I55" i="47"/>
  <c r="O40" i="47"/>
  <c r="M40" i="47"/>
  <c r="K40" i="47"/>
  <c r="G40" i="47"/>
  <c r="O39" i="47"/>
  <c r="M39" i="47"/>
  <c r="K39" i="47"/>
  <c r="G39" i="47"/>
  <c r="T38" i="47"/>
  <c r="S38" i="47"/>
  <c r="L38" i="47"/>
  <c r="J38" i="47"/>
  <c r="I38" i="47"/>
  <c r="O23" i="47"/>
  <c r="M23" i="47"/>
  <c r="K23" i="47"/>
  <c r="G23" i="47"/>
  <c r="O22" i="47"/>
  <c r="M22" i="47"/>
  <c r="K22" i="47"/>
  <c r="G22" i="47"/>
  <c r="T21" i="47"/>
  <c r="S21" i="47"/>
  <c r="L21" i="47"/>
  <c r="J21" i="47"/>
  <c r="I21" i="47"/>
  <c r="O6" i="47"/>
  <c r="M6" i="47"/>
  <c r="K6" i="47"/>
  <c r="G6" i="47"/>
  <c r="O5" i="47"/>
  <c r="M5" i="47"/>
  <c r="K5" i="47"/>
  <c r="G5" i="47"/>
  <c r="F1" i="47" s="1"/>
  <c r="H2" i="47"/>
  <c r="H1" i="47"/>
  <c r="D1" i="47"/>
  <c r="X34" i="46"/>
  <c r="W34" i="46"/>
  <c r="V34" i="46"/>
  <c r="T34" i="46"/>
  <c r="P34" i="46"/>
  <c r="O34" i="46"/>
  <c r="N34" i="46"/>
  <c r="M34" i="46"/>
  <c r="I34" i="46"/>
  <c r="H34" i="46"/>
  <c r="G34" i="46"/>
  <c r="D34" i="46"/>
  <c r="K8" i="46" s="1"/>
  <c r="O16" i="46"/>
  <c r="N16" i="46"/>
  <c r="K16" i="46"/>
  <c r="H16" i="46"/>
  <c r="G16" i="46"/>
  <c r="F16" i="46"/>
  <c r="E16" i="46"/>
  <c r="D16" i="46"/>
  <c r="M8" i="46"/>
  <c r="F8" i="46"/>
  <c r="M7" i="46"/>
  <c r="K7" i="46"/>
  <c r="I7" i="46"/>
  <c r="G7" i="46"/>
  <c r="F7" i="46"/>
  <c r="E7" i="46"/>
  <c r="R6" i="46"/>
  <c r="Q6" i="46"/>
  <c r="P6" i="46"/>
  <c r="O6" i="46"/>
  <c r="M6" i="46"/>
  <c r="K6" i="46"/>
  <c r="I6" i="46"/>
  <c r="G6" i="46"/>
  <c r="F6" i="46"/>
  <c r="E6" i="46"/>
  <c r="AD157" i="45"/>
  <c r="AC157" i="45"/>
  <c r="Z157" i="45"/>
  <c r="Y157" i="45"/>
  <c r="T157" i="45"/>
  <c r="S157" i="45"/>
  <c r="L157" i="45"/>
  <c r="J157" i="45"/>
  <c r="I157" i="45"/>
  <c r="O144" i="45"/>
  <c r="M144" i="45"/>
  <c r="AJ144" i="45" s="1"/>
  <c r="K144" i="45"/>
  <c r="G144" i="45"/>
  <c r="O143" i="45"/>
  <c r="M143" i="45"/>
  <c r="K143" i="45"/>
  <c r="G143" i="45"/>
  <c r="O142" i="45"/>
  <c r="M142" i="45"/>
  <c r="K142" i="45"/>
  <c r="G142" i="45"/>
  <c r="O141" i="45"/>
  <c r="M141" i="45"/>
  <c r="K141" i="45"/>
  <c r="G141" i="45"/>
  <c r="AD140" i="45"/>
  <c r="AC140" i="45"/>
  <c r="Z140" i="45"/>
  <c r="Y140" i="45"/>
  <c r="T140" i="45"/>
  <c r="S140" i="45"/>
  <c r="L140" i="45"/>
  <c r="J140" i="45"/>
  <c r="I140" i="45"/>
  <c r="O126" i="45"/>
  <c r="M126" i="45"/>
  <c r="AJ126" i="45" s="1"/>
  <c r="K126" i="45"/>
  <c r="G126" i="45"/>
  <c r="O125" i="45"/>
  <c r="M125" i="45"/>
  <c r="K125" i="45"/>
  <c r="G125" i="45"/>
  <c r="O124" i="45"/>
  <c r="M124" i="45"/>
  <c r="K124" i="45"/>
  <c r="G124" i="45"/>
  <c r="AD123" i="45"/>
  <c r="AC123" i="45"/>
  <c r="Z123" i="45"/>
  <c r="Y123" i="45"/>
  <c r="T123" i="45"/>
  <c r="S123" i="45"/>
  <c r="L123" i="45"/>
  <c r="J123" i="45"/>
  <c r="I123" i="45"/>
  <c r="O110" i="45"/>
  <c r="M110" i="45"/>
  <c r="K110" i="45"/>
  <c r="G110" i="45"/>
  <c r="O109" i="45"/>
  <c r="M109" i="45"/>
  <c r="K109" i="45"/>
  <c r="G109" i="45"/>
  <c r="O108" i="45"/>
  <c r="M108" i="45"/>
  <c r="AJ108" i="45" s="1"/>
  <c r="K108" i="45"/>
  <c r="G108" i="45"/>
  <c r="O107" i="45"/>
  <c r="M107" i="45"/>
  <c r="K107" i="45"/>
  <c r="G107" i="45"/>
  <c r="AD106" i="45"/>
  <c r="AC106" i="45"/>
  <c r="Z106" i="45"/>
  <c r="Y106" i="45"/>
  <c r="T106" i="45"/>
  <c r="S106" i="45"/>
  <c r="L106" i="45"/>
  <c r="J106" i="45"/>
  <c r="I106" i="45"/>
  <c r="O92" i="45"/>
  <c r="M92" i="45"/>
  <c r="AJ92" i="45" s="1"/>
  <c r="K92" i="45"/>
  <c r="G92" i="45"/>
  <c r="O91" i="45"/>
  <c r="M91" i="45"/>
  <c r="AJ91" i="45" s="1"/>
  <c r="K91" i="45"/>
  <c r="G91" i="45"/>
  <c r="O90" i="45"/>
  <c r="M90" i="45"/>
  <c r="K90" i="45"/>
  <c r="G90" i="45"/>
  <c r="AD89" i="45"/>
  <c r="AC89" i="45"/>
  <c r="Z89" i="45"/>
  <c r="Y89" i="45"/>
  <c r="T89" i="45"/>
  <c r="S89" i="45"/>
  <c r="L89" i="45"/>
  <c r="J89" i="45"/>
  <c r="I89" i="45"/>
  <c r="O78" i="45"/>
  <c r="M78" i="45"/>
  <c r="AJ78" i="45" s="1"/>
  <c r="K78" i="45"/>
  <c r="G78" i="45"/>
  <c r="O77" i="45"/>
  <c r="M77" i="45"/>
  <c r="AJ77" i="45" s="1"/>
  <c r="K77" i="45"/>
  <c r="G77" i="45"/>
  <c r="O76" i="45"/>
  <c r="M76" i="45"/>
  <c r="K76" i="45"/>
  <c r="G76" i="45"/>
  <c r="O75" i="45"/>
  <c r="M75" i="45"/>
  <c r="K75" i="45"/>
  <c r="G75" i="45"/>
  <c r="O74" i="45"/>
  <c r="M74" i="45"/>
  <c r="AJ74" i="45" s="1"/>
  <c r="K74" i="45"/>
  <c r="G74" i="45"/>
  <c r="O73" i="45"/>
  <c r="M73" i="45"/>
  <c r="K73" i="45"/>
  <c r="G73" i="45"/>
  <c r="AD72" i="45"/>
  <c r="AC72" i="45"/>
  <c r="Z72" i="45"/>
  <c r="Y72" i="45"/>
  <c r="T72" i="45"/>
  <c r="S72" i="45"/>
  <c r="L72" i="45"/>
  <c r="J72" i="45"/>
  <c r="I72" i="45"/>
  <c r="O59" i="45"/>
  <c r="M59" i="45"/>
  <c r="AJ59" i="45" s="1"/>
  <c r="K59" i="45"/>
  <c r="G59" i="45"/>
  <c r="O58" i="45"/>
  <c r="M58" i="45"/>
  <c r="K58" i="45"/>
  <c r="G58" i="45"/>
  <c r="O57" i="45"/>
  <c r="M57" i="45"/>
  <c r="K57" i="45"/>
  <c r="G57" i="45"/>
  <c r="O56" i="45"/>
  <c r="M56" i="45"/>
  <c r="K56" i="45"/>
  <c r="G56" i="45"/>
  <c r="AD55" i="45"/>
  <c r="AC55" i="45"/>
  <c r="Z55" i="45"/>
  <c r="Y55" i="45"/>
  <c r="T55" i="45"/>
  <c r="S55" i="45"/>
  <c r="L55" i="45"/>
  <c r="J55" i="45"/>
  <c r="I55" i="45"/>
  <c r="O44" i="45"/>
  <c r="M44" i="45"/>
  <c r="K44" i="45"/>
  <c r="G44" i="45"/>
  <c r="O43" i="45"/>
  <c r="M43" i="45"/>
  <c r="K43" i="45"/>
  <c r="G43" i="45"/>
  <c r="O42" i="45"/>
  <c r="M42" i="45"/>
  <c r="N42" i="45" s="1"/>
  <c r="K42" i="45"/>
  <c r="G42" i="45"/>
  <c r="O41" i="45"/>
  <c r="M41" i="45"/>
  <c r="AJ41" i="45" s="1"/>
  <c r="K41" i="45"/>
  <c r="G41" i="45"/>
  <c r="O40" i="45"/>
  <c r="M40" i="45"/>
  <c r="K40" i="45"/>
  <c r="G40" i="45"/>
  <c r="O39" i="45"/>
  <c r="M39" i="45"/>
  <c r="K39" i="45"/>
  <c r="G39" i="45"/>
  <c r="AD38" i="45"/>
  <c r="AC38" i="45"/>
  <c r="Z38" i="45"/>
  <c r="Y38" i="45"/>
  <c r="T38" i="45"/>
  <c r="S38" i="45"/>
  <c r="L38" i="45"/>
  <c r="J38" i="45"/>
  <c r="I38" i="45"/>
  <c r="O25" i="45"/>
  <c r="M25" i="45"/>
  <c r="AJ25" i="45" s="1"/>
  <c r="K25" i="45"/>
  <c r="G25" i="45"/>
  <c r="O24" i="45"/>
  <c r="M24" i="45"/>
  <c r="K24" i="45"/>
  <c r="G24" i="45"/>
  <c r="O23" i="45"/>
  <c r="M23" i="45"/>
  <c r="K23" i="45"/>
  <c r="G23" i="45"/>
  <c r="O22" i="45"/>
  <c r="M22" i="45"/>
  <c r="AJ22" i="45" s="1"/>
  <c r="K22" i="45"/>
  <c r="G22" i="45"/>
  <c r="AD21" i="45"/>
  <c r="AC21" i="45"/>
  <c r="Z21" i="45"/>
  <c r="Y21" i="45"/>
  <c r="T21" i="45"/>
  <c r="S21" i="45"/>
  <c r="L21" i="45"/>
  <c r="J21" i="45"/>
  <c r="I21" i="45"/>
  <c r="O7" i="45"/>
  <c r="M7" i="45"/>
  <c r="K7" i="45"/>
  <c r="G7" i="45"/>
  <c r="O6" i="45"/>
  <c r="M6" i="45"/>
  <c r="AJ6" i="45" s="1"/>
  <c r="K6" i="45"/>
  <c r="G6" i="45"/>
  <c r="O5" i="45"/>
  <c r="M5" i="45"/>
  <c r="K5" i="45"/>
  <c r="G5" i="45"/>
  <c r="F1" i="45" s="1"/>
  <c r="AD2" i="45"/>
  <c r="H2" i="45"/>
  <c r="D1" i="45"/>
  <c r="T208" i="44"/>
  <c r="S208" i="44"/>
  <c r="L208" i="44"/>
  <c r="J208" i="44"/>
  <c r="I208" i="44"/>
  <c r="O197" i="44"/>
  <c r="M197" i="44"/>
  <c r="K197" i="44"/>
  <c r="G197" i="44"/>
  <c r="O196" i="44"/>
  <c r="M196" i="44"/>
  <c r="K196" i="44"/>
  <c r="G196" i="44"/>
  <c r="O195" i="44"/>
  <c r="M195" i="44"/>
  <c r="AB195" i="44" s="1"/>
  <c r="K195" i="44"/>
  <c r="G195" i="44"/>
  <c r="O194" i="44"/>
  <c r="M194" i="44"/>
  <c r="AB194" i="44" s="1"/>
  <c r="K194" i="44"/>
  <c r="G194" i="44"/>
  <c r="O193" i="44"/>
  <c r="M193" i="44"/>
  <c r="K193" i="44"/>
  <c r="G193" i="44"/>
  <c r="O192" i="44"/>
  <c r="M192" i="44"/>
  <c r="K192" i="44"/>
  <c r="G192" i="44"/>
  <c r="T191" i="44"/>
  <c r="S191" i="44"/>
  <c r="L191" i="44"/>
  <c r="J191" i="44"/>
  <c r="I191" i="44"/>
  <c r="O178" i="44"/>
  <c r="M178" i="44"/>
  <c r="K178" i="44"/>
  <c r="G178" i="44"/>
  <c r="O177" i="44"/>
  <c r="M177" i="44"/>
  <c r="N177" i="44" s="1"/>
  <c r="K177" i="44"/>
  <c r="G177" i="44"/>
  <c r="O176" i="44"/>
  <c r="M176" i="44"/>
  <c r="K176" i="44"/>
  <c r="G176" i="44"/>
  <c r="O175" i="44"/>
  <c r="M175" i="44"/>
  <c r="K175" i="44"/>
  <c r="G175" i="44"/>
  <c r="T174" i="44"/>
  <c r="S174" i="44"/>
  <c r="L174" i="44"/>
  <c r="J174" i="44"/>
  <c r="I174" i="44"/>
  <c r="O161" i="44"/>
  <c r="M161" i="44"/>
  <c r="K161" i="44"/>
  <c r="G161" i="44"/>
  <c r="O160" i="44"/>
  <c r="M160" i="44"/>
  <c r="K160" i="44"/>
  <c r="G160" i="44"/>
  <c r="O159" i="44"/>
  <c r="M159" i="44"/>
  <c r="AB159" i="44" s="1"/>
  <c r="K159" i="44"/>
  <c r="G159" i="44"/>
  <c r="O158" i="44"/>
  <c r="M158" i="44"/>
  <c r="AB158" i="44" s="1"/>
  <c r="K158" i="44"/>
  <c r="G158" i="44"/>
  <c r="T157" i="44"/>
  <c r="S157" i="44"/>
  <c r="L157" i="44"/>
  <c r="J157" i="44"/>
  <c r="I157" i="44"/>
  <c r="O144" i="44"/>
  <c r="M144" i="44"/>
  <c r="K144" i="44"/>
  <c r="G144" i="44"/>
  <c r="O143" i="44"/>
  <c r="M143" i="44"/>
  <c r="K143" i="44"/>
  <c r="G143" i="44"/>
  <c r="O142" i="44"/>
  <c r="M142" i="44"/>
  <c r="K142" i="44"/>
  <c r="G142" i="44"/>
  <c r="O141" i="44"/>
  <c r="M141" i="44"/>
  <c r="K141" i="44"/>
  <c r="G141" i="44"/>
  <c r="T140" i="44"/>
  <c r="S140" i="44"/>
  <c r="L140" i="44"/>
  <c r="J140" i="44"/>
  <c r="I140" i="44"/>
  <c r="O127" i="44"/>
  <c r="M127" i="44"/>
  <c r="AB127" i="44" s="1"/>
  <c r="K127" i="44"/>
  <c r="G127" i="44"/>
  <c r="O126" i="44"/>
  <c r="M126" i="44"/>
  <c r="K126" i="44"/>
  <c r="G126" i="44"/>
  <c r="O125" i="44"/>
  <c r="M125" i="44"/>
  <c r="K125" i="44"/>
  <c r="G125" i="44"/>
  <c r="O124" i="44"/>
  <c r="M124" i="44"/>
  <c r="K124" i="44"/>
  <c r="G124" i="44"/>
  <c r="T123" i="44"/>
  <c r="S123" i="44"/>
  <c r="L123" i="44"/>
  <c r="J123" i="44"/>
  <c r="I123" i="44"/>
  <c r="O110" i="44"/>
  <c r="M110" i="44"/>
  <c r="K110" i="44"/>
  <c r="G110" i="44"/>
  <c r="O109" i="44"/>
  <c r="M109" i="44"/>
  <c r="N109" i="44" s="1"/>
  <c r="K109" i="44"/>
  <c r="G109" i="44"/>
  <c r="O108" i="44"/>
  <c r="M108" i="44"/>
  <c r="K108" i="44"/>
  <c r="G108" i="44"/>
  <c r="O107" i="44"/>
  <c r="M107" i="44"/>
  <c r="K107" i="44"/>
  <c r="G107" i="44"/>
  <c r="T106" i="44"/>
  <c r="S106" i="44"/>
  <c r="L106" i="44"/>
  <c r="J106" i="44"/>
  <c r="I106" i="44"/>
  <c r="O93" i="44"/>
  <c r="M93" i="44"/>
  <c r="K93" i="44"/>
  <c r="G93" i="44"/>
  <c r="O92" i="44"/>
  <c r="M92" i="44"/>
  <c r="K92" i="44"/>
  <c r="G92" i="44"/>
  <c r="O91" i="44"/>
  <c r="M91" i="44"/>
  <c r="N91" i="44" s="1"/>
  <c r="K91" i="44"/>
  <c r="G91" i="44"/>
  <c r="O90" i="44"/>
  <c r="M90" i="44"/>
  <c r="AB90" i="44" s="1"/>
  <c r="K90" i="44"/>
  <c r="G90" i="44"/>
  <c r="T89" i="44"/>
  <c r="S89" i="44"/>
  <c r="L89" i="44"/>
  <c r="J89" i="44"/>
  <c r="I89" i="44"/>
  <c r="O76" i="44"/>
  <c r="M76" i="44"/>
  <c r="K76" i="44"/>
  <c r="G76" i="44"/>
  <c r="O75" i="44"/>
  <c r="M75" i="44"/>
  <c r="K75" i="44"/>
  <c r="G75" i="44"/>
  <c r="O74" i="44"/>
  <c r="M74" i="44"/>
  <c r="K74" i="44"/>
  <c r="G74" i="44"/>
  <c r="O73" i="44"/>
  <c r="M73" i="44"/>
  <c r="K73" i="44"/>
  <c r="G73" i="44"/>
  <c r="T72" i="44"/>
  <c r="S72" i="44"/>
  <c r="L72" i="44"/>
  <c r="J72" i="44"/>
  <c r="I72" i="44"/>
  <c r="O56" i="44"/>
  <c r="M56" i="44"/>
  <c r="K56" i="44"/>
  <c r="G56" i="44"/>
  <c r="T55" i="44"/>
  <c r="S55" i="44"/>
  <c r="L55" i="44"/>
  <c r="J55" i="44"/>
  <c r="I55" i="44"/>
  <c r="O40" i="44"/>
  <c r="M40" i="44"/>
  <c r="AB40" i="44" s="1"/>
  <c r="K40" i="44"/>
  <c r="G40" i="44"/>
  <c r="O39" i="44"/>
  <c r="M39" i="44"/>
  <c r="M55" i="44" s="1"/>
  <c r="K39" i="44"/>
  <c r="G39" i="44"/>
  <c r="T38" i="44"/>
  <c r="S38" i="44"/>
  <c r="L38" i="44"/>
  <c r="J38" i="44"/>
  <c r="I38" i="44"/>
  <c r="O23" i="44"/>
  <c r="M23" i="44"/>
  <c r="K23" i="44"/>
  <c r="G23" i="44"/>
  <c r="O22" i="44"/>
  <c r="M22" i="44"/>
  <c r="K22" i="44"/>
  <c r="G22" i="44"/>
  <c r="T21" i="44"/>
  <c r="S21" i="44"/>
  <c r="L21" i="44"/>
  <c r="J21" i="44"/>
  <c r="I21" i="44"/>
  <c r="O6" i="44"/>
  <c r="M6" i="44"/>
  <c r="K6" i="44"/>
  <c r="G6" i="44"/>
  <c r="O5" i="44"/>
  <c r="M5" i="44"/>
  <c r="K5" i="44"/>
  <c r="G5" i="44"/>
  <c r="H2" i="44"/>
  <c r="F1" i="44"/>
  <c r="D1" i="44"/>
  <c r="X34" i="43"/>
  <c r="W34" i="43"/>
  <c r="V34" i="43"/>
  <c r="T34" i="43"/>
  <c r="P34" i="43"/>
  <c r="O34" i="43"/>
  <c r="N34" i="43"/>
  <c r="M34" i="43"/>
  <c r="I34" i="43"/>
  <c r="H34" i="43"/>
  <c r="G34" i="43"/>
  <c r="D34" i="43"/>
  <c r="O16" i="43"/>
  <c r="N16" i="43"/>
  <c r="K16" i="43"/>
  <c r="I16" i="43"/>
  <c r="H16" i="43"/>
  <c r="G16" i="43"/>
  <c r="F16" i="43"/>
  <c r="E16" i="43"/>
  <c r="D16" i="43"/>
  <c r="G8" i="43" s="1"/>
  <c r="M8" i="43"/>
  <c r="K8" i="43"/>
  <c r="I8" i="43"/>
  <c r="F8" i="43"/>
  <c r="M7" i="43"/>
  <c r="K7" i="43"/>
  <c r="I7" i="43"/>
  <c r="G7" i="43"/>
  <c r="F7" i="43"/>
  <c r="E7" i="43"/>
  <c r="R6" i="43"/>
  <c r="Q6" i="43"/>
  <c r="P6" i="43"/>
  <c r="O6" i="43"/>
  <c r="M6" i="43"/>
  <c r="K6" i="43"/>
  <c r="I6" i="43"/>
  <c r="G6" i="43"/>
  <c r="F6" i="43"/>
  <c r="E6" i="43"/>
  <c r="F3" i="43"/>
  <c r="AD157" i="42"/>
  <c r="AC157" i="42"/>
  <c r="Z157" i="42"/>
  <c r="Y157" i="42"/>
  <c r="T157" i="42"/>
  <c r="S157" i="42"/>
  <c r="L157" i="42"/>
  <c r="J157" i="42"/>
  <c r="I157" i="42"/>
  <c r="O144" i="42"/>
  <c r="M144" i="42"/>
  <c r="K144" i="42"/>
  <c r="G144" i="42"/>
  <c r="O143" i="42"/>
  <c r="M143" i="42"/>
  <c r="AJ143" i="42" s="1"/>
  <c r="K143" i="42"/>
  <c r="G143" i="42"/>
  <c r="O142" i="42"/>
  <c r="M142" i="42"/>
  <c r="K142" i="42"/>
  <c r="G142" i="42"/>
  <c r="O141" i="42"/>
  <c r="M141" i="42"/>
  <c r="K141" i="42"/>
  <c r="G141" i="42"/>
  <c r="AD140" i="42"/>
  <c r="AC140" i="42"/>
  <c r="Z140" i="42"/>
  <c r="Y140" i="42"/>
  <c r="T140" i="42"/>
  <c r="S140" i="42"/>
  <c r="L140" i="42"/>
  <c r="J140" i="42"/>
  <c r="I140" i="42"/>
  <c r="O126" i="42"/>
  <c r="M126" i="42"/>
  <c r="AJ126" i="42" s="1"/>
  <c r="K126" i="42"/>
  <c r="G126" i="42"/>
  <c r="O125" i="42"/>
  <c r="M125" i="42"/>
  <c r="K125" i="42"/>
  <c r="G125" i="42"/>
  <c r="O124" i="42"/>
  <c r="M124" i="42"/>
  <c r="K124" i="42"/>
  <c r="G124" i="42"/>
  <c r="AD123" i="42"/>
  <c r="AC123" i="42"/>
  <c r="Z123" i="42"/>
  <c r="Y123" i="42"/>
  <c r="T123" i="42"/>
  <c r="S123" i="42"/>
  <c r="L123" i="42"/>
  <c r="J123" i="42"/>
  <c r="I123" i="42"/>
  <c r="O110" i="42"/>
  <c r="M110" i="42"/>
  <c r="K110" i="42"/>
  <c r="G110" i="42"/>
  <c r="O109" i="42"/>
  <c r="M109" i="42"/>
  <c r="K109" i="42"/>
  <c r="G109" i="42"/>
  <c r="O108" i="42"/>
  <c r="M108" i="42"/>
  <c r="AJ108" i="42" s="1"/>
  <c r="K108" i="42"/>
  <c r="G108" i="42"/>
  <c r="O107" i="42"/>
  <c r="M107" i="42"/>
  <c r="K107" i="42"/>
  <c r="G107" i="42"/>
  <c r="AD106" i="42"/>
  <c r="AC106" i="42"/>
  <c r="Z106" i="42"/>
  <c r="Y106" i="42"/>
  <c r="T106" i="42"/>
  <c r="S106" i="42"/>
  <c r="L106" i="42"/>
  <c r="J106" i="42"/>
  <c r="I106" i="42"/>
  <c r="O92" i="42"/>
  <c r="M92" i="42"/>
  <c r="AJ92" i="42" s="1"/>
  <c r="K92" i="42"/>
  <c r="G92" i="42"/>
  <c r="O91" i="42"/>
  <c r="M91" i="42"/>
  <c r="AJ91" i="42" s="1"/>
  <c r="K91" i="42"/>
  <c r="G91" i="42"/>
  <c r="O90" i="42"/>
  <c r="M90" i="42"/>
  <c r="K90" i="42"/>
  <c r="G90" i="42"/>
  <c r="AD89" i="42"/>
  <c r="AC89" i="42"/>
  <c r="Z89" i="42"/>
  <c r="Y89" i="42"/>
  <c r="T89" i="42"/>
  <c r="S89" i="42"/>
  <c r="L89" i="42"/>
  <c r="J89" i="42"/>
  <c r="I89" i="42"/>
  <c r="O78" i="42"/>
  <c r="M78" i="42"/>
  <c r="K78" i="42"/>
  <c r="G78" i="42"/>
  <c r="O77" i="42"/>
  <c r="M77" i="42"/>
  <c r="AJ77" i="42" s="1"/>
  <c r="K77" i="42"/>
  <c r="G77" i="42"/>
  <c r="O76" i="42"/>
  <c r="M76" i="42"/>
  <c r="K76" i="42"/>
  <c r="G76" i="42"/>
  <c r="O75" i="42"/>
  <c r="M75" i="42"/>
  <c r="K75" i="42"/>
  <c r="G75" i="42"/>
  <c r="O74" i="42"/>
  <c r="M74" i="42"/>
  <c r="K74" i="42"/>
  <c r="G74" i="42"/>
  <c r="O73" i="42"/>
  <c r="M73" i="42"/>
  <c r="AJ73" i="42" s="1"/>
  <c r="K73" i="42"/>
  <c r="G73" i="42"/>
  <c r="AD72" i="42"/>
  <c r="AC72" i="42"/>
  <c r="Z72" i="42"/>
  <c r="Y72" i="42"/>
  <c r="T72" i="42"/>
  <c r="S72" i="42"/>
  <c r="L72" i="42"/>
  <c r="J72" i="42"/>
  <c r="I72" i="42"/>
  <c r="O59" i="42"/>
  <c r="M59" i="42"/>
  <c r="K59" i="42"/>
  <c r="G59" i="42"/>
  <c r="O58" i="42"/>
  <c r="M58" i="42"/>
  <c r="K58" i="42"/>
  <c r="G58" i="42"/>
  <c r="O57" i="42"/>
  <c r="M57" i="42"/>
  <c r="K57" i="42"/>
  <c r="G57" i="42"/>
  <c r="O56" i="42"/>
  <c r="M56" i="42"/>
  <c r="K56" i="42"/>
  <c r="G56" i="42"/>
  <c r="AD55" i="42"/>
  <c r="AC55" i="42"/>
  <c r="Z55" i="42"/>
  <c r="Y55" i="42"/>
  <c r="T55" i="42"/>
  <c r="S55" i="42"/>
  <c r="L55" i="42"/>
  <c r="J55" i="42"/>
  <c r="I55" i="42"/>
  <c r="O44" i="42"/>
  <c r="M44" i="42"/>
  <c r="K44" i="42"/>
  <c r="G44" i="42"/>
  <c r="O43" i="42"/>
  <c r="M43" i="42"/>
  <c r="K43" i="42"/>
  <c r="G43" i="42"/>
  <c r="O42" i="42"/>
  <c r="M42" i="42"/>
  <c r="AJ42" i="42" s="1"/>
  <c r="K42" i="42"/>
  <c r="G42" i="42"/>
  <c r="O41" i="42"/>
  <c r="M41" i="42"/>
  <c r="AJ41" i="42" s="1"/>
  <c r="K41" i="42"/>
  <c r="G41" i="42"/>
  <c r="O40" i="42"/>
  <c r="M40" i="42"/>
  <c r="K40" i="42"/>
  <c r="G40" i="42"/>
  <c r="O39" i="42"/>
  <c r="M39" i="42"/>
  <c r="K39" i="42"/>
  <c r="G39" i="42"/>
  <c r="AD38" i="42"/>
  <c r="AC38" i="42"/>
  <c r="Z38" i="42"/>
  <c r="Y38" i="42"/>
  <c r="T38" i="42"/>
  <c r="S38" i="42"/>
  <c r="L38" i="42"/>
  <c r="J38" i="42"/>
  <c r="I38" i="42"/>
  <c r="O25" i="42"/>
  <c r="M25" i="42"/>
  <c r="AJ25" i="42" s="1"/>
  <c r="K25" i="42"/>
  <c r="G25" i="42"/>
  <c r="O24" i="42"/>
  <c r="M24" i="42"/>
  <c r="K24" i="42"/>
  <c r="G24" i="42"/>
  <c r="O23" i="42"/>
  <c r="M23" i="42"/>
  <c r="AJ23" i="42" s="1"/>
  <c r="K23" i="42"/>
  <c r="G23" i="42"/>
  <c r="O22" i="42"/>
  <c r="M22" i="42"/>
  <c r="AJ22" i="42" s="1"/>
  <c r="K22" i="42"/>
  <c r="G22" i="42"/>
  <c r="AD21" i="42"/>
  <c r="AC21" i="42"/>
  <c r="Z21" i="42"/>
  <c r="Y21" i="42"/>
  <c r="T21" i="42"/>
  <c r="S21" i="42"/>
  <c r="L21" i="42"/>
  <c r="J21" i="42"/>
  <c r="I21" i="42"/>
  <c r="O21" i="42" s="1"/>
  <c r="O7" i="42"/>
  <c r="M7" i="42"/>
  <c r="K7" i="42"/>
  <c r="G7" i="42"/>
  <c r="O6" i="42"/>
  <c r="M6" i="42"/>
  <c r="AJ6" i="42" s="1"/>
  <c r="K6" i="42"/>
  <c r="G6" i="42"/>
  <c r="O5" i="42"/>
  <c r="M5" i="42"/>
  <c r="K5" i="42"/>
  <c r="G5" i="42"/>
  <c r="AD2" i="42"/>
  <c r="AC2" i="42"/>
  <c r="Z2" i="42"/>
  <c r="Y2" i="42"/>
  <c r="H2" i="42"/>
  <c r="H1" i="42"/>
  <c r="F1" i="42"/>
  <c r="D1" i="42"/>
  <c r="T208" i="41"/>
  <c r="S208" i="41"/>
  <c r="L208" i="41"/>
  <c r="J208" i="41"/>
  <c r="I208" i="41"/>
  <c r="O197" i="41"/>
  <c r="M197" i="41"/>
  <c r="K197" i="41"/>
  <c r="G197" i="41"/>
  <c r="O196" i="41"/>
  <c r="M196" i="41"/>
  <c r="K196" i="41"/>
  <c r="G196" i="41"/>
  <c r="O195" i="41"/>
  <c r="M195" i="41"/>
  <c r="K195" i="41"/>
  <c r="G195" i="41"/>
  <c r="O194" i="41"/>
  <c r="M194" i="41"/>
  <c r="AB194" i="41" s="1"/>
  <c r="K194" i="41"/>
  <c r="G194" i="41"/>
  <c r="O193" i="41"/>
  <c r="M193" i="41"/>
  <c r="K193" i="41"/>
  <c r="G193" i="41"/>
  <c r="O192" i="41"/>
  <c r="M192" i="41"/>
  <c r="N192" i="41" s="1"/>
  <c r="K192" i="41"/>
  <c r="G192" i="41"/>
  <c r="T191" i="41"/>
  <c r="S191" i="41"/>
  <c r="L191" i="41"/>
  <c r="J191" i="41"/>
  <c r="I191" i="41"/>
  <c r="O178" i="41"/>
  <c r="M178" i="41"/>
  <c r="K178" i="41"/>
  <c r="G178" i="41"/>
  <c r="O177" i="41"/>
  <c r="M177" i="41"/>
  <c r="K177" i="41"/>
  <c r="G177" i="41"/>
  <c r="O176" i="41"/>
  <c r="M176" i="41"/>
  <c r="AB176" i="41" s="1"/>
  <c r="K176" i="41"/>
  <c r="G176" i="41"/>
  <c r="O175" i="41"/>
  <c r="M175" i="41"/>
  <c r="K175" i="41"/>
  <c r="G175" i="41"/>
  <c r="T174" i="41"/>
  <c r="S174" i="41"/>
  <c r="L174" i="41"/>
  <c r="J174" i="41"/>
  <c r="I174" i="41"/>
  <c r="O160" i="41"/>
  <c r="M160" i="41"/>
  <c r="K160" i="41"/>
  <c r="G160" i="41"/>
  <c r="O159" i="41"/>
  <c r="M159" i="41"/>
  <c r="K159" i="41"/>
  <c r="G159" i="41"/>
  <c r="O158" i="41"/>
  <c r="M158" i="41"/>
  <c r="K158" i="41"/>
  <c r="G158" i="41"/>
  <c r="T157" i="41"/>
  <c r="S157" i="41"/>
  <c r="L157" i="41"/>
  <c r="J157" i="41"/>
  <c r="I157" i="41"/>
  <c r="O143" i="41"/>
  <c r="M143" i="41"/>
  <c r="K143" i="41"/>
  <c r="G143" i="41"/>
  <c r="O142" i="41"/>
  <c r="M142" i="41"/>
  <c r="AB142" i="41" s="1"/>
  <c r="K142" i="41"/>
  <c r="G142" i="41"/>
  <c r="O141" i="41"/>
  <c r="M141" i="41"/>
  <c r="K141" i="41"/>
  <c r="G141" i="41"/>
  <c r="T140" i="41"/>
  <c r="S140" i="41"/>
  <c r="L140" i="41"/>
  <c r="J140" i="41"/>
  <c r="I140" i="41"/>
  <c r="O127" i="41"/>
  <c r="M127" i="41"/>
  <c r="K127" i="41"/>
  <c r="G127" i="41"/>
  <c r="O126" i="41"/>
  <c r="M126" i="41"/>
  <c r="K126" i="41"/>
  <c r="G126" i="41"/>
  <c r="O125" i="41"/>
  <c r="M125" i="41"/>
  <c r="K125" i="41"/>
  <c r="G125" i="41"/>
  <c r="O124" i="41"/>
  <c r="M124" i="41"/>
  <c r="K124" i="41"/>
  <c r="G124" i="41"/>
  <c r="T123" i="41"/>
  <c r="S123" i="41"/>
  <c r="L123" i="41"/>
  <c r="J123" i="41"/>
  <c r="I123" i="41"/>
  <c r="O110" i="41"/>
  <c r="M110" i="41"/>
  <c r="K110" i="41"/>
  <c r="G110" i="41"/>
  <c r="O109" i="41"/>
  <c r="M109" i="41"/>
  <c r="K109" i="41"/>
  <c r="G109" i="41"/>
  <c r="O108" i="41"/>
  <c r="M108" i="41"/>
  <c r="K108" i="41"/>
  <c r="G108" i="41"/>
  <c r="O107" i="41"/>
  <c r="M107" i="41"/>
  <c r="K107" i="41"/>
  <c r="G107" i="41"/>
  <c r="T106" i="41"/>
  <c r="S106" i="41"/>
  <c r="L106" i="41"/>
  <c r="J106" i="41"/>
  <c r="I106" i="41"/>
  <c r="O93" i="41"/>
  <c r="M93" i="41"/>
  <c r="K93" i="41"/>
  <c r="G93" i="41"/>
  <c r="O92" i="41"/>
  <c r="M92" i="41"/>
  <c r="K92" i="41"/>
  <c r="G92" i="41"/>
  <c r="O91" i="41"/>
  <c r="M91" i="41"/>
  <c r="K91" i="41"/>
  <c r="G91" i="41"/>
  <c r="O90" i="41"/>
  <c r="M90" i="41"/>
  <c r="K90" i="41"/>
  <c r="G90" i="41"/>
  <c r="T89" i="41"/>
  <c r="S89" i="41"/>
  <c r="L89" i="41"/>
  <c r="J89" i="41"/>
  <c r="I89" i="41"/>
  <c r="O76" i="41"/>
  <c r="M76" i="41"/>
  <c r="K76" i="41"/>
  <c r="G76" i="41"/>
  <c r="O75" i="41"/>
  <c r="M75" i="41"/>
  <c r="K75" i="41"/>
  <c r="G75" i="41"/>
  <c r="O74" i="41"/>
  <c r="M74" i="41"/>
  <c r="K74" i="41"/>
  <c r="G74" i="41"/>
  <c r="O73" i="41"/>
  <c r="M73" i="41"/>
  <c r="K73" i="41"/>
  <c r="G73" i="41"/>
  <c r="T72" i="41"/>
  <c r="S72" i="41"/>
  <c r="L72" i="41"/>
  <c r="J72" i="41"/>
  <c r="I72" i="41"/>
  <c r="O56" i="41"/>
  <c r="M56" i="41"/>
  <c r="AB56" i="41" s="1"/>
  <c r="K56" i="41"/>
  <c r="G56" i="41"/>
  <c r="T55" i="41"/>
  <c r="S55" i="41"/>
  <c r="L55" i="41"/>
  <c r="J55" i="41"/>
  <c r="I55" i="41"/>
  <c r="O40" i="41"/>
  <c r="M40" i="41"/>
  <c r="K40" i="41"/>
  <c r="G40" i="41"/>
  <c r="O39" i="41"/>
  <c r="M39" i="41"/>
  <c r="K39" i="41"/>
  <c r="G39" i="41"/>
  <c r="T38" i="41"/>
  <c r="S38" i="41"/>
  <c r="L38" i="41"/>
  <c r="J38" i="41"/>
  <c r="I38" i="41"/>
  <c r="O23" i="41"/>
  <c r="M23" i="41"/>
  <c r="K23" i="41"/>
  <c r="G23" i="41"/>
  <c r="O22" i="41"/>
  <c r="M22" i="41"/>
  <c r="K22" i="41"/>
  <c r="G22" i="41"/>
  <c r="T21" i="41"/>
  <c r="S21" i="41"/>
  <c r="L21" i="41"/>
  <c r="J21" i="41"/>
  <c r="I21" i="41"/>
  <c r="O6" i="41"/>
  <c r="M6" i="41"/>
  <c r="K6" i="41"/>
  <c r="G6" i="41"/>
  <c r="O5" i="41"/>
  <c r="M5" i="41"/>
  <c r="K5" i="41"/>
  <c r="G5" i="41"/>
  <c r="F1" i="41" s="1"/>
  <c r="H2" i="41"/>
  <c r="H1" i="41"/>
  <c r="D1" i="41"/>
  <c r="X34" i="40"/>
  <c r="W34" i="40"/>
  <c r="V34" i="40"/>
  <c r="T34" i="40"/>
  <c r="P34" i="40"/>
  <c r="O34" i="40"/>
  <c r="N34" i="40"/>
  <c r="M34" i="40"/>
  <c r="I34" i="40"/>
  <c r="H34" i="40"/>
  <c r="G34" i="40"/>
  <c r="D34" i="40"/>
  <c r="K8" i="40" s="1"/>
  <c r="O16" i="40"/>
  <c r="N16" i="40"/>
  <c r="K16" i="40"/>
  <c r="I16" i="40"/>
  <c r="H16" i="40"/>
  <c r="G16" i="40"/>
  <c r="F16" i="40"/>
  <c r="E16" i="40"/>
  <c r="D16" i="40"/>
  <c r="G8" i="40" s="1"/>
  <c r="M8" i="40"/>
  <c r="I8" i="40"/>
  <c r="F8" i="40"/>
  <c r="M7" i="40"/>
  <c r="K7" i="40"/>
  <c r="I7" i="40"/>
  <c r="G7" i="40"/>
  <c r="F7" i="40"/>
  <c r="E7" i="40"/>
  <c r="R6" i="40"/>
  <c r="Q6" i="40"/>
  <c r="P6" i="40"/>
  <c r="O6" i="40"/>
  <c r="M6" i="40"/>
  <c r="K6" i="40"/>
  <c r="I6" i="40"/>
  <c r="G6" i="40"/>
  <c r="F6" i="40"/>
  <c r="E6" i="40"/>
  <c r="F3" i="40"/>
  <c r="AD157" i="39"/>
  <c r="AC157" i="39"/>
  <c r="Z157" i="39"/>
  <c r="Y157" i="39"/>
  <c r="T157" i="39"/>
  <c r="S157" i="39"/>
  <c r="L157" i="39"/>
  <c r="J157" i="39"/>
  <c r="I157" i="39"/>
  <c r="O144" i="39"/>
  <c r="M144" i="39"/>
  <c r="AJ144" i="39" s="1"/>
  <c r="K144" i="39"/>
  <c r="G144" i="39"/>
  <c r="O143" i="39"/>
  <c r="M143" i="39"/>
  <c r="AJ143" i="39" s="1"/>
  <c r="K143" i="39"/>
  <c r="G143" i="39"/>
  <c r="O142" i="39"/>
  <c r="M142" i="39"/>
  <c r="K142" i="39"/>
  <c r="G142" i="39"/>
  <c r="O141" i="39"/>
  <c r="M141" i="39"/>
  <c r="M157" i="39" s="1"/>
  <c r="K141" i="39"/>
  <c r="G141" i="39"/>
  <c r="AD140" i="39"/>
  <c r="AC140" i="39"/>
  <c r="Z140" i="39"/>
  <c r="Y140" i="39"/>
  <c r="T140" i="39"/>
  <c r="S140" i="39"/>
  <c r="L140" i="39"/>
  <c r="J140" i="39"/>
  <c r="I140" i="39"/>
  <c r="O126" i="39"/>
  <c r="M126" i="39"/>
  <c r="AJ126" i="39" s="1"/>
  <c r="K126" i="39"/>
  <c r="G126" i="39"/>
  <c r="O125" i="39"/>
  <c r="M125" i="39"/>
  <c r="K125" i="39"/>
  <c r="G125" i="39"/>
  <c r="O124" i="39"/>
  <c r="M124" i="39"/>
  <c r="K124" i="39"/>
  <c r="G124" i="39"/>
  <c r="AD123" i="39"/>
  <c r="AC123" i="39"/>
  <c r="Z123" i="39"/>
  <c r="Y123" i="39"/>
  <c r="T123" i="39"/>
  <c r="S123" i="39"/>
  <c r="L123" i="39"/>
  <c r="J123" i="39"/>
  <c r="I123" i="39"/>
  <c r="O110" i="39"/>
  <c r="M110" i="39"/>
  <c r="K110" i="39"/>
  <c r="G110" i="39"/>
  <c r="O109" i="39"/>
  <c r="M109" i="39"/>
  <c r="K109" i="39"/>
  <c r="G109" i="39"/>
  <c r="O108" i="39"/>
  <c r="M108" i="39"/>
  <c r="AJ108" i="39" s="1"/>
  <c r="K108" i="39"/>
  <c r="G108" i="39"/>
  <c r="O107" i="39"/>
  <c r="M107" i="39"/>
  <c r="K107" i="39"/>
  <c r="G107" i="39"/>
  <c r="AD106" i="39"/>
  <c r="AC106" i="39"/>
  <c r="Z106" i="39"/>
  <c r="Y106" i="39"/>
  <c r="T106" i="39"/>
  <c r="S106" i="39"/>
  <c r="L106" i="39"/>
  <c r="J106" i="39"/>
  <c r="I106" i="39"/>
  <c r="O92" i="39"/>
  <c r="M92" i="39"/>
  <c r="AJ92" i="39" s="1"/>
  <c r="K92" i="39"/>
  <c r="G92" i="39"/>
  <c r="O91" i="39"/>
  <c r="M91" i="39"/>
  <c r="AJ91" i="39" s="1"/>
  <c r="K91" i="39"/>
  <c r="G91" i="39"/>
  <c r="O90" i="39"/>
  <c r="M90" i="39"/>
  <c r="K90" i="39"/>
  <c r="G90" i="39"/>
  <c r="AD89" i="39"/>
  <c r="AC89" i="39"/>
  <c r="Z89" i="39"/>
  <c r="Y89" i="39"/>
  <c r="T89" i="39"/>
  <c r="S89" i="39"/>
  <c r="L89" i="39"/>
  <c r="J89" i="39"/>
  <c r="I89" i="39"/>
  <c r="O78" i="39"/>
  <c r="M78" i="39"/>
  <c r="K78" i="39"/>
  <c r="G78" i="39"/>
  <c r="O77" i="39"/>
  <c r="M77" i="39"/>
  <c r="AJ77" i="39" s="1"/>
  <c r="K77" i="39"/>
  <c r="G77" i="39"/>
  <c r="O76" i="39"/>
  <c r="M76" i="39"/>
  <c r="K76" i="39"/>
  <c r="G76" i="39"/>
  <c r="O75" i="39"/>
  <c r="M75" i="39"/>
  <c r="K75" i="39"/>
  <c r="G75" i="39"/>
  <c r="O74" i="39"/>
  <c r="M74" i="39"/>
  <c r="K74" i="39"/>
  <c r="G74" i="39"/>
  <c r="O73" i="39"/>
  <c r="M73" i="39"/>
  <c r="AJ73" i="39" s="1"/>
  <c r="K73" i="39"/>
  <c r="G73" i="39"/>
  <c r="AD72" i="39"/>
  <c r="AC72" i="39"/>
  <c r="Z72" i="39"/>
  <c r="Y72" i="39"/>
  <c r="T72" i="39"/>
  <c r="S72" i="39"/>
  <c r="L72" i="39"/>
  <c r="J72" i="39"/>
  <c r="I72" i="39"/>
  <c r="O59" i="39"/>
  <c r="M59" i="39"/>
  <c r="AJ59" i="39" s="1"/>
  <c r="K59" i="39"/>
  <c r="G59" i="39"/>
  <c r="O58" i="39"/>
  <c r="M58" i="39"/>
  <c r="K58" i="39"/>
  <c r="G58" i="39"/>
  <c r="O57" i="39"/>
  <c r="M57" i="39"/>
  <c r="K57" i="39"/>
  <c r="G57" i="39"/>
  <c r="O56" i="39"/>
  <c r="M56" i="39"/>
  <c r="K56" i="39"/>
  <c r="G56" i="39"/>
  <c r="AD55" i="39"/>
  <c r="AC55" i="39"/>
  <c r="Z55" i="39"/>
  <c r="Y55" i="39"/>
  <c r="T55" i="39"/>
  <c r="S55" i="39"/>
  <c r="L55" i="39"/>
  <c r="J55" i="39"/>
  <c r="I55" i="39"/>
  <c r="O55" i="39" s="1"/>
  <c r="O44" i="39"/>
  <c r="M44" i="39"/>
  <c r="K44" i="39"/>
  <c r="G44" i="39"/>
  <c r="O43" i="39"/>
  <c r="M43" i="39"/>
  <c r="K43" i="39"/>
  <c r="G43" i="39"/>
  <c r="O42" i="39"/>
  <c r="M42" i="39"/>
  <c r="AJ42" i="39" s="1"/>
  <c r="K42" i="39"/>
  <c r="G42" i="39"/>
  <c r="O41" i="39"/>
  <c r="M41" i="39"/>
  <c r="AJ41" i="39" s="1"/>
  <c r="K41" i="39"/>
  <c r="G41" i="39"/>
  <c r="O40" i="39"/>
  <c r="M40" i="39"/>
  <c r="K40" i="39"/>
  <c r="G40" i="39"/>
  <c r="O39" i="39"/>
  <c r="M39" i="39"/>
  <c r="K39" i="39"/>
  <c r="G39" i="39"/>
  <c r="AD38" i="39"/>
  <c r="AC38" i="39"/>
  <c r="Z38" i="39"/>
  <c r="Y38" i="39"/>
  <c r="T38" i="39"/>
  <c r="S38" i="39"/>
  <c r="L38" i="39"/>
  <c r="J38" i="39"/>
  <c r="I38" i="39"/>
  <c r="O25" i="39"/>
  <c r="M25" i="39"/>
  <c r="K25" i="39"/>
  <c r="G25" i="39"/>
  <c r="O24" i="39"/>
  <c r="M24" i="39"/>
  <c r="K24" i="39"/>
  <c r="G24" i="39"/>
  <c r="O23" i="39"/>
  <c r="M23" i="39"/>
  <c r="K23" i="39"/>
  <c r="G23" i="39"/>
  <c r="O22" i="39"/>
  <c r="M22" i="39"/>
  <c r="AJ22" i="39" s="1"/>
  <c r="K22" i="39"/>
  <c r="G22" i="39"/>
  <c r="AD21" i="39"/>
  <c r="AC21" i="39"/>
  <c r="Z21" i="39"/>
  <c r="Y21" i="39"/>
  <c r="T21" i="39"/>
  <c r="S21" i="39"/>
  <c r="L21" i="39"/>
  <c r="J21" i="39"/>
  <c r="I21" i="39"/>
  <c r="O7" i="39"/>
  <c r="M7" i="39"/>
  <c r="K7" i="39"/>
  <c r="G7" i="39"/>
  <c r="O6" i="39"/>
  <c r="M6" i="39"/>
  <c r="AJ6" i="39" s="1"/>
  <c r="K6" i="39"/>
  <c r="G6" i="39"/>
  <c r="O5" i="39"/>
  <c r="M5" i="39"/>
  <c r="K5" i="39"/>
  <c r="G5" i="39"/>
  <c r="F1" i="39" s="1"/>
  <c r="H2" i="39"/>
  <c r="D1" i="39"/>
  <c r="T208" i="38"/>
  <c r="S208" i="38"/>
  <c r="L208" i="38"/>
  <c r="J208" i="38"/>
  <c r="I208" i="38"/>
  <c r="O208" i="38" s="1"/>
  <c r="O197" i="38"/>
  <c r="M197" i="38"/>
  <c r="K197" i="38"/>
  <c r="G197" i="38"/>
  <c r="O196" i="38"/>
  <c r="M196" i="38"/>
  <c r="K196" i="38"/>
  <c r="G196" i="38"/>
  <c r="O195" i="38"/>
  <c r="M195" i="38"/>
  <c r="AB195" i="38" s="1"/>
  <c r="K195" i="38"/>
  <c r="G195" i="38"/>
  <c r="O194" i="38"/>
  <c r="M194" i="38"/>
  <c r="AB194" i="38" s="1"/>
  <c r="K194" i="38"/>
  <c r="G194" i="38"/>
  <c r="O193" i="38"/>
  <c r="M193" i="38"/>
  <c r="K193" i="38"/>
  <c r="G193" i="38"/>
  <c r="O192" i="38"/>
  <c r="M192" i="38"/>
  <c r="N192" i="38" s="1"/>
  <c r="K192" i="38"/>
  <c r="G192" i="38"/>
  <c r="T191" i="38"/>
  <c r="S191" i="38"/>
  <c r="L191" i="38"/>
  <c r="J191" i="38"/>
  <c r="I191" i="38"/>
  <c r="O178" i="38"/>
  <c r="M178" i="38"/>
  <c r="K178" i="38"/>
  <c r="G178" i="38"/>
  <c r="O177" i="38"/>
  <c r="M177" i="38"/>
  <c r="AB177" i="38" s="1"/>
  <c r="K177" i="38"/>
  <c r="G177" i="38"/>
  <c r="O176" i="38"/>
  <c r="M176" i="38"/>
  <c r="AB176" i="38" s="1"/>
  <c r="K176" i="38"/>
  <c r="G176" i="38"/>
  <c r="O175" i="38"/>
  <c r="M175" i="38"/>
  <c r="K175" i="38"/>
  <c r="G175" i="38"/>
  <c r="T174" i="38"/>
  <c r="S174" i="38"/>
  <c r="L174" i="38"/>
  <c r="J174" i="38"/>
  <c r="I174" i="38"/>
  <c r="O160" i="38"/>
  <c r="M160" i="38"/>
  <c r="K160" i="38"/>
  <c r="G160" i="38"/>
  <c r="O159" i="38"/>
  <c r="M159" i="38"/>
  <c r="K159" i="38"/>
  <c r="G159" i="38"/>
  <c r="O158" i="38"/>
  <c r="M158" i="38"/>
  <c r="K158" i="38"/>
  <c r="G158" i="38"/>
  <c r="T157" i="38"/>
  <c r="S157" i="38"/>
  <c r="L157" i="38"/>
  <c r="J157" i="38"/>
  <c r="I157" i="38"/>
  <c r="O157" i="38" s="1"/>
  <c r="O143" i="38"/>
  <c r="M143" i="38"/>
  <c r="AB143" i="38" s="1"/>
  <c r="K143" i="38"/>
  <c r="G143" i="38"/>
  <c r="O142" i="38"/>
  <c r="M142" i="38"/>
  <c r="AB142" i="38" s="1"/>
  <c r="K142" i="38"/>
  <c r="G142" i="38"/>
  <c r="O141" i="38"/>
  <c r="M141" i="38"/>
  <c r="K141" i="38"/>
  <c r="G141" i="38"/>
  <c r="T140" i="38"/>
  <c r="S140" i="38"/>
  <c r="L140" i="38"/>
  <c r="J140" i="38"/>
  <c r="I140" i="38"/>
  <c r="O127" i="38"/>
  <c r="M127" i="38"/>
  <c r="K127" i="38"/>
  <c r="G127" i="38"/>
  <c r="O126" i="38"/>
  <c r="M126" i="38"/>
  <c r="K126" i="38"/>
  <c r="G126" i="38"/>
  <c r="O125" i="38"/>
  <c r="M125" i="38"/>
  <c r="AB125" i="38" s="1"/>
  <c r="K125" i="38"/>
  <c r="G125" i="38"/>
  <c r="O124" i="38"/>
  <c r="M124" i="38"/>
  <c r="AB124" i="38" s="1"/>
  <c r="K124" i="38"/>
  <c r="G124" i="38"/>
  <c r="T123" i="38"/>
  <c r="S123" i="38"/>
  <c r="L123" i="38"/>
  <c r="J123" i="38"/>
  <c r="I123" i="38"/>
  <c r="O110" i="38"/>
  <c r="M110" i="38"/>
  <c r="AB110" i="38" s="1"/>
  <c r="K110" i="38"/>
  <c r="G110" i="38"/>
  <c r="O109" i="38"/>
  <c r="M109" i="38"/>
  <c r="K109" i="38"/>
  <c r="G109" i="38"/>
  <c r="O108" i="38"/>
  <c r="M108" i="38"/>
  <c r="K108" i="38"/>
  <c r="G108" i="38"/>
  <c r="O107" i="38"/>
  <c r="M107" i="38"/>
  <c r="K107" i="38"/>
  <c r="G107" i="38"/>
  <c r="T106" i="38"/>
  <c r="S106" i="38"/>
  <c r="L106" i="38"/>
  <c r="J106" i="38"/>
  <c r="I106" i="38"/>
  <c r="O93" i="38"/>
  <c r="M93" i="38"/>
  <c r="AB93" i="38" s="1"/>
  <c r="K93" i="38"/>
  <c r="G93" i="38"/>
  <c r="O92" i="38"/>
  <c r="M92" i="38"/>
  <c r="AB92" i="38" s="1"/>
  <c r="K92" i="38"/>
  <c r="G92" i="38"/>
  <c r="O91" i="38"/>
  <c r="M91" i="38"/>
  <c r="K91" i="38"/>
  <c r="G91" i="38"/>
  <c r="O90" i="38"/>
  <c r="M90" i="38"/>
  <c r="K90" i="38"/>
  <c r="G90" i="38"/>
  <c r="T89" i="38"/>
  <c r="S89" i="38"/>
  <c r="L89" i="38"/>
  <c r="J89" i="38"/>
  <c r="I89" i="38"/>
  <c r="O76" i="38"/>
  <c r="M76" i="38"/>
  <c r="K76" i="38"/>
  <c r="G76" i="38"/>
  <c r="O75" i="38"/>
  <c r="M75" i="38"/>
  <c r="AB75" i="38" s="1"/>
  <c r="K75" i="38"/>
  <c r="G75" i="38"/>
  <c r="O74" i="38"/>
  <c r="M74" i="38"/>
  <c r="AB74" i="38" s="1"/>
  <c r="K74" i="38"/>
  <c r="G74" i="38"/>
  <c r="O73" i="38"/>
  <c r="M73" i="38"/>
  <c r="K73" i="38"/>
  <c r="G73" i="38"/>
  <c r="T72" i="38"/>
  <c r="S72" i="38"/>
  <c r="L72" i="38"/>
  <c r="J72" i="38"/>
  <c r="I72" i="38"/>
  <c r="O56" i="38"/>
  <c r="M56" i="38"/>
  <c r="K56" i="38"/>
  <c r="G56" i="38"/>
  <c r="T55" i="38"/>
  <c r="S55" i="38"/>
  <c r="L55" i="38"/>
  <c r="J55" i="38"/>
  <c r="I55" i="38"/>
  <c r="O41" i="38"/>
  <c r="M41" i="38"/>
  <c r="K41" i="38"/>
  <c r="G41" i="38"/>
  <c r="O40" i="38"/>
  <c r="M40" i="38"/>
  <c r="K40" i="38"/>
  <c r="G40" i="38"/>
  <c r="O39" i="38"/>
  <c r="M39" i="38"/>
  <c r="K39" i="38"/>
  <c r="G39" i="38"/>
  <c r="T38" i="38"/>
  <c r="S38" i="38"/>
  <c r="L38" i="38"/>
  <c r="J38" i="38"/>
  <c r="I38" i="38"/>
  <c r="O23" i="38"/>
  <c r="M23" i="38"/>
  <c r="AB23" i="38" s="1"/>
  <c r="K23" i="38"/>
  <c r="G23" i="38"/>
  <c r="O22" i="38"/>
  <c r="M22" i="38"/>
  <c r="M38" i="38" s="1"/>
  <c r="K22" i="38"/>
  <c r="G22" i="38"/>
  <c r="T21" i="38"/>
  <c r="S21" i="38"/>
  <c r="L21" i="38"/>
  <c r="J21" i="38"/>
  <c r="I21" i="38"/>
  <c r="O6" i="38"/>
  <c r="M6" i="38"/>
  <c r="AB6" i="38" s="1"/>
  <c r="K6" i="38"/>
  <c r="G6" i="38"/>
  <c r="O5" i="38"/>
  <c r="M5" i="38"/>
  <c r="K5" i="38"/>
  <c r="G5" i="38"/>
  <c r="H2" i="38"/>
  <c r="H1" i="38"/>
  <c r="F1" i="38"/>
  <c r="D1" i="38"/>
  <c r="X34" i="37"/>
  <c r="W34" i="37"/>
  <c r="V34" i="37"/>
  <c r="T34" i="37"/>
  <c r="P34" i="37"/>
  <c r="M8" i="37" s="1"/>
  <c r="O34" i="37"/>
  <c r="N34" i="37"/>
  <c r="M34" i="37"/>
  <c r="I34" i="37"/>
  <c r="H34" i="37"/>
  <c r="G34" i="37"/>
  <c r="D34" i="37"/>
  <c r="O16" i="37"/>
  <c r="N16" i="37"/>
  <c r="K16" i="37"/>
  <c r="I16" i="37"/>
  <c r="H16" i="37"/>
  <c r="G16" i="37"/>
  <c r="F16" i="37"/>
  <c r="E16" i="37"/>
  <c r="D16" i="37"/>
  <c r="I8" i="37"/>
  <c r="F8" i="37"/>
  <c r="M7" i="37"/>
  <c r="K7" i="37"/>
  <c r="I7" i="37"/>
  <c r="G7" i="37"/>
  <c r="F7" i="37"/>
  <c r="E7" i="37"/>
  <c r="R6" i="37"/>
  <c r="Q6" i="37"/>
  <c r="P6" i="37"/>
  <c r="O6" i="37"/>
  <c r="M6" i="37"/>
  <c r="K6" i="37"/>
  <c r="I6" i="37"/>
  <c r="G6" i="37"/>
  <c r="F6" i="37"/>
  <c r="E6" i="37"/>
  <c r="F3" i="37"/>
  <c r="AD157" i="36"/>
  <c r="AC157" i="36"/>
  <c r="Z157" i="36"/>
  <c r="Y157" i="36"/>
  <c r="T157" i="36"/>
  <c r="S157" i="36"/>
  <c r="L157" i="36"/>
  <c r="J157" i="36"/>
  <c r="I157" i="36"/>
  <c r="O144" i="36"/>
  <c r="M144" i="36"/>
  <c r="AJ144" i="36" s="1"/>
  <c r="K144" i="36"/>
  <c r="G144" i="36"/>
  <c r="O143" i="36"/>
  <c r="M143" i="36"/>
  <c r="AJ143" i="36" s="1"/>
  <c r="K143" i="36"/>
  <c r="G143" i="36"/>
  <c r="O142" i="36"/>
  <c r="M142" i="36"/>
  <c r="K142" i="36"/>
  <c r="G142" i="36"/>
  <c r="O141" i="36"/>
  <c r="M141" i="36"/>
  <c r="M157" i="36" s="1"/>
  <c r="K141" i="36"/>
  <c r="G141" i="36"/>
  <c r="AD140" i="36"/>
  <c r="AC140" i="36"/>
  <c r="Z140" i="36"/>
  <c r="Y140" i="36"/>
  <c r="T140" i="36"/>
  <c r="S140" i="36"/>
  <c r="L140" i="36"/>
  <c r="J140" i="36"/>
  <c r="I140" i="36"/>
  <c r="O126" i="36"/>
  <c r="M126" i="36"/>
  <c r="K126" i="36"/>
  <c r="G126" i="36"/>
  <c r="O125" i="36"/>
  <c r="M125" i="36"/>
  <c r="K125" i="36"/>
  <c r="G125" i="36"/>
  <c r="O124" i="36"/>
  <c r="M124" i="36"/>
  <c r="K124" i="36"/>
  <c r="G124" i="36"/>
  <c r="AD123" i="36"/>
  <c r="AC123" i="36"/>
  <c r="Z123" i="36"/>
  <c r="Y123" i="36"/>
  <c r="T123" i="36"/>
  <c r="S123" i="36"/>
  <c r="L123" i="36"/>
  <c r="J123" i="36"/>
  <c r="I123" i="36"/>
  <c r="O110" i="36"/>
  <c r="M110" i="36"/>
  <c r="K110" i="36"/>
  <c r="G110" i="36"/>
  <c r="O109" i="36"/>
  <c r="M109" i="36"/>
  <c r="K109" i="36"/>
  <c r="G109" i="36"/>
  <c r="O108" i="36"/>
  <c r="M108" i="36"/>
  <c r="K108" i="36"/>
  <c r="G108" i="36"/>
  <c r="O107" i="36"/>
  <c r="M107" i="36"/>
  <c r="K107" i="36"/>
  <c r="G107" i="36"/>
  <c r="AD106" i="36"/>
  <c r="AC106" i="36"/>
  <c r="Z106" i="36"/>
  <c r="Y106" i="36"/>
  <c r="T106" i="36"/>
  <c r="S106" i="36"/>
  <c r="L106" i="36"/>
  <c r="J106" i="36"/>
  <c r="I106" i="36"/>
  <c r="O92" i="36"/>
  <c r="M92" i="36"/>
  <c r="AJ92" i="36" s="1"/>
  <c r="K92" i="36"/>
  <c r="G92" i="36"/>
  <c r="O91" i="36"/>
  <c r="M91" i="36"/>
  <c r="AJ91" i="36" s="1"/>
  <c r="K91" i="36"/>
  <c r="G91" i="36"/>
  <c r="O90" i="36"/>
  <c r="M90" i="36"/>
  <c r="K90" i="36"/>
  <c r="G90" i="36"/>
  <c r="AD89" i="36"/>
  <c r="AC89" i="36"/>
  <c r="Z89" i="36"/>
  <c r="Y89" i="36"/>
  <c r="T89" i="36"/>
  <c r="S89" i="36"/>
  <c r="L89" i="36"/>
  <c r="J89" i="36"/>
  <c r="I89" i="36"/>
  <c r="O79" i="36"/>
  <c r="M79" i="36"/>
  <c r="K79" i="36"/>
  <c r="G79" i="36"/>
  <c r="O78" i="36"/>
  <c r="M78" i="36"/>
  <c r="AJ78" i="36" s="1"/>
  <c r="K78" i="36"/>
  <c r="G78" i="36"/>
  <c r="O77" i="36"/>
  <c r="M77" i="36"/>
  <c r="K77" i="36"/>
  <c r="G77" i="36"/>
  <c r="O76" i="36"/>
  <c r="M76" i="36"/>
  <c r="K76" i="36"/>
  <c r="G76" i="36"/>
  <c r="O75" i="36"/>
  <c r="M75" i="36"/>
  <c r="K75" i="36"/>
  <c r="G75" i="36"/>
  <c r="O74" i="36"/>
  <c r="M74" i="36"/>
  <c r="K74" i="36"/>
  <c r="G74" i="36"/>
  <c r="O73" i="36"/>
  <c r="M73" i="36"/>
  <c r="K73" i="36"/>
  <c r="G73" i="36"/>
  <c r="AD72" i="36"/>
  <c r="AC72" i="36"/>
  <c r="Z72" i="36"/>
  <c r="Y72" i="36"/>
  <c r="T72" i="36"/>
  <c r="S72" i="36"/>
  <c r="L72" i="36"/>
  <c r="J72" i="36"/>
  <c r="I72" i="36"/>
  <c r="O59" i="36"/>
  <c r="M59" i="36"/>
  <c r="K59" i="36"/>
  <c r="G59" i="36"/>
  <c r="O58" i="36"/>
  <c r="M58" i="36"/>
  <c r="K58" i="36"/>
  <c r="G58" i="36"/>
  <c r="O57" i="36"/>
  <c r="M57" i="36"/>
  <c r="K57" i="36"/>
  <c r="G57" i="36"/>
  <c r="O56" i="36"/>
  <c r="M56" i="36"/>
  <c r="K56" i="36"/>
  <c r="G56" i="36"/>
  <c r="AD55" i="36"/>
  <c r="AC55" i="36"/>
  <c r="Z55" i="36"/>
  <c r="Y55" i="36"/>
  <c r="T55" i="36"/>
  <c r="S55" i="36"/>
  <c r="L55" i="36"/>
  <c r="J55" i="36"/>
  <c r="I55" i="36"/>
  <c r="O44" i="36"/>
  <c r="M44" i="36"/>
  <c r="K44" i="36"/>
  <c r="G44" i="36"/>
  <c r="O43" i="36"/>
  <c r="M43" i="36"/>
  <c r="AJ43" i="36" s="1"/>
  <c r="K43" i="36"/>
  <c r="G43" i="36"/>
  <c r="O42" i="36"/>
  <c r="M42" i="36"/>
  <c r="AJ42" i="36" s="1"/>
  <c r="K42" i="36"/>
  <c r="G42" i="36"/>
  <c r="O41" i="36"/>
  <c r="M41" i="36"/>
  <c r="K41" i="36"/>
  <c r="G41" i="36"/>
  <c r="O40" i="36"/>
  <c r="M40" i="36"/>
  <c r="K40" i="36"/>
  <c r="G40" i="36"/>
  <c r="O39" i="36"/>
  <c r="M39" i="36"/>
  <c r="K39" i="36"/>
  <c r="G39" i="36"/>
  <c r="AD38" i="36"/>
  <c r="AC38" i="36"/>
  <c r="Z38" i="36"/>
  <c r="Y38" i="36"/>
  <c r="T38" i="36"/>
  <c r="S38" i="36"/>
  <c r="L38" i="36"/>
  <c r="J38" i="36"/>
  <c r="I38" i="36"/>
  <c r="O38" i="36" s="1"/>
  <c r="O25" i="36"/>
  <c r="M25" i="36"/>
  <c r="K25" i="36"/>
  <c r="G25" i="36"/>
  <c r="O24" i="36"/>
  <c r="M24" i="36"/>
  <c r="K24" i="36"/>
  <c r="G24" i="36"/>
  <c r="O23" i="36"/>
  <c r="M23" i="36"/>
  <c r="K23" i="36"/>
  <c r="G23" i="36"/>
  <c r="O22" i="36"/>
  <c r="M22" i="36"/>
  <c r="AJ22" i="36" s="1"/>
  <c r="K22" i="36"/>
  <c r="G22" i="36"/>
  <c r="AD21" i="36"/>
  <c r="AC21" i="36"/>
  <c r="AC2" i="36" s="1"/>
  <c r="Z21" i="36"/>
  <c r="Y21" i="36"/>
  <c r="T21" i="36"/>
  <c r="S21" i="36"/>
  <c r="L21" i="36"/>
  <c r="J21" i="36"/>
  <c r="I21" i="36"/>
  <c r="O7" i="36"/>
  <c r="M7" i="36"/>
  <c r="K7" i="36"/>
  <c r="G7" i="36"/>
  <c r="O6" i="36"/>
  <c r="M6" i="36"/>
  <c r="K6" i="36"/>
  <c r="G6" i="36"/>
  <c r="O5" i="36"/>
  <c r="M5" i="36"/>
  <c r="K5" i="36"/>
  <c r="G5" i="36"/>
  <c r="F1" i="36" s="1"/>
  <c r="Z2" i="36"/>
  <c r="H2" i="36"/>
  <c r="D1" i="36"/>
  <c r="T208" i="35"/>
  <c r="S208" i="35"/>
  <c r="L208" i="35"/>
  <c r="J208" i="35"/>
  <c r="I208" i="35"/>
  <c r="O196" i="35"/>
  <c r="M196" i="35"/>
  <c r="K196" i="35"/>
  <c r="G196" i="35"/>
  <c r="O195" i="35"/>
  <c r="M195" i="35"/>
  <c r="AB195" i="35" s="1"/>
  <c r="K195" i="35"/>
  <c r="G195" i="35"/>
  <c r="O194" i="35"/>
  <c r="M194" i="35"/>
  <c r="AB194" i="35" s="1"/>
  <c r="K194" i="35"/>
  <c r="G194" i="35"/>
  <c r="O193" i="35"/>
  <c r="M193" i="35"/>
  <c r="K193" i="35"/>
  <c r="G193" i="35"/>
  <c r="O192" i="35"/>
  <c r="M192" i="35"/>
  <c r="K192" i="35"/>
  <c r="G192" i="35"/>
  <c r="T191" i="35"/>
  <c r="S191" i="35"/>
  <c r="L191" i="35"/>
  <c r="J191" i="35"/>
  <c r="I191" i="35"/>
  <c r="O178" i="35"/>
  <c r="M178" i="35"/>
  <c r="K178" i="35"/>
  <c r="G178" i="35"/>
  <c r="O177" i="35"/>
  <c r="M177" i="35"/>
  <c r="AB177" i="35" s="1"/>
  <c r="K177" i="35"/>
  <c r="G177" i="35"/>
  <c r="O176" i="35"/>
  <c r="M176" i="35"/>
  <c r="AB176" i="35" s="1"/>
  <c r="K176" i="35"/>
  <c r="G176" i="35"/>
  <c r="O175" i="35"/>
  <c r="M175" i="35"/>
  <c r="K175" i="35"/>
  <c r="G175" i="35"/>
  <c r="T174" i="35"/>
  <c r="S174" i="35"/>
  <c r="L174" i="35"/>
  <c r="J174" i="35"/>
  <c r="I174" i="35"/>
  <c r="O160" i="35"/>
  <c r="M160" i="35"/>
  <c r="K160" i="35"/>
  <c r="G160" i="35"/>
  <c r="O159" i="35"/>
  <c r="M159" i="35"/>
  <c r="K159" i="35"/>
  <c r="G159" i="35"/>
  <c r="O158" i="35"/>
  <c r="M158" i="35"/>
  <c r="K158" i="35"/>
  <c r="G158" i="35"/>
  <c r="T157" i="35"/>
  <c r="S157" i="35"/>
  <c r="L157" i="35"/>
  <c r="J157" i="35"/>
  <c r="I157" i="35"/>
  <c r="O143" i="35"/>
  <c r="M143" i="35"/>
  <c r="AB143" i="35" s="1"/>
  <c r="K143" i="35"/>
  <c r="G143" i="35"/>
  <c r="O142" i="35"/>
  <c r="M142" i="35"/>
  <c r="AB142" i="35" s="1"/>
  <c r="K142" i="35"/>
  <c r="G142" i="35"/>
  <c r="O141" i="35"/>
  <c r="M141" i="35"/>
  <c r="M157" i="35" s="1"/>
  <c r="K141" i="35"/>
  <c r="G141" i="35"/>
  <c r="T140" i="35"/>
  <c r="S140" i="35"/>
  <c r="L140" i="35"/>
  <c r="J140" i="35"/>
  <c r="I140" i="35"/>
  <c r="O127" i="35"/>
  <c r="M127" i="35"/>
  <c r="K127" i="35"/>
  <c r="G127" i="35"/>
  <c r="O126" i="35"/>
  <c r="M126" i="35"/>
  <c r="K126" i="35"/>
  <c r="G126" i="35"/>
  <c r="O125" i="35"/>
  <c r="M125" i="35"/>
  <c r="AB125" i="35" s="1"/>
  <c r="K125" i="35"/>
  <c r="G125" i="35"/>
  <c r="O124" i="35"/>
  <c r="M124" i="35"/>
  <c r="AB124" i="35" s="1"/>
  <c r="K124" i="35"/>
  <c r="G124" i="35"/>
  <c r="T123" i="35"/>
  <c r="S123" i="35"/>
  <c r="L123" i="35"/>
  <c r="J123" i="35"/>
  <c r="I123" i="35"/>
  <c r="O110" i="35"/>
  <c r="M110" i="35"/>
  <c r="AB110" i="35" s="1"/>
  <c r="K110" i="35"/>
  <c r="G110" i="35"/>
  <c r="O109" i="35"/>
  <c r="M109" i="35"/>
  <c r="K109" i="35"/>
  <c r="G109" i="35"/>
  <c r="O108" i="35"/>
  <c r="M108" i="35"/>
  <c r="K108" i="35"/>
  <c r="G108" i="35"/>
  <c r="O107" i="35"/>
  <c r="M107" i="35"/>
  <c r="N107" i="35" s="1"/>
  <c r="K107" i="35"/>
  <c r="G107" i="35"/>
  <c r="T106" i="35"/>
  <c r="S106" i="35"/>
  <c r="L106" i="35"/>
  <c r="J106" i="35"/>
  <c r="I106" i="35"/>
  <c r="O93" i="35"/>
  <c r="M93" i="35"/>
  <c r="AB93" i="35" s="1"/>
  <c r="K93" i="35"/>
  <c r="G93" i="35"/>
  <c r="O92" i="35"/>
  <c r="M92" i="35"/>
  <c r="AB92" i="35" s="1"/>
  <c r="K92" i="35"/>
  <c r="G92" i="35"/>
  <c r="O91" i="35"/>
  <c r="M91" i="35"/>
  <c r="K91" i="35"/>
  <c r="G91" i="35"/>
  <c r="O90" i="35"/>
  <c r="M90" i="35"/>
  <c r="K90" i="35"/>
  <c r="G90" i="35"/>
  <c r="T89" i="35"/>
  <c r="S89" i="35"/>
  <c r="L89" i="35"/>
  <c r="J89" i="35"/>
  <c r="I89" i="35"/>
  <c r="O76" i="35"/>
  <c r="M76" i="35"/>
  <c r="N76" i="35" s="1"/>
  <c r="K76" i="35"/>
  <c r="G76" i="35"/>
  <c r="O75" i="35"/>
  <c r="M75" i="35"/>
  <c r="AB75" i="35" s="1"/>
  <c r="K75" i="35"/>
  <c r="G75" i="35"/>
  <c r="O74" i="35"/>
  <c r="M74" i="35"/>
  <c r="AB74" i="35" s="1"/>
  <c r="K74" i="35"/>
  <c r="G74" i="35"/>
  <c r="O73" i="35"/>
  <c r="M73" i="35"/>
  <c r="AB73" i="35" s="1"/>
  <c r="K73" i="35"/>
  <c r="G73" i="35"/>
  <c r="T72" i="35"/>
  <c r="S72" i="35"/>
  <c r="L72" i="35"/>
  <c r="J72" i="35"/>
  <c r="I72" i="35"/>
  <c r="O56" i="35"/>
  <c r="M56" i="35"/>
  <c r="AB56" i="35" s="1"/>
  <c r="K56" i="35"/>
  <c r="G56" i="35"/>
  <c r="T55" i="35"/>
  <c r="S55" i="35"/>
  <c r="L55" i="35"/>
  <c r="J55" i="35"/>
  <c r="I55" i="35"/>
  <c r="O41" i="35"/>
  <c r="M41" i="35"/>
  <c r="K41" i="35"/>
  <c r="G41" i="35"/>
  <c r="O40" i="35"/>
  <c r="M40" i="35"/>
  <c r="N40" i="35" s="1"/>
  <c r="K40" i="35"/>
  <c r="G40" i="35"/>
  <c r="O39" i="35"/>
  <c r="M39" i="35"/>
  <c r="K39" i="35"/>
  <c r="G39" i="35"/>
  <c r="T38" i="35"/>
  <c r="S38" i="35"/>
  <c r="L38" i="35"/>
  <c r="J38" i="35"/>
  <c r="I38" i="35"/>
  <c r="O23" i="35"/>
  <c r="M23" i="35"/>
  <c r="AB23" i="35" s="1"/>
  <c r="K23" i="35"/>
  <c r="G23" i="35"/>
  <c r="O22" i="35"/>
  <c r="M22" i="35"/>
  <c r="M38" i="35" s="1"/>
  <c r="K22" i="35"/>
  <c r="G22" i="35"/>
  <c r="T21" i="35"/>
  <c r="S21" i="35"/>
  <c r="L21" i="35"/>
  <c r="J21" i="35"/>
  <c r="I21" i="35"/>
  <c r="O6" i="35"/>
  <c r="M6" i="35"/>
  <c r="AB6" i="35" s="1"/>
  <c r="K6" i="35"/>
  <c r="G6" i="35"/>
  <c r="O5" i="35"/>
  <c r="M5" i="35"/>
  <c r="AB5" i="35" s="1"/>
  <c r="K5" i="35"/>
  <c r="G5" i="35"/>
  <c r="H2" i="35"/>
  <c r="H1" i="35"/>
  <c r="F1" i="35"/>
  <c r="D1" i="35"/>
  <c r="X34" i="34"/>
  <c r="W34" i="34"/>
  <c r="V34" i="34"/>
  <c r="T34" i="34"/>
  <c r="P34" i="34"/>
  <c r="M8" i="34" s="1"/>
  <c r="O34" i="34"/>
  <c r="N34" i="34"/>
  <c r="M34" i="34"/>
  <c r="I34" i="34"/>
  <c r="H34" i="34"/>
  <c r="G34" i="34"/>
  <c r="D34" i="34"/>
  <c r="O16" i="34"/>
  <c r="N16" i="34"/>
  <c r="K16" i="34"/>
  <c r="I16" i="34"/>
  <c r="H16" i="34"/>
  <c r="G16" i="34"/>
  <c r="F16" i="34"/>
  <c r="E16" i="34"/>
  <c r="D16" i="34"/>
  <c r="G8" i="34" s="1"/>
  <c r="I8" i="34"/>
  <c r="F8" i="34"/>
  <c r="M7" i="34"/>
  <c r="K7" i="34"/>
  <c r="I7" i="34"/>
  <c r="G7" i="34"/>
  <c r="F7" i="34"/>
  <c r="E7" i="34"/>
  <c r="R6" i="34"/>
  <c r="Q6" i="34"/>
  <c r="P6" i="34"/>
  <c r="O6" i="34"/>
  <c r="M6" i="34"/>
  <c r="K6" i="34"/>
  <c r="I6" i="34"/>
  <c r="G6" i="34"/>
  <c r="F6" i="34"/>
  <c r="E6" i="34"/>
  <c r="F3" i="34"/>
  <c r="AD157" i="33"/>
  <c r="AC157" i="33"/>
  <c r="Z157" i="33"/>
  <c r="Y157" i="33"/>
  <c r="T157" i="33"/>
  <c r="S157" i="33"/>
  <c r="L157" i="33"/>
  <c r="J157" i="33"/>
  <c r="I157" i="33"/>
  <c r="O144" i="33"/>
  <c r="M144" i="33"/>
  <c r="K144" i="33"/>
  <c r="G144" i="33"/>
  <c r="O143" i="33"/>
  <c r="M143" i="33"/>
  <c r="K143" i="33"/>
  <c r="G143" i="33"/>
  <c r="O142" i="33"/>
  <c r="M142" i="33"/>
  <c r="K142" i="33"/>
  <c r="G142" i="33"/>
  <c r="O141" i="33"/>
  <c r="M141" i="33"/>
  <c r="K141" i="33"/>
  <c r="G141" i="33"/>
  <c r="AD140" i="33"/>
  <c r="AC140" i="33"/>
  <c r="Z140" i="33"/>
  <c r="Y140" i="33"/>
  <c r="T140" i="33"/>
  <c r="S140" i="33"/>
  <c r="L140" i="33"/>
  <c r="J140" i="33"/>
  <c r="I140" i="33"/>
  <c r="O126" i="33"/>
  <c r="M126" i="33"/>
  <c r="AJ126" i="33" s="1"/>
  <c r="K126" i="33"/>
  <c r="G126" i="33"/>
  <c r="O125" i="33"/>
  <c r="M125" i="33"/>
  <c r="N125" i="33" s="1"/>
  <c r="K125" i="33"/>
  <c r="G125" i="33"/>
  <c r="O124" i="33"/>
  <c r="M124" i="33"/>
  <c r="K124" i="33"/>
  <c r="G124" i="33"/>
  <c r="AD123" i="33"/>
  <c r="AC123" i="33"/>
  <c r="Z123" i="33"/>
  <c r="Y123" i="33"/>
  <c r="T123" i="33"/>
  <c r="S123" i="33"/>
  <c r="L123" i="33"/>
  <c r="J123" i="33"/>
  <c r="I123" i="33"/>
  <c r="O110" i="33"/>
  <c r="M110" i="33"/>
  <c r="K110" i="33"/>
  <c r="G110" i="33"/>
  <c r="O109" i="33"/>
  <c r="M109" i="33"/>
  <c r="K109" i="33"/>
  <c r="G109" i="33"/>
  <c r="O108" i="33"/>
  <c r="M108" i="33"/>
  <c r="K108" i="33"/>
  <c r="G108" i="33"/>
  <c r="O107" i="33"/>
  <c r="M107" i="33"/>
  <c r="K107" i="33"/>
  <c r="G107" i="33"/>
  <c r="AD106" i="33"/>
  <c r="AC106" i="33"/>
  <c r="Z106" i="33"/>
  <c r="Y106" i="33"/>
  <c r="T106" i="33"/>
  <c r="S106" i="33"/>
  <c r="L106" i="33"/>
  <c r="J106" i="33"/>
  <c r="I106" i="33"/>
  <c r="O92" i="33"/>
  <c r="M92" i="33"/>
  <c r="K92" i="33"/>
  <c r="G92" i="33"/>
  <c r="O91" i="33"/>
  <c r="M91" i="33"/>
  <c r="K91" i="33"/>
  <c r="G91" i="33"/>
  <c r="O90" i="33"/>
  <c r="M90" i="33"/>
  <c r="K90" i="33"/>
  <c r="G90" i="33"/>
  <c r="AD89" i="33"/>
  <c r="AC89" i="33"/>
  <c r="Z89" i="33"/>
  <c r="Y89" i="33"/>
  <c r="T89" i="33"/>
  <c r="S89" i="33"/>
  <c r="L89" i="33"/>
  <c r="J89" i="33"/>
  <c r="I89" i="33"/>
  <c r="O81" i="33"/>
  <c r="M81" i="33"/>
  <c r="K81" i="33"/>
  <c r="G81" i="33"/>
  <c r="O80" i="33"/>
  <c r="M80" i="33"/>
  <c r="K80" i="33"/>
  <c r="G80" i="33"/>
  <c r="O79" i="33"/>
  <c r="M79" i="33"/>
  <c r="K79" i="33"/>
  <c r="G79" i="33"/>
  <c r="O78" i="33"/>
  <c r="M78" i="33"/>
  <c r="K78" i="33"/>
  <c r="G78" i="33"/>
  <c r="O77" i="33"/>
  <c r="M77" i="33"/>
  <c r="K77" i="33"/>
  <c r="G77" i="33"/>
  <c r="O76" i="33"/>
  <c r="M76" i="33"/>
  <c r="AJ76" i="33" s="1"/>
  <c r="K76" i="33"/>
  <c r="G76" i="33"/>
  <c r="O75" i="33"/>
  <c r="M75" i="33"/>
  <c r="K75" i="33"/>
  <c r="G75" i="33"/>
  <c r="O74" i="33"/>
  <c r="M74" i="33"/>
  <c r="K74" i="33"/>
  <c r="G74" i="33"/>
  <c r="O73" i="33"/>
  <c r="M73" i="33"/>
  <c r="AJ73" i="33" s="1"/>
  <c r="K73" i="33"/>
  <c r="G73" i="33"/>
  <c r="AD72" i="33"/>
  <c r="AC72" i="33"/>
  <c r="Z72" i="33"/>
  <c r="Y72" i="33"/>
  <c r="T72" i="33"/>
  <c r="S72" i="33"/>
  <c r="L72" i="33"/>
  <c r="J72" i="33"/>
  <c r="I72" i="33"/>
  <c r="O72" i="33" s="1"/>
  <c r="O60" i="33"/>
  <c r="M60" i="33"/>
  <c r="K60" i="33"/>
  <c r="G60" i="33"/>
  <c r="O59" i="33"/>
  <c r="M59" i="33"/>
  <c r="K59" i="33"/>
  <c r="G59" i="33"/>
  <c r="O58" i="33"/>
  <c r="M58" i="33"/>
  <c r="K58" i="33"/>
  <c r="G58" i="33"/>
  <c r="O57" i="33"/>
  <c r="M57" i="33"/>
  <c r="K57" i="33"/>
  <c r="G57" i="33"/>
  <c r="O56" i="33"/>
  <c r="M56" i="33"/>
  <c r="K56" i="33"/>
  <c r="G56" i="33"/>
  <c r="AD55" i="33"/>
  <c r="AC55" i="33"/>
  <c r="Z55" i="33"/>
  <c r="Y55" i="33"/>
  <c r="T55" i="33"/>
  <c r="S55" i="33"/>
  <c r="L55" i="33"/>
  <c r="J55" i="33"/>
  <c r="I55" i="33"/>
  <c r="O45" i="33"/>
  <c r="M45" i="33"/>
  <c r="K45" i="33"/>
  <c r="G45" i="33"/>
  <c r="O44" i="33"/>
  <c r="M44" i="33"/>
  <c r="K44" i="33"/>
  <c r="G44" i="33"/>
  <c r="O43" i="33"/>
  <c r="M43" i="33"/>
  <c r="K43" i="33"/>
  <c r="G43" i="33"/>
  <c r="O42" i="33"/>
  <c r="M42" i="33"/>
  <c r="K42" i="33"/>
  <c r="G42" i="33"/>
  <c r="O41" i="33"/>
  <c r="M41" i="33"/>
  <c r="K41" i="33"/>
  <c r="G41" i="33"/>
  <c r="O40" i="33"/>
  <c r="M40" i="33"/>
  <c r="K40" i="33"/>
  <c r="G40" i="33"/>
  <c r="O39" i="33"/>
  <c r="M39" i="33"/>
  <c r="K39" i="33"/>
  <c r="G39" i="33"/>
  <c r="AD38" i="33"/>
  <c r="AC38" i="33"/>
  <c r="Z38" i="33"/>
  <c r="Y38" i="33"/>
  <c r="T38" i="33"/>
  <c r="S38" i="33"/>
  <c r="L38" i="33"/>
  <c r="J38" i="33"/>
  <c r="I38" i="33"/>
  <c r="O25" i="33"/>
  <c r="M25" i="33"/>
  <c r="K25" i="33"/>
  <c r="G25" i="33"/>
  <c r="O24" i="33"/>
  <c r="M24" i="33"/>
  <c r="K24" i="33"/>
  <c r="G24" i="33"/>
  <c r="O23" i="33"/>
  <c r="M23" i="33"/>
  <c r="K23" i="33"/>
  <c r="G23" i="33"/>
  <c r="O22" i="33"/>
  <c r="M22" i="33"/>
  <c r="K22" i="33"/>
  <c r="G22" i="33"/>
  <c r="AD21" i="33"/>
  <c r="AD2" i="33" s="1"/>
  <c r="AC21" i="33"/>
  <c r="Z21" i="33"/>
  <c r="Y21" i="33"/>
  <c r="T21" i="33"/>
  <c r="S21" i="33"/>
  <c r="L21" i="33"/>
  <c r="H1" i="33" s="1"/>
  <c r="J21" i="33"/>
  <c r="I21" i="33"/>
  <c r="O7" i="33"/>
  <c r="M7" i="33"/>
  <c r="K7" i="33"/>
  <c r="G7" i="33"/>
  <c r="O6" i="33"/>
  <c r="M6" i="33"/>
  <c r="K6" i="33"/>
  <c r="G6" i="33"/>
  <c r="O5" i="33"/>
  <c r="M5" i="33"/>
  <c r="AI5" i="33" s="1"/>
  <c r="K5" i="33"/>
  <c r="G5" i="33"/>
  <c r="Y2" i="33"/>
  <c r="H2" i="33"/>
  <c r="D1" i="33"/>
  <c r="T208" i="32"/>
  <c r="S208" i="32"/>
  <c r="L208" i="32"/>
  <c r="J208" i="32"/>
  <c r="I208" i="32"/>
  <c r="O197" i="32"/>
  <c r="M197" i="32"/>
  <c r="K197" i="32"/>
  <c r="G197" i="32"/>
  <c r="O196" i="32"/>
  <c r="M196" i="32"/>
  <c r="K196" i="32"/>
  <c r="G196" i="32"/>
  <c r="O195" i="32"/>
  <c r="M195" i="32"/>
  <c r="K195" i="32"/>
  <c r="G195" i="32"/>
  <c r="O194" i="32"/>
  <c r="M194" i="32"/>
  <c r="K194" i="32"/>
  <c r="G194" i="32"/>
  <c r="O193" i="32"/>
  <c r="M193" i="32"/>
  <c r="K193" i="32"/>
  <c r="G193" i="32"/>
  <c r="O192" i="32"/>
  <c r="M192" i="32"/>
  <c r="K192" i="32"/>
  <c r="G192" i="32"/>
  <c r="T191" i="32"/>
  <c r="S191" i="32"/>
  <c r="L191" i="32"/>
  <c r="J191" i="32"/>
  <c r="I191" i="32"/>
  <c r="O178" i="32"/>
  <c r="M178" i="32"/>
  <c r="K178" i="32"/>
  <c r="G178" i="32"/>
  <c r="O177" i="32"/>
  <c r="M177" i="32"/>
  <c r="K177" i="32"/>
  <c r="G177" i="32"/>
  <c r="O176" i="32"/>
  <c r="M176" i="32"/>
  <c r="K176" i="32"/>
  <c r="G176" i="32"/>
  <c r="O175" i="32"/>
  <c r="M175" i="32"/>
  <c r="K175" i="32"/>
  <c r="G175" i="32"/>
  <c r="T174" i="32"/>
  <c r="S174" i="32"/>
  <c r="L174" i="32"/>
  <c r="J174" i="32"/>
  <c r="I174" i="32"/>
  <c r="O160" i="32"/>
  <c r="M160" i="32"/>
  <c r="K160" i="32"/>
  <c r="G160" i="32"/>
  <c r="O159" i="32"/>
  <c r="M159" i="32"/>
  <c r="K159" i="32"/>
  <c r="G159" i="32"/>
  <c r="O158" i="32"/>
  <c r="M158" i="32"/>
  <c r="K158" i="32"/>
  <c r="G158" i="32"/>
  <c r="T157" i="32"/>
  <c r="S157" i="32"/>
  <c r="L157" i="32"/>
  <c r="J157" i="32"/>
  <c r="I157" i="32"/>
  <c r="O157" i="32" s="1"/>
  <c r="O143" i="32"/>
  <c r="M143" i="32"/>
  <c r="K143" i="32"/>
  <c r="G143" i="32"/>
  <c r="O142" i="32"/>
  <c r="M142" i="32"/>
  <c r="K142" i="32"/>
  <c r="G142" i="32"/>
  <c r="O141" i="32"/>
  <c r="M141" i="32"/>
  <c r="K141" i="32"/>
  <c r="G141" i="32"/>
  <c r="T140" i="32"/>
  <c r="S140" i="32"/>
  <c r="L140" i="32"/>
  <c r="J140" i="32"/>
  <c r="I140" i="32"/>
  <c r="O127" i="32"/>
  <c r="M127" i="32"/>
  <c r="K127" i="32"/>
  <c r="G127" i="32"/>
  <c r="O126" i="32"/>
  <c r="M126" i="32"/>
  <c r="K126" i="32"/>
  <c r="G126" i="32"/>
  <c r="O125" i="32"/>
  <c r="M125" i="32"/>
  <c r="K125" i="32"/>
  <c r="G125" i="32"/>
  <c r="O124" i="32"/>
  <c r="M124" i="32"/>
  <c r="K124" i="32"/>
  <c r="G124" i="32"/>
  <c r="T123" i="32"/>
  <c r="S123" i="32"/>
  <c r="L123" i="32"/>
  <c r="J123" i="32"/>
  <c r="I123" i="32"/>
  <c r="O110" i="32"/>
  <c r="M110" i="32"/>
  <c r="K110" i="32"/>
  <c r="G110" i="32"/>
  <c r="O109" i="32"/>
  <c r="M109" i="32"/>
  <c r="K109" i="32"/>
  <c r="G109" i="32"/>
  <c r="O108" i="32"/>
  <c r="M108" i="32"/>
  <c r="K108" i="32"/>
  <c r="G108" i="32"/>
  <c r="O107" i="32"/>
  <c r="M107" i="32"/>
  <c r="K107" i="32"/>
  <c r="G107" i="32"/>
  <c r="T106" i="32"/>
  <c r="S106" i="32"/>
  <c r="L106" i="32"/>
  <c r="J106" i="32"/>
  <c r="I106" i="32"/>
  <c r="O106" i="32" s="1"/>
  <c r="O93" i="32"/>
  <c r="M93" i="32"/>
  <c r="K93" i="32"/>
  <c r="G93" i="32"/>
  <c r="O92" i="32"/>
  <c r="M92" i="32"/>
  <c r="K92" i="32"/>
  <c r="G92" i="32"/>
  <c r="O91" i="32"/>
  <c r="M91" i="32"/>
  <c r="K91" i="32"/>
  <c r="G91" i="32"/>
  <c r="O90" i="32"/>
  <c r="M90" i="32"/>
  <c r="K90" i="32"/>
  <c r="G90" i="32"/>
  <c r="T89" i="32"/>
  <c r="S89" i="32"/>
  <c r="L89" i="32"/>
  <c r="J89" i="32"/>
  <c r="I89" i="32"/>
  <c r="O76" i="32"/>
  <c r="M76" i="32"/>
  <c r="K76" i="32"/>
  <c r="G76" i="32"/>
  <c r="O75" i="32"/>
  <c r="M75" i="32"/>
  <c r="K75" i="32"/>
  <c r="G75" i="32"/>
  <c r="O74" i="32"/>
  <c r="M74" i="32"/>
  <c r="K74" i="32"/>
  <c r="G74" i="32"/>
  <c r="O73" i="32"/>
  <c r="M73" i="32"/>
  <c r="K73" i="32"/>
  <c r="G73" i="32"/>
  <c r="T72" i="32"/>
  <c r="S72" i="32"/>
  <c r="L72" i="32"/>
  <c r="J72" i="32"/>
  <c r="I72" i="32"/>
  <c r="O56" i="32"/>
  <c r="M56" i="32"/>
  <c r="M72" i="32" s="1"/>
  <c r="K56" i="32"/>
  <c r="G56" i="32"/>
  <c r="T55" i="32"/>
  <c r="S55" i="32"/>
  <c r="L55" i="32"/>
  <c r="J55" i="32"/>
  <c r="I55" i="32"/>
  <c r="O41" i="32"/>
  <c r="M41" i="32"/>
  <c r="K41" i="32"/>
  <c r="G41" i="32"/>
  <c r="O40" i="32"/>
  <c r="M40" i="32"/>
  <c r="K40" i="32"/>
  <c r="G40" i="32"/>
  <c r="O39" i="32"/>
  <c r="M39" i="32"/>
  <c r="K39" i="32"/>
  <c r="G39" i="32"/>
  <c r="T38" i="32"/>
  <c r="S38" i="32"/>
  <c r="L38" i="32"/>
  <c r="J38" i="32"/>
  <c r="I38" i="32"/>
  <c r="O38" i="32" s="1"/>
  <c r="O23" i="32"/>
  <c r="M23" i="32"/>
  <c r="K23" i="32"/>
  <c r="G23" i="32"/>
  <c r="O22" i="32"/>
  <c r="M22" i="32"/>
  <c r="K22" i="32"/>
  <c r="G22" i="32"/>
  <c r="T21" i="32"/>
  <c r="S21" i="32"/>
  <c r="L21" i="32"/>
  <c r="J21" i="32"/>
  <c r="I21" i="32"/>
  <c r="O6" i="32"/>
  <c r="M6" i="32"/>
  <c r="K6" i="32"/>
  <c r="G6" i="32"/>
  <c r="O5" i="32"/>
  <c r="M5" i="32"/>
  <c r="K5" i="32"/>
  <c r="G5" i="32"/>
  <c r="F1" i="32" s="1"/>
  <c r="H2" i="32"/>
  <c r="D1" i="32"/>
  <c r="F3" i="31" s="1"/>
  <c r="X34" i="31"/>
  <c r="W34" i="31"/>
  <c r="V34" i="31"/>
  <c r="T34" i="31"/>
  <c r="P34" i="31"/>
  <c r="O34" i="31"/>
  <c r="N34" i="31"/>
  <c r="M34" i="31"/>
  <c r="I34" i="31"/>
  <c r="H34" i="31"/>
  <c r="G34" i="31"/>
  <c r="D34" i="31"/>
  <c r="K8" i="31" s="1"/>
  <c r="O16" i="31"/>
  <c r="N16" i="31"/>
  <c r="K16" i="31"/>
  <c r="I16" i="31"/>
  <c r="H16" i="31"/>
  <c r="G16" i="31"/>
  <c r="F16" i="31"/>
  <c r="E16" i="31"/>
  <c r="D16" i="31"/>
  <c r="I8" i="31"/>
  <c r="F8" i="31"/>
  <c r="M7" i="31"/>
  <c r="K7" i="31"/>
  <c r="I7" i="31"/>
  <c r="G7" i="31"/>
  <c r="F7" i="31"/>
  <c r="E7" i="31"/>
  <c r="R6" i="31"/>
  <c r="Q6" i="31"/>
  <c r="P6" i="31"/>
  <c r="O6" i="31"/>
  <c r="M6" i="31"/>
  <c r="K6" i="31"/>
  <c r="I6" i="31"/>
  <c r="G6" i="31"/>
  <c r="F6" i="31"/>
  <c r="E6" i="31"/>
  <c r="AD174" i="30"/>
  <c r="AC174" i="30"/>
  <c r="Z174" i="30"/>
  <c r="Y174" i="30"/>
  <c r="T174" i="30"/>
  <c r="S174" i="30"/>
  <c r="L174" i="30"/>
  <c r="J174" i="30"/>
  <c r="I174" i="30"/>
  <c r="O160" i="30"/>
  <c r="M160" i="30"/>
  <c r="AJ160" i="30" s="1"/>
  <c r="K160" i="30"/>
  <c r="G160" i="30"/>
  <c r="O159" i="30"/>
  <c r="M159" i="30"/>
  <c r="K159" i="30"/>
  <c r="G159" i="30"/>
  <c r="O158" i="30"/>
  <c r="M158" i="30"/>
  <c r="K158" i="30"/>
  <c r="G158" i="30"/>
  <c r="AD157" i="30"/>
  <c r="AC157" i="30"/>
  <c r="Z157" i="30"/>
  <c r="Y157" i="30"/>
  <c r="T157" i="30"/>
  <c r="S157" i="30"/>
  <c r="L157" i="30"/>
  <c r="J157" i="30"/>
  <c r="I157" i="30"/>
  <c r="O143" i="30"/>
  <c r="M143" i="30"/>
  <c r="K143" i="30"/>
  <c r="G143" i="30"/>
  <c r="O142" i="30"/>
  <c r="M142" i="30"/>
  <c r="AJ142" i="30" s="1"/>
  <c r="K142" i="30"/>
  <c r="G142" i="30"/>
  <c r="O141" i="30"/>
  <c r="M141" i="30"/>
  <c r="K141" i="30"/>
  <c r="G141" i="30"/>
  <c r="AD140" i="30"/>
  <c r="AC140" i="30"/>
  <c r="Z140" i="30"/>
  <c r="Y140" i="30"/>
  <c r="T140" i="30"/>
  <c r="S140" i="30"/>
  <c r="L140" i="30"/>
  <c r="J140" i="30"/>
  <c r="I140" i="30"/>
  <c r="O124" i="30"/>
  <c r="M124" i="30"/>
  <c r="AJ124" i="30" s="1"/>
  <c r="K124" i="30"/>
  <c r="G124" i="30"/>
  <c r="AD123" i="30"/>
  <c r="AC123" i="30"/>
  <c r="Z123" i="30"/>
  <c r="Y123" i="30"/>
  <c r="T123" i="30"/>
  <c r="S123" i="30"/>
  <c r="L123" i="30"/>
  <c r="J123" i="30"/>
  <c r="I123" i="30"/>
  <c r="O111" i="30"/>
  <c r="M111" i="30"/>
  <c r="AJ111" i="30" s="1"/>
  <c r="K111" i="30"/>
  <c r="G111" i="30"/>
  <c r="O110" i="30"/>
  <c r="M110" i="30"/>
  <c r="K110" i="30"/>
  <c r="G110" i="30"/>
  <c r="O109" i="30"/>
  <c r="M109" i="30"/>
  <c r="K109" i="30"/>
  <c r="G109" i="30"/>
  <c r="O108" i="30"/>
  <c r="M108" i="30"/>
  <c r="N108" i="30" s="1"/>
  <c r="K108" i="30"/>
  <c r="G108" i="30"/>
  <c r="O107" i="30"/>
  <c r="M107" i="30"/>
  <c r="K107" i="30"/>
  <c r="G107" i="30"/>
  <c r="AD106" i="30"/>
  <c r="AC106" i="30"/>
  <c r="Z106" i="30"/>
  <c r="Y106" i="30"/>
  <c r="T106" i="30"/>
  <c r="S106" i="30"/>
  <c r="L106" i="30"/>
  <c r="J106" i="30"/>
  <c r="I106" i="30"/>
  <c r="O92" i="30"/>
  <c r="M92" i="30"/>
  <c r="K92" i="30"/>
  <c r="G92" i="30"/>
  <c r="O91" i="30"/>
  <c r="M91" i="30"/>
  <c r="K91" i="30"/>
  <c r="G91" i="30"/>
  <c r="O90" i="30"/>
  <c r="M90" i="30"/>
  <c r="M106" i="30" s="1"/>
  <c r="K90" i="30"/>
  <c r="G90" i="30"/>
  <c r="AD89" i="30"/>
  <c r="AC89" i="30"/>
  <c r="Z89" i="30"/>
  <c r="Y89" i="30"/>
  <c r="T89" i="30"/>
  <c r="S89" i="30"/>
  <c r="L89" i="30"/>
  <c r="J89" i="30"/>
  <c r="I89" i="30"/>
  <c r="O81" i="30"/>
  <c r="M81" i="30"/>
  <c r="K81" i="30"/>
  <c r="G81" i="30"/>
  <c r="O80" i="30"/>
  <c r="M80" i="30"/>
  <c r="AJ80" i="30" s="1"/>
  <c r="K80" i="30"/>
  <c r="G80" i="30"/>
  <c r="O79" i="30"/>
  <c r="M79" i="30"/>
  <c r="K79" i="30"/>
  <c r="G79" i="30"/>
  <c r="O78" i="30"/>
  <c r="M78" i="30"/>
  <c r="K78" i="30"/>
  <c r="G78" i="30"/>
  <c r="O77" i="30"/>
  <c r="M77" i="30"/>
  <c r="K77" i="30"/>
  <c r="G77" i="30"/>
  <c r="O76" i="30"/>
  <c r="M76" i="30"/>
  <c r="AJ76" i="30" s="1"/>
  <c r="K76" i="30"/>
  <c r="G76" i="30"/>
  <c r="O75" i="30"/>
  <c r="M75" i="30"/>
  <c r="K75" i="30"/>
  <c r="G75" i="30"/>
  <c r="O74" i="30"/>
  <c r="M74" i="30"/>
  <c r="K74" i="30"/>
  <c r="G74" i="30"/>
  <c r="O73" i="30"/>
  <c r="M73" i="30"/>
  <c r="M89" i="30" s="1"/>
  <c r="K73" i="30"/>
  <c r="G73" i="30"/>
  <c r="AD72" i="30"/>
  <c r="AC72" i="30"/>
  <c r="Z72" i="30"/>
  <c r="Y72" i="30"/>
  <c r="T72" i="30"/>
  <c r="S72" i="30"/>
  <c r="L72" i="30"/>
  <c r="J72" i="30"/>
  <c r="I72" i="30"/>
  <c r="O61" i="30"/>
  <c r="M61" i="30"/>
  <c r="K61" i="30"/>
  <c r="G61" i="30"/>
  <c r="O60" i="30"/>
  <c r="M60" i="30"/>
  <c r="N60" i="30" s="1"/>
  <c r="K60" i="30"/>
  <c r="G60" i="30"/>
  <c r="O59" i="30"/>
  <c r="M59" i="30"/>
  <c r="AJ59" i="30" s="1"/>
  <c r="K59" i="30"/>
  <c r="G59" i="30"/>
  <c r="O58" i="30"/>
  <c r="M58" i="30"/>
  <c r="AJ58" i="30" s="1"/>
  <c r="K58" i="30"/>
  <c r="G58" i="30"/>
  <c r="O57" i="30"/>
  <c r="M57" i="30"/>
  <c r="K57" i="30"/>
  <c r="G57" i="30"/>
  <c r="O56" i="30"/>
  <c r="M56" i="30"/>
  <c r="K56" i="30"/>
  <c r="G56" i="30"/>
  <c r="AD55" i="30"/>
  <c r="AC55" i="30"/>
  <c r="Z55" i="30"/>
  <c r="Y55" i="30"/>
  <c r="T55" i="30"/>
  <c r="S55" i="30"/>
  <c r="L55" i="30"/>
  <c r="J55" i="30"/>
  <c r="I55" i="30"/>
  <c r="O44" i="30"/>
  <c r="M44" i="30"/>
  <c r="K44" i="30"/>
  <c r="G44" i="30"/>
  <c r="O43" i="30"/>
  <c r="M43" i="30"/>
  <c r="K43" i="30"/>
  <c r="G43" i="30"/>
  <c r="O42" i="30"/>
  <c r="M42" i="30"/>
  <c r="K42" i="30"/>
  <c r="G42" i="30"/>
  <c r="O41" i="30"/>
  <c r="M41" i="30"/>
  <c r="AJ41" i="30" s="1"/>
  <c r="K41" i="30"/>
  <c r="G41" i="30"/>
  <c r="O40" i="30"/>
  <c r="M40" i="30"/>
  <c r="K40" i="30"/>
  <c r="G40" i="30"/>
  <c r="O39" i="30"/>
  <c r="M39" i="30"/>
  <c r="K39" i="30"/>
  <c r="G39" i="30"/>
  <c r="AD38" i="30"/>
  <c r="AC38" i="30"/>
  <c r="Z38" i="30"/>
  <c r="Y38" i="30"/>
  <c r="T38" i="30"/>
  <c r="S38" i="30"/>
  <c r="L38" i="30"/>
  <c r="J38" i="30"/>
  <c r="I38" i="30"/>
  <c r="O25" i="30"/>
  <c r="M25" i="30"/>
  <c r="K25" i="30"/>
  <c r="G25" i="30"/>
  <c r="O24" i="30"/>
  <c r="M24" i="30"/>
  <c r="K24" i="30"/>
  <c r="G24" i="30"/>
  <c r="O23" i="30"/>
  <c r="M23" i="30"/>
  <c r="N23" i="30" s="1"/>
  <c r="K23" i="30"/>
  <c r="G23" i="30"/>
  <c r="O22" i="30"/>
  <c r="M22" i="30"/>
  <c r="K22" i="30"/>
  <c r="G22" i="30"/>
  <c r="AD21" i="30"/>
  <c r="AC21" i="30"/>
  <c r="Z21" i="30"/>
  <c r="Y21" i="30"/>
  <c r="T21" i="30"/>
  <c r="S21" i="30"/>
  <c r="L21" i="30"/>
  <c r="J21" i="30"/>
  <c r="I21" i="30"/>
  <c r="O7" i="30"/>
  <c r="M7" i="30"/>
  <c r="K7" i="30"/>
  <c r="G7" i="30"/>
  <c r="O6" i="30"/>
  <c r="M6" i="30"/>
  <c r="AJ6" i="30" s="1"/>
  <c r="K6" i="30"/>
  <c r="G6" i="30"/>
  <c r="O5" i="30"/>
  <c r="M5" i="30"/>
  <c r="K5" i="30"/>
  <c r="G5" i="30"/>
  <c r="AD2" i="30"/>
  <c r="H2" i="30"/>
  <c r="D1" i="30"/>
  <c r="T208" i="29"/>
  <c r="S208" i="29"/>
  <c r="L208" i="29"/>
  <c r="J208" i="29"/>
  <c r="I208" i="29"/>
  <c r="O197" i="29"/>
  <c r="M197" i="29"/>
  <c r="K197" i="29"/>
  <c r="G197" i="29"/>
  <c r="O196" i="29"/>
  <c r="M196" i="29"/>
  <c r="N196" i="29" s="1"/>
  <c r="K196" i="29"/>
  <c r="G196" i="29"/>
  <c r="O195" i="29"/>
  <c r="M195" i="29"/>
  <c r="K195" i="29"/>
  <c r="G195" i="29"/>
  <c r="O194" i="29"/>
  <c r="M194" i="29"/>
  <c r="K194" i="29"/>
  <c r="G194" i="29"/>
  <c r="O193" i="29"/>
  <c r="M193" i="29"/>
  <c r="K193" i="29"/>
  <c r="G193" i="29"/>
  <c r="O192" i="29"/>
  <c r="M192" i="29"/>
  <c r="K192" i="29"/>
  <c r="G192" i="29"/>
  <c r="T191" i="29"/>
  <c r="S191" i="29"/>
  <c r="L191" i="29"/>
  <c r="J191" i="29"/>
  <c r="I191" i="29"/>
  <c r="O178" i="29"/>
  <c r="M178" i="29"/>
  <c r="K178" i="29"/>
  <c r="G178" i="29"/>
  <c r="O177" i="29"/>
  <c r="M177" i="29"/>
  <c r="K177" i="29"/>
  <c r="G177" i="29"/>
  <c r="O176" i="29"/>
  <c r="M176" i="29"/>
  <c r="K176" i="29"/>
  <c r="G176" i="29"/>
  <c r="O175" i="29"/>
  <c r="M175" i="29"/>
  <c r="K175" i="29"/>
  <c r="G175" i="29"/>
  <c r="T174" i="29"/>
  <c r="S174" i="29"/>
  <c r="L174" i="29"/>
  <c r="J174" i="29"/>
  <c r="I174" i="29"/>
  <c r="O160" i="29"/>
  <c r="M160" i="29"/>
  <c r="K160" i="29"/>
  <c r="G160" i="29"/>
  <c r="O159" i="29"/>
  <c r="M159" i="29"/>
  <c r="K159" i="29"/>
  <c r="G159" i="29"/>
  <c r="O158" i="29"/>
  <c r="M158" i="29"/>
  <c r="K158" i="29"/>
  <c r="G158" i="29"/>
  <c r="T157" i="29"/>
  <c r="S157" i="29"/>
  <c r="L157" i="29"/>
  <c r="J157" i="29"/>
  <c r="I157" i="29"/>
  <c r="O143" i="29"/>
  <c r="M143" i="29"/>
  <c r="K143" i="29"/>
  <c r="G143" i="29"/>
  <c r="O142" i="29"/>
  <c r="M142" i="29"/>
  <c r="K142" i="29"/>
  <c r="G142" i="29"/>
  <c r="O141" i="29"/>
  <c r="M141" i="29"/>
  <c r="K141" i="29"/>
  <c r="G141" i="29"/>
  <c r="T140" i="29"/>
  <c r="S140" i="29"/>
  <c r="L140" i="29"/>
  <c r="J140" i="29"/>
  <c r="I140" i="29"/>
  <c r="O127" i="29"/>
  <c r="M127" i="29"/>
  <c r="K127" i="29"/>
  <c r="G127" i="29"/>
  <c r="O126" i="29"/>
  <c r="M126" i="29"/>
  <c r="K126" i="29"/>
  <c r="G126" i="29"/>
  <c r="O125" i="29"/>
  <c r="M125" i="29"/>
  <c r="K125" i="29"/>
  <c r="G125" i="29"/>
  <c r="O124" i="29"/>
  <c r="M124" i="29"/>
  <c r="AB124" i="29" s="1"/>
  <c r="K124" i="29"/>
  <c r="G124" i="29"/>
  <c r="T123" i="29"/>
  <c r="S123" i="29"/>
  <c r="L123" i="29"/>
  <c r="J123" i="29"/>
  <c r="I123" i="29"/>
  <c r="O110" i="29"/>
  <c r="M110" i="29"/>
  <c r="K110" i="29"/>
  <c r="G110" i="29"/>
  <c r="O109" i="29"/>
  <c r="M109" i="29"/>
  <c r="K109" i="29"/>
  <c r="G109" i="29"/>
  <c r="O108" i="29"/>
  <c r="M108" i="29"/>
  <c r="K108" i="29"/>
  <c r="G108" i="29"/>
  <c r="O107" i="29"/>
  <c r="M107" i="29"/>
  <c r="K107" i="29"/>
  <c r="G107" i="29"/>
  <c r="T106" i="29"/>
  <c r="S106" i="29"/>
  <c r="L106" i="29"/>
  <c r="J106" i="29"/>
  <c r="I106" i="29"/>
  <c r="O93" i="29"/>
  <c r="M93" i="29"/>
  <c r="K93" i="29"/>
  <c r="G93" i="29"/>
  <c r="O92" i="29"/>
  <c r="M92" i="29"/>
  <c r="K92" i="29"/>
  <c r="G92" i="29"/>
  <c r="O91" i="29"/>
  <c r="M91" i="29"/>
  <c r="K91" i="29"/>
  <c r="G91" i="29"/>
  <c r="O90" i="29"/>
  <c r="M90" i="29"/>
  <c r="K90" i="29"/>
  <c r="G90" i="29"/>
  <c r="T89" i="29"/>
  <c r="S89" i="29"/>
  <c r="L89" i="29"/>
  <c r="J89" i="29"/>
  <c r="I89" i="29"/>
  <c r="O76" i="29"/>
  <c r="M76" i="29"/>
  <c r="K76" i="29"/>
  <c r="G76" i="29"/>
  <c r="O75" i="29"/>
  <c r="M75" i="29"/>
  <c r="K75" i="29"/>
  <c r="G75" i="29"/>
  <c r="O74" i="29"/>
  <c r="M74" i="29"/>
  <c r="K74" i="29"/>
  <c r="G74" i="29"/>
  <c r="O73" i="29"/>
  <c r="M73" i="29"/>
  <c r="K73" i="29"/>
  <c r="G73" i="29"/>
  <c r="T72" i="29"/>
  <c r="S72" i="29"/>
  <c r="L72" i="29"/>
  <c r="J72" i="29"/>
  <c r="I72" i="29"/>
  <c r="O56" i="29"/>
  <c r="M56" i="29"/>
  <c r="K56" i="29"/>
  <c r="G56" i="29"/>
  <c r="T55" i="29"/>
  <c r="S55" i="29"/>
  <c r="L55" i="29"/>
  <c r="J55" i="29"/>
  <c r="I55" i="29"/>
  <c r="O41" i="29"/>
  <c r="M41" i="29"/>
  <c r="K41" i="29"/>
  <c r="G41" i="29"/>
  <c r="O40" i="29"/>
  <c r="M40" i="29"/>
  <c r="K40" i="29"/>
  <c r="G40" i="29"/>
  <c r="O39" i="29"/>
  <c r="M39" i="29"/>
  <c r="K39" i="29"/>
  <c r="G39" i="29"/>
  <c r="T38" i="29"/>
  <c r="S38" i="29"/>
  <c r="L38" i="29"/>
  <c r="J38" i="29"/>
  <c r="I38" i="29"/>
  <c r="O23" i="29"/>
  <c r="M23" i="29"/>
  <c r="K23" i="29"/>
  <c r="G23" i="29"/>
  <c r="O22" i="29"/>
  <c r="M22" i="29"/>
  <c r="M38" i="29" s="1"/>
  <c r="K22" i="29"/>
  <c r="G22" i="29"/>
  <c r="T21" i="29"/>
  <c r="S21" i="29"/>
  <c r="L21" i="29"/>
  <c r="H1" i="29" s="1"/>
  <c r="J21" i="29"/>
  <c r="I21" i="29"/>
  <c r="O6" i="29"/>
  <c r="M6" i="29"/>
  <c r="K6" i="29"/>
  <c r="G6" i="29"/>
  <c r="O5" i="29"/>
  <c r="M5" i="29"/>
  <c r="AB5" i="29" s="1"/>
  <c r="K5" i="29"/>
  <c r="G5" i="29"/>
  <c r="F1" i="29" s="1"/>
  <c r="H2" i="29"/>
  <c r="D1" i="29"/>
  <c r="X34" i="28"/>
  <c r="W34" i="28"/>
  <c r="V34" i="28"/>
  <c r="T34" i="28"/>
  <c r="P34" i="28"/>
  <c r="O34" i="28"/>
  <c r="N34" i="28"/>
  <c r="M34" i="28"/>
  <c r="I34" i="28"/>
  <c r="H34" i="28"/>
  <c r="G34" i="28"/>
  <c r="D34" i="28"/>
  <c r="O16" i="28"/>
  <c r="N16" i="28"/>
  <c r="M16" i="28"/>
  <c r="K16" i="28"/>
  <c r="I16" i="28"/>
  <c r="H16" i="28"/>
  <c r="G16" i="28"/>
  <c r="F16" i="28"/>
  <c r="E16" i="28"/>
  <c r="D16" i="28"/>
  <c r="M8" i="28"/>
  <c r="I8" i="28"/>
  <c r="F8" i="28"/>
  <c r="M7" i="28"/>
  <c r="K7" i="28"/>
  <c r="I7" i="28"/>
  <c r="G7" i="28"/>
  <c r="F7" i="28"/>
  <c r="E7" i="28"/>
  <c r="R6" i="28"/>
  <c r="Q6" i="28"/>
  <c r="P6" i="28"/>
  <c r="O6" i="28"/>
  <c r="M6" i="28"/>
  <c r="K6" i="28"/>
  <c r="I6" i="28"/>
  <c r="G6" i="28"/>
  <c r="F6" i="28"/>
  <c r="E6" i="28"/>
  <c r="F3" i="28"/>
  <c r="AD174" i="27"/>
  <c r="AC174" i="27"/>
  <c r="Z174" i="27"/>
  <c r="Y174" i="27"/>
  <c r="T174" i="27"/>
  <c r="S174" i="27"/>
  <c r="L174" i="27"/>
  <c r="J174" i="27"/>
  <c r="I174" i="27"/>
  <c r="O160" i="27"/>
  <c r="M160" i="27"/>
  <c r="K160" i="27"/>
  <c r="G160" i="27"/>
  <c r="O159" i="27"/>
  <c r="M159" i="27"/>
  <c r="AJ159" i="27" s="1"/>
  <c r="K159" i="27"/>
  <c r="G159" i="27"/>
  <c r="O158" i="27"/>
  <c r="M158" i="27"/>
  <c r="K158" i="27"/>
  <c r="G158" i="27"/>
  <c r="AD157" i="27"/>
  <c r="AC157" i="27"/>
  <c r="Z157" i="27"/>
  <c r="Y157" i="27"/>
  <c r="T157" i="27"/>
  <c r="S157" i="27"/>
  <c r="L157" i="27"/>
  <c r="J157" i="27"/>
  <c r="I157" i="27"/>
  <c r="O143" i="27"/>
  <c r="M143" i="27"/>
  <c r="K143" i="27"/>
  <c r="G143" i="27"/>
  <c r="O142" i="27"/>
  <c r="M142" i="27"/>
  <c r="AJ142" i="27" s="1"/>
  <c r="K142" i="27"/>
  <c r="G142" i="27"/>
  <c r="O141" i="27"/>
  <c r="M141" i="27"/>
  <c r="K141" i="27"/>
  <c r="G141" i="27"/>
  <c r="AD140" i="27"/>
  <c r="AC140" i="27"/>
  <c r="Z140" i="27"/>
  <c r="Y140" i="27"/>
  <c r="T140" i="27"/>
  <c r="S140" i="27"/>
  <c r="L140" i="27"/>
  <c r="J140" i="27"/>
  <c r="I140" i="27"/>
  <c r="O124" i="27"/>
  <c r="M124" i="27"/>
  <c r="K124" i="27"/>
  <c r="G124" i="27"/>
  <c r="AD123" i="27"/>
  <c r="AC123" i="27"/>
  <c r="Z123" i="27"/>
  <c r="Y123" i="27"/>
  <c r="T123" i="27"/>
  <c r="S123" i="27"/>
  <c r="L123" i="27"/>
  <c r="J123" i="27"/>
  <c r="I123" i="27"/>
  <c r="O123" i="27" s="1"/>
  <c r="O111" i="27"/>
  <c r="M111" i="27"/>
  <c r="K111" i="27"/>
  <c r="G111" i="27"/>
  <c r="O110" i="27"/>
  <c r="M110" i="27"/>
  <c r="AJ110" i="27" s="1"/>
  <c r="K110" i="27"/>
  <c r="G110" i="27"/>
  <c r="O109" i="27"/>
  <c r="M109" i="27"/>
  <c r="K109" i="27"/>
  <c r="G109" i="27"/>
  <c r="O108" i="27"/>
  <c r="M108" i="27"/>
  <c r="K108" i="27"/>
  <c r="G108" i="27"/>
  <c r="O107" i="27"/>
  <c r="M107" i="27"/>
  <c r="K107" i="27"/>
  <c r="G107" i="27"/>
  <c r="AD106" i="27"/>
  <c r="AC106" i="27"/>
  <c r="Z106" i="27"/>
  <c r="Y106" i="27"/>
  <c r="T106" i="27"/>
  <c r="S106" i="27"/>
  <c r="L106" i="27"/>
  <c r="J106" i="27"/>
  <c r="I106" i="27"/>
  <c r="O106" i="27" s="1"/>
  <c r="O93" i="27"/>
  <c r="M93" i="27"/>
  <c r="K93" i="27"/>
  <c r="G93" i="27"/>
  <c r="O92" i="27"/>
  <c r="M92" i="27"/>
  <c r="K92" i="27"/>
  <c r="G92" i="27"/>
  <c r="O91" i="27"/>
  <c r="M91" i="27"/>
  <c r="N91" i="27" s="1"/>
  <c r="K91" i="27"/>
  <c r="G91" i="27"/>
  <c r="O90" i="27"/>
  <c r="M90" i="27"/>
  <c r="AJ90" i="27" s="1"/>
  <c r="K90" i="27"/>
  <c r="G90" i="27"/>
  <c r="AD89" i="27"/>
  <c r="AC89" i="27"/>
  <c r="Z89" i="27"/>
  <c r="Y89" i="27"/>
  <c r="T89" i="27"/>
  <c r="S89" i="27"/>
  <c r="L89" i="27"/>
  <c r="J89" i="27"/>
  <c r="I89" i="27"/>
  <c r="O81" i="27"/>
  <c r="M81" i="27"/>
  <c r="K81" i="27"/>
  <c r="G81" i="27"/>
  <c r="O80" i="27"/>
  <c r="M80" i="27"/>
  <c r="K80" i="27"/>
  <c r="G80" i="27"/>
  <c r="O79" i="27"/>
  <c r="M79" i="27"/>
  <c r="K79" i="27"/>
  <c r="G79" i="27"/>
  <c r="O78" i="27"/>
  <c r="M78" i="27"/>
  <c r="K78" i="27"/>
  <c r="G78" i="27"/>
  <c r="O77" i="27"/>
  <c r="M77" i="27"/>
  <c r="K77" i="27"/>
  <c r="G77" i="27"/>
  <c r="O76" i="27"/>
  <c r="M76" i="27"/>
  <c r="K76" i="27"/>
  <c r="G76" i="27"/>
  <c r="O75" i="27"/>
  <c r="M75" i="27"/>
  <c r="K75" i="27"/>
  <c r="G75" i="27"/>
  <c r="O74" i="27"/>
  <c r="M74" i="27"/>
  <c r="K74" i="27"/>
  <c r="G74" i="27"/>
  <c r="O73" i="27"/>
  <c r="M73" i="27"/>
  <c r="K73" i="27"/>
  <c r="G73" i="27"/>
  <c r="AD72" i="27"/>
  <c r="AC72" i="27"/>
  <c r="Z72" i="27"/>
  <c r="Y72" i="27"/>
  <c r="T72" i="27"/>
  <c r="S72" i="27"/>
  <c r="L72" i="27"/>
  <c r="J72" i="27"/>
  <c r="I72" i="27"/>
  <c r="O60" i="27"/>
  <c r="M60" i="27"/>
  <c r="K60" i="27"/>
  <c r="G60" i="27"/>
  <c r="O59" i="27"/>
  <c r="M59" i="27"/>
  <c r="K59" i="27"/>
  <c r="G59" i="27"/>
  <c r="O58" i="27"/>
  <c r="M58" i="27"/>
  <c r="AJ58" i="27" s="1"/>
  <c r="K58" i="27"/>
  <c r="G58" i="27"/>
  <c r="O57" i="27"/>
  <c r="M57" i="27"/>
  <c r="AI57" i="27" s="1"/>
  <c r="K57" i="27"/>
  <c r="G57" i="27"/>
  <c r="O56" i="27"/>
  <c r="M56" i="27"/>
  <c r="K56" i="27"/>
  <c r="G56" i="27"/>
  <c r="AD55" i="27"/>
  <c r="AC55" i="27"/>
  <c r="Z55" i="27"/>
  <c r="Y55" i="27"/>
  <c r="T55" i="27"/>
  <c r="S55" i="27"/>
  <c r="L55" i="27"/>
  <c r="J55" i="27"/>
  <c r="I55" i="27"/>
  <c r="O45" i="27"/>
  <c r="M45" i="27"/>
  <c r="K45" i="27"/>
  <c r="G45" i="27"/>
  <c r="O44" i="27"/>
  <c r="M44" i="27"/>
  <c r="K44" i="27"/>
  <c r="G44" i="27"/>
  <c r="O43" i="27"/>
  <c r="M43" i="27"/>
  <c r="K43" i="27"/>
  <c r="G43" i="27"/>
  <c r="O42" i="27"/>
  <c r="M42" i="27"/>
  <c r="AJ42" i="27" s="1"/>
  <c r="K42" i="27"/>
  <c r="G42" i="27"/>
  <c r="O41" i="27"/>
  <c r="M41" i="27"/>
  <c r="AJ41" i="27" s="1"/>
  <c r="K41" i="27"/>
  <c r="G41" i="27"/>
  <c r="O40" i="27"/>
  <c r="M40" i="27"/>
  <c r="K40" i="27"/>
  <c r="G40" i="27"/>
  <c r="O39" i="27"/>
  <c r="M39" i="27"/>
  <c r="K39" i="27"/>
  <c r="G39" i="27"/>
  <c r="AD38" i="27"/>
  <c r="AC38" i="27"/>
  <c r="Z38" i="27"/>
  <c r="Y38" i="27"/>
  <c r="T38" i="27"/>
  <c r="S38" i="27"/>
  <c r="L38" i="27"/>
  <c r="J38" i="27"/>
  <c r="I38" i="27"/>
  <c r="O25" i="27"/>
  <c r="M25" i="27"/>
  <c r="K25" i="27"/>
  <c r="G25" i="27"/>
  <c r="O24" i="27"/>
  <c r="M24" i="27"/>
  <c r="K24" i="27"/>
  <c r="G24" i="27"/>
  <c r="O23" i="27"/>
  <c r="M23" i="27"/>
  <c r="K23" i="27"/>
  <c r="G23" i="27"/>
  <c r="O22" i="27"/>
  <c r="M22" i="27"/>
  <c r="AJ22" i="27" s="1"/>
  <c r="K22" i="27"/>
  <c r="G22" i="27"/>
  <c r="AD21" i="27"/>
  <c r="AC21" i="27"/>
  <c r="Z21" i="27"/>
  <c r="Y21" i="27"/>
  <c r="T21" i="27"/>
  <c r="S21" i="27"/>
  <c r="L21" i="27"/>
  <c r="J21" i="27"/>
  <c r="I21" i="27"/>
  <c r="O7" i="27"/>
  <c r="M7" i="27"/>
  <c r="AJ7" i="27" s="1"/>
  <c r="K7" i="27"/>
  <c r="G7" i="27"/>
  <c r="O6" i="27"/>
  <c r="M6" i="27"/>
  <c r="AJ6" i="27" s="1"/>
  <c r="K6" i="27"/>
  <c r="G6" i="27"/>
  <c r="O5" i="27"/>
  <c r="M5" i="27"/>
  <c r="K5" i="27"/>
  <c r="G5" i="27"/>
  <c r="F1" i="27" s="1"/>
  <c r="H2" i="27"/>
  <c r="D1" i="27"/>
  <c r="T208" i="26"/>
  <c r="S208" i="26"/>
  <c r="L208" i="26"/>
  <c r="J208" i="26"/>
  <c r="I208" i="26"/>
  <c r="O197" i="26"/>
  <c r="M197" i="26"/>
  <c r="K197" i="26"/>
  <c r="G197" i="26"/>
  <c r="O196" i="26"/>
  <c r="M196" i="26"/>
  <c r="K196" i="26"/>
  <c r="G196" i="26"/>
  <c r="O195" i="26"/>
  <c r="M195" i="26"/>
  <c r="AB195" i="26" s="1"/>
  <c r="K195" i="26"/>
  <c r="G195" i="26"/>
  <c r="O194" i="26"/>
  <c r="M194" i="26"/>
  <c r="K194" i="26"/>
  <c r="G194" i="26"/>
  <c r="O193" i="26"/>
  <c r="M193" i="26"/>
  <c r="K193" i="26"/>
  <c r="G193" i="26"/>
  <c r="O192" i="26"/>
  <c r="M192" i="26"/>
  <c r="K192" i="26"/>
  <c r="G192" i="26"/>
  <c r="T191" i="26"/>
  <c r="S191" i="26"/>
  <c r="L191" i="26"/>
  <c r="J191" i="26"/>
  <c r="I191" i="26"/>
  <c r="O178" i="26"/>
  <c r="M178" i="26"/>
  <c r="K178" i="26"/>
  <c r="G178" i="26"/>
  <c r="O177" i="26"/>
  <c r="M177" i="26"/>
  <c r="AB177" i="26" s="1"/>
  <c r="K177" i="26"/>
  <c r="G177" i="26"/>
  <c r="O176" i="26"/>
  <c r="M176" i="26"/>
  <c r="K176" i="26"/>
  <c r="G176" i="26"/>
  <c r="O175" i="26"/>
  <c r="M175" i="26"/>
  <c r="M191" i="26" s="1"/>
  <c r="K175" i="26"/>
  <c r="G175" i="26"/>
  <c r="T174" i="26"/>
  <c r="S174" i="26"/>
  <c r="L174" i="26"/>
  <c r="J174" i="26"/>
  <c r="I174" i="26"/>
  <c r="O160" i="26"/>
  <c r="M160" i="26"/>
  <c r="K160" i="26"/>
  <c r="G160" i="26"/>
  <c r="O159" i="26"/>
  <c r="M159" i="26"/>
  <c r="K159" i="26"/>
  <c r="G159" i="26"/>
  <c r="O158" i="26"/>
  <c r="M158" i="26"/>
  <c r="K158" i="26"/>
  <c r="G158" i="26"/>
  <c r="T157" i="26"/>
  <c r="S157" i="26"/>
  <c r="L157" i="26"/>
  <c r="J157" i="26"/>
  <c r="I157" i="26"/>
  <c r="O143" i="26"/>
  <c r="M143" i="26"/>
  <c r="AB143" i="26" s="1"/>
  <c r="K143" i="26"/>
  <c r="G143" i="26"/>
  <c r="O142" i="26"/>
  <c r="M142" i="26"/>
  <c r="K142" i="26"/>
  <c r="G142" i="26"/>
  <c r="O141" i="26"/>
  <c r="M141" i="26"/>
  <c r="K141" i="26"/>
  <c r="G141" i="26"/>
  <c r="T140" i="26"/>
  <c r="S140" i="26"/>
  <c r="L140" i="26"/>
  <c r="J140" i="26"/>
  <c r="I140" i="26"/>
  <c r="O127" i="26"/>
  <c r="M127" i="26"/>
  <c r="K127" i="26"/>
  <c r="G127" i="26"/>
  <c r="O126" i="26"/>
  <c r="M126" i="26"/>
  <c r="K126" i="26"/>
  <c r="G126" i="26"/>
  <c r="O125" i="26"/>
  <c r="M125" i="26"/>
  <c r="N125" i="26" s="1"/>
  <c r="K125" i="26"/>
  <c r="G125" i="26"/>
  <c r="O124" i="26"/>
  <c r="M124" i="26"/>
  <c r="AB124" i="26" s="1"/>
  <c r="K124" i="26"/>
  <c r="G124" i="26"/>
  <c r="T123" i="26"/>
  <c r="S123" i="26"/>
  <c r="L123" i="26"/>
  <c r="J123" i="26"/>
  <c r="I123" i="26"/>
  <c r="O110" i="26"/>
  <c r="M110" i="26"/>
  <c r="K110" i="26"/>
  <c r="G110" i="26"/>
  <c r="O109" i="26"/>
  <c r="M109" i="26"/>
  <c r="K109" i="26"/>
  <c r="G109" i="26"/>
  <c r="O108" i="26"/>
  <c r="M108" i="26"/>
  <c r="K108" i="26"/>
  <c r="G108" i="26"/>
  <c r="O107" i="26"/>
  <c r="M107" i="26"/>
  <c r="AB107" i="26" s="1"/>
  <c r="K107" i="26"/>
  <c r="G107" i="26"/>
  <c r="T106" i="26"/>
  <c r="S106" i="26"/>
  <c r="L106" i="26"/>
  <c r="J106" i="26"/>
  <c r="I106" i="26"/>
  <c r="O93" i="26"/>
  <c r="M93" i="26"/>
  <c r="AB93" i="26" s="1"/>
  <c r="K93" i="26"/>
  <c r="G93" i="26"/>
  <c r="O92" i="26"/>
  <c r="M92" i="26"/>
  <c r="K92" i="26"/>
  <c r="G92" i="26"/>
  <c r="O91" i="26"/>
  <c r="M91" i="26"/>
  <c r="K91" i="26"/>
  <c r="G91" i="26"/>
  <c r="O90" i="26"/>
  <c r="M90" i="26"/>
  <c r="K90" i="26"/>
  <c r="G90" i="26"/>
  <c r="T89" i="26"/>
  <c r="S89" i="26"/>
  <c r="L89" i="26"/>
  <c r="J89" i="26"/>
  <c r="I89" i="26"/>
  <c r="O76" i="26"/>
  <c r="M76" i="26"/>
  <c r="K76" i="26"/>
  <c r="G76" i="26"/>
  <c r="O75" i="26"/>
  <c r="M75" i="26"/>
  <c r="AB75" i="26" s="1"/>
  <c r="K75" i="26"/>
  <c r="G75" i="26"/>
  <c r="O74" i="26"/>
  <c r="M74" i="26"/>
  <c r="K74" i="26"/>
  <c r="G74" i="26"/>
  <c r="O73" i="26"/>
  <c r="M73" i="26"/>
  <c r="M89" i="26" s="1"/>
  <c r="K73" i="26"/>
  <c r="G73" i="26"/>
  <c r="T72" i="26"/>
  <c r="S72" i="26"/>
  <c r="L72" i="26"/>
  <c r="J72" i="26"/>
  <c r="I72" i="26"/>
  <c r="O56" i="26"/>
  <c r="M56" i="26"/>
  <c r="M72" i="26" s="1"/>
  <c r="K56" i="26"/>
  <c r="G56" i="26"/>
  <c r="T55" i="26"/>
  <c r="S55" i="26"/>
  <c r="L55" i="26"/>
  <c r="J55" i="26"/>
  <c r="I55" i="26"/>
  <c r="O41" i="26"/>
  <c r="M41" i="26"/>
  <c r="K41" i="26"/>
  <c r="G41" i="26"/>
  <c r="O40" i="26"/>
  <c r="M40" i="26"/>
  <c r="K40" i="26"/>
  <c r="G40" i="26"/>
  <c r="O39" i="26"/>
  <c r="M39" i="26"/>
  <c r="K39" i="26"/>
  <c r="G39" i="26"/>
  <c r="T38" i="26"/>
  <c r="S38" i="26"/>
  <c r="L38" i="26"/>
  <c r="J38" i="26"/>
  <c r="I38" i="26"/>
  <c r="O23" i="26"/>
  <c r="M23" i="26"/>
  <c r="AB23" i="26" s="1"/>
  <c r="K23" i="26"/>
  <c r="G23" i="26"/>
  <c r="O22" i="26"/>
  <c r="M22" i="26"/>
  <c r="AB22" i="26" s="1"/>
  <c r="K22" i="26"/>
  <c r="G22" i="26"/>
  <c r="T21" i="26"/>
  <c r="S21" i="26"/>
  <c r="L21" i="26"/>
  <c r="J21" i="26"/>
  <c r="I21" i="26"/>
  <c r="O6" i="26"/>
  <c r="M6" i="26"/>
  <c r="K6" i="26"/>
  <c r="G6" i="26"/>
  <c r="O5" i="26"/>
  <c r="M5" i="26"/>
  <c r="K5" i="26"/>
  <c r="G5" i="26"/>
  <c r="F1" i="26" s="1"/>
  <c r="H2" i="26"/>
  <c r="D1" i="26"/>
  <c r="X34" i="25"/>
  <c r="W34" i="25"/>
  <c r="V34" i="25"/>
  <c r="T34" i="25"/>
  <c r="P34" i="25"/>
  <c r="O34" i="25"/>
  <c r="N34" i="25"/>
  <c r="M34" i="25"/>
  <c r="I34" i="25"/>
  <c r="H34" i="25"/>
  <c r="G34" i="25"/>
  <c r="D34" i="25"/>
  <c r="O16" i="25"/>
  <c r="N16" i="25"/>
  <c r="M16" i="25"/>
  <c r="K16" i="25"/>
  <c r="I16" i="25"/>
  <c r="H16" i="25"/>
  <c r="G16" i="25"/>
  <c r="F16" i="25"/>
  <c r="E16" i="25"/>
  <c r="D16" i="25"/>
  <c r="G8" i="25" s="1"/>
  <c r="M8" i="25"/>
  <c r="I8" i="25"/>
  <c r="F8" i="25"/>
  <c r="M7" i="25"/>
  <c r="K7" i="25"/>
  <c r="I7" i="25"/>
  <c r="G7" i="25"/>
  <c r="F7" i="25"/>
  <c r="E7" i="25"/>
  <c r="R6" i="25"/>
  <c r="Q6" i="25"/>
  <c r="P6" i="25"/>
  <c r="O6" i="25"/>
  <c r="M6" i="25"/>
  <c r="K6" i="25"/>
  <c r="I6" i="25"/>
  <c r="G6" i="25"/>
  <c r="F6" i="25"/>
  <c r="E6" i="25"/>
  <c r="F3" i="25"/>
  <c r="AD174" i="24"/>
  <c r="AC174" i="24"/>
  <c r="Z174" i="24"/>
  <c r="Y174" i="24"/>
  <c r="T174" i="24"/>
  <c r="S174" i="24"/>
  <c r="L174" i="24"/>
  <c r="J174" i="24"/>
  <c r="I174" i="24"/>
  <c r="O160" i="24"/>
  <c r="M160" i="24"/>
  <c r="AJ160" i="24" s="1"/>
  <c r="K160" i="24"/>
  <c r="G160" i="24"/>
  <c r="O159" i="24"/>
  <c r="M159" i="24"/>
  <c r="AJ159" i="24" s="1"/>
  <c r="K159" i="24"/>
  <c r="G159" i="24"/>
  <c r="O158" i="24"/>
  <c r="M158" i="24"/>
  <c r="K158" i="24"/>
  <c r="G158" i="24"/>
  <c r="AD157" i="24"/>
  <c r="AC157" i="24"/>
  <c r="Z157" i="24"/>
  <c r="Y157" i="24"/>
  <c r="T157" i="24"/>
  <c r="S157" i="24"/>
  <c r="L157" i="24"/>
  <c r="J157" i="24"/>
  <c r="I157" i="24"/>
  <c r="O143" i="24"/>
  <c r="M143" i="24"/>
  <c r="AJ143" i="24" s="1"/>
  <c r="K143" i="24"/>
  <c r="G143" i="24"/>
  <c r="O142" i="24"/>
  <c r="M142" i="24"/>
  <c r="AJ142" i="24" s="1"/>
  <c r="K142" i="24"/>
  <c r="G142" i="24"/>
  <c r="O141" i="24"/>
  <c r="M141" i="24"/>
  <c r="K141" i="24"/>
  <c r="G141" i="24"/>
  <c r="AD140" i="24"/>
  <c r="AC140" i="24"/>
  <c r="Z140" i="24"/>
  <c r="Y140" i="24"/>
  <c r="T140" i="24"/>
  <c r="S140" i="24"/>
  <c r="L140" i="24"/>
  <c r="J140" i="24"/>
  <c r="I140" i="24"/>
  <c r="O124" i="24"/>
  <c r="M124" i="24"/>
  <c r="AJ124" i="24" s="1"/>
  <c r="K124" i="24"/>
  <c r="G124" i="24"/>
  <c r="AD123" i="24"/>
  <c r="AC123" i="24"/>
  <c r="Z123" i="24"/>
  <c r="Y123" i="24"/>
  <c r="T123" i="24"/>
  <c r="S123" i="24"/>
  <c r="L123" i="24"/>
  <c r="J123" i="24"/>
  <c r="I123" i="24"/>
  <c r="K123" i="24" s="1"/>
  <c r="O111" i="24"/>
  <c r="M111" i="24"/>
  <c r="AJ111" i="24" s="1"/>
  <c r="K111" i="24"/>
  <c r="G111" i="24"/>
  <c r="O110" i="24"/>
  <c r="M110" i="24"/>
  <c r="K110" i="24"/>
  <c r="G110" i="24"/>
  <c r="O109" i="24"/>
  <c r="M109" i="24"/>
  <c r="K109" i="24"/>
  <c r="G109" i="24"/>
  <c r="O108" i="24"/>
  <c r="M108" i="24"/>
  <c r="K108" i="24"/>
  <c r="G108" i="24"/>
  <c r="O107" i="24"/>
  <c r="M107" i="24"/>
  <c r="K107" i="24"/>
  <c r="G107" i="24"/>
  <c r="AD106" i="24"/>
  <c r="AC106" i="24"/>
  <c r="Z106" i="24"/>
  <c r="Y106" i="24"/>
  <c r="T106" i="24"/>
  <c r="S106" i="24"/>
  <c r="L106" i="24"/>
  <c r="J106" i="24"/>
  <c r="I106" i="24"/>
  <c r="O93" i="24"/>
  <c r="M93" i="24"/>
  <c r="K93" i="24"/>
  <c r="G93" i="24"/>
  <c r="O92" i="24"/>
  <c r="M92" i="24"/>
  <c r="K92" i="24"/>
  <c r="G92" i="24"/>
  <c r="O91" i="24"/>
  <c r="M91" i="24"/>
  <c r="AJ91" i="24" s="1"/>
  <c r="K91" i="24"/>
  <c r="G91" i="24"/>
  <c r="O90" i="24"/>
  <c r="M90" i="24"/>
  <c r="AJ90" i="24" s="1"/>
  <c r="K90" i="24"/>
  <c r="G90" i="24"/>
  <c r="AD89" i="24"/>
  <c r="AC89" i="24"/>
  <c r="Z89" i="24"/>
  <c r="Y89" i="24"/>
  <c r="T89" i="24"/>
  <c r="S89" i="24"/>
  <c r="L89" i="24"/>
  <c r="J89" i="24"/>
  <c r="I89" i="24"/>
  <c r="O81" i="24"/>
  <c r="M81" i="24"/>
  <c r="K81" i="24"/>
  <c r="G81" i="24"/>
  <c r="O80" i="24"/>
  <c r="M80" i="24"/>
  <c r="K80" i="24"/>
  <c r="G80" i="24"/>
  <c r="O79" i="24"/>
  <c r="M79" i="24"/>
  <c r="K79" i="24"/>
  <c r="G79" i="24"/>
  <c r="O78" i="24"/>
  <c r="M78" i="24"/>
  <c r="N78" i="24" s="1"/>
  <c r="K78" i="24"/>
  <c r="G78" i="24"/>
  <c r="O77" i="24"/>
  <c r="M77" i="24"/>
  <c r="K77" i="24"/>
  <c r="G77" i="24"/>
  <c r="O76" i="24"/>
  <c r="M76" i="24"/>
  <c r="AJ76" i="24" s="1"/>
  <c r="K76" i="24"/>
  <c r="G76" i="24"/>
  <c r="O75" i="24"/>
  <c r="M75" i="24"/>
  <c r="K75" i="24"/>
  <c r="G75" i="24"/>
  <c r="O74" i="24"/>
  <c r="M74" i="24"/>
  <c r="N74" i="24" s="1"/>
  <c r="K74" i="24"/>
  <c r="G74" i="24"/>
  <c r="O73" i="24"/>
  <c r="M73" i="24"/>
  <c r="K73" i="24"/>
  <c r="G73" i="24"/>
  <c r="AD72" i="24"/>
  <c r="AC72" i="24"/>
  <c r="Z72" i="24"/>
  <c r="Y72" i="24"/>
  <c r="T72" i="24"/>
  <c r="S72" i="24"/>
  <c r="L72" i="24"/>
  <c r="J72" i="24"/>
  <c r="I72" i="24"/>
  <c r="O60" i="24"/>
  <c r="M60" i="24"/>
  <c r="K60" i="24"/>
  <c r="G60" i="24"/>
  <c r="O59" i="24"/>
  <c r="M59" i="24"/>
  <c r="AJ59" i="24" s="1"/>
  <c r="K59" i="24"/>
  <c r="G59" i="24"/>
  <c r="O58" i="24"/>
  <c r="M58" i="24"/>
  <c r="K58" i="24"/>
  <c r="G58" i="24"/>
  <c r="O57" i="24"/>
  <c r="M57" i="24"/>
  <c r="K57" i="24"/>
  <c r="G57" i="24"/>
  <c r="O56" i="24"/>
  <c r="M56" i="24"/>
  <c r="K56" i="24"/>
  <c r="G56" i="24"/>
  <c r="AD55" i="24"/>
  <c r="AC55" i="24"/>
  <c r="Z55" i="24"/>
  <c r="Y55" i="24"/>
  <c r="T55" i="24"/>
  <c r="S55" i="24"/>
  <c r="L55" i="24"/>
  <c r="J55" i="24"/>
  <c r="I55" i="24"/>
  <c r="K55" i="24" s="1"/>
  <c r="O45" i="24"/>
  <c r="M45" i="24"/>
  <c r="K45" i="24"/>
  <c r="G45" i="24"/>
  <c r="O44" i="24"/>
  <c r="M44" i="24"/>
  <c r="K44" i="24"/>
  <c r="G44" i="24"/>
  <c r="O43" i="24"/>
  <c r="M43" i="24"/>
  <c r="K43" i="24"/>
  <c r="G43" i="24"/>
  <c r="O42" i="24"/>
  <c r="M42" i="24"/>
  <c r="AJ42" i="24" s="1"/>
  <c r="K42" i="24"/>
  <c r="G42" i="24"/>
  <c r="O41" i="24"/>
  <c r="M41" i="24"/>
  <c r="K41" i="24"/>
  <c r="G41" i="24"/>
  <c r="O40" i="24"/>
  <c r="M40" i="24"/>
  <c r="K40" i="24"/>
  <c r="G40" i="24"/>
  <c r="O39" i="24"/>
  <c r="M39" i="24"/>
  <c r="K39" i="24"/>
  <c r="G39" i="24"/>
  <c r="AD38" i="24"/>
  <c r="AC38" i="24"/>
  <c r="Z38" i="24"/>
  <c r="Y38" i="24"/>
  <c r="T38" i="24"/>
  <c r="S38" i="24"/>
  <c r="L38" i="24"/>
  <c r="J38" i="24"/>
  <c r="I38" i="24"/>
  <c r="O25" i="24"/>
  <c r="M25" i="24"/>
  <c r="K25" i="24"/>
  <c r="G25" i="24"/>
  <c r="O24" i="24"/>
  <c r="M24" i="24"/>
  <c r="N24" i="24" s="1"/>
  <c r="K24" i="24"/>
  <c r="G24" i="24"/>
  <c r="O23" i="24"/>
  <c r="M23" i="24"/>
  <c r="K23" i="24"/>
  <c r="G23" i="24"/>
  <c r="O22" i="24"/>
  <c r="M22" i="24"/>
  <c r="AJ22" i="24" s="1"/>
  <c r="K22" i="24"/>
  <c r="G22" i="24"/>
  <c r="AD21" i="24"/>
  <c r="AC21" i="24"/>
  <c r="Z21" i="24"/>
  <c r="Y21" i="24"/>
  <c r="T21" i="24"/>
  <c r="S21" i="24"/>
  <c r="L21" i="24"/>
  <c r="J21" i="24"/>
  <c r="I21" i="24"/>
  <c r="O7" i="24"/>
  <c r="M7" i="24"/>
  <c r="AJ7" i="24" s="1"/>
  <c r="K7" i="24"/>
  <c r="G7" i="24"/>
  <c r="O6" i="24"/>
  <c r="M6" i="24"/>
  <c r="K6" i="24"/>
  <c r="G6" i="24"/>
  <c r="O5" i="24"/>
  <c r="M5" i="24"/>
  <c r="M21" i="24" s="1"/>
  <c r="K5" i="24"/>
  <c r="G5" i="24"/>
  <c r="F1" i="24" s="1"/>
  <c r="AC2" i="24"/>
  <c r="H2" i="24"/>
  <c r="D1" i="24"/>
  <c r="T208" i="23"/>
  <c r="S208" i="23"/>
  <c r="L208" i="23"/>
  <c r="J208" i="23"/>
  <c r="I208" i="23"/>
  <c r="O197" i="23"/>
  <c r="M197" i="23"/>
  <c r="K197" i="23"/>
  <c r="G197" i="23"/>
  <c r="O196" i="23"/>
  <c r="M196" i="23"/>
  <c r="K196" i="23"/>
  <c r="G196" i="23"/>
  <c r="O195" i="23"/>
  <c r="M195" i="23"/>
  <c r="AB195" i="23" s="1"/>
  <c r="K195" i="23"/>
  <c r="G195" i="23"/>
  <c r="O194" i="23"/>
  <c r="M194" i="23"/>
  <c r="K194" i="23"/>
  <c r="G194" i="23"/>
  <c r="O193" i="23"/>
  <c r="M193" i="23"/>
  <c r="K193" i="23"/>
  <c r="G193" i="23"/>
  <c r="O192" i="23"/>
  <c r="M192" i="23"/>
  <c r="K192" i="23"/>
  <c r="G192" i="23"/>
  <c r="T191" i="23"/>
  <c r="S191" i="23"/>
  <c r="L191" i="23"/>
  <c r="J191" i="23"/>
  <c r="I191" i="23"/>
  <c r="O178" i="23"/>
  <c r="M178" i="23"/>
  <c r="K178" i="23"/>
  <c r="G178" i="23"/>
  <c r="O177" i="23"/>
  <c r="M177" i="23"/>
  <c r="AB177" i="23" s="1"/>
  <c r="K177" i="23"/>
  <c r="G177" i="23"/>
  <c r="O176" i="23"/>
  <c r="M176" i="23"/>
  <c r="K176" i="23"/>
  <c r="G176" i="23"/>
  <c r="O175" i="23"/>
  <c r="M175" i="23"/>
  <c r="K175" i="23"/>
  <c r="G175" i="23"/>
  <c r="T174" i="23"/>
  <c r="S174" i="23"/>
  <c r="L174" i="23"/>
  <c r="J174" i="23"/>
  <c r="I174" i="23"/>
  <c r="O160" i="23"/>
  <c r="M160" i="23"/>
  <c r="K160" i="23"/>
  <c r="G160" i="23"/>
  <c r="O159" i="23"/>
  <c r="M159" i="23"/>
  <c r="K159" i="23"/>
  <c r="G159" i="23"/>
  <c r="O158" i="23"/>
  <c r="M158" i="23"/>
  <c r="M174" i="23" s="1"/>
  <c r="K158" i="23"/>
  <c r="G158" i="23"/>
  <c r="T157" i="23"/>
  <c r="S157" i="23"/>
  <c r="L157" i="23"/>
  <c r="J157" i="23"/>
  <c r="I157" i="23"/>
  <c r="O143" i="23"/>
  <c r="M143" i="23"/>
  <c r="AB143" i="23" s="1"/>
  <c r="K143" i="23"/>
  <c r="G143" i="23"/>
  <c r="O142" i="23"/>
  <c r="M142" i="23"/>
  <c r="K142" i="23"/>
  <c r="G142" i="23"/>
  <c r="O141" i="23"/>
  <c r="M141" i="23"/>
  <c r="K141" i="23"/>
  <c r="G141" i="23"/>
  <c r="T140" i="23"/>
  <c r="S140" i="23"/>
  <c r="L140" i="23"/>
  <c r="J140" i="23"/>
  <c r="I140" i="23"/>
  <c r="O127" i="23"/>
  <c r="M127" i="23"/>
  <c r="K127" i="23"/>
  <c r="G127" i="23"/>
  <c r="O126" i="23"/>
  <c r="M126" i="23"/>
  <c r="K126" i="23"/>
  <c r="G126" i="23"/>
  <c r="O125" i="23"/>
  <c r="M125" i="23"/>
  <c r="AB125" i="23" s="1"/>
  <c r="K125" i="23"/>
  <c r="G125" i="23"/>
  <c r="O124" i="23"/>
  <c r="M124" i="23"/>
  <c r="K124" i="23"/>
  <c r="G124" i="23"/>
  <c r="T123" i="23"/>
  <c r="S123" i="23"/>
  <c r="L123" i="23"/>
  <c r="J123" i="23"/>
  <c r="I123" i="23"/>
  <c r="K123" i="23" s="1"/>
  <c r="O110" i="23"/>
  <c r="M110" i="23"/>
  <c r="K110" i="23"/>
  <c r="G110" i="23"/>
  <c r="O109" i="23"/>
  <c r="M109" i="23"/>
  <c r="K109" i="23"/>
  <c r="G109" i="23"/>
  <c r="O108" i="23"/>
  <c r="M108" i="23"/>
  <c r="K108" i="23"/>
  <c r="G108" i="23"/>
  <c r="O107" i="23"/>
  <c r="M107" i="23"/>
  <c r="AB107" i="23" s="1"/>
  <c r="K107" i="23"/>
  <c r="G107" i="23"/>
  <c r="T106" i="23"/>
  <c r="S106" i="23"/>
  <c r="L106" i="23"/>
  <c r="J106" i="23"/>
  <c r="I106" i="23"/>
  <c r="O93" i="23"/>
  <c r="M93" i="23"/>
  <c r="AB93" i="23" s="1"/>
  <c r="K93" i="23"/>
  <c r="G93" i="23"/>
  <c r="O92" i="23"/>
  <c r="M92" i="23"/>
  <c r="K92" i="23"/>
  <c r="G92" i="23"/>
  <c r="O91" i="23"/>
  <c r="M91" i="23"/>
  <c r="K91" i="23"/>
  <c r="G91" i="23"/>
  <c r="O90" i="23"/>
  <c r="M90" i="23"/>
  <c r="K90" i="23"/>
  <c r="G90" i="23"/>
  <c r="T89" i="23"/>
  <c r="S89" i="23"/>
  <c r="L89" i="23"/>
  <c r="J89" i="23"/>
  <c r="I89" i="23"/>
  <c r="O76" i="23"/>
  <c r="M76" i="23"/>
  <c r="K76" i="23"/>
  <c r="G76" i="23"/>
  <c r="O75" i="23"/>
  <c r="M75" i="23"/>
  <c r="AB75" i="23" s="1"/>
  <c r="K75" i="23"/>
  <c r="G75" i="23"/>
  <c r="O74" i="23"/>
  <c r="M74" i="23"/>
  <c r="K74" i="23"/>
  <c r="G74" i="23"/>
  <c r="O73" i="23"/>
  <c r="M73" i="23"/>
  <c r="K73" i="23"/>
  <c r="G73" i="23"/>
  <c r="T72" i="23"/>
  <c r="S72" i="23"/>
  <c r="L72" i="23"/>
  <c r="J72" i="23"/>
  <c r="I72" i="23"/>
  <c r="O56" i="23"/>
  <c r="M56" i="23"/>
  <c r="K56" i="23"/>
  <c r="G56" i="23"/>
  <c r="T55" i="23"/>
  <c r="S55" i="23"/>
  <c r="L55" i="23"/>
  <c r="J55" i="23"/>
  <c r="I55" i="23"/>
  <c r="O41" i="23"/>
  <c r="M41" i="23"/>
  <c r="K41" i="23"/>
  <c r="G41" i="23"/>
  <c r="O40" i="23"/>
  <c r="M40" i="23"/>
  <c r="K40" i="23"/>
  <c r="G40" i="23"/>
  <c r="O39" i="23"/>
  <c r="M39" i="23"/>
  <c r="M55" i="23" s="1"/>
  <c r="K39" i="23"/>
  <c r="G39" i="23"/>
  <c r="T38" i="23"/>
  <c r="S38" i="23"/>
  <c r="L38" i="23"/>
  <c r="J38" i="23"/>
  <c r="I38" i="23"/>
  <c r="O23" i="23"/>
  <c r="M23" i="23"/>
  <c r="AB23" i="23" s="1"/>
  <c r="K23" i="23"/>
  <c r="G23" i="23"/>
  <c r="O22" i="23"/>
  <c r="M22" i="23"/>
  <c r="K22" i="23"/>
  <c r="G22" i="23"/>
  <c r="T21" i="23"/>
  <c r="S21" i="23"/>
  <c r="L21" i="23"/>
  <c r="J21" i="23"/>
  <c r="I21" i="23"/>
  <c r="K21" i="23" s="1"/>
  <c r="O6" i="23"/>
  <c r="M6" i="23"/>
  <c r="K6" i="23"/>
  <c r="G6" i="23"/>
  <c r="O5" i="23"/>
  <c r="M5" i="23"/>
  <c r="K5" i="23"/>
  <c r="G5" i="23"/>
  <c r="F1" i="23" s="1"/>
  <c r="H2" i="23"/>
  <c r="H1" i="23"/>
  <c r="D1" i="23"/>
  <c r="X34" i="22"/>
  <c r="W34" i="22"/>
  <c r="V34" i="22"/>
  <c r="T34" i="22"/>
  <c r="P34" i="22"/>
  <c r="O34" i="22"/>
  <c r="N34" i="22"/>
  <c r="M34" i="22"/>
  <c r="I34" i="22"/>
  <c r="H34" i="22"/>
  <c r="G34" i="22"/>
  <c r="D34" i="22"/>
  <c r="O16" i="22"/>
  <c r="N16" i="22"/>
  <c r="M16" i="22"/>
  <c r="K16" i="22"/>
  <c r="I16" i="22"/>
  <c r="H16" i="22"/>
  <c r="G16" i="22"/>
  <c r="F16" i="22"/>
  <c r="E16" i="22"/>
  <c r="D16" i="22"/>
  <c r="G8" i="22" s="1"/>
  <c r="M8" i="22"/>
  <c r="I8" i="22"/>
  <c r="F8" i="22"/>
  <c r="M7" i="22"/>
  <c r="K7" i="22"/>
  <c r="I7" i="22"/>
  <c r="G7" i="22"/>
  <c r="F7" i="22"/>
  <c r="E7" i="22"/>
  <c r="R6" i="22"/>
  <c r="Q6" i="22"/>
  <c r="P6" i="22"/>
  <c r="O6" i="22"/>
  <c r="M6" i="22"/>
  <c r="K6" i="22"/>
  <c r="I6" i="22"/>
  <c r="G6" i="22"/>
  <c r="F6" i="22"/>
  <c r="E6" i="22"/>
  <c r="F3" i="22"/>
  <c r="AD157" i="21"/>
  <c r="AC157" i="21"/>
  <c r="Z157" i="21"/>
  <c r="Y157" i="21"/>
  <c r="T157" i="21"/>
  <c r="S157" i="21"/>
  <c r="L157" i="21"/>
  <c r="J157" i="21"/>
  <c r="I157" i="21"/>
  <c r="O143" i="21"/>
  <c r="M143" i="21"/>
  <c r="K143" i="21"/>
  <c r="G143" i="21"/>
  <c r="O142" i="21"/>
  <c r="M142" i="21"/>
  <c r="AJ142" i="21" s="1"/>
  <c r="K142" i="21"/>
  <c r="G142" i="21"/>
  <c r="O141" i="21"/>
  <c r="M141" i="21"/>
  <c r="K141" i="21"/>
  <c r="G141" i="21"/>
  <c r="AD140" i="21"/>
  <c r="AC140" i="21"/>
  <c r="Z140" i="21"/>
  <c r="Y140" i="21"/>
  <c r="T140" i="21"/>
  <c r="S140" i="21"/>
  <c r="L140" i="21"/>
  <c r="J140" i="21"/>
  <c r="I140" i="21"/>
  <c r="O126" i="21"/>
  <c r="M126" i="21"/>
  <c r="K126" i="21"/>
  <c r="G126" i="21"/>
  <c r="O125" i="21"/>
  <c r="M125" i="21"/>
  <c r="K125" i="21"/>
  <c r="G125" i="21"/>
  <c r="O124" i="21"/>
  <c r="M124" i="21"/>
  <c r="K124" i="21"/>
  <c r="G124" i="21"/>
  <c r="AD123" i="21"/>
  <c r="AC123" i="21"/>
  <c r="Z123" i="21"/>
  <c r="Y123" i="21"/>
  <c r="T123" i="21"/>
  <c r="S123" i="21"/>
  <c r="L123" i="21"/>
  <c r="J123" i="21"/>
  <c r="I123" i="21"/>
  <c r="O123" i="21" s="1"/>
  <c r="O111" i="21"/>
  <c r="M111" i="21"/>
  <c r="K111" i="21"/>
  <c r="G111" i="21"/>
  <c r="O110" i="21"/>
  <c r="M110" i="21"/>
  <c r="K110" i="21"/>
  <c r="G110" i="21"/>
  <c r="O109" i="21"/>
  <c r="M109" i="21"/>
  <c r="K109" i="21"/>
  <c r="G109" i="21"/>
  <c r="O108" i="21"/>
  <c r="M108" i="21"/>
  <c r="AJ108" i="21" s="1"/>
  <c r="K108" i="21"/>
  <c r="G108" i="21"/>
  <c r="O107" i="21"/>
  <c r="M107" i="21"/>
  <c r="K107" i="21"/>
  <c r="G107" i="21"/>
  <c r="AD106" i="21"/>
  <c r="AC106" i="21"/>
  <c r="Z106" i="21"/>
  <c r="Y106" i="21"/>
  <c r="T106" i="21"/>
  <c r="S106" i="21"/>
  <c r="L106" i="21"/>
  <c r="J106" i="21"/>
  <c r="I106" i="21"/>
  <c r="O93" i="21"/>
  <c r="M93" i="21"/>
  <c r="K93" i="21"/>
  <c r="G93" i="21"/>
  <c r="O92" i="21"/>
  <c r="M92" i="21"/>
  <c r="K92" i="21"/>
  <c r="G92" i="21"/>
  <c r="O91" i="21"/>
  <c r="M91" i="21"/>
  <c r="K91" i="21"/>
  <c r="G91" i="21"/>
  <c r="O90" i="21"/>
  <c r="M90" i="21"/>
  <c r="K90" i="21"/>
  <c r="G90" i="21"/>
  <c r="AD89" i="21"/>
  <c r="AC89" i="21"/>
  <c r="Z89" i="21"/>
  <c r="Y89" i="21"/>
  <c r="T89" i="21"/>
  <c r="S89" i="21"/>
  <c r="L89" i="21"/>
  <c r="J89" i="21"/>
  <c r="I89" i="21"/>
  <c r="O81" i="21"/>
  <c r="M81" i="21"/>
  <c r="K81" i="21"/>
  <c r="G81" i="21"/>
  <c r="O80" i="21"/>
  <c r="M80" i="21"/>
  <c r="K80" i="21"/>
  <c r="G80" i="21"/>
  <c r="O79" i="21"/>
  <c r="M79" i="21"/>
  <c r="K79" i="21"/>
  <c r="G79" i="21"/>
  <c r="O78" i="21"/>
  <c r="M78" i="21"/>
  <c r="K78" i="21"/>
  <c r="G78" i="21"/>
  <c r="O77" i="21"/>
  <c r="M77" i="21"/>
  <c r="K77" i="21"/>
  <c r="G77" i="21"/>
  <c r="O76" i="21"/>
  <c r="M76" i="21"/>
  <c r="K76" i="21"/>
  <c r="G76" i="21"/>
  <c r="O75" i="21"/>
  <c r="M75" i="21"/>
  <c r="K75" i="21"/>
  <c r="G75" i="21"/>
  <c r="O74" i="21"/>
  <c r="M74" i="21"/>
  <c r="K74" i="21"/>
  <c r="G74" i="21"/>
  <c r="O73" i="21"/>
  <c r="M73" i="21"/>
  <c r="K73" i="21"/>
  <c r="G73" i="21"/>
  <c r="AD72" i="21"/>
  <c r="AC72" i="21"/>
  <c r="Z72" i="21"/>
  <c r="Y72" i="21"/>
  <c r="T72" i="21"/>
  <c r="S72" i="21"/>
  <c r="L72" i="21"/>
  <c r="J72" i="21"/>
  <c r="I72" i="21"/>
  <c r="O60" i="21"/>
  <c r="M60" i="21"/>
  <c r="AJ60" i="21" s="1"/>
  <c r="K60" i="21"/>
  <c r="G60" i="21"/>
  <c r="O59" i="21"/>
  <c r="M59" i="21"/>
  <c r="K59" i="21"/>
  <c r="G59" i="21"/>
  <c r="O58" i="21"/>
  <c r="M58" i="21"/>
  <c r="K58" i="21"/>
  <c r="G58" i="21"/>
  <c r="O57" i="21"/>
  <c r="M57" i="21"/>
  <c r="K57" i="21"/>
  <c r="G57" i="21"/>
  <c r="O56" i="21"/>
  <c r="M56" i="21"/>
  <c r="K56" i="21"/>
  <c r="G56" i="21"/>
  <c r="AD55" i="21"/>
  <c r="AC55" i="21"/>
  <c r="Z55" i="21"/>
  <c r="Y55" i="21"/>
  <c r="T55" i="21"/>
  <c r="S55" i="21"/>
  <c r="L55" i="21"/>
  <c r="J55" i="21"/>
  <c r="I55" i="21"/>
  <c r="O55" i="21" s="1"/>
  <c r="O45" i="21"/>
  <c r="M45" i="21"/>
  <c r="K45" i="21"/>
  <c r="G45" i="21"/>
  <c r="O44" i="21"/>
  <c r="M44" i="21"/>
  <c r="AJ44" i="21" s="1"/>
  <c r="K44" i="21"/>
  <c r="G44" i="21"/>
  <c r="O43" i="21"/>
  <c r="M43" i="21"/>
  <c r="K43" i="21"/>
  <c r="G43" i="21"/>
  <c r="O42" i="21"/>
  <c r="M42" i="21"/>
  <c r="K42" i="21"/>
  <c r="G42" i="21"/>
  <c r="O41" i="21"/>
  <c r="M41" i="21"/>
  <c r="K41" i="21"/>
  <c r="G41" i="21"/>
  <c r="O40" i="21"/>
  <c r="M40" i="21"/>
  <c r="AJ40" i="21" s="1"/>
  <c r="K40" i="21"/>
  <c r="G40" i="21"/>
  <c r="O39" i="21"/>
  <c r="M39" i="21"/>
  <c r="K39" i="21"/>
  <c r="G39" i="21"/>
  <c r="AD38" i="21"/>
  <c r="AC38" i="21"/>
  <c r="Z38" i="21"/>
  <c r="Y38" i="21"/>
  <c r="T38" i="21"/>
  <c r="S38" i="21"/>
  <c r="L38" i="21"/>
  <c r="J38" i="21"/>
  <c r="I38" i="21"/>
  <c r="O25" i="21"/>
  <c r="M25" i="21"/>
  <c r="K25" i="21"/>
  <c r="G25" i="21"/>
  <c r="O24" i="21"/>
  <c r="M24" i="21"/>
  <c r="K24" i="21"/>
  <c r="G24" i="21"/>
  <c r="O23" i="21"/>
  <c r="M23" i="21"/>
  <c r="K23" i="21"/>
  <c r="G23" i="21"/>
  <c r="O22" i="21"/>
  <c r="M22" i="21"/>
  <c r="K22" i="21"/>
  <c r="G22" i="21"/>
  <c r="AD21" i="21"/>
  <c r="AC21" i="21"/>
  <c r="AC2" i="21" s="1"/>
  <c r="Z21" i="21"/>
  <c r="Y21" i="21"/>
  <c r="T21" i="21"/>
  <c r="S21" i="21"/>
  <c r="L21" i="21"/>
  <c r="J21" i="21"/>
  <c r="I21" i="21"/>
  <c r="O7" i="21"/>
  <c r="M7" i="21"/>
  <c r="AJ7" i="21" s="1"/>
  <c r="K7" i="21"/>
  <c r="G7" i="21"/>
  <c r="O6" i="21"/>
  <c r="M6" i="21"/>
  <c r="K6" i="21"/>
  <c r="G6" i="21"/>
  <c r="O5" i="21"/>
  <c r="M5" i="21"/>
  <c r="K5" i="21"/>
  <c r="G5" i="21"/>
  <c r="AD2" i="21"/>
  <c r="Y2" i="21"/>
  <c r="H2" i="21"/>
  <c r="D1" i="21"/>
  <c r="T208" i="20"/>
  <c r="S208" i="20"/>
  <c r="L208" i="20"/>
  <c r="J208" i="20"/>
  <c r="I208" i="20"/>
  <c r="O197" i="20"/>
  <c r="M197" i="20"/>
  <c r="AB197" i="20" s="1"/>
  <c r="K197" i="20"/>
  <c r="G197" i="20"/>
  <c r="O196" i="20"/>
  <c r="M196" i="20"/>
  <c r="K196" i="20"/>
  <c r="G196" i="20"/>
  <c r="O195" i="20"/>
  <c r="M195" i="20"/>
  <c r="K195" i="20"/>
  <c r="G195" i="20"/>
  <c r="O194" i="20"/>
  <c r="M194" i="20"/>
  <c r="K194" i="20"/>
  <c r="G194" i="20"/>
  <c r="O193" i="20"/>
  <c r="M193" i="20"/>
  <c r="AB193" i="20" s="1"/>
  <c r="K193" i="20"/>
  <c r="G193" i="20"/>
  <c r="O192" i="20"/>
  <c r="M192" i="20"/>
  <c r="K192" i="20"/>
  <c r="G192" i="20"/>
  <c r="T191" i="20"/>
  <c r="S191" i="20"/>
  <c r="L191" i="20"/>
  <c r="J191" i="20"/>
  <c r="I191" i="20"/>
  <c r="O178" i="20"/>
  <c r="M178" i="20"/>
  <c r="K178" i="20"/>
  <c r="G178" i="20"/>
  <c r="O177" i="20"/>
  <c r="M177" i="20"/>
  <c r="K177" i="20"/>
  <c r="G177" i="20"/>
  <c r="O176" i="20"/>
  <c r="M176" i="20"/>
  <c r="K176" i="20"/>
  <c r="G176" i="20"/>
  <c r="O175" i="20"/>
  <c r="M175" i="20"/>
  <c r="N175" i="20" s="1"/>
  <c r="K175" i="20"/>
  <c r="G175" i="20"/>
  <c r="T174" i="20"/>
  <c r="S174" i="20"/>
  <c r="L174" i="20"/>
  <c r="J174" i="20"/>
  <c r="I174" i="20"/>
  <c r="O160" i="20"/>
  <c r="M160" i="20"/>
  <c r="AB160" i="20" s="1"/>
  <c r="K160" i="20"/>
  <c r="G160" i="20"/>
  <c r="O159" i="20"/>
  <c r="M159" i="20"/>
  <c r="K159" i="20"/>
  <c r="G159" i="20"/>
  <c r="O158" i="20"/>
  <c r="M158" i="20"/>
  <c r="K158" i="20"/>
  <c r="G158" i="20"/>
  <c r="T157" i="20"/>
  <c r="S157" i="20"/>
  <c r="L157" i="20"/>
  <c r="J157" i="20"/>
  <c r="I157" i="20"/>
  <c r="O143" i="20"/>
  <c r="M143" i="20"/>
  <c r="K143" i="20"/>
  <c r="G143" i="20"/>
  <c r="O142" i="20"/>
  <c r="M142" i="20"/>
  <c r="K142" i="20"/>
  <c r="G142" i="20"/>
  <c r="O141" i="20"/>
  <c r="M141" i="20"/>
  <c r="K141" i="20"/>
  <c r="G141" i="20"/>
  <c r="T140" i="20"/>
  <c r="S140" i="20"/>
  <c r="L140" i="20"/>
  <c r="J140" i="20"/>
  <c r="I140" i="20"/>
  <c r="O127" i="20"/>
  <c r="M127" i="20"/>
  <c r="AB127" i="20" s="1"/>
  <c r="K127" i="20"/>
  <c r="G127" i="20"/>
  <c r="O126" i="20"/>
  <c r="M126" i="20"/>
  <c r="K126" i="20"/>
  <c r="G126" i="20"/>
  <c r="O125" i="20"/>
  <c r="M125" i="20"/>
  <c r="K125" i="20"/>
  <c r="G125" i="20"/>
  <c r="O124" i="20"/>
  <c r="M124" i="20"/>
  <c r="K124" i="20"/>
  <c r="G124" i="20"/>
  <c r="T123" i="20"/>
  <c r="S123" i="20"/>
  <c r="L123" i="20"/>
  <c r="J123" i="20"/>
  <c r="I123" i="20"/>
  <c r="O110" i="20"/>
  <c r="M110" i="20"/>
  <c r="K110" i="20"/>
  <c r="G110" i="20"/>
  <c r="O109" i="20"/>
  <c r="M109" i="20"/>
  <c r="AB109" i="20" s="1"/>
  <c r="K109" i="20"/>
  <c r="G109" i="20"/>
  <c r="O108" i="20"/>
  <c r="M108" i="20"/>
  <c r="K108" i="20"/>
  <c r="G108" i="20"/>
  <c r="O107" i="20"/>
  <c r="M107" i="20"/>
  <c r="AB107" i="20" s="1"/>
  <c r="K107" i="20"/>
  <c r="G107" i="20"/>
  <c r="T106" i="20"/>
  <c r="S106" i="20"/>
  <c r="L106" i="20"/>
  <c r="J106" i="20"/>
  <c r="I106" i="20"/>
  <c r="O93" i="20"/>
  <c r="M93" i="20"/>
  <c r="K93" i="20"/>
  <c r="G93" i="20"/>
  <c r="O92" i="20"/>
  <c r="M92" i="20"/>
  <c r="K92" i="20"/>
  <c r="G92" i="20"/>
  <c r="O91" i="20"/>
  <c r="M91" i="20"/>
  <c r="AB91" i="20" s="1"/>
  <c r="K91" i="20"/>
  <c r="G91" i="20"/>
  <c r="O90" i="20"/>
  <c r="M90" i="20"/>
  <c r="AB90" i="20" s="1"/>
  <c r="K90" i="20"/>
  <c r="G90" i="20"/>
  <c r="T89" i="20"/>
  <c r="S89" i="20"/>
  <c r="L89" i="20"/>
  <c r="J89" i="20"/>
  <c r="I89" i="20"/>
  <c r="O76" i="20"/>
  <c r="M76" i="20"/>
  <c r="K76" i="20"/>
  <c r="G76" i="20"/>
  <c r="O75" i="20"/>
  <c r="M75" i="20"/>
  <c r="K75" i="20"/>
  <c r="G75" i="20"/>
  <c r="O74" i="20"/>
  <c r="M74" i="20"/>
  <c r="K74" i="20"/>
  <c r="G74" i="20"/>
  <c r="O73" i="20"/>
  <c r="M73" i="20"/>
  <c r="N73" i="20" s="1"/>
  <c r="K73" i="20"/>
  <c r="G73" i="20"/>
  <c r="T72" i="20"/>
  <c r="S72" i="20"/>
  <c r="L72" i="20"/>
  <c r="J72" i="20"/>
  <c r="I72" i="20"/>
  <c r="O56" i="20"/>
  <c r="M56" i="20"/>
  <c r="M72" i="20" s="1"/>
  <c r="K56" i="20"/>
  <c r="G56" i="20"/>
  <c r="T55" i="20"/>
  <c r="S55" i="20"/>
  <c r="L55" i="20"/>
  <c r="J55" i="20"/>
  <c r="I55" i="20"/>
  <c r="O41" i="20"/>
  <c r="M41" i="20"/>
  <c r="AB41" i="20" s="1"/>
  <c r="K41" i="20"/>
  <c r="G41" i="20"/>
  <c r="O40" i="20"/>
  <c r="M40" i="20"/>
  <c r="K40" i="20"/>
  <c r="G40" i="20"/>
  <c r="O39" i="20"/>
  <c r="M39" i="20"/>
  <c r="K39" i="20"/>
  <c r="G39" i="20"/>
  <c r="T38" i="20"/>
  <c r="S38" i="20"/>
  <c r="L38" i="20"/>
  <c r="J38" i="20"/>
  <c r="I38" i="20"/>
  <c r="O23" i="20"/>
  <c r="M23" i="20"/>
  <c r="K23" i="20"/>
  <c r="G23" i="20"/>
  <c r="O22" i="20"/>
  <c r="M22" i="20"/>
  <c r="K22" i="20"/>
  <c r="G22" i="20"/>
  <c r="T21" i="20"/>
  <c r="S21" i="20"/>
  <c r="L21" i="20"/>
  <c r="J21" i="20"/>
  <c r="I21" i="20"/>
  <c r="O6" i="20"/>
  <c r="M6" i="20"/>
  <c r="K6" i="20"/>
  <c r="G6" i="20"/>
  <c r="O5" i="20"/>
  <c r="M5" i="20"/>
  <c r="N5" i="20" s="1"/>
  <c r="K5" i="20"/>
  <c r="G5" i="20"/>
  <c r="F1" i="20" s="1"/>
  <c r="H2" i="20"/>
  <c r="H1" i="20"/>
  <c r="D1" i="20"/>
  <c r="X34" i="19"/>
  <c r="W34" i="19"/>
  <c r="V34" i="19"/>
  <c r="T34" i="19"/>
  <c r="P34" i="19"/>
  <c r="O34" i="19"/>
  <c r="N34" i="19"/>
  <c r="M34" i="19"/>
  <c r="I34" i="19"/>
  <c r="H34" i="19"/>
  <c r="G34" i="19"/>
  <c r="D34" i="19"/>
  <c r="K8" i="19" s="1"/>
  <c r="O16" i="19"/>
  <c r="N16" i="19"/>
  <c r="I8" i="19" s="1"/>
  <c r="K16" i="19"/>
  <c r="I16" i="19"/>
  <c r="H16" i="19"/>
  <c r="G16" i="19"/>
  <c r="F16" i="19"/>
  <c r="E16" i="19"/>
  <c r="D16" i="19"/>
  <c r="E8" i="19" s="1"/>
  <c r="F8" i="19"/>
  <c r="M7" i="19"/>
  <c r="K7" i="19"/>
  <c r="I7" i="19"/>
  <c r="G7" i="19"/>
  <c r="F7" i="19"/>
  <c r="E7" i="19"/>
  <c r="R6" i="19"/>
  <c r="Q6" i="19"/>
  <c r="P6" i="19"/>
  <c r="O6" i="19"/>
  <c r="M6" i="19"/>
  <c r="K6" i="19"/>
  <c r="I6" i="19"/>
  <c r="G6" i="19"/>
  <c r="F6" i="19"/>
  <c r="E6" i="19"/>
  <c r="F3" i="19"/>
  <c r="M8" i="19" l="1"/>
  <c r="AB6" i="20"/>
  <c r="AA6" i="20"/>
  <c r="N6" i="20"/>
  <c r="K21" i="20"/>
  <c r="O21" i="20"/>
  <c r="M38" i="20"/>
  <c r="AA22" i="20"/>
  <c r="N22" i="20"/>
  <c r="AB23" i="20"/>
  <c r="AA23" i="20"/>
  <c r="N23" i="20"/>
  <c r="K38" i="20"/>
  <c r="O38" i="20"/>
  <c r="M55" i="20"/>
  <c r="AA39" i="20"/>
  <c r="AB40" i="20"/>
  <c r="AA40" i="20"/>
  <c r="N40" i="20"/>
  <c r="K55" i="20"/>
  <c r="O55" i="20"/>
  <c r="K72" i="20"/>
  <c r="O72" i="20"/>
  <c r="AB74" i="20"/>
  <c r="AA74" i="20"/>
  <c r="N74" i="20"/>
  <c r="AB75" i="20"/>
  <c r="AA75" i="20"/>
  <c r="N75" i="20"/>
  <c r="Q75" i="20" s="1"/>
  <c r="AB76" i="20"/>
  <c r="AA76" i="20"/>
  <c r="N76" i="20"/>
  <c r="Q76" i="20" s="1"/>
  <c r="K89" i="20"/>
  <c r="O89" i="20"/>
  <c r="AB92" i="20"/>
  <c r="AA92" i="20"/>
  <c r="N92" i="20"/>
  <c r="AB93" i="20"/>
  <c r="AA93" i="20"/>
  <c r="N93" i="20"/>
  <c r="Q93" i="20" s="1"/>
  <c r="K106" i="20"/>
  <c r="O106" i="20"/>
  <c r="AB108" i="20"/>
  <c r="AA108" i="20"/>
  <c r="N108" i="20"/>
  <c r="Q108" i="20" s="1"/>
  <c r="AB110" i="20"/>
  <c r="AA110" i="20"/>
  <c r="N110" i="20"/>
  <c r="K123" i="20"/>
  <c r="O123" i="20"/>
  <c r="M140" i="20"/>
  <c r="N124" i="20"/>
  <c r="Q124" i="20" s="1"/>
  <c r="AB125" i="20"/>
  <c r="AA125" i="20"/>
  <c r="N125" i="20"/>
  <c r="AB126" i="20"/>
  <c r="AA126" i="20"/>
  <c r="N126" i="20"/>
  <c r="Q126" i="20" s="1"/>
  <c r="K140" i="20"/>
  <c r="O140" i="20"/>
  <c r="M157" i="20"/>
  <c r="AB141" i="20"/>
  <c r="N141" i="20"/>
  <c r="Q141" i="20" s="1"/>
  <c r="AB142" i="20"/>
  <c r="AA142" i="20"/>
  <c r="N142" i="20"/>
  <c r="AB143" i="20"/>
  <c r="AA143" i="20"/>
  <c r="N143" i="20"/>
  <c r="Q143" i="20" s="1"/>
  <c r="K157" i="20"/>
  <c r="O157" i="20"/>
  <c r="M174" i="20"/>
  <c r="N158" i="20"/>
  <c r="Q158" i="20" s="1"/>
  <c r="AB159" i="20"/>
  <c r="AA159" i="20"/>
  <c r="N159" i="20"/>
  <c r="K174" i="20"/>
  <c r="O174" i="20"/>
  <c r="AB176" i="20"/>
  <c r="AA176" i="20"/>
  <c r="N176" i="20"/>
  <c r="AB177" i="20"/>
  <c r="AA177" i="20"/>
  <c r="N177" i="20"/>
  <c r="AB178" i="20"/>
  <c r="AA178" i="20"/>
  <c r="N178" i="20"/>
  <c r="Q178" i="20" s="1"/>
  <c r="K191" i="20"/>
  <c r="O191" i="20"/>
  <c r="M208" i="20"/>
  <c r="AB192" i="20"/>
  <c r="AA192" i="20"/>
  <c r="N192" i="20"/>
  <c r="AB194" i="20"/>
  <c r="N194" i="20"/>
  <c r="N195" i="20"/>
  <c r="AB195" i="20"/>
  <c r="AA195" i="20"/>
  <c r="AB196" i="20"/>
  <c r="N196" i="20"/>
  <c r="Q196" i="20" s="1"/>
  <c r="K208" i="20"/>
  <c r="O208" i="20"/>
  <c r="M21" i="21"/>
  <c r="AJ5" i="21"/>
  <c r="AI5" i="21"/>
  <c r="N5" i="21"/>
  <c r="N6" i="21"/>
  <c r="AI6" i="21"/>
  <c r="K21" i="21"/>
  <c r="O21" i="21"/>
  <c r="M38" i="21"/>
  <c r="AI22" i="21"/>
  <c r="AI23" i="21"/>
  <c r="AJ23" i="21"/>
  <c r="N23" i="21"/>
  <c r="Q23" i="21" s="1"/>
  <c r="F1" i="21"/>
  <c r="F2" i="21" s="1"/>
  <c r="AJ24" i="21"/>
  <c r="AI24" i="21"/>
  <c r="N24" i="21"/>
  <c r="AJ25" i="21"/>
  <c r="AI25" i="21"/>
  <c r="N25" i="21"/>
  <c r="Q25" i="21" s="1"/>
  <c r="K38" i="21"/>
  <c r="O38" i="21"/>
  <c r="M55" i="21"/>
  <c r="AI39" i="21"/>
  <c r="N39" i="21"/>
  <c r="AJ41" i="21"/>
  <c r="N41" i="21"/>
  <c r="AJ42" i="21"/>
  <c r="AI42" i="21"/>
  <c r="N42" i="21"/>
  <c r="AJ43" i="21"/>
  <c r="N43" i="21"/>
  <c r="Q43" i="21" s="1"/>
  <c r="AJ45" i="21"/>
  <c r="N45" i="21"/>
  <c r="K55" i="21"/>
  <c r="AJ56" i="21"/>
  <c r="M72" i="21"/>
  <c r="AI72" i="21" s="1"/>
  <c r="N56" i="21"/>
  <c r="Q56" i="21" s="1"/>
  <c r="AJ57" i="21"/>
  <c r="N57" i="21"/>
  <c r="Q57" i="21" s="1"/>
  <c r="N58" i="21"/>
  <c r="AJ58" i="21"/>
  <c r="AI58" i="21"/>
  <c r="AJ59" i="21"/>
  <c r="AI59" i="21"/>
  <c r="N59" i="21"/>
  <c r="Q59" i="21" s="1"/>
  <c r="K72" i="21"/>
  <c r="O72" i="21"/>
  <c r="M89" i="21"/>
  <c r="AJ73" i="21"/>
  <c r="AI73" i="21"/>
  <c r="N73" i="21"/>
  <c r="Q73" i="21" s="1"/>
  <c r="AJ74" i="21"/>
  <c r="AI74" i="21"/>
  <c r="N74" i="21"/>
  <c r="AJ75" i="21"/>
  <c r="N75" i="21"/>
  <c r="Q75" i="21" s="1"/>
  <c r="AJ76" i="21"/>
  <c r="AI76" i="21"/>
  <c r="N76" i="21"/>
  <c r="N77" i="21"/>
  <c r="AJ77" i="21"/>
  <c r="AI77" i="21"/>
  <c r="AJ78" i="21"/>
  <c r="AI78" i="21"/>
  <c r="N78" i="21"/>
  <c r="AJ79" i="21"/>
  <c r="N79" i="21"/>
  <c r="Q79" i="21" s="1"/>
  <c r="AJ80" i="21"/>
  <c r="AI80" i="21"/>
  <c r="N80" i="21"/>
  <c r="N81" i="21"/>
  <c r="AJ81" i="21"/>
  <c r="AI81" i="21"/>
  <c r="K89" i="21"/>
  <c r="O89" i="21"/>
  <c r="Z2" i="21"/>
  <c r="N90" i="21"/>
  <c r="AI90" i="21"/>
  <c r="AJ91" i="21"/>
  <c r="AI91" i="21"/>
  <c r="N91" i="21"/>
  <c r="Q91" i="21" s="1"/>
  <c r="AI92" i="21"/>
  <c r="AJ92" i="21"/>
  <c r="M106" i="21"/>
  <c r="K106" i="21"/>
  <c r="O106" i="21"/>
  <c r="AI107" i="21"/>
  <c r="AJ107" i="21"/>
  <c r="N107" i="21"/>
  <c r="AJ109" i="21"/>
  <c r="N109" i="21"/>
  <c r="Q109" i="21" s="1"/>
  <c r="N110" i="21"/>
  <c r="AJ110" i="21"/>
  <c r="AI110" i="21"/>
  <c r="AJ111" i="21"/>
  <c r="AI111" i="21"/>
  <c r="N111" i="21"/>
  <c r="Q111" i="21" s="1"/>
  <c r="K123" i="21"/>
  <c r="M140" i="21"/>
  <c r="AJ124" i="21"/>
  <c r="AI124" i="21"/>
  <c r="N124" i="21"/>
  <c r="Q124" i="21" s="1"/>
  <c r="AI125" i="21"/>
  <c r="AJ125" i="21"/>
  <c r="AJ126" i="21"/>
  <c r="AI126" i="21"/>
  <c r="K140" i="21"/>
  <c r="H1" i="21"/>
  <c r="AJ141" i="21"/>
  <c r="AI141" i="21"/>
  <c r="N141" i="21"/>
  <c r="Q141" i="21" s="1"/>
  <c r="M157" i="21"/>
  <c r="K157" i="21"/>
  <c r="O157" i="21"/>
  <c r="K8" i="22"/>
  <c r="M21" i="23"/>
  <c r="AB5" i="23"/>
  <c r="AA5" i="23"/>
  <c r="N5" i="23"/>
  <c r="Q5" i="23" s="1"/>
  <c r="AB6" i="23"/>
  <c r="AA6" i="23"/>
  <c r="N6" i="23"/>
  <c r="Q6" i="23" s="1"/>
  <c r="O21" i="23"/>
  <c r="AA22" i="23"/>
  <c r="AB22" i="23"/>
  <c r="N22" i="23"/>
  <c r="K38" i="23"/>
  <c r="O38" i="23"/>
  <c r="AB40" i="23"/>
  <c r="AA40" i="23"/>
  <c r="N40" i="23"/>
  <c r="P40" i="23" s="1"/>
  <c r="N41" i="23"/>
  <c r="AB41" i="23"/>
  <c r="AA41" i="23"/>
  <c r="K55" i="23"/>
  <c r="O55" i="23"/>
  <c r="AB56" i="23"/>
  <c r="M72" i="23"/>
  <c r="AA56" i="23"/>
  <c r="N56" i="23"/>
  <c r="Q56" i="23" s="1"/>
  <c r="K72" i="23"/>
  <c r="O72" i="23"/>
  <c r="M89" i="23"/>
  <c r="AA73" i="23"/>
  <c r="N73" i="23"/>
  <c r="Q73" i="23" s="1"/>
  <c r="AB74" i="23"/>
  <c r="AA74" i="23"/>
  <c r="N74" i="23"/>
  <c r="Q74" i="23" s="1"/>
  <c r="AB76" i="23"/>
  <c r="AA76" i="23"/>
  <c r="N76" i="23"/>
  <c r="P76" i="23" s="1"/>
  <c r="K89" i="23"/>
  <c r="O89" i="23"/>
  <c r="AA90" i="23"/>
  <c r="AB90" i="23"/>
  <c r="N90" i="23"/>
  <c r="N91" i="23"/>
  <c r="AB91" i="23"/>
  <c r="AA91" i="23"/>
  <c r="AB92" i="23"/>
  <c r="AA92" i="23"/>
  <c r="N92" i="23"/>
  <c r="Q92" i="23" s="1"/>
  <c r="K106" i="23"/>
  <c r="O106" i="23"/>
  <c r="AB108" i="23"/>
  <c r="AA108" i="23"/>
  <c r="N108" i="23"/>
  <c r="P108" i="23" s="1"/>
  <c r="N109" i="23"/>
  <c r="AB109" i="23"/>
  <c r="AA109" i="23"/>
  <c r="AB110" i="23"/>
  <c r="AA110" i="23"/>
  <c r="N110" i="23"/>
  <c r="Q110" i="23" s="1"/>
  <c r="AB124" i="23"/>
  <c r="N124" i="23"/>
  <c r="AB126" i="23"/>
  <c r="AA126" i="23"/>
  <c r="N126" i="23"/>
  <c r="P126" i="23" s="1"/>
  <c r="AB127" i="23"/>
  <c r="AA127" i="23"/>
  <c r="N127" i="23"/>
  <c r="K140" i="23"/>
  <c r="O140" i="23"/>
  <c r="M157" i="23"/>
  <c r="AA141" i="23"/>
  <c r="N141" i="23"/>
  <c r="Q141" i="23" s="1"/>
  <c r="AB142" i="23"/>
  <c r="AA142" i="23"/>
  <c r="N142" i="23"/>
  <c r="Q142" i="23" s="1"/>
  <c r="K157" i="23"/>
  <c r="O157" i="23"/>
  <c r="AB159" i="23"/>
  <c r="AA159" i="23"/>
  <c r="N159" i="23"/>
  <c r="P159" i="23" s="1"/>
  <c r="AB160" i="23"/>
  <c r="AA160" i="23"/>
  <c r="N160" i="23"/>
  <c r="K174" i="23"/>
  <c r="O174" i="23"/>
  <c r="M191" i="23"/>
  <c r="AA175" i="23"/>
  <c r="AB176" i="23"/>
  <c r="AA176" i="23"/>
  <c r="N176" i="23"/>
  <c r="Q176" i="23" s="1"/>
  <c r="AB178" i="23"/>
  <c r="AA178" i="23"/>
  <c r="N178" i="23"/>
  <c r="P178" i="23" s="1"/>
  <c r="K191" i="23"/>
  <c r="O191" i="23"/>
  <c r="M208" i="23"/>
  <c r="AB192" i="23"/>
  <c r="N192" i="23"/>
  <c r="AB193" i="23"/>
  <c r="AA193" i="23"/>
  <c r="N193" i="23"/>
  <c r="AB194" i="23"/>
  <c r="AA194" i="23"/>
  <c r="N194" i="23"/>
  <c r="Q194" i="23" s="1"/>
  <c r="AB196" i="23"/>
  <c r="AA196" i="23"/>
  <c r="N196" i="23"/>
  <c r="P196" i="23" s="1"/>
  <c r="N197" i="23"/>
  <c r="AB197" i="23"/>
  <c r="AA197" i="23"/>
  <c r="K208" i="23"/>
  <c r="O208" i="23"/>
  <c r="F2" i="24"/>
  <c r="AJ6" i="24"/>
  <c r="AI6" i="24"/>
  <c r="K21" i="24"/>
  <c r="O21" i="24"/>
  <c r="AJ23" i="24"/>
  <c r="N23" i="24"/>
  <c r="Q23" i="24" s="1"/>
  <c r="N25" i="24"/>
  <c r="AJ25" i="24"/>
  <c r="AI25" i="24"/>
  <c r="K38" i="24"/>
  <c r="O38" i="24"/>
  <c r="Z2" i="24"/>
  <c r="M55" i="24"/>
  <c r="AJ39" i="24"/>
  <c r="AI39" i="24"/>
  <c r="N39" i="24"/>
  <c r="N40" i="24"/>
  <c r="AJ40" i="24"/>
  <c r="AI40" i="24"/>
  <c r="AJ41" i="24"/>
  <c r="AI41" i="24"/>
  <c r="AJ43" i="24"/>
  <c r="AI43" i="24"/>
  <c r="N43" i="24"/>
  <c r="P43" i="24" s="1"/>
  <c r="N44" i="24"/>
  <c r="AJ44" i="24"/>
  <c r="AI44" i="24"/>
  <c r="AJ45" i="24"/>
  <c r="AI45" i="24"/>
  <c r="O55" i="24"/>
  <c r="AD2" i="24"/>
  <c r="M72" i="24"/>
  <c r="AJ56" i="24"/>
  <c r="AI57" i="24"/>
  <c r="AJ57" i="24"/>
  <c r="AJ58" i="24"/>
  <c r="AI58" i="24"/>
  <c r="N58" i="24"/>
  <c r="Q58" i="24" s="1"/>
  <c r="AJ60" i="24"/>
  <c r="AI60" i="24"/>
  <c r="N60" i="24"/>
  <c r="K72" i="24"/>
  <c r="O72" i="24"/>
  <c r="AI73" i="24"/>
  <c r="M89" i="24"/>
  <c r="AI89" i="24" s="1"/>
  <c r="AJ73" i="24"/>
  <c r="N73" i="24"/>
  <c r="P73" i="24" s="1"/>
  <c r="N75" i="24"/>
  <c r="AJ75" i="24"/>
  <c r="AI75" i="24"/>
  <c r="AJ77" i="24"/>
  <c r="N77" i="24"/>
  <c r="Q77" i="24" s="1"/>
  <c r="N79" i="24"/>
  <c r="AJ79" i="24"/>
  <c r="AI79" i="24"/>
  <c r="AJ80" i="24"/>
  <c r="AI80" i="24"/>
  <c r="AJ81" i="24"/>
  <c r="N81" i="24"/>
  <c r="Q81" i="24" s="1"/>
  <c r="K89" i="24"/>
  <c r="O89" i="24"/>
  <c r="AJ92" i="24"/>
  <c r="N92" i="24"/>
  <c r="P92" i="24" s="1"/>
  <c r="AJ93" i="24"/>
  <c r="AI93" i="24"/>
  <c r="N93" i="24"/>
  <c r="K106" i="24"/>
  <c r="O106" i="24"/>
  <c r="Y2" i="24"/>
  <c r="M123" i="24"/>
  <c r="N107" i="24"/>
  <c r="N108" i="24"/>
  <c r="AI108" i="24"/>
  <c r="AJ109" i="24"/>
  <c r="AI109" i="24"/>
  <c r="N109" i="24"/>
  <c r="Q109" i="24" s="1"/>
  <c r="N110" i="24"/>
  <c r="AJ110" i="24"/>
  <c r="AI110" i="24"/>
  <c r="K140" i="24"/>
  <c r="H1" i="24"/>
  <c r="AJ141" i="24"/>
  <c r="AI141" i="24"/>
  <c r="N141" i="24"/>
  <c r="Q141" i="24" s="1"/>
  <c r="K157" i="24"/>
  <c r="O157" i="24"/>
  <c r="M174" i="24"/>
  <c r="AJ158" i="24"/>
  <c r="AI158" i="24"/>
  <c r="N158" i="24"/>
  <c r="Q158" i="24" s="1"/>
  <c r="K174" i="24"/>
  <c r="O174" i="24"/>
  <c r="E8" i="25"/>
  <c r="K8" i="25"/>
  <c r="N5" i="26"/>
  <c r="M21" i="26"/>
  <c r="AA21" i="26" s="1"/>
  <c r="AB5" i="26"/>
  <c r="AA5" i="26"/>
  <c r="AB6" i="26"/>
  <c r="AA6" i="26"/>
  <c r="N6" i="26"/>
  <c r="Q6" i="26" s="1"/>
  <c r="K21" i="26"/>
  <c r="O21" i="26"/>
  <c r="K38" i="26"/>
  <c r="O38" i="26"/>
  <c r="M55" i="26"/>
  <c r="N39" i="26"/>
  <c r="AB40" i="26"/>
  <c r="AA40" i="26"/>
  <c r="N40" i="26"/>
  <c r="N41" i="26"/>
  <c r="AB41" i="26"/>
  <c r="AA41" i="26"/>
  <c r="K55" i="26"/>
  <c r="O55" i="26"/>
  <c r="K72" i="26"/>
  <c r="O72" i="26"/>
  <c r="AB74" i="26"/>
  <c r="AA74" i="26"/>
  <c r="N74" i="26"/>
  <c r="Q74" i="26" s="1"/>
  <c r="AB76" i="26"/>
  <c r="AA76" i="26"/>
  <c r="N76" i="26"/>
  <c r="K89" i="26"/>
  <c r="O89" i="26"/>
  <c r="AB90" i="26"/>
  <c r="AA90" i="26"/>
  <c r="N90" i="26"/>
  <c r="Q90" i="26" s="1"/>
  <c r="AB91" i="26"/>
  <c r="AA91" i="26"/>
  <c r="N91" i="26"/>
  <c r="AB92" i="26"/>
  <c r="AA92" i="26"/>
  <c r="N92" i="26"/>
  <c r="Q92" i="26" s="1"/>
  <c r="K106" i="26"/>
  <c r="O106" i="26"/>
  <c r="AB108" i="26"/>
  <c r="AA108" i="26"/>
  <c r="N108" i="26"/>
  <c r="N109" i="26"/>
  <c r="AB109" i="26"/>
  <c r="AA109" i="26"/>
  <c r="AB110" i="26"/>
  <c r="AA110" i="26"/>
  <c r="N110" i="26"/>
  <c r="Q110" i="26" s="1"/>
  <c r="K123" i="26"/>
  <c r="O123" i="26"/>
  <c r="AB126" i="26"/>
  <c r="AA126" i="26"/>
  <c r="N126" i="26"/>
  <c r="AB127" i="26"/>
  <c r="AA127" i="26"/>
  <c r="N127" i="26"/>
  <c r="P127" i="26" s="1"/>
  <c r="K140" i="26"/>
  <c r="O140" i="26"/>
  <c r="M157" i="26"/>
  <c r="N141" i="26"/>
  <c r="Q141" i="26" s="1"/>
  <c r="AB142" i="26"/>
  <c r="AA142" i="26"/>
  <c r="N142" i="26"/>
  <c r="Q142" i="26" s="1"/>
  <c r="K157" i="26"/>
  <c r="O157" i="26"/>
  <c r="M174" i="26"/>
  <c r="AA158" i="26"/>
  <c r="N158" i="26"/>
  <c r="AB159" i="26"/>
  <c r="AA159" i="26"/>
  <c r="N159" i="26"/>
  <c r="AB160" i="26"/>
  <c r="AA160" i="26"/>
  <c r="N160" i="26"/>
  <c r="P160" i="26" s="1"/>
  <c r="K174" i="26"/>
  <c r="O174" i="26"/>
  <c r="AB176" i="26"/>
  <c r="AA176" i="26"/>
  <c r="N176" i="26"/>
  <c r="Q176" i="26" s="1"/>
  <c r="AB178" i="26"/>
  <c r="AA178" i="26"/>
  <c r="N178" i="26"/>
  <c r="K191" i="26"/>
  <c r="O191" i="26"/>
  <c r="M208" i="26"/>
  <c r="AB192" i="26"/>
  <c r="AA192" i="26"/>
  <c r="N192" i="26"/>
  <c r="Q192" i="26" s="1"/>
  <c r="AB193" i="26"/>
  <c r="AA193" i="26"/>
  <c r="N193" i="26"/>
  <c r="AB194" i="26"/>
  <c r="AA194" i="26"/>
  <c r="N194" i="26"/>
  <c r="Q194" i="26" s="1"/>
  <c r="AB196" i="26"/>
  <c r="AA196" i="26"/>
  <c r="N196" i="26"/>
  <c r="AB197" i="26"/>
  <c r="AA197" i="26"/>
  <c r="N197" i="26"/>
  <c r="P197" i="26" s="1"/>
  <c r="K208" i="26"/>
  <c r="O208" i="26"/>
  <c r="F2" i="27"/>
  <c r="M21" i="27"/>
  <c r="AI5" i="27"/>
  <c r="N5" i="27"/>
  <c r="Q5" i="27" s="1"/>
  <c r="K21" i="27"/>
  <c r="O21" i="27"/>
  <c r="AJ23" i="27"/>
  <c r="N23" i="27"/>
  <c r="Q23" i="27" s="1"/>
  <c r="N24" i="27"/>
  <c r="AJ24" i="27"/>
  <c r="AI24" i="27"/>
  <c r="N25" i="27"/>
  <c r="AJ25" i="27"/>
  <c r="AI25" i="27"/>
  <c r="K38" i="27"/>
  <c r="O38" i="27"/>
  <c r="Z2" i="27"/>
  <c r="AC2" i="27"/>
  <c r="N39" i="27"/>
  <c r="AI39" i="27"/>
  <c r="AJ40" i="27"/>
  <c r="AI40" i="27"/>
  <c r="N40" i="27"/>
  <c r="AJ43" i="27"/>
  <c r="AI43" i="27"/>
  <c r="N43" i="27"/>
  <c r="AJ44" i="27"/>
  <c r="AI44" i="27"/>
  <c r="N44" i="27"/>
  <c r="AJ45" i="27"/>
  <c r="AI45" i="27"/>
  <c r="K55" i="27"/>
  <c r="O55" i="27"/>
  <c r="AD2" i="27"/>
  <c r="M72" i="27"/>
  <c r="AJ56" i="27"/>
  <c r="AI56" i="27"/>
  <c r="N56" i="27"/>
  <c r="Q56" i="27" s="1"/>
  <c r="AJ59" i="27"/>
  <c r="AI59" i="27"/>
  <c r="N60" i="27"/>
  <c r="AJ60" i="27"/>
  <c r="AI60" i="27"/>
  <c r="K72" i="27"/>
  <c r="O72" i="27"/>
  <c r="Y2" i="27"/>
  <c r="M89" i="27"/>
  <c r="AJ73" i="27"/>
  <c r="AI73" i="27"/>
  <c r="N73" i="27"/>
  <c r="N74" i="27"/>
  <c r="AI74" i="27"/>
  <c r="AJ75" i="27"/>
  <c r="AI75" i="27"/>
  <c r="N75" i="27"/>
  <c r="Q75" i="27" s="1"/>
  <c r="AJ76" i="27"/>
  <c r="AI76" i="27"/>
  <c r="N76" i="27"/>
  <c r="Q76" i="27" s="1"/>
  <c r="AJ77" i="27"/>
  <c r="AI77" i="27"/>
  <c r="N77" i="27"/>
  <c r="Q77" i="27" s="1"/>
  <c r="AJ78" i="27"/>
  <c r="AI78" i="27"/>
  <c r="N78" i="27"/>
  <c r="N79" i="27"/>
  <c r="AI79" i="27"/>
  <c r="AJ80" i="27"/>
  <c r="AI80" i="27"/>
  <c r="N80" i="27"/>
  <c r="Q80" i="27" s="1"/>
  <c r="AJ81" i="27"/>
  <c r="AI81" i="27"/>
  <c r="N81" i="27"/>
  <c r="Q81" i="27" s="1"/>
  <c r="K89" i="27"/>
  <c r="O89" i="27"/>
  <c r="AI92" i="27"/>
  <c r="AJ92" i="27"/>
  <c r="AJ93" i="27"/>
  <c r="AI93" i="27"/>
  <c r="N93" i="27"/>
  <c r="P93" i="27" s="1"/>
  <c r="M123" i="27"/>
  <c r="AJ107" i="27"/>
  <c r="N107" i="27"/>
  <c r="Q107" i="27" s="1"/>
  <c r="N108" i="27"/>
  <c r="AJ108" i="27"/>
  <c r="AJ109" i="27"/>
  <c r="AI109" i="27"/>
  <c r="N109" i="27"/>
  <c r="AJ111" i="27"/>
  <c r="AI111" i="27"/>
  <c r="K123" i="27"/>
  <c r="AI124" i="27"/>
  <c r="M140" i="27"/>
  <c r="N140" i="27" s="1"/>
  <c r="AJ124" i="27"/>
  <c r="N124" i="27"/>
  <c r="Q124" i="27" s="1"/>
  <c r="K140" i="27"/>
  <c r="O140" i="27"/>
  <c r="AJ141" i="27"/>
  <c r="AI141" i="27"/>
  <c r="N141" i="27"/>
  <c r="Q141" i="27" s="1"/>
  <c r="AJ143" i="27"/>
  <c r="AI143" i="27"/>
  <c r="N143" i="27"/>
  <c r="Q143" i="27" s="1"/>
  <c r="K157" i="27"/>
  <c r="O157" i="27"/>
  <c r="M174" i="27"/>
  <c r="AJ158" i="27"/>
  <c r="AI158" i="27"/>
  <c r="N158" i="27"/>
  <c r="Q158" i="27" s="1"/>
  <c r="AJ160" i="27"/>
  <c r="AI160" i="27"/>
  <c r="K174" i="27"/>
  <c r="O174" i="27"/>
  <c r="G8" i="28"/>
  <c r="K8" i="28"/>
  <c r="AB6" i="29"/>
  <c r="AA6" i="29"/>
  <c r="N6" i="29"/>
  <c r="Q6" i="29" s="1"/>
  <c r="K21" i="29"/>
  <c r="AB23" i="29"/>
  <c r="AA23" i="29"/>
  <c r="N23" i="29"/>
  <c r="Q23" i="29" s="1"/>
  <c r="K38" i="29"/>
  <c r="O38" i="29"/>
  <c r="M55" i="29"/>
  <c r="AB39" i="29"/>
  <c r="AA39" i="29"/>
  <c r="N39" i="29"/>
  <c r="N40" i="29"/>
  <c r="AA40" i="29"/>
  <c r="AB41" i="29"/>
  <c r="AA41" i="29"/>
  <c r="N41" i="29"/>
  <c r="Q41" i="29" s="1"/>
  <c r="K55" i="29"/>
  <c r="O55" i="29"/>
  <c r="AA56" i="29"/>
  <c r="AB56" i="29"/>
  <c r="N56" i="29"/>
  <c r="Q56" i="29" s="1"/>
  <c r="K72" i="29"/>
  <c r="O72" i="29"/>
  <c r="AA73" i="29"/>
  <c r="AB73" i="29"/>
  <c r="N73" i="29"/>
  <c r="AB74" i="29"/>
  <c r="AA74" i="29"/>
  <c r="N74" i="29"/>
  <c r="AB75" i="29"/>
  <c r="AA75" i="29"/>
  <c r="N75" i="29"/>
  <c r="Q75" i="29" s="1"/>
  <c r="AB76" i="29"/>
  <c r="AA76" i="29"/>
  <c r="N76" i="29"/>
  <c r="K89" i="29"/>
  <c r="O89" i="29"/>
  <c r="M106" i="29"/>
  <c r="AA90" i="29"/>
  <c r="N90" i="29"/>
  <c r="Q90" i="29" s="1"/>
  <c r="AB91" i="29"/>
  <c r="AA91" i="29"/>
  <c r="N91" i="29"/>
  <c r="Q91" i="29" s="1"/>
  <c r="AB92" i="29"/>
  <c r="AA92" i="29"/>
  <c r="N92" i="29"/>
  <c r="AB93" i="29"/>
  <c r="AA93" i="29"/>
  <c r="N93" i="29"/>
  <c r="Q93" i="29" s="1"/>
  <c r="K106" i="29"/>
  <c r="O106" i="29"/>
  <c r="AA107" i="29"/>
  <c r="AB107" i="29"/>
  <c r="N107" i="29"/>
  <c r="AB108" i="29"/>
  <c r="AA108" i="29"/>
  <c r="N108" i="29"/>
  <c r="AB109" i="29"/>
  <c r="AA109" i="29"/>
  <c r="N109" i="29"/>
  <c r="Q109" i="29" s="1"/>
  <c r="AB110" i="29"/>
  <c r="AA110" i="29"/>
  <c r="N110" i="29"/>
  <c r="Q110" i="29" s="1"/>
  <c r="K123" i="29"/>
  <c r="O123" i="29"/>
  <c r="AB125" i="29"/>
  <c r="AA125" i="29"/>
  <c r="N125" i="29"/>
  <c r="Q125" i="29" s="1"/>
  <c r="N126" i="29"/>
  <c r="AA126" i="29"/>
  <c r="AB127" i="29"/>
  <c r="AA127" i="29"/>
  <c r="N127" i="29"/>
  <c r="Q127" i="29" s="1"/>
  <c r="K140" i="29"/>
  <c r="O140" i="29"/>
  <c r="M157" i="29"/>
  <c r="AB141" i="29"/>
  <c r="N141" i="29"/>
  <c r="Q141" i="29" s="1"/>
  <c r="AB142" i="29"/>
  <c r="AA142" i="29"/>
  <c r="N142" i="29"/>
  <c r="AB143" i="29"/>
  <c r="AA143" i="29"/>
  <c r="N143" i="29"/>
  <c r="Q143" i="29" s="1"/>
  <c r="K157" i="29"/>
  <c r="O157" i="29"/>
  <c r="M174" i="29"/>
  <c r="AB158" i="29"/>
  <c r="AA158" i="29"/>
  <c r="N158" i="29"/>
  <c r="N159" i="29"/>
  <c r="AA159" i="29"/>
  <c r="AB160" i="29"/>
  <c r="AA160" i="29"/>
  <c r="N160" i="29"/>
  <c r="Q160" i="29" s="1"/>
  <c r="K174" i="29"/>
  <c r="O174" i="29"/>
  <c r="AB175" i="29"/>
  <c r="N175" i="29"/>
  <c r="Q175" i="29" s="1"/>
  <c r="AB176" i="29"/>
  <c r="AA176" i="29"/>
  <c r="N176" i="29"/>
  <c r="AB177" i="29"/>
  <c r="AA177" i="29"/>
  <c r="N177" i="29"/>
  <c r="Q177" i="29" s="1"/>
  <c r="N178" i="29"/>
  <c r="AA178" i="29"/>
  <c r="K191" i="29"/>
  <c r="O191" i="29"/>
  <c r="M208" i="29"/>
  <c r="AA192" i="29"/>
  <c r="N192" i="29"/>
  <c r="Q192" i="29" s="1"/>
  <c r="AB193" i="29"/>
  <c r="AA193" i="29"/>
  <c r="AB194" i="29"/>
  <c r="AA194" i="29"/>
  <c r="N194" i="29"/>
  <c r="Q194" i="29" s="1"/>
  <c r="AB195" i="29"/>
  <c r="AA195" i="29"/>
  <c r="N195" i="29"/>
  <c r="Q195" i="29" s="1"/>
  <c r="AB197" i="29"/>
  <c r="AA197" i="29"/>
  <c r="K208" i="29"/>
  <c r="O208" i="29"/>
  <c r="M21" i="30"/>
  <c r="AI5" i="30"/>
  <c r="N5" i="30"/>
  <c r="Q5" i="30" s="1"/>
  <c r="AJ7" i="30"/>
  <c r="AI7" i="30"/>
  <c r="N7" i="30"/>
  <c r="K21" i="30"/>
  <c r="O21" i="30"/>
  <c r="AJ22" i="30"/>
  <c r="N22" i="30"/>
  <c r="Q22" i="30" s="1"/>
  <c r="N24" i="30"/>
  <c r="AJ24" i="30"/>
  <c r="AI24" i="30"/>
  <c r="AJ25" i="30"/>
  <c r="AI25" i="30"/>
  <c r="N25" i="30"/>
  <c r="Q25" i="30" s="1"/>
  <c r="K38" i="30"/>
  <c r="O38" i="30"/>
  <c r="AC2" i="30"/>
  <c r="N39" i="30"/>
  <c r="AJ39" i="30"/>
  <c r="AI39" i="30"/>
  <c r="AJ40" i="30"/>
  <c r="AI40" i="30"/>
  <c r="F1" i="30"/>
  <c r="F2" i="30" s="1"/>
  <c r="AI42" i="30"/>
  <c r="AJ42" i="30"/>
  <c r="N42" i="30"/>
  <c r="Q42" i="30" s="1"/>
  <c r="N43" i="30"/>
  <c r="AJ43" i="30"/>
  <c r="AI43" i="30"/>
  <c r="AJ44" i="30"/>
  <c r="AI44" i="30"/>
  <c r="K55" i="30"/>
  <c r="O55" i="30"/>
  <c r="Z2" i="30"/>
  <c r="M72" i="30"/>
  <c r="AJ56" i="30"/>
  <c r="AI56" i="30"/>
  <c r="N56" i="30"/>
  <c r="N57" i="30"/>
  <c r="AJ57" i="30"/>
  <c r="AI57" i="30"/>
  <c r="N61" i="30"/>
  <c r="AJ61" i="30"/>
  <c r="AI61" i="30"/>
  <c r="K72" i="30"/>
  <c r="O72" i="30"/>
  <c r="Y2" i="30"/>
  <c r="AJ74" i="30"/>
  <c r="AI74" i="30"/>
  <c r="N74" i="30"/>
  <c r="Q74" i="30" s="1"/>
  <c r="AJ75" i="30"/>
  <c r="AI75" i="30"/>
  <c r="N75" i="30"/>
  <c r="Q75" i="30" s="1"/>
  <c r="AJ77" i="30"/>
  <c r="AI77" i="30"/>
  <c r="N77" i="30"/>
  <c r="AJ78" i="30"/>
  <c r="AI78" i="30"/>
  <c r="N78" i="30"/>
  <c r="Q78" i="30" s="1"/>
  <c r="AJ79" i="30"/>
  <c r="AI79" i="30"/>
  <c r="N79" i="30"/>
  <c r="Q79" i="30" s="1"/>
  <c r="AJ81" i="30"/>
  <c r="AI81" i="30"/>
  <c r="N81" i="30"/>
  <c r="K89" i="30"/>
  <c r="O89" i="30"/>
  <c r="AI91" i="30"/>
  <c r="AJ91" i="30"/>
  <c r="N91" i="30"/>
  <c r="Q91" i="30" s="1"/>
  <c r="AJ92" i="30"/>
  <c r="AI92" i="30"/>
  <c r="N92" i="30"/>
  <c r="K106" i="30"/>
  <c r="O106" i="30"/>
  <c r="M123" i="30"/>
  <c r="AJ107" i="30"/>
  <c r="N107" i="30"/>
  <c r="AJ109" i="30"/>
  <c r="AI109" i="30"/>
  <c r="N109" i="30"/>
  <c r="AI110" i="30"/>
  <c r="AJ110" i="30"/>
  <c r="K123" i="30"/>
  <c r="O123" i="30"/>
  <c r="K140" i="30"/>
  <c r="O140" i="30"/>
  <c r="AJ141" i="30"/>
  <c r="AI141" i="30"/>
  <c r="N141" i="30"/>
  <c r="Q141" i="30" s="1"/>
  <c r="AJ143" i="30"/>
  <c r="AI143" i="30"/>
  <c r="K157" i="30"/>
  <c r="O157" i="30"/>
  <c r="M174" i="30"/>
  <c r="AJ158" i="30"/>
  <c r="AI158" i="30"/>
  <c r="N158" i="30"/>
  <c r="Q158" i="30" s="1"/>
  <c r="AJ159" i="30"/>
  <c r="AI159" i="30"/>
  <c r="K174" i="30"/>
  <c r="O174" i="30"/>
  <c r="E8" i="31"/>
  <c r="G8" i="31"/>
  <c r="M8" i="31"/>
  <c r="N5" i="32"/>
  <c r="M21" i="32"/>
  <c r="N21" i="32" s="1"/>
  <c r="AB6" i="32"/>
  <c r="AA6" i="32"/>
  <c r="N6" i="32"/>
  <c r="K21" i="32"/>
  <c r="O21" i="32"/>
  <c r="M38" i="32"/>
  <c r="AB22" i="32"/>
  <c r="AA22" i="32"/>
  <c r="N22" i="32"/>
  <c r="Q22" i="32" s="1"/>
  <c r="AB23" i="32"/>
  <c r="AA23" i="32"/>
  <c r="N23" i="32"/>
  <c r="Q23" i="32" s="1"/>
  <c r="K38" i="32"/>
  <c r="AB39" i="32"/>
  <c r="AA39" i="32"/>
  <c r="N39" i="32"/>
  <c r="M55" i="32"/>
  <c r="AA40" i="32"/>
  <c r="AB41" i="32"/>
  <c r="AA41" i="32"/>
  <c r="N41" i="32"/>
  <c r="Q41" i="32" s="1"/>
  <c r="K55" i="32"/>
  <c r="O55" i="32"/>
  <c r="K72" i="32"/>
  <c r="O72" i="32"/>
  <c r="AB73" i="32"/>
  <c r="M89" i="32"/>
  <c r="AB89" i="32" s="1"/>
  <c r="AC73" i="32" s="1"/>
  <c r="N73" i="32"/>
  <c r="AB74" i="32"/>
  <c r="AA74" i="32"/>
  <c r="N74" i="32"/>
  <c r="AB75" i="32"/>
  <c r="AA75" i="32"/>
  <c r="N75" i="32"/>
  <c r="Q75" i="32" s="1"/>
  <c r="AB76" i="32"/>
  <c r="AA76" i="32"/>
  <c r="K89" i="32"/>
  <c r="O89" i="32"/>
  <c r="AA90" i="32"/>
  <c r="AB90" i="32"/>
  <c r="N90" i="32"/>
  <c r="Q90" i="32" s="1"/>
  <c r="AB91" i="32"/>
  <c r="AA91" i="32"/>
  <c r="N91" i="32"/>
  <c r="Q91" i="32" s="1"/>
  <c r="N92" i="32"/>
  <c r="AB92" i="32"/>
  <c r="AA92" i="32"/>
  <c r="AB93" i="32"/>
  <c r="AA93" i="32"/>
  <c r="N93" i="32"/>
  <c r="Q93" i="32" s="1"/>
  <c r="K106" i="32"/>
  <c r="AB107" i="32"/>
  <c r="M123" i="32"/>
  <c r="N123" i="32" s="1"/>
  <c r="N107" i="32"/>
  <c r="AB108" i="32"/>
  <c r="AA108" i="32"/>
  <c r="AB109" i="32"/>
  <c r="AA109" i="32"/>
  <c r="N109" i="32"/>
  <c r="Q109" i="32" s="1"/>
  <c r="AB110" i="32"/>
  <c r="AA110" i="32"/>
  <c r="N110" i="32"/>
  <c r="K123" i="32"/>
  <c r="O123" i="32"/>
  <c r="M140" i="32"/>
  <c r="AB124" i="32"/>
  <c r="AA124" i="32"/>
  <c r="N124" i="32"/>
  <c r="Q124" i="32" s="1"/>
  <c r="AB125" i="32"/>
  <c r="AA125" i="32"/>
  <c r="N125" i="32"/>
  <c r="Q125" i="32" s="1"/>
  <c r="AB126" i="32"/>
  <c r="AA126" i="32"/>
  <c r="AB127" i="32"/>
  <c r="AA127" i="32"/>
  <c r="N127" i="32"/>
  <c r="Q127" i="32" s="1"/>
  <c r="K140" i="32"/>
  <c r="O140" i="32"/>
  <c r="M157" i="32"/>
  <c r="AB141" i="32"/>
  <c r="AA141" i="32"/>
  <c r="N141" i="32"/>
  <c r="AB142" i="32"/>
  <c r="AA142" i="32"/>
  <c r="N142" i="32"/>
  <c r="AB143" i="32"/>
  <c r="AA143" i="32"/>
  <c r="N143" i="32"/>
  <c r="Q143" i="32" s="1"/>
  <c r="K157" i="32"/>
  <c r="AB158" i="32"/>
  <c r="AA158" i="32"/>
  <c r="N158" i="32"/>
  <c r="M174" i="32"/>
  <c r="AA159" i="32"/>
  <c r="AB160" i="32"/>
  <c r="AA160" i="32"/>
  <c r="N160" i="32"/>
  <c r="Q160" i="32" s="1"/>
  <c r="K174" i="32"/>
  <c r="O174" i="32"/>
  <c r="AB175" i="32"/>
  <c r="M191" i="32"/>
  <c r="AB191" i="32" s="1"/>
  <c r="AC175" i="32" s="1"/>
  <c r="N175" i="32"/>
  <c r="AB176" i="32"/>
  <c r="AA176" i="32"/>
  <c r="N176" i="32"/>
  <c r="AB177" i="32"/>
  <c r="AA177" i="32"/>
  <c r="N177" i="32"/>
  <c r="Q177" i="32" s="1"/>
  <c r="AB178" i="32"/>
  <c r="AA178" i="32"/>
  <c r="K191" i="32"/>
  <c r="O191" i="32"/>
  <c r="M208" i="32"/>
  <c r="AB192" i="32"/>
  <c r="N192" i="32"/>
  <c r="Q192" i="32" s="1"/>
  <c r="AB193" i="32"/>
  <c r="AA193" i="32"/>
  <c r="N193" i="32"/>
  <c r="Q193" i="32" s="1"/>
  <c r="N194" i="32"/>
  <c r="AB194" i="32"/>
  <c r="AA194" i="32"/>
  <c r="AB195" i="32"/>
  <c r="AA195" i="32"/>
  <c r="N195" i="32"/>
  <c r="Q195" i="32" s="1"/>
  <c r="AB196" i="32"/>
  <c r="AA196" i="32"/>
  <c r="AB197" i="32"/>
  <c r="AA197" i="32"/>
  <c r="N197" i="32"/>
  <c r="Q197" i="32" s="1"/>
  <c r="K208" i="32"/>
  <c r="O208" i="32"/>
  <c r="AI6" i="33"/>
  <c r="AJ6" i="33"/>
  <c r="N6" i="33"/>
  <c r="Q6" i="33" s="1"/>
  <c r="F1" i="33"/>
  <c r="F2" i="33" s="1"/>
  <c r="N7" i="33"/>
  <c r="AJ7" i="33"/>
  <c r="AI7" i="33"/>
  <c r="K21" i="33"/>
  <c r="AI22" i="33"/>
  <c r="AJ22" i="33"/>
  <c r="N22" i="33"/>
  <c r="Q22" i="33" s="1"/>
  <c r="AJ23" i="33"/>
  <c r="AI23" i="33"/>
  <c r="N23" i="33"/>
  <c r="AI24" i="33"/>
  <c r="AJ24" i="33"/>
  <c r="AJ25" i="33"/>
  <c r="AI25" i="33"/>
  <c r="N25" i="33"/>
  <c r="K38" i="33"/>
  <c r="O38" i="33"/>
  <c r="AC2" i="33"/>
  <c r="AI39" i="33"/>
  <c r="M55" i="33"/>
  <c r="N55" i="33" s="1"/>
  <c r="AJ39" i="33"/>
  <c r="N39" i="33"/>
  <c r="Q39" i="33" s="1"/>
  <c r="AI40" i="33"/>
  <c r="AJ40" i="33"/>
  <c r="N40" i="33"/>
  <c r="Q40" i="33" s="1"/>
  <c r="AJ41" i="33"/>
  <c r="AI41" i="33"/>
  <c r="N41" i="33"/>
  <c r="AJ42" i="33"/>
  <c r="N42" i="33"/>
  <c r="Q42" i="33" s="1"/>
  <c r="AJ43" i="33"/>
  <c r="AI43" i="33"/>
  <c r="AI44" i="33"/>
  <c r="AJ44" i="33"/>
  <c r="N44" i="33"/>
  <c r="Q44" i="33" s="1"/>
  <c r="AJ45" i="33"/>
  <c r="AI45" i="33"/>
  <c r="N45" i="33"/>
  <c r="K55" i="33"/>
  <c r="O55" i="33"/>
  <c r="M72" i="33"/>
  <c r="AJ56" i="33"/>
  <c r="N56" i="33"/>
  <c r="N57" i="33"/>
  <c r="AI57" i="33"/>
  <c r="AI58" i="33"/>
  <c r="AJ58" i="33"/>
  <c r="N58" i="33"/>
  <c r="Q58" i="33" s="1"/>
  <c r="N59" i="33"/>
  <c r="AJ59" i="33"/>
  <c r="AI59" i="33"/>
  <c r="AJ60" i="33"/>
  <c r="N60" i="33"/>
  <c r="Q60" i="33" s="1"/>
  <c r="Z2" i="33"/>
  <c r="AI74" i="33"/>
  <c r="AJ74" i="33"/>
  <c r="AJ75" i="33"/>
  <c r="N75" i="33"/>
  <c r="AJ77" i="33"/>
  <c r="AI77" i="33"/>
  <c r="N77" i="33"/>
  <c r="AI78" i="33"/>
  <c r="AJ78" i="33"/>
  <c r="AJ79" i="33"/>
  <c r="N79" i="33"/>
  <c r="AI80" i="33"/>
  <c r="AJ80" i="33"/>
  <c r="AJ81" i="33"/>
  <c r="AI81" i="33"/>
  <c r="N81" i="33"/>
  <c r="K89" i="33"/>
  <c r="O89" i="33"/>
  <c r="M106" i="33"/>
  <c r="AJ106" i="33" s="1"/>
  <c r="AK90" i="33" s="1"/>
  <c r="AJ90" i="33"/>
  <c r="AI90" i="33"/>
  <c r="N90" i="33"/>
  <c r="Q90" i="33" s="1"/>
  <c r="AJ91" i="33"/>
  <c r="N91" i="33"/>
  <c r="Q91" i="33" s="1"/>
  <c r="AJ92" i="33"/>
  <c r="AI92" i="33"/>
  <c r="K106" i="33"/>
  <c r="O106" i="33"/>
  <c r="AJ107" i="33"/>
  <c r="N107" i="33"/>
  <c r="AJ108" i="33"/>
  <c r="AI108" i="33"/>
  <c r="N108" i="33"/>
  <c r="AJ109" i="33"/>
  <c r="N109" i="33"/>
  <c r="Q109" i="33" s="1"/>
  <c r="N110" i="33"/>
  <c r="AI110" i="33"/>
  <c r="K123" i="33"/>
  <c r="O123" i="33"/>
  <c r="AJ124" i="33"/>
  <c r="AI124" i="33"/>
  <c r="N124" i="33"/>
  <c r="K140" i="33"/>
  <c r="O140" i="33"/>
  <c r="N141" i="33"/>
  <c r="M157" i="33"/>
  <c r="AJ157" i="33" s="1"/>
  <c r="AK141" i="33" s="1"/>
  <c r="AJ142" i="33"/>
  <c r="AI142" i="33"/>
  <c r="N142" i="33"/>
  <c r="AJ143" i="33"/>
  <c r="AI143" i="33"/>
  <c r="N143" i="33"/>
  <c r="Q143" i="33" s="1"/>
  <c r="AJ144" i="33"/>
  <c r="AI144" i="33"/>
  <c r="K157" i="33"/>
  <c r="O157" i="33"/>
  <c r="K8" i="34"/>
  <c r="F2" i="35"/>
  <c r="K21" i="35"/>
  <c r="O21" i="35"/>
  <c r="K38" i="35"/>
  <c r="O38" i="35"/>
  <c r="M55" i="35"/>
  <c r="AB39" i="35"/>
  <c r="AA39" i="35"/>
  <c r="N39" i="35"/>
  <c r="Q39" i="35" s="1"/>
  <c r="N41" i="35"/>
  <c r="AB41" i="35"/>
  <c r="AA41" i="35"/>
  <c r="K55" i="35"/>
  <c r="O55" i="35"/>
  <c r="K72" i="35"/>
  <c r="O72" i="35"/>
  <c r="K89" i="35"/>
  <c r="O89" i="35"/>
  <c r="M106" i="35"/>
  <c r="AA90" i="35"/>
  <c r="N90" i="35"/>
  <c r="Q90" i="35" s="1"/>
  <c r="AA91" i="35"/>
  <c r="AB91" i="35"/>
  <c r="K106" i="35"/>
  <c r="O106" i="35"/>
  <c r="N108" i="35"/>
  <c r="AB108" i="35"/>
  <c r="AA109" i="35"/>
  <c r="AB109" i="35"/>
  <c r="K123" i="35"/>
  <c r="O123" i="35"/>
  <c r="N126" i="35"/>
  <c r="AB126" i="35"/>
  <c r="AA127" i="35"/>
  <c r="AB127" i="35"/>
  <c r="K140" i="35"/>
  <c r="O140" i="35"/>
  <c r="K157" i="35"/>
  <c r="O157" i="35"/>
  <c r="AB158" i="35"/>
  <c r="AA158" i="35"/>
  <c r="N158" i="35"/>
  <c r="Q158" i="35" s="1"/>
  <c r="N159" i="35"/>
  <c r="AB159" i="35"/>
  <c r="AA160" i="35"/>
  <c r="AB160" i="35"/>
  <c r="K174" i="35"/>
  <c r="O174" i="35"/>
  <c r="AB175" i="35"/>
  <c r="N175" i="35"/>
  <c r="Q175" i="35" s="1"/>
  <c r="N178" i="35"/>
  <c r="AB178" i="35"/>
  <c r="K191" i="35"/>
  <c r="O191" i="35"/>
  <c r="M208" i="35"/>
  <c r="AB192" i="35"/>
  <c r="N192" i="35"/>
  <c r="Q192" i="35" s="1"/>
  <c r="AA193" i="35"/>
  <c r="AB193" i="35"/>
  <c r="N196" i="35"/>
  <c r="AB196" i="35"/>
  <c r="K208" i="35"/>
  <c r="O208" i="35"/>
  <c r="M21" i="36"/>
  <c r="AI21" i="36" s="1"/>
  <c r="AJ5" i="36"/>
  <c r="AI5" i="36"/>
  <c r="N5" i="36"/>
  <c r="AJ6" i="36"/>
  <c r="AI6" i="36"/>
  <c r="AJ7" i="36"/>
  <c r="AI7" i="36"/>
  <c r="N7" i="36"/>
  <c r="Q7" i="36" s="1"/>
  <c r="K21" i="36"/>
  <c r="O21" i="36"/>
  <c r="AJ23" i="36"/>
  <c r="N23" i="36"/>
  <c r="Q23" i="36" s="1"/>
  <c r="AJ24" i="36"/>
  <c r="N24" i="36"/>
  <c r="Q24" i="36" s="1"/>
  <c r="AJ25" i="36"/>
  <c r="AI25" i="36"/>
  <c r="N25" i="36"/>
  <c r="K38" i="36"/>
  <c r="M55" i="36"/>
  <c r="AJ39" i="36"/>
  <c r="AI39" i="36"/>
  <c r="N39" i="36"/>
  <c r="N40" i="36"/>
  <c r="AJ40" i="36"/>
  <c r="AI41" i="36"/>
  <c r="AJ41" i="36"/>
  <c r="N41" i="36"/>
  <c r="N44" i="36"/>
  <c r="AJ44" i="36"/>
  <c r="K55" i="36"/>
  <c r="O55" i="36"/>
  <c r="Y2" i="36"/>
  <c r="AJ56" i="36"/>
  <c r="M72" i="36"/>
  <c r="N72" i="36" s="1"/>
  <c r="N56" i="36"/>
  <c r="Q56" i="36" s="1"/>
  <c r="AJ57" i="36"/>
  <c r="AI57" i="36"/>
  <c r="N57" i="36"/>
  <c r="Q57" i="36" s="1"/>
  <c r="N58" i="36"/>
  <c r="AI58" i="36"/>
  <c r="N59" i="36"/>
  <c r="AJ59" i="36"/>
  <c r="AI59" i="36"/>
  <c r="K72" i="36"/>
  <c r="O72" i="36"/>
  <c r="M89" i="36"/>
  <c r="AI73" i="36"/>
  <c r="N73" i="36"/>
  <c r="AJ74" i="36"/>
  <c r="AI74" i="36"/>
  <c r="AJ75" i="36"/>
  <c r="AI75" i="36"/>
  <c r="N75" i="36"/>
  <c r="Q75" i="36" s="1"/>
  <c r="AJ76" i="36"/>
  <c r="N76" i="36"/>
  <c r="Q76" i="36" s="1"/>
  <c r="AJ77" i="36"/>
  <c r="N77" i="36"/>
  <c r="AJ79" i="36"/>
  <c r="AI79" i="36"/>
  <c r="N79" i="36"/>
  <c r="Q79" i="36" s="1"/>
  <c r="K89" i="36"/>
  <c r="H1" i="36"/>
  <c r="M106" i="36"/>
  <c r="AJ90" i="36"/>
  <c r="AI90" i="36"/>
  <c r="N90" i="36"/>
  <c r="Q90" i="36" s="1"/>
  <c r="K106" i="36"/>
  <c r="O106" i="36"/>
  <c r="AD2" i="36"/>
  <c r="AI107" i="36"/>
  <c r="AJ107" i="36"/>
  <c r="N107" i="36"/>
  <c r="Q107" i="36" s="1"/>
  <c r="AJ108" i="36"/>
  <c r="AI108" i="36"/>
  <c r="N108" i="36"/>
  <c r="Q108" i="36" s="1"/>
  <c r="N109" i="36"/>
  <c r="AI109" i="36"/>
  <c r="N110" i="36"/>
  <c r="AJ110" i="36"/>
  <c r="AI110" i="36"/>
  <c r="K123" i="36"/>
  <c r="O123" i="36"/>
  <c r="N124" i="36"/>
  <c r="AI124" i="36"/>
  <c r="AJ125" i="36"/>
  <c r="AI125" i="36"/>
  <c r="N125" i="36"/>
  <c r="N126" i="36"/>
  <c r="AJ126" i="36"/>
  <c r="AI126" i="36"/>
  <c r="K140" i="36"/>
  <c r="O140" i="36"/>
  <c r="N142" i="36"/>
  <c r="AJ142" i="36"/>
  <c r="AI142" i="36"/>
  <c r="K157" i="36"/>
  <c r="O157" i="36"/>
  <c r="G8" i="37"/>
  <c r="K8" i="37"/>
  <c r="F2" i="38"/>
  <c r="M21" i="38"/>
  <c r="AB5" i="38"/>
  <c r="AA5" i="38"/>
  <c r="N5" i="38"/>
  <c r="Q5" i="38" s="1"/>
  <c r="K21" i="38"/>
  <c r="O21" i="38"/>
  <c r="K38" i="38"/>
  <c r="O38" i="38"/>
  <c r="M55" i="38"/>
  <c r="AB39" i="38"/>
  <c r="AA39" i="38"/>
  <c r="N39" i="38"/>
  <c r="Q39" i="38" s="1"/>
  <c r="N40" i="38"/>
  <c r="AB40" i="38"/>
  <c r="N41" i="38"/>
  <c r="AB41" i="38"/>
  <c r="AA41" i="38"/>
  <c r="K55" i="38"/>
  <c r="O55" i="38"/>
  <c r="AA56" i="38"/>
  <c r="AB56" i="38"/>
  <c r="K72" i="38"/>
  <c r="O72" i="38"/>
  <c r="AB73" i="38"/>
  <c r="N73" i="38"/>
  <c r="Q73" i="38" s="1"/>
  <c r="N76" i="38"/>
  <c r="AB76" i="38"/>
  <c r="K89" i="38"/>
  <c r="O89" i="38"/>
  <c r="M106" i="38"/>
  <c r="N90" i="38"/>
  <c r="Q90" i="38" s="1"/>
  <c r="AB91" i="38"/>
  <c r="AA91" i="38"/>
  <c r="N91" i="38"/>
  <c r="K106" i="38"/>
  <c r="O106" i="38"/>
  <c r="AA107" i="38"/>
  <c r="AB107" i="38"/>
  <c r="N107" i="38"/>
  <c r="Q107" i="38" s="1"/>
  <c r="N108" i="38"/>
  <c r="AB108" i="38"/>
  <c r="AB109" i="38"/>
  <c r="AA109" i="38"/>
  <c r="N109" i="38"/>
  <c r="K123" i="38"/>
  <c r="O123" i="38"/>
  <c r="N126" i="38"/>
  <c r="AB126" i="38"/>
  <c r="AB127" i="38"/>
  <c r="AA127" i="38"/>
  <c r="N127" i="38"/>
  <c r="K140" i="38"/>
  <c r="O140" i="38"/>
  <c r="M157" i="38"/>
  <c r="N141" i="38"/>
  <c r="Q141" i="38" s="1"/>
  <c r="K157" i="38"/>
  <c r="AB158" i="38"/>
  <c r="AA158" i="38"/>
  <c r="N158" i="38"/>
  <c r="N159" i="38"/>
  <c r="AB159" i="38"/>
  <c r="AB160" i="38"/>
  <c r="AA160" i="38"/>
  <c r="N160" i="38"/>
  <c r="K174" i="38"/>
  <c r="O174" i="38"/>
  <c r="AB175" i="38"/>
  <c r="N175" i="38"/>
  <c r="Q175" i="38" s="1"/>
  <c r="N178" i="38"/>
  <c r="AB178" i="38"/>
  <c r="K191" i="38"/>
  <c r="O191" i="38"/>
  <c r="AA193" i="38"/>
  <c r="AB193" i="38"/>
  <c r="N196" i="38"/>
  <c r="AB196" i="38"/>
  <c r="AB197" i="38"/>
  <c r="AA197" i="38"/>
  <c r="N197" i="38"/>
  <c r="K208" i="38"/>
  <c r="AI5" i="39"/>
  <c r="M21" i="39"/>
  <c r="N21" i="39" s="1"/>
  <c r="AJ5" i="39"/>
  <c r="N5" i="39"/>
  <c r="Q5" i="39" s="1"/>
  <c r="AJ7" i="39"/>
  <c r="AI7" i="39"/>
  <c r="N7" i="39"/>
  <c r="Q7" i="39" s="1"/>
  <c r="K21" i="39"/>
  <c r="O21" i="39"/>
  <c r="AJ23" i="39"/>
  <c r="N23" i="39"/>
  <c r="Q23" i="39" s="1"/>
  <c r="AJ24" i="39"/>
  <c r="AI24" i="39"/>
  <c r="N24" i="39"/>
  <c r="AI25" i="39"/>
  <c r="AJ25" i="39"/>
  <c r="K38" i="39"/>
  <c r="O38" i="39"/>
  <c r="Z2" i="39"/>
  <c r="N39" i="39"/>
  <c r="AJ39" i="39"/>
  <c r="AI39" i="39"/>
  <c r="N40" i="39"/>
  <c r="AJ40" i="39"/>
  <c r="AI40" i="39"/>
  <c r="N43" i="39"/>
  <c r="AJ43" i="39"/>
  <c r="N44" i="39"/>
  <c r="AJ44" i="39"/>
  <c r="AI44" i="39"/>
  <c r="K55" i="39"/>
  <c r="Y2" i="39"/>
  <c r="AD2" i="39"/>
  <c r="AI56" i="39"/>
  <c r="M72" i="39"/>
  <c r="AI72" i="39" s="1"/>
  <c r="AJ56" i="39"/>
  <c r="N56" i="39"/>
  <c r="N57" i="39"/>
  <c r="AI57" i="39"/>
  <c r="AJ58" i="39"/>
  <c r="AI58" i="39"/>
  <c r="N58" i="39"/>
  <c r="Q58" i="39" s="1"/>
  <c r="K72" i="39"/>
  <c r="O72" i="39"/>
  <c r="AC2" i="39"/>
  <c r="AJ74" i="39"/>
  <c r="AI74" i="39"/>
  <c r="N74" i="39"/>
  <c r="Q74" i="39" s="1"/>
  <c r="AI75" i="39"/>
  <c r="AJ75" i="39"/>
  <c r="N75" i="39"/>
  <c r="Q75" i="39" s="1"/>
  <c r="AJ76" i="39"/>
  <c r="AI76" i="39"/>
  <c r="N76" i="39"/>
  <c r="AJ78" i="39"/>
  <c r="AI78" i="39"/>
  <c r="N78" i="39"/>
  <c r="Q78" i="39" s="1"/>
  <c r="K89" i="39"/>
  <c r="O89" i="39"/>
  <c r="M106" i="39"/>
  <c r="N90" i="39"/>
  <c r="Q90" i="39" s="1"/>
  <c r="K106" i="39"/>
  <c r="O106" i="39"/>
  <c r="AI107" i="39"/>
  <c r="AJ107" i="39"/>
  <c r="N107" i="39"/>
  <c r="Q107" i="39" s="1"/>
  <c r="N109" i="39"/>
  <c r="AI109" i="39"/>
  <c r="N110" i="39"/>
  <c r="AJ110" i="39"/>
  <c r="AI110" i="39"/>
  <c r="K123" i="39"/>
  <c r="O123" i="39"/>
  <c r="N124" i="39"/>
  <c r="AI124" i="39"/>
  <c r="AJ125" i="39"/>
  <c r="AI125" i="39"/>
  <c r="N125" i="39"/>
  <c r="K140" i="39"/>
  <c r="O140" i="39"/>
  <c r="AJ142" i="39"/>
  <c r="AI142" i="39"/>
  <c r="N142" i="39"/>
  <c r="K157" i="39"/>
  <c r="O157" i="39"/>
  <c r="M21" i="41"/>
  <c r="AB21" i="41" s="1"/>
  <c r="AC5" i="41" s="1"/>
  <c r="AB5" i="41"/>
  <c r="AA5" i="41"/>
  <c r="N5" i="41"/>
  <c r="Q5" i="41" s="1"/>
  <c r="AB6" i="41"/>
  <c r="AA6" i="41"/>
  <c r="K21" i="41"/>
  <c r="O21" i="41"/>
  <c r="M38" i="41"/>
  <c r="N38" i="41" s="1"/>
  <c r="AB22" i="41"/>
  <c r="AA22" i="41"/>
  <c r="N22" i="41"/>
  <c r="N23" i="41"/>
  <c r="AA23" i="41"/>
  <c r="K38" i="41"/>
  <c r="O38" i="41"/>
  <c r="N39" i="41"/>
  <c r="AB39" i="41"/>
  <c r="AB40" i="41"/>
  <c r="AA40" i="41"/>
  <c r="N40" i="41"/>
  <c r="Q40" i="41" s="1"/>
  <c r="K55" i="41"/>
  <c r="O55" i="41"/>
  <c r="K72" i="41"/>
  <c r="O72" i="41"/>
  <c r="AB73" i="41"/>
  <c r="N73" i="41"/>
  <c r="Q73" i="41" s="1"/>
  <c r="AB74" i="41"/>
  <c r="AA74" i="41"/>
  <c r="N74" i="41"/>
  <c r="Q74" i="41" s="1"/>
  <c r="AB75" i="41"/>
  <c r="AA75" i="41"/>
  <c r="AB76" i="41"/>
  <c r="AA76" i="41"/>
  <c r="N76" i="41"/>
  <c r="K89" i="41"/>
  <c r="O89" i="41"/>
  <c r="M106" i="41"/>
  <c r="AB90" i="41"/>
  <c r="AB91" i="41"/>
  <c r="AA91" i="41"/>
  <c r="N91" i="41"/>
  <c r="Q91" i="41" s="1"/>
  <c r="AB92" i="41"/>
  <c r="AA92" i="41"/>
  <c r="N92" i="41"/>
  <c r="Q92" i="41" s="1"/>
  <c r="AB93" i="41"/>
  <c r="AA93" i="41"/>
  <c r="N93" i="41"/>
  <c r="Q93" i="41" s="1"/>
  <c r="K106" i="41"/>
  <c r="O106" i="41"/>
  <c r="AA107" i="41"/>
  <c r="AB107" i="41"/>
  <c r="N107" i="41"/>
  <c r="AB108" i="41"/>
  <c r="AA108" i="41"/>
  <c r="N108" i="41"/>
  <c r="Q108" i="41" s="1"/>
  <c r="AB109" i="41"/>
  <c r="AA109" i="41"/>
  <c r="N109" i="41"/>
  <c r="Q109" i="41" s="1"/>
  <c r="AB110" i="41"/>
  <c r="AA110" i="41"/>
  <c r="N110" i="41"/>
  <c r="Q110" i="41" s="1"/>
  <c r="K123" i="41"/>
  <c r="O123" i="41"/>
  <c r="AB124" i="41"/>
  <c r="AA124" i="41"/>
  <c r="N124" i="41"/>
  <c r="Q124" i="41" s="1"/>
  <c r="AB125" i="41"/>
  <c r="AA125" i="41"/>
  <c r="N125" i="41"/>
  <c r="AB126" i="41"/>
  <c r="AA126" i="41"/>
  <c r="N126" i="41"/>
  <c r="Q126" i="41" s="1"/>
  <c r="AB127" i="41"/>
  <c r="AA127" i="41"/>
  <c r="N127" i="41"/>
  <c r="Q127" i="41" s="1"/>
  <c r="K140" i="41"/>
  <c r="O140" i="41"/>
  <c r="M157" i="41"/>
  <c r="AB141" i="41"/>
  <c r="N141" i="41"/>
  <c r="Q141" i="41" s="1"/>
  <c r="AB143" i="41"/>
  <c r="AA143" i="41"/>
  <c r="K157" i="41"/>
  <c r="O157" i="41"/>
  <c r="M174" i="41"/>
  <c r="N174" i="41" s="1"/>
  <c r="AB158" i="41"/>
  <c r="AA158" i="41"/>
  <c r="N158" i="41"/>
  <c r="N159" i="41"/>
  <c r="AB159" i="41"/>
  <c r="AA159" i="41"/>
  <c r="AB160" i="41"/>
  <c r="AA160" i="41"/>
  <c r="N160" i="41"/>
  <c r="Q160" i="41" s="1"/>
  <c r="K174" i="41"/>
  <c r="O174" i="41"/>
  <c r="AB175" i="41"/>
  <c r="N175" i="41"/>
  <c r="Q175" i="41" s="1"/>
  <c r="AB177" i="41"/>
  <c r="AA177" i="41"/>
  <c r="N177" i="41"/>
  <c r="N178" i="41"/>
  <c r="AB178" i="41"/>
  <c r="AA178" i="41"/>
  <c r="K191" i="41"/>
  <c r="O191" i="41"/>
  <c r="AB193" i="41"/>
  <c r="AA193" i="41"/>
  <c r="N193" i="41"/>
  <c r="Q193" i="41" s="1"/>
  <c r="AB195" i="41"/>
  <c r="AA195" i="41"/>
  <c r="N195" i="41"/>
  <c r="N196" i="41"/>
  <c r="AB196" i="41"/>
  <c r="AA196" i="41"/>
  <c r="AB197" i="41"/>
  <c r="AA197" i="41"/>
  <c r="N197" i="41"/>
  <c r="Q197" i="41" s="1"/>
  <c r="K208" i="41"/>
  <c r="O208" i="41"/>
  <c r="F2" i="42"/>
  <c r="M21" i="42"/>
  <c r="N5" i="42"/>
  <c r="Q5" i="42" s="1"/>
  <c r="AJ7" i="42"/>
  <c r="AI7" i="42"/>
  <c r="N7" i="42"/>
  <c r="Q7" i="42" s="1"/>
  <c r="K21" i="42"/>
  <c r="AJ24" i="42"/>
  <c r="AI24" i="42"/>
  <c r="N24" i="42"/>
  <c r="K38" i="42"/>
  <c r="O38" i="42"/>
  <c r="N39" i="42"/>
  <c r="AI39" i="42"/>
  <c r="N40" i="42"/>
  <c r="AJ40" i="42"/>
  <c r="AI40" i="42"/>
  <c r="N43" i="42"/>
  <c r="AJ43" i="42"/>
  <c r="N44" i="42"/>
  <c r="AJ44" i="42"/>
  <c r="AI44" i="42"/>
  <c r="K55" i="42"/>
  <c r="O55" i="42"/>
  <c r="AI56" i="42"/>
  <c r="M72" i="42"/>
  <c r="AI72" i="42" s="1"/>
  <c r="AJ56" i="42"/>
  <c r="N56" i="42"/>
  <c r="N57" i="42"/>
  <c r="AI57" i="42"/>
  <c r="AJ58" i="42"/>
  <c r="AI58" i="42"/>
  <c r="N58" i="42"/>
  <c r="Q58" i="42" s="1"/>
  <c r="AJ59" i="42"/>
  <c r="AI59" i="42"/>
  <c r="K72" i="42"/>
  <c r="O72" i="42"/>
  <c r="AJ74" i="42"/>
  <c r="AI74" i="42"/>
  <c r="N74" i="42"/>
  <c r="Q74" i="42" s="1"/>
  <c r="AI75" i="42"/>
  <c r="AJ75" i="42"/>
  <c r="N75" i="42"/>
  <c r="Q75" i="42" s="1"/>
  <c r="AJ76" i="42"/>
  <c r="AI76" i="42"/>
  <c r="N76" i="42"/>
  <c r="AJ78" i="42"/>
  <c r="AI78" i="42"/>
  <c r="N78" i="42"/>
  <c r="Q78" i="42" s="1"/>
  <c r="K89" i="42"/>
  <c r="O89" i="42"/>
  <c r="M106" i="42"/>
  <c r="AI90" i="42"/>
  <c r="N90" i="42"/>
  <c r="Q90" i="42" s="1"/>
  <c r="K106" i="42"/>
  <c r="O106" i="42"/>
  <c r="AJ107" i="42"/>
  <c r="N107" i="42"/>
  <c r="Q107" i="42" s="1"/>
  <c r="N109" i="42"/>
  <c r="AI109" i="42"/>
  <c r="N110" i="42"/>
  <c r="AJ110" i="42"/>
  <c r="AI110" i="42"/>
  <c r="K123" i="42"/>
  <c r="O123" i="42"/>
  <c r="M140" i="42"/>
  <c r="AJ124" i="42"/>
  <c r="AI124" i="42"/>
  <c r="N124" i="42"/>
  <c r="N125" i="42"/>
  <c r="AJ125" i="42"/>
  <c r="AI125" i="42"/>
  <c r="K140" i="42"/>
  <c r="O140" i="42"/>
  <c r="M157" i="42"/>
  <c r="AI141" i="42"/>
  <c r="AJ142" i="42"/>
  <c r="AI142" i="42"/>
  <c r="N142" i="42"/>
  <c r="Q142" i="42" s="1"/>
  <c r="AJ144" i="42"/>
  <c r="AI144" i="42"/>
  <c r="N144" i="42"/>
  <c r="Q144" i="42" s="1"/>
  <c r="K157" i="42"/>
  <c r="O157" i="42"/>
  <c r="E8" i="43"/>
  <c r="F2" i="44"/>
  <c r="M21" i="44"/>
  <c r="AB5" i="44"/>
  <c r="AA5" i="44"/>
  <c r="N5" i="44"/>
  <c r="Q5" i="44" s="1"/>
  <c r="AB6" i="44"/>
  <c r="AA6" i="44"/>
  <c r="N6" i="44"/>
  <c r="K21" i="44"/>
  <c r="O21" i="44"/>
  <c r="M38" i="44"/>
  <c r="AB22" i="44"/>
  <c r="AA22" i="44"/>
  <c r="N22" i="44"/>
  <c r="AB23" i="44"/>
  <c r="AA23" i="44"/>
  <c r="K38" i="44"/>
  <c r="H1" i="44"/>
  <c r="K55" i="44"/>
  <c r="O55" i="44"/>
  <c r="M72" i="44"/>
  <c r="AB56" i="44"/>
  <c r="K72" i="44"/>
  <c r="O72" i="44"/>
  <c r="AB73" i="44"/>
  <c r="N73" i="44"/>
  <c r="N74" i="44"/>
  <c r="AA74" i="44"/>
  <c r="N75" i="44"/>
  <c r="AB75" i="44"/>
  <c r="AA75" i="44"/>
  <c r="AB76" i="44"/>
  <c r="AA76" i="44"/>
  <c r="N76" i="44"/>
  <c r="Q76" i="44" s="1"/>
  <c r="K89" i="44"/>
  <c r="O89" i="44"/>
  <c r="N92" i="44"/>
  <c r="AA92" i="44"/>
  <c r="N93" i="44"/>
  <c r="AB93" i="44"/>
  <c r="AA93" i="44"/>
  <c r="K106" i="44"/>
  <c r="O106" i="44"/>
  <c r="AA107" i="44"/>
  <c r="AB107" i="44"/>
  <c r="N107" i="44"/>
  <c r="Q107" i="44" s="1"/>
  <c r="AB108" i="44"/>
  <c r="AA108" i="44"/>
  <c r="N108" i="44"/>
  <c r="AB110" i="44"/>
  <c r="AA110" i="44"/>
  <c r="N110" i="44"/>
  <c r="K123" i="44"/>
  <c r="O123" i="44"/>
  <c r="M140" i="44"/>
  <c r="AB124" i="44"/>
  <c r="AA124" i="44"/>
  <c r="N124" i="44"/>
  <c r="Q124" i="44" s="1"/>
  <c r="N125" i="44"/>
  <c r="AB125" i="44"/>
  <c r="AA125" i="44"/>
  <c r="AB126" i="44"/>
  <c r="AA126" i="44"/>
  <c r="N126" i="44"/>
  <c r="Q126" i="44" s="1"/>
  <c r="K140" i="44"/>
  <c r="O140" i="44"/>
  <c r="AB141" i="44"/>
  <c r="N141" i="44"/>
  <c r="AB142" i="44"/>
  <c r="AA142" i="44"/>
  <c r="N142" i="44"/>
  <c r="AB143" i="44"/>
  <c r="AA143" i="44"/>
  <c r="N143" i="44"/>
  <c r="AB144" i="44"/>
  <c r="AA144" i="44"/>
  <c r="N144" i="44"/>
  <c r="Q144" i="44" s="1"/>
  <c r="K157" i="44"/>
  <c r="O157" i="44"/>
  <c r="AB160" i="44"/>
  <c r="AA160" i="44"/>
  <c r="N160" i="44"/>
  <c r="AB161" i="44"/>
  <c r="AA161" i="44"/>
  <c r="N161" i="44"/>
  <c r="Q161" i="44" s="1"/>
  <c r="K174" i="44"/>
  <c r="O174" i="44"/>
  <c r="AB175" i="44"/>
  <c r="N175" i="44"/>
  <c r="Q175" i="44" s="1"/>
  <c r="AB176" i="44"/>
  <c r="N176" i="44"/>
  <c r="N178" i="44"/>
  <c r="AB178" i="44"/>
  <c r="AA178" i="44"/>
  <c r="K191" i="44"/>
  <c r="O191" i="44"/>
  <c r="N192" i="44"/>
  <c r="AA192" i="44"/>
  <c r="AB193" i="44"/>
  <c r="AA193" i="44"/>
  <c r="N193" i="44"/>
  <c r="Q193" i="44" s="1"/>
  <c r="N196" i="44"/>
  <c r="AB196" i="44"/>
  <c r="AA196" i="44"/>
  <c r="N197" i="44"/>
  <c r="AB197" i="44"/>
  <c r="AA197" i="44"/>
  <c r="K208" i="44"/>
  <c r="O208" i="44"/>
  <c r="F2" i="45"/>
  <c r="M21" i="45"/>
  <c r="N5" i="45"/>
  <c r="Q5" i="45" s="1"/>
  <c r="N7" i="45"/>
  <c r="AI7" i="45"/>
  <c r="K21" i="45"/>
  <c r="O21" i="45"/>
  <c r="AJ23" i="45"/>
  <c r="N23" i="45"/>
  <c r="Q23" i="45" s="1"/>
  <c r="N24" i="45"/>
  <c r="AJ24" i="45"/>
  <c r="AI24" i="45"/>
  <c r="K38" i="45"/>
  <c r="O38" i="45"/>
  <c r="Z2" i="45"/>
  <c r="AC2" i="45"/>
  <c r="M55" i="45"/>
  <c r="AJ39" i="45"/>
  <c r="AI39" i="45"/>
  <c r="N39" i="45"/>
  <c r="Q39" i="45" s="1"/>
  <c r="N40" i="45"/>
  <c r="AJ40" i="45"/>
  <c r="AI40" i="45"/>
  <c r="N43" i="45"/>
  <c r="AJ43" i="45"/>
  <c r="AI43" i="45"/>
  <c r="N44" i="45"/>
  <c r="AJ44" i="45"/>
  <c r="AI44" i="45"/>
  <c r="K55" i="45"/>
  <c r="O55" i="45"/>
  <c r="Y2" i="45"/>
  <c r="N56" i="45"/>
  <c r="M72" i="45"/>
  <c r="AI72" i="45" s="1"/>
  <c r="N57" i="45"/>
  <c r="AJ57" i="45"/>
  <c r="AI57" i="45"/>
  <c r="AJ58" i="45"/>
  <c r="AI58" i="45"/>
  <c r="N58" i="45"/>
  <c r="Q58" i="45" s="1"/>
  <c r="K72" i="45"/>
  <c r="O72" i="45"/>
  <c r="AJ73" i="45"/>
  <c r="M89" i="45"/>
  <c r="AI73" i="45"/>
  <c r="AI75" i="45"/>
  <c r="AJ75" i="45"/>
  <c r="N75" i="45"/>
  <c r="Q75" i="45" s="1"/>
  <c r="AJ76" i="45"/>
  <c r="AI76" i="45"/>
  <c r="N76" i="45"/>
  <c r="K89" i="45"/>
  <c r="H1" i="45"/>
  <c r="M106" i="45"/>
  <c r="AI90" i="45"/>
  <c r="N90" i="45"/>
  <c r="Q90" i="45" s="1"/>
  <c r="K106" i="45"/>
  <c r="O106" i="45"/>
  <c r="AJ107" i="45"/>
  <c r="N107" i="45"/>
  <c r="N109" i="45"/>
  <c r="AI109" i="45"/>
  <c r="AJ110" i="45"/>
  <c r="AI110" i="45"/>
  <c r="N110" i="45"/>
  <c r="K123" i="45"/>
  <c r="O123" i="45"/>
  <c r="AJ124" i="45"/>
  <c r="AI124" i="45"/>
  <c r="N124" i="45"/>
  <c r="N125" i="45"/>
  <c r="AI125" i="45"/>
  <c r="K140" i="45"/>
  <c r="O140" i="45"/>
  <c r="M157" i="45"/>
  <c r="AI141" i="45"/>
  <c r="N141" i="45"/>
  <c r="Q141" i="45" s="1"/>
  <c r="AJ142" i="45"/>
  <c r="AI142" i="45"/>
  <c r="N142" i="45"/>
  <c r="Q142" i="45" s="1"/>
  <c r="AJ143" i="45"/>
  <c r="AI143" i="45"/>
  <c r="K157" i="45"/>
  <c r="O157" i="45"/>
  <c r="E8" i="46"/>
  <c r="G8" i="46"/>
  <c r="I8" i="46"/>
  <c r="M21" i="47"/>
  <c r="AB21" i="47" s="1"/>
  <c r="AC5" i="47" s="1"/>
  <c r="AB5" i="47"/>
  <c r="AA5" i="47"/>
  <c r="N5" i="47"/>
  <c r="Q5" i="47" s="1"/>
  <c r="AB6" i="47"/>
  <c r="AA6" i="47"/>
  <c r="N6" i="47"/>
  <c r="K21" i="47"/>
  <c r="O21" i="47"/>
  <c r="M38" i="47"/>
  <c r="N38" i="47" s="1"/>
  <c r="AB22" i="47"/>
  <c r="AA22" i="47"/>
  <c r="N22" i="47"/>
  <c r="AB23" i="47"/>
  <c r="AA23" i="47"/>
  <c r="N23" i="47"/>
  <c r="K38" i="47"/>
  <c r="O38" i="47"/>
  <c r="M55" i="47"/>
  <c r="AB39" i="47"/>
  <c r="AA39" i="47"/>
  <c r="N39" i="47"/>
  <c r="P39" i="47" s="1"/>
  <c r="AB40" i="47"/>
  <c r="AA40" i="47"/>
  <c r="N40" i="47"/>
  <c r="Q40" i="47" s="1"/>
  <c r="K55" i="47"/>
  <c r="O55" i="47"/>
  <c r="AA56" i="47"/>
  <c r="AB56" i="47"/>
  <c r="N56" i="47"/>
  <c r="K72" i="47"/>
  <c r="M89" i="47"/>
  <c r="N89" i="47" s="1"/>
  <c r="AB73" i="47"/>
  <c r="AA73" i="47"/>
  <c r="N73" i="47"/>
  <c r="AB74" i="47"/>
  <c r="AA74" i="47"/>
  <c r="N74" i="47"/>
  <c r="AB75" i="47"/>
  <c r="AA75" i="47"/>
  <c r="N75" i="47"/>
  <c r="Q75" i="47" s="1"/>
  <c r="AB76" i="47"/>
  <c r="AA76" i="47"/>
  <c r="N76" i="47"/>
  <c r="Q76" i="47" s="1"/>
  <c r="K89" i="47"/>
  <c r="O89" i="47"/>
  <c r="AA90" i="47"/>
  <c r="M106" i="47"/>
  <c r="AB106" i="47" s="1"/>
  <c r="AC90" i="47" s="1"/>
  <c r="AB90" i="47"/>
  <c r="N90" i="47"/>
  <c r="P90" i="47" s="1"/>
  <c r="AB91" i="47"/>
  <c r="AA91" i="47"/>
  <c r="N91" i="47"/>
  <c r="Q91" i="47" s="1"/>
  <c r="AB92" i="47"/>
  <c r="AA92" i="47"/>
  <c r="N92" i="47"/>
  <c r="AB93" i="47"/>
  <c r="AA93" i="47"/>
  <c r="N93" i="47"/>
  <c r="Q93" i="47" s="1"/>
  <c r="K106" i="47"/>
  <c r="O106" i="47"/>
  <c r="AB107" i="47"/>
  <c r="M123" i="47"/>
  <c r="AB123" i="47" s="1"/>
  <c r="AC107" i="47" s="1"/>
  <c r="N107" i="47"/>
  <c r="AB108" i="47"/>
  <c r="AA108" i="47"/>
  <c r="N108" i="47"/>
  <c r="Q108" i="47" s="1"/>
  <c r="AB109" i="47"/>
  <c r="AA109" i="47"/>
  <c r="N109" i="47"/>
  <c r="AB110" i="47"/>
  <c r="AA110" i="47"/>
  <c r="N110" i="47"/>
  <c r="Q110" i="47" s="1"/>
  <c r="K123" i="47"/>
  <c r="O123" i="47"/>
  <c r="AA124" i="47"/>
  <c r="AB124" i="47"/>
  <c r="N124" i="47"/>
  <c r="Q124" i="47" s="1"/>
  <c r="AB125" i="47"/>
  <c r="AA125" i="47"/>
  <c r="N125" i="47"/>
  <c r="Q125" i="47" s="1"/>
  <c r="AB126" i="47"/>
  <c r="AA126" i="47"/>
  <c r="N126" i="47"/>
  <c r="Q126" i="47" s="1"/>
  <c r="AB127" i="47"/>
  <c r="AA127" i="47"/>
  <c r="N127" i="47"/>
  <c r="K140" i="47"/>
  <c r="O140" i="47"/>
  <c r="M157" i="47"/>
  <c r="N157" i="47" s="1"/>
  <c r="AB141" i="47"/>
  <c r="AA141" i="47"/>
  <c r="N141" i="47"/>
  <c r="AB142" i="47"/>
  <c r="AA142" i="47"/>
  <c r="N142" i="47"/>
  <c r="Q142" i="47" s="1"/>
  <c r="AB143" i="47"/>
  <c r="AA143" i="47"/>
  <c r="N143" i="47"/>
  <c r="AB144" i="47"/>
  <c r="AA144" i="47"/>
  <c r="N144" i="47"/>
  <c r="Q144" i="47" s="1"/>
  <c r="K157" i="47"/>
  <c r="O157" i="47"/>
  <c r="AA158" i="47"/>
  <c r="M174" i="47"/>
  <c r="AB174" i="47" s="1"/>
  <c r="AC158" i="47" s="1"/>
  <c r="AB158" i="47"/>
  <c r="N158" i="47"/>
  <c r="P158" i="47" s="1"/>
  <c r="AB159" i="47"/>
  <c r="AA159" i="47"/>
  <c r="N159" i="47"/>
  <c r="AB160" i="47"/>
  <c r="AA160" i="47"/>
  <c r="AB161" i="47"/>
  <c r="AA161" i="47"/>
  <c r="N161" i="47"/>
  <c r="Q161" i="47" s="1"/>
  <c r="K174" i="47"/>
  <c r="O174" i="47"/>
  <c r="AB175" i="47"/>
  <c r="M191" i="47"/>
  <c r="AB191" i="47" s="1"/>
  <c r="AC175" i="47" s="1"/>
  <c r="N175" i="47"/>
  <c r="AB176" i="47"/>
  <c r="AA176" i="47"/>
  <c r="N176" i="47"/>
  <c r="Q176" i="47" s="1"/>
  <c r="N177" i="47"/>
  <c r="AB177" i="47"/>
  <c r="AA177" i="47"/>
  <c r="AB178" i="47"/>
  <c r="AA178" i="47"/>
  <c r="K191" i="47"/>
  <c r="O191" i="47"/>
  <c r="AA192" i="47"/>
  <c r="M208" i="47"/>
  <c r="AB208" i="47" s="1"/>
  <c r="AC192" i="47" s="1"/>
  <c r="AB192" i="47"/>
  <c r="N192" i="47"/>
  <c r="Q192" i="47" s="1"/>
  <c r="AB193" i="47"/>
  <c r="AA193" i="47"/>
  <c r="N193" i="47"/>
  <c r="Q193" i="47" s="1"/>
  <c r="AB194" i="47"/>
  <c r="AA194" i="47"/>
  <c r="N194" i="47"/>
  <c r="Q194" i="47" s="1"/>
  <c r="N195" i="47"/>
  <c r="AA195" i="47"/>
  <c r="AB196" i="47"/>
  <c r="AA196" i="47"/>
  <c r="AB197" i="47"/>
  <c r="AA197" i="47"/>
  <c r="N197" i="47"/>
  <c r="Q197" i="47" s="1"/>
  <c r="K208" i="47"/>
  <c r="O208" i="47"/>
  <c r="F3" i="46"/>
  <c r="AJ6" i="48"/>
  <c r="AI6" i="48"/>
  <c r="N6" i="48"/>
  <c r="P6" i="48" s="1"/>
  <c r="F1" i="48"/>
  <c r="F2" i="48" s="1"/>
  <c r="N7" i="48"/>
  <c r="AJ7" i="48"/>
  <c r="AI7" i="48"/>
  <c r="K21" i="48"/>
  <c r="AJ22" i="48"/>
  <c r="AI22" i="48"/>
  <c r="N22" i="48"/>
  <c r="N23" i="48"/>
  <c r="AJ23" i="48"/>
  <c r="AI23" i="48"/>
  <c r="AI24" i="48"/>
  <c r="AJ24" i="48"/>
  <c r="K38" i="48"/>
  <c r="O38" i="48"/>
  <c r="AD2" i="48"/>
  <c r="AI39" i="48"/>
  <c r="AJ39" i="48"/>
  <c r="AJ40" i="48"/>
  <c r="AI40" i="48"/>
  <c r="AJ41" i="48"/>
  <c r="N41" i="48"/>
  <c r="Q41" i="48" s="1"/>
  <c r="N42" i="48"/>
  <c r="AJ42" i="48"/>
  <c r="AI42" i="48"/>
  <c r="N43" i="48"/>
  <c r="AJ43" i="48"/>
  <c r="AI43" i="48"/>
  <c r="K55" i="48"/>
  <c r="O55" i="48"/>
  <c r="AI57" i="48"/>
  <c r="AJ57" i="48"/>
  <c r="N57" i="48"/>
  <c r="P57" i="48" s="1"/>
  <c r="AI58" i="48"/>
  <c r="AJ58" i="48"/>
  <c r="AJ59" i="48"/>
  <c r="N59" i="48"/>
  <c r="Q59" i="48" s="1"/>
  <c r="K72" i="48"/>
  <c r="AI73" i="48"/>
  <c r="AJ73" i="48"/>
  <c r="N73" i="48"/>
  <c r="Q73" i="48" s="1"/>
  <c r="AI74" i="48"/>
  <c r="AJ74" i="48"/>
  <c r="N77" i="48"/>
  <c r="AJ77" i="48"/>
  <c r="AI77" i="48"/>
  <c r="AI78" i="48"/>
  <c r="AJ78" i="48"/>
  <c r="K89" i="48"/>
  <c r="O89" i="48"/>
  <c r="AI90" i="48"/>
  <c r="AJ90" i="48"/>
  <c r="K106" i="48"/>
  <c r="O106" i="48"/>
  <c r="AJ108" i="48"/>
  <c r="AI108" i="48"/>
  <c r="N108" i="48"/>
  <c r="P108" i="48" s="1"/>
  <c r="K123" i="48"/>
  <c r="O123" i="48"/>
  <c r="AJ125" i="48"/>
  <c r="AI125" i="48"/>
  <c r="N125" i="48"/>
  <c r="AI126" i="48"/>
  <c r="AJ126" i="48"/>
  <c r="K140" i="48"/>
  <c r="O140" i="48"/>
  <c r="E8" i="49"/>
  <c r="I8" i="49"/>
  <c r="AA5" i="50"/>
  <c r="AB5" i="50"/>
  <c r="N5" i="50"/>
  <c r="AB6" i="50"/>
  <c r="AA6" i="50"/>
  <c r="N6" i="50"/>
  <c r="K21" i="50"/>
  <c r="O21" i="50"/>
  <c r="M38" i="50"/>
  <c r="N38" i="50" s="1"/>
  <c r="AB22" i="50"/>
  <c r="AA22" i="50"/>
  <c r="N22" i="50"/>
  <c r="AB23" i="50"/>
  <c r="AA23" i="50"/>
  <c r="N23" i="50"/>
  <c r="K38" i="50"/>
  <c r="O38" i="50"/>
  <c r="M55" i="50"/>
  <c r="N55" i="50" s="1"/>
  <c r="AB39" i="50"/>
  <c r="AA39" i="50"/>
  <c r="N39" i="50"/>
  <c r="P39" i="50" s="1"/>
  <c r="AB40" i="50"/>
  <c r="AA40" i="50"/>
  <c r="N40" i="50"/>
  <c r="K55" i="50"/>
  <c r="O55" i="50"/>
  <c r="AA56" i="50"/>
  <c r="M72" i="50"/>
  <c r="N72" i="50" s="1"/>
  <c r="AB56" i="50"/>
  <c r="N56" i="50"/>
  <c r="Q56" i="50" s="1"/>
  <c r="K72" i="50"/>
  <c r="O72" i="50"/>
  <c r="M89" i="50"/>
  <c r="N89" i="50" s="1"/>
  <c r="AB73" i="50"/>
  <c r="AA73" i="50"/>
  <c r="N73" i="50"/>
  <c r="Q73" i="50" s="1"/>
  <c r="AB74" i="50"/>
  <c r="AA74" i="50"/>
  <c r="N74" i="50"/>
  <c r="Q74" i="50" s="1"/>
  <c r="AB75" i="50"/>
  <c r="AA75" i="50"/>
  <c r="N75" i="50"/>
  <c r="Q75" i="50" s="1"/>
  <c r="AB76" i="50"/>
  <c r="AA76" i="50"/>
  <c r="N76" i="50"/>
  <c r="Q76" i="50" s="1"/>
  <c r="K89" i="50"/>
  <c r="O89" i="50"/>
  <c r="M106" i="50"/>
  <c r="AB106" i="50" s="1"/>
  <c r="AC90" i="50" s="1"/>
  <c r="AB90" i="50"/>
  <c r="AA90" i="50"/>
  <c r="N90" i="50"/>
  <c r="P90" i="50" s="1"/>
  <c r="AB91" i="50"/>
  <c r="AA91" i="50"/>
  <c r="N91" i="50"/>
  <c r="AB92" i="50"/>
  <c r="AA92" i="50"/>
  <c r="N92" i="50"/>
  <c r="Q92" i="50" s="1"/>
  <c r="AB93" i="50"/>
  <c r="AA93" i="50"/>
  <c r="N93" i="50"/>
  <c r="Q93" i="50" s="1"/>
  <c r="K106" i="50"/>
  <c r="O106" i="50"/>
  <c r="AA107" i="50"/>
  <c r="AB107" i="50"/>
  <c r="N107" i="50"/>
  <c r="Q107" i="50" s="1"/>
  <c r="AB108" i="50"/>
  <c r="AA108" i="50"/>
  <c r="N108" i="50"/>
  <c r="AB109" i="50"/>
  <c r="AA109" i="50"/>
  <c r="N109" i="50"/>
  <c r="AB110" i="50"/>
  <c r="AA110" i="50"/>
  <c r="N110" i="50"/>
  <c r="Q110" i="50" s="1"/>
  <c r="K123" i="50"/>
  <c r="O123" i="50"/>
  <c r="AA124" i="50"/>
  <c r="M140" i="50"/>
  <c r="N140" i="50" s="1"/>
  <c r="AB124" i="50"/>
  <c r="N124" i="50"/>
  <c r="AB125" i="50"/>
  <c r="AA125" i="50"/>
  <c r="N125" i="50"/>
  <c r="Q125" i="50" s="1"/>
  <c r="AB126" i="50"/>
  <c r="AA126" i="50"/>
  <c r="N126" i="50"/>
  <c r="Q126" i="50" s="1"/>
  <c r="AB127" i="50"/>
  <c r="AA127" i="50"/>
  <c r="N127" i="50"/>
  <c r="Q127" i="50" s="1"/>
  <c r="K140" i="50"/>
  <c r="O140" i="50"/>
  <c r="M157" i="50"/>
  <c r="N157" i="50" s="1"/>
  <c r="AB141" i="50"/>
  <c r="AA141" i="50"/>
  <c r="N141" i="50"/>
  <c r="Q141" i="50" s="1"/>
  <c r="AB142" i="50"/>
  <c r="AA142" i="50"/>
  <c r="N142" i="50"/>
  <c r="AB143" i="50"/>
  <c r="AA143" i="50"/>
  <c r="N143" i="50"/>
  <c r="Q143" i="50" s="1"/>
  <c r="AB144" i="50"/>
  <c r="AA144" i="50"/>
  <c r="N144" i="50"/>
  <c r="Q144" i="50" s="1"/>
  <c r="K157" i="50"/>
  <c r="O157" i="50"/>
  <c r="AB158" i="50"/>
  <c r="AA158" i="50"/>
  <c r="N158" i="50"/>
  <c r="P158" i="50" s="1"/>
  <c r="AB159" i="50"/>
  <c r="AA159" i="50"/>
  <c r="N159" i="50"/>
  <c r="AB160" i="50"/>
  <c r="AA160" i="50"/>
  <c r="N160" i="50"/>
  <c r="AB161" i="50"/>
  <c r="AA161" i="50"/>
  <c r="N161" i="50"/>
  <c r="Q161" i="50" s="1"/>
  <c r="K174" i="50"/>
  <c r="O174" i="50"/>
  <c r="AA175" i="50"/>
  <c r="AB175" i="50"/>
  <c r="N175" i="50"/>
  <c r="Q175" i="50" s="1"/>
  <c r="AB176" i="50"/>
  <c r="AA176" i="50"/>
  <c r="N176" i="50"/>
  <c r="N177" i="50"/>
  <c r="AA177" i="50"/>
  <c r="AB178" i="50"/>
  <c r="AA178" i="50"/>
  <c r="K191" i="50"/>
  <c r="O191" i="50"/>
  <c r="AA192" i="50"/>
  <c r="AB192" i="50"/>
  <c r="AB193" i="50"/>
  <c r="AA193" i="50"/>
  <c r="N193" i="50"/>
  <c r="Q193" i="50" s="1"/>
  <c r="AB194" i="50"/>
  <c r="N194" i="50"/>
  <c r="AB195" i="50"/>
  <c r="AA195" i="50"/>
  <c r="N195" i="50"/>
  <c r="AB196" i="50"/>
  <c r="AA196" i="50"/>
  <c r="N196" i="50"/>
  <c r="Q196" i="50" s="1"/>
  <c r="AB197" i="50"/>
  <c r="AA197" i="50"/>
  <c r="N197" i="50"/>
  <c r="Q197" i="50" s="1"/>
  <c r="K208" i="50"/>
  <c r="O208" i="50"/>
  <c r="N6" i="51"/>
  <c r="AJ6" i="51"/>
  <c r="K21" i="51"/>
  <c r="Y2" i="51"/>
  <c r="P57" i="51"/>
  <c r="AJ59" i="51"/>
  <c r="AI59" i="51"/>
  <c r="O89" i="51"/>
  <c r="AI90" i="51"/>
  <c r="M106" i="51"/>
  <c r="N106" i="51" s="1"/>
  <c r="AJ108" i="51"/>
  <c r="N108" i="51"/>
  <c r="P108" i="51" s="1"/>
  <c r="K123" i="51"/>
  <c r="O123" i="51"/>
  <c r="K140" i="51"/>
  <c r="O140" i="51"/>
  <c r="E8" i="52"/>
  <c r="G8" i="52"/>
  <c r="M8" i="52"/>
  <c r="M21" i="53"/>
  <c r="N21" i="53" s="1"/>
  <c r="AB5" i="53"/>
  <c r="AA5" i="53"/>
  <c r="N5" i="53"/>
  <c r="P5" i="53" s="1"/>
  <c r="N6" i="53"/>
  <c r="AA6" i="53"/>
  <c r="K21" i="53"/>
  <c r="O21" i="53"/>
  <c r="M38" i="53"/>
  <c r="AB22" i="53"/>
  <c r="AA22" i="53"/>
  <c r="N22" i="53"/>
  <c r="Q22" i="53" s="1"/>
  <c r="AB23" i="53"/>
  <c r="AA23" i="53"/>
  <c r="N23" i="53"/>
  <c r="Q23" i="53" s="1"/>
  <c r="K38" i="53"/>
  <c r="O38" i="53"/>
  <c r="M55" i="53"/>
  <c r="AB55" i="53" s="1"/>
  <c r="AC39" i="53" s="1"/>
  <c r="AB39" i="53"/>
  <c r="AA39" i="53"/>
  <c r="N39" i="53"/>
  <c r="AB40" i="53"/>
  <c r="AA40" i="53"/>
  <c r="K55" i="53"/>
  <c r="O55" i="53"/>
  <c r="AA56" i="53"/>
  <c r="AB56" i="53"/>
  <c r="N56" i="53"/>
  <c r="K72" i="53"/>
  <c r="O72" i="53"/>
  <c r="M89" i="53"/>
  <c r="AB89" i="53" s="1"/>
  <c r="AC73" i="53" s="1"/>
  <c r="AB73" i="53"/>
  <c r="AA73" i="53"/>
  <c r="N73" i="53"/>
  <c r="AB74" i="53"/>
  <c r="AA74" i="53"/>
  <c r="N74" i="53"/>
  <c r="AB75" i="53"/>
  <c r="AA75" i="53"/>
  <c r="N75" i="53"/>
  <c r="Q75" i="53" s="1"/>
  <c r="AB76" i="53"/>
  <c r="AA76" i="53"/>
  <c r="N76" i="53"/>
  <c r="Q76" i="53" s="1"/>
  <c r="K89" i="53"/>
  <c r="O89" i="53"/>
  <c r="M106" i="53"/>
  <c r="N106" i="53" s="1"/>
  <c r="AB90" i="53"/>
  <c r="AA90" i="53"/>
  <c r="N90" i="53"/>
  <c r="AB91" i="53"/>
  <c r="AA91" i="53"/>
  <c r="N91" i="53"/>
  <c r="AB92" i="53"/>
  <c r="AA92" i="53"/>
  <c r="N92" i="53"/>
  <c r="AB93" i="53"/>
  <c r="AA93" i="53"/>
  <c r="N93" i="53"/>
  <c r="Q93" i="53" s="1"/>
  <c r="K106" i="53"/>
  <c r="O106" i="53"/>
  <c r="AA107" i="53"/>
  <c r="M123" i="53"/>
  <c r="N123" i="53" s="1"/>
  <c r="N107" i="53"/>
  <c r="Q107" i="53" s="1"/>
  <c r="AB108" i="53"/>
  <c r="AA108" i="53"/>
  <c r="N108" i="53"/>
  <c r="Q108" i="53" s="1"/>
  <c r="AB109" i="53"/>
  <c r="AA109" i="53"/>
  <c r="AB110" i="53"/>
  <c r="AA110" i="53"/>
  <c r="N110" i="53"/>
  <c r="Q110" i="53" s="1"/>
  <c r="K123" i="53"/>
  <c r="O123" i="53"/>
  <c r="AB124" i="53"/>
  <c r="N124" i="53"/>
  <c r="P124" i="53" s="1"/>
  <c r="AB125" i="53"/>
  <c r="AA125" i="53"/>
  <c r="N125" i="53"/>
  <c r="Q125" i="53" s="1"/>
  <c r="AB126" i="53"/>
  <c r="AA126" i="53"/>
  <c r="N126" i="53"/>
  <c r="Q126" i="53" s="1"/>
  <c r="AB127" i="53"/>
  <c r="AA127" i="53"/>
  <c r="N127" i="53"/>
  <c r="K140" i="53"/>
  <c r="O140" i="53"/>
  <c r="M157" i="53"/>
  <c r="N157" i="53" s="1"/>
  <c r="AB141" i="53"/>
  <c r="AA141" i="53"/>
  <c r="N141" i="53"/>
  <c r="Q141" i="53" s="1"/>
  <c r="AB142" i="53"/>
  <c r="AA142" i="53"/>
  <c r="N142" i="53"/>
  <c r="Q142" i="53" s="1"/>
  <c r="AB143" i="53"/>
  <c r="AA143" i="53"/>
  <c r="N143" i="53"/>
  <c r="Q143" i="53" s="1"/>
  <c r="K157" i="53"/>
  <c r="O157" i="53"/>
  <c r="AA158" i="53"/>
  <c r="M174" i="53"/>
  <c r="N174" i="53" s="1"/>
  <c r="N158" i="53"/>
  <c r="Q158" i="53" s="1"/>
  <c r="AB159" i="53"/>
  <c r="AA159" i="53"/>
  <c r="N159" i="53"/>
  <c r="AB160" i="53"/>
  <c r="AA160" i="53"/>
  <c r="N160" i="53"/>
  <c r="AB161" i="53"/>
  <c r="AA161" i="53"/>
  <c r="N161" i="53"/>
  <c r="Q161" i="53" s="1"/>
  <c r="K174" i="53"/>
  <c r="O174" i="53"/>
  <c r="AB175" i="53"/>
  <c r="N175" i="53"/>
  <c r="P175" i="53" s="1"/>
  <c r="AB176" i="53"/>
  <c r="AA176" i="53"/>
  <c r="N176" i="53"/>
  <c r="Q176" i="53" s="1"/>
  <c r="AB177" i="53"/>
  <c r="AA177" i="53"/>
  <c r="N177" i="53"/>
  <c r="Q177" i="53" s="1"/>
  <c r="AB178" i="53"/>
  <c r="AA178" i="53"/>
  <c r="N178" i="53"/>
  <c r="K191" i="53"/>
  <c r="O191" i="53"/>
  <c r="AA192" i="53"/>
  <c r="AB192" i="53"/>
  <c r="N192" i="53"/>
  <c r="Q192" i="53" s="1"/>
  <c r="AB193" i="53"/>
  <c r="N193" i="53"/>
  <c r="Q193" i="53" s="1"/>
  <c r="AB194" i="53"/>
  <c r="AA194" i="53"/>
  <c r="N194" i="53"/>
  <c r="Q194" i="53" s="1"/>
  <c r="AB195" i="53"/>
  <c r="AA195" i="53"/>
  <c r="N195" i="53"/>
  <c r="Q195" i="53" s="1"/>
  <c r="AB196" i="53"/>
  <c r="AA196" i="53"/>
  <c r="N196" i="53"/>
  <c r="Q196" i="53" s="1"/>
  <c r="K208" i="53"/>
  <c r="O208" i="53"/>
  <c r="F3" i="52"/>
  <c r="F1" i="54"/>
  <c r="F2" i="54" s="1"/>
  <c r="AJ6" i="54"/>
  <c r="N6" i="54"/>
  <c r="P6" i="54" s="1"/>
  <c r="AJ7" i="54"/>
  <c r="AI7" i="54"/>
  <c r="N7" i="54"/>
  <c r="Q7" i="54" s="1"/>
  <c r="K21" i="54"/>
  <c r="O21" i="54"/>
  <c r="M38" i="54"/>
  <c r="AJ22" i="54"/>
  <c r="AI22" i="54"/>
  <c r="N22" i="54"/>
  <c r="Q22" i="54" s="1"/>
  <c r="N24" i="54"/>
  <c r="AJ24" i="54"/>
  <c r="AI24" i="54"/>
  <c r="K38" i="54"/>
  <c r="O38" i="54"/>
  <c r="Y2" i="54"/>
  <c r="AI39" i="54"/>
  <c r="M55" i="54"/>
  <c r="N55" i="54" s="1"/>
  <c r="AJ39" i="54"/>
  <c r="N39" i="54"/>
  <c r="Q39" i="54" s="1"/>
  <c r="AJ40" i="54"/>
  <c r="AI40" i="54"/>
  <c r="N40" i="54"/>
  <c r="Q40" i="54" s="1"/>
  <c r="AJ41" i="54"/>
  <c r="AI41" i="54"/>
  <c r="N41" i="54"/>
  <c r="Q41" i="54" s="1"/>
  <c r="N43" i="54"/>
  <c r="AI43" i="54"/>
  <c r="K55" i="54"/>
  <c r="O55" i="54"/>
  <c r="AJ57" i="54"/>
  <c r="N57" i="54"/>
  <c r="P57" i="54" s="1"/>
  <c r="AJ58" i="54"/>
  <c r="AI58" i="54"/>
  <c r="N58" i="54"/>
  <c r="Q58" i="54" s="1"/>
  <c r="AI59" i="54"/>
  <c r="AJ59" i="54"/>
  <c r="K72" i="54"/>
  <c r="O72" i="54"/>
  <c r="Z2" i="54"/>
  <c r="M89" i="54"/>
  <c r="AJ73" i="54"/>
  <c r="AI73" i="54"/>
  <c r="N73" i="54"/>
  <c r="Q73" i="54" s="1"/>
  <c r="AI74" i="54"/>
  <c r="AJ74" i="54"/>
  <c r="AI75" i="54"/>
  <c r="AJ75" i="54"/>
  <c r="AI78" i="54"/>
  <c r="AJ78" i="54"/>
  <c r="K89" i="54"/>
  <c r="O89" i="54"/>
  <c r="AI90" i="54"/>
  <c r="M106" i="54"/>
  <c r="N106" i="54" s="1"/>
  <c r="N90" i="54"/>
  <c r="Q90" i="54" s="1"/>
  <c r="K106" i="54"/>
  <c r="O106" i="54"/>
  <c r="AJ108" i="54"/>
  <c r="AI108" i="54"/>
  <c r="N108" i="54"/>
  <c r="P108" i="54" s="1"/>
  <c r="AJ109" i="54"/>
  <c r="N109" i="54"/>
  <c r="Q109" i="54" s="1"/>
  <c r="K123" i="54"/>
  <c r="O123" i="54"/>
  <c r="AI126" i="54"/>
  <c r="AJ126" i="54"/>
  <c r="N127" i="54"/>
  <c r="AJ127" i="54"/>
  <c r="AI127" i="54"/>
  <c r="K140" i="54"/>
  <c r="O140" i="54"/>
  <c r="K8" i="55"/>
  <c r="M8" i="55"/>
  <c r="AA5" i="56"/>
  <c r="AB5" i="56"/>
  <c r="F1" i="56"/>
  <c r="AB6" i="56"/>
  <c r="AA6" i="56"/>
  <c r="N6" i="56"/>
  <c r="AB7" i="56"/>
  <c r="N7" i="56"/>
  <c r="Q7" i="56" s="1"/>
  <c r="AB9" i="56"/>
  <c r="AA9" i="56"/>
  <c r="N9" i="56"/>
  <c r="Q9" i="56" s="1"/>
  <c r="K21" i="56"/>
  <c r="M38" i="56"/>
  <c r="AB22" i="56"/>
  <c r="AA22" i="56"/>
  <c r="N22" i="56"/>
  <c r="AB23" i="56"/>
  <c r="AA23" i="56"/>
  <c r="N23" i="56"/>
  <c r="K38" i="56"/>
  <c r="H1" i="56"/>
  <c r="AB40" i="56"/>
  <c r="AA40" i="56"/>
  <c r="N40" i="56"/>
  <c r="Q40" i="56" s="1"/>
  <c r="AB42" i="56"/>
  <c r="AA42" i="56"/>
  <c r="N42" i="56"/>
  <c r="Q42" i="56" s="1"/>
  <c r="K55" i="56"/>
  <c r="AB56" i="56"/>
  <c r="N56" i="56"/>
  <c r="AB57" i="56"/>
  <c r="AA57" i="56"/>
  <c r="N57" i="56"/>
  <c r="AB58" i="56"/>
  <c r="AA58" i="56"/>
  <c r="N58" i="56"/>
  <c r="Q58" i="56" s="1"/>
  <c r="K72" i="56"/>
  <c r="O72" i="56"/>
  <c r="M89" i="56"/>
  <c r="AA73" i="56"/>
  <c r="AB74" i="56"/>
  <c r="AA74" i="56"/>
  <c r="N74" i="56"/>
  <c r="Q74" i="56" s="1"/>
  <c r="N75" i="56"/>
  <c r="AB75" i="56"/>
  <c r="AA75" i="56"/>
  <c r="AB76" i="56"/>
  <c r="AA76" i="56"/>
  <c r="N76" i="56"/>
  <c r="Q76" i="56" s="1"/>
  <c r="O89" i="56"/>
  <c r="AB90" i="56"/>
  <c r="N90" i="56"/>
  <c r="AB92" i="56"/>
  <c r="AA92" i="56"/>
  <c r="N92" i="56"/>
  <c r="Q92" i="56" s="1"/>
  <c r="N93" i="56"/>
  <c r="AB93" i="56"/>
  <c r="AA93" i="56"/>
  <c r="K106" i="56"/>
  <c r="O106" i="56"/>
  <c r="AB108" i="56"/>
  <c r="AA108" i="56"/>
  <c r="N108" i="56"/>
  <c r="Q108" i="56" s="1"/>
  <c r="K123" i="56"/>
  <c r="O123" i="56"/>
  <c r="M140" i="56"/>
  <c r="AA124" i="56"/>
  <c r="AB125" i="56"/>
  <c r="AA125" i="56"/>
  <c r="N125" i="56"/>
  <c r="Q125" i="56" s="1"/>
  <c r="N126" i="56"/>
  <c r="AB126" i="56"/>
  <c r="AA126" i="56"/>
  <c r="AB127" i="56"/>
  <c r="AA127" i="56"/>
  <c r="N127" i="56"/>
  <c r="Q127" i="56" s="1"/>
  <c r="O140" i="56"/>
  <c r="AB141" i="56"/>
  <c r="N141" i="56"/>
  <c r="AB143" i="56"/>
  <c r="AA143" i="56"/>
  <c r="N143" i="56"/>
  <c r="Q143" i="56" s="1"/>
  <c r="N144" i="56"/>
  <c r="AB144" i="56"/>
  <c r="AA144" i="56"/>
  <c r="K157" i="56"/>
  <c r="O157" i="56"/>
  <c r="AB159" i="56"/>
  <c r="AA159" i="56"/>
  <c r="N159" i="56"/>
  <c r="Q159" i="56" s="1"/>
  <c r="AB161" i="56"/>
  <c r="AA161" i="56"/>
  <c r="N161" i="56"/>
  <c r="Q161" i="56" s="1"/>
  <c r="AA162" i="56"/>
  <c r="AB162" i="56"/>
  <c r="K174" i="56"/>
  <c r="O174" i="56"/>
  <c r="F2" i="57"/>
  <c r="AI5" i="57"/>
  <c r="AJ5" i="57"/>
  <c r="N5" i="57"/>
  <c r="N6" i="57"/>
  <c r="AI6" i="57"/>
  <c r="M21" i="57"/>
  <c r="AJ7" i="57"/>
  <c r="N8" i="57"/>
  <c r="AJ8" i="57"/>
  <c r="AI8" i="57"/>
  <c r="N10" i="57"/>
  <c r="AI10" i="57"/>
  <c r="K21" i="57"/>
  <c r="O21" i="57"/>
  <c r="AI22" i="57"/>
  <c r="M38" i="57"/>
  <c r="AJ38" i="57" s="1"/>
  <c r="AK22" i="57" s="1"/>
  <c r="AJ22" i="57"/>
  <c r="N22" i="57"/>
  <c r="Q22" i="57" s="1"/>
  <c r="AJ23" i="57"/>
  <c r="N23" i="57"/>
  <c r="AJ24" i="57"/>
  <c r="AI24" i="57"/>
  <c r="N24" i="57"/>
  <c r="P24" i="57" s="1"/>
  <c r="AJ25" i="57"/>
  <c r="AI25" i="57"/>
  <c r="AJ26" i="57"/>
  <c r="AI26" i="57"/>
  <c r="N26" i="57"/>
  <c r="Q26" i="57" s="1"/>
  <c r="AJ27" i="57"/>
  <c r="N27" i="57"/>
  <c r="AJ28" i="57"/>
  <c r="AI28" i="57"/>
  <c r="N28" i="57"/>
  <c r="P28" i="57" s="1"/>
  <c r="AJ29" i="57"/>
  <c r="AI29" i="57"/>
  <c r="AJ30" i="57"/>
  <c r="AI30" i="57"/>
  <c r="N30" i="57"/>
  <c r="Q30" i="57" s="1"/>
  <c r="K38" i="57"/>
  <c r="O38" i="57"/>
  <c r="Z2" i="57"/>
  <c r="M55" i="57"/>
  <c r="AJ39" i="57"/>
  <c r="AI39" i="57"/>
  <c r="N39" i="57"/>
  <c r="AI40" i="57"/>
  <c r="AJ40" i="57"/>
  <c r="AJ41" i="57"/>
  <c r="N41" i="57"/>
  <c r="Q41" i="57" s="1"/>
  <c r="AJ43" i="57"/>
  <c r="AI43" i="57"/>
  <c r="N43" i="57"/>
  <c r="Q43" i="57" s="1"/>
  <c r="AI44" i="57"/>
  <c r="AJ44" i="57"/>
  <c r="K55" i="57"/>
  <c r="O55" i="57"/>
  <c r="Y2" i="57"/>
  <c r="K72" i="57"/>
  <c r="O72" i="57"/>
  <c r="AJ74" i="57"/>
  <c r="AI74" i="57"/>
  <c r="N74" i="57"/>
  <c r="P74" i="57" s="1"/>
  <c r="K89" i="57"/>
  <c r="O89" i="57"/>
  <c r="AC2" i="57"/>
  <c r="M106" i="57"/>
  <c r="AI90" i="57"/>
  <c r="AJ91" i="57"/>
  <c r="AI91" i="57"/>
  <c r="N91" i="57"/>
  <c r="Q91" i="57" s="1"/>
  <c r="AI92" i="57"/>
  <c r="AJ92" i="57"/>
  <c r="AJ93" i="57"/>
  <c r="AI93" i="57"/>
  <c r="N93" i="57"/>
  <c r="Q93" i="57" s="1"/>
  <c r="O106" i="57"/>
  <c r="I8" i="58"/>
  <c r="M8" i="58"/>
  <c r="M21" i="59"/>
  <c r="AB5" i="59"/>
  <c r="AA5" i="59"/>
  <c r="AB6" i="59"/>
  <c r="AA6" i="59"/>
  <c r="N6" i="59"/>
  <c r="AB7" i="59"/>
  <c r="AA7" i="59"/>
  <c r="N7" i="59"/>
  <c r="AB9" i="59"/>
  <c r="AA9" i="59"/>
  <c r="N9" i="59"/>
  <c r="K21" i="59"/>
  <c r="O21" i="59"/>
  <c r="N22" i="59"/>
  <c r="AB22" i="59"/>
  <c r="AA22" i="59"/>
  <c r="AB23" i="59"/>
  <c r="AA23" i="59"/>
  <c r="N23" i="59"/>
  <c r="K38" i="59"/>
  <c r="O38" i="59"/>
  <c r="AB39" i="59"/>
  <c r="AA39" i="59"/>
  <c r="AB40" i="59"/>
  <c r="AA40" i="59"/>
  <c r="N40" i="59"/>
  <c r="Q40" i="59" s="1"/>
  <c r="AB42" i="59"/>
  <c r="AA42" i="59"/>
  <c r="N42" i="59"/>
  <c r="K55" i="59"/>
  <c r="O55" i="59"/>
  <c r="M72" i="59"/>
  <c r="AB56" i="59"/>
  <c r="AA56" i="59"/>
  <c r="AB57" i="59"/>
  <c r="AA57" i="59"/>
  <c r="N57" i="59"/>
  <c r="AB58" i="59"/>
  <c r="AA58" i="59"/>
  <c r="N58" i="59"/>
  <c r="Q58" i="59" s="1"/>
  <c r="K72" i="59"/>
  <c r="O72" i="59"/>
  <c r="AB74" i="59"/>
  <c r="AA74" i="59"/>
  <c r="N74" i="59"/>
  <c r="AB75" i="59"/>
  <c r="AA75" i="59"/>
  <c r="N75" i="59"/>
  <c r="AB76" i="59"/>
  <c r="AA76" i="59"/>
  <c r="N76" i="59"/>
  <c r="Q76" i="59" s="1"/>
  <c r="K89" i="59"/>
  <c r="O89" i="59"/>
  <c r="AB92" i="59"/>
  <c r="AA92" i="59"/>
  <c r="N92" i="59"/>
  <c r="AB93" i="59"/>
  <c r="AA93" i="59"/>
  <c r="N93" i="59"/>
  <c r="K106" i="59"/>
  <c r="O106" i="59"/>
  <c r="M123" i="59"/>
  <c r="AB107" i="59"/>
  <c r="AA107" i="59"/>
  <c r="N107" i="59"/>
  <c r="Q107" i="59" s="1"/>
  <c r="AB108" i="59"/>
  <c r="AA108" i="59"/>
  <c r="N108" i="59"/>
  <c r="K123" i="59"/>
  <c r="O123" i="59"/>
  <c r="AB125" i="59"/>
  <c r="AA125" i="59"/>
  <c r="N125" i="59"/>
  <c r="AB126" i="59"/>
  <c r="AA126" i="59"/>
  <c r="N126" i="59"/>
  <c r="AB127" i="59"/>
  <c r="AA127" i="59"/>
  <c r="K140" i="59"/>
  <c r="O140" i="59"/>
  <c r="N144" i="59"/>
  <c r="AB144" i="59"/>
  <c r="AA144" i="59"/>
  <c r="K157" i="59"/>
  <c r="O157" i="59"/>
  <c r="AB161" i="59"/>
  <c r="N161" i="59"/>
  <c r="N162" i="59"/>
  <c r="AB162" i="59"/>
  <c r="AA162" i="59"/>
  <c r="AB163" i="59"/>
  <c r="AA163" i="59"/>
  <c r="N163" i="59"/>
  <c r="Q163" i="59" s="1"/>
  <c r="K174" i="59"/>
  <c r="O174" i="59"/>
  <c r="F2" i="60"/>
  <c r="M21" i="60"/>
  <c r="AJ5" i="60"/>
  <c r="AI5" i="60"/>
  <c r="N5" i="60"/>
  <c r="Q5" i="60" s="1"/>
  <c r="N7" i="60"/>
  <c r="AJ7" i="60"/>
  <c r="AI7" i="60"/>
  <c r="AJ8" i="60"/>
  <c r="N8" i="60"/>
  <c r="Q8" i="60" s="1"/>
  <c r="K21" i="60"/>
  <c r="O21" i="60"/>
  <c r="AI23" i="60"/>
  <c r="AJ23" i="60"/>
  <c r="N23" i="60"/>
  <c r="Q23" i="60" s="1"/>
  <c r="N24" i="60"/>
  <c r="AI24" i="60"/>
  <c r="AI27" i="60"/>
  <c r="AJ27" i="60"/>
  <c r="N27" i="60"/>
  <c r="Q27" i="60" s="1"/>
  <c r="N28" i="60"/>
  <c r="AI28" i="60"/>
  <c r="K38" i="60"/>
  <c r="H1" i="60"/>
  <c r="AJ39" i="60"/>
  <c r="N39" i="60"/>
  <c r="Q39" i="60" s="1"/>
  <c r="AJ42" i="60"/>
  <c r="AI42" i="60"/>
  <c r="N42" i="60"/>
  <c r="AI43" i="60"/>
  <c r="AJ43" i="60"/>
  <c r="K55" i="60"/>
  <c r="O55" i="60"/>
  <c r="AD2" i="60"/>
  <c r="AI56" i="60"/>
  <c r="AJ56" i="60"/>
  <c r="K72" i="60"/>
  <c r="O72" i="60"/>
  <c r="Y2" i="60"/>
  <c r="AJ73" i="60"/>
  <c r="AI73" i="60"/>
  <c r="N73" i="60"/>
  <c r="N74" i="60"/>
  <c r="AJ74" i="60"/>
  <c r="AI74" i="60"/>
  <c r="K89" i="60"/>
  <c r="O89" i="60"/>
  <c r="Z2" i="60"/>
  <c r="AC2" i="60"/>
  <c r="M106" i="60"/>
  <c r="AI90" i="60"/>
  <c r="AJ91" i="60"/>
  <c r="AI91" i="60"/>
  <c r="N91" i="60"/>
  <c r="Q91" i="60" s="1"/>
  <c r="AJ92" i="60"/>
  <c r="AI92" i="60"/>
  <c r="K106" i="60"/>
  <c r="O106" i="60"/>
  <c r="E8" i="61"/>
  <c r="AB7" i="62"/>
  <c r="AA7" i="62"/>
  <c r="N7" i="62"/>
  <c r="N8" i="62"/>
  <c r="AB8" i="62"/>
  <c r="AA8" i="62"/>
  <c r="AB9" i="62"/>
  <c r="AA9" i="62"/>
  <c r="N9" i="62"/>
  <c r="Q9" i="62" s="1"/>
  <c r="K21" i="62"/>
  <c r="O21" i="62"/>
  <c r="K38" i="62"/>
  <c r="O38" i="62"/>
  <c r="AB39" i="62"/>
  <c r="AA39" i="62"/>
  <c r="N39" i="62"/>
  <c r="AB40" i="62"/>
  <c r="AA40" i="62"/>
  <c r="N40" i="62"/>
  <c r="N41" i="62"/>
  <c r="AB41" i="62"/>
  <c r="AB42" i="62"/>
  <c r="AA42" i="62"/>
  <c r="N42" i="62"/>
  <c r="Q42" i="62" s="1"/>
  <c r="K55" i="62"/>
  <c r="O55" i="62"/>
  <c r="AB58" i="62"/>
  <c r="AA58" i="62"/>
  <c r="N58" i="62"/>
  <c r="AB59" i="62"/>
  <c r="AA59" i="62"/>
  <c r="N59" i="62"/>
  <c r="Q59" i="62" s="1"/>
  <c r="K72" i="62"/>
  <c r="O72" i="62"/>
  <c r="AA73" i="62"/>
  <c r="N73" i="62"/>
  <c r="Q73" i="62" s="1"/>
  <c r="AB74" i="62"/>
  <c r="AA74" i="62"/>
  <c r="N74" i="62"/>
  <c r="Q74" i="62" s="1"/>
  <c r="AB76" i="62"/>
  <c r="AA76" i="62"/>
  <c r="N76" i="62"/>
  <c r="K89" i="62"/>
  <c r="O89" i="62"/>
  <c r="AB91" i="62"/>
  <c r="AA91" i="62"/>
  <c r="N91" i="62"/>
  <c r="Q91" i="62" s="1"/>
  <c r="AB92" i="62"/>
  <c r="AA92" i="62"/>
  <c r="N92" i="62"/>
  <c r="Q92" i="62" s="1"/>
  <c r="K106" i="62"/>
  <c r="O106" i="62"/>
  <c r="M123" i="62"/>
  <c r="AB107" i="62"/>
  <c r="AA107" i="62"/>
  <c r="N107" i="62"/>
  <c r="Q107" i="62" s="1"/>
  <c r="N108" i="62"/>
  <c r="AA108" i="62"/>
  <c r="AB109" i="62"/>
  <c r="AA109" i="62"/>
  <c r="N109" i="62"/>
  <c r="Q109" i="62" s="1"/>
  <c r="K123" i="62"/>
  <c r="O123" i="62"/>
  <c r="AA124" i="62"/>
  <c r="AB124" i="62"/>
  <c r="N124" i="62"/>
  <c r="Q124" i="62" s="1"/>
  <c r="AB125" i="62"/>
  <c r="AA125" i="62"/>
  <c r="N125" i="62"/>
  <c r="AB127" i="62"/>
  <c r="AA127" i="62"/>
  <c r="N127" i="62"/>
  <c r="K140" i="62"/>
  <c r="O140" i="62"/>
  <c r="AB141" i="62"/>
  <c r="N141" i="62"/>
  <c r="P141" i="62" s="1"/>
  <c r="AB142" i="62"/>
  <c r="AA142" i="62"/>
  <c r="N142" i="62"/>
  <c r="Q142" i="62" s="1"/>
  <c r="AB143" i="62"/>
  <c r="AA143" i="62"/>
  <c r="N143" i="62"/>
  <c r="K157" i="62"/>
  <c r="O157" i="62"/>
  <c r="M174" i="62"/>
  <c r="AB158" i="62"/>
  <c r="AA158" i="62"/>
  <c r="N158" i="62"/>
  <c r="Q158" i="62" s="1"/>
  <c r="N159" i="62"/>
  <c r="AA159" i="62"/>
  <c r="AB160" i="62"/>
  <c r="AA160" i="62"/>
  <c r="N160" i="62"/>
  <c r="Q160" i="62" s="1"/>
  <c r="AB161" i="62"/>
  <c r="AA161" i="62"/>
  <c r="N161" i="62"/>
  <c r="Q161" i="62" s="1"/>
  <c r="AB163" i="62"/>
  <c r="AA163" i="62"/>
  <c r="N163" i="62"/>
  <c r="K174" i="62"/>
  <c r="O174" i="62"/>
  <c r="F2" i="63"/>
  <c r="M21" i="63"/>
  <c r="N21" i="63" s="1"/>
  <c r="AJ5" i="63"/>
  <c r="AI5" i="63"/>
  <c r="N5" i="63"/>
  <c r="K21" i="63"/>
  <c r="AI23" i="63"/>
  <c r="AJ23" i="63"/>
  <c r="N23" i="63"/>
  <c r="Q23" i="63" s="1"/>
  <c r="AJ24" i="63"/>
  <c r="N24" i="63"/>
  <c r="Q24" i="63" s="1"/>
  <c r="K38" i="63"/>
  <c r="O38" i="63"/>
  <c r="N41" i="63"/>
  <c r="AJ41" i="63"/>
  <c r="AI41" i="63"/>
  <c r="N42" i="63"/>
  <c r="AJ42" i="63"/>
  <c r="AI42" i="63"/>
  <c r="O55" i="63"/>
  <c r="Y2" i="63"/>
  <c r="N56" i="63"/>
  <c r="M72" i="63"/>
  <c r="N72" i="63" s="1"/>
  <c r="AJ57" i="63"/>
  <c r="AI57" i="63"/>
  <c r="N57" i="63"/>
  <c r="K72" i="63"/>
  <c r="O72" i="63"/>
  <c r="AJ73" i="63"/>
  <c r="N73" i="63"/>
  <c r="Q73" i="63" s="1"/>
  <c r="AJ75" i="63"/>
  <c r="N75" i="63"/>
  <c r="Q75" i="63" s="1"/>
  <c r="AJ76" i="63"/>
  <c r="AI76" i="63"/>
  <c r="N76" i="63"/>
  <c r="AI77" i="63"/>
  <c r="AJ77" i="63"/>
  <c r="AJ78" i="63"/>
  <c r="N78" i="63"/>
  <c r="Q78" i="63" s="1"/>
  <c r="K89" i="63"/>
  <c r="O89" i="63"/>
  <c r="AI90" i="63"/>
  <c r="AJ90" i="63"/>
  <c r="O106" i="63"/>
  <c r="AJ107" i="63"/>
  <c r="AI107" i="63"/>
  <c r="N107" i="63"/>
  <c r="N108" i="63"/>
  <c r="AJ108" i="63"/>
  <c r="AI108" i="63"/>
  <c r="K123" i="63"/>
  <c r="O123" i="63"/>
  <c r="M140" i="63"/>
  <c r="AJ124" i="63"/>
  <c r="AI124" i="63"/>
  <c r="N125" i="63"/>
  <c r="AJ125" i="63"/>
  <c r="AI125" i="63"/>
  <c r="AJ126" i="63"/>
  <c r="AI126" i="63"/>
  <c r="N126" i="63"/>
  <c r="Q126" i="63" s="1"/>
  <c r="AJ127" i="63"/>
  <c r="AI127" i="63"/>
  <c r="N127" i="63"/>
  <c r="Q127" i="63" s="1"/>
  <c r="K140" i="63"/>
  <c r="O140" i="63"/>
  <c r="M8" i="64"/>
  <c r="M21" i="65"/>
  <c r="AB5" i="65"/>
  <c r="AA5" i="65"/>
  <c r="N5" i="65"/>
  <c r="N6" i="65"/>
  <c r="AA6" i="65"/>
  <c r="AB7" i="65"/>
  <c r="AA7" i="65"/>
  <c r="N7" i="65"/>
  <c r="Q7" i="65" s="1"/>
  <c r="AB8" i="65"/>
  <c r="AA8" i="65"/>
  <c r="N8" i="65"/>
  <c r="AB9" i="65"/>
  <c r="AA9" i="65"/>
  <c r="N9" i="65"/>
  <c r="Q9" i="65" s="1"/>
  <c r="K21" i="65"/>
  <c r="O21" i="65"/>
  <c r="M38" i="65"/>
  <c r="N38" i="65" s="1"/>
  <c r="AB22" i="65"/>
  <c r="AA22" i="65"/>
  <c r="N22" i="65"/>
  <c r="AB23" i="65"/>
  <c r="AA23" i="65"/>
  <c r="N23" i="65"/>
  <c r="K38" i="65"/>
  <c r="O38" i="65"/>
  <c r="M55" i="65"/>
  <c r="AA39" i="65"/>
  <c r="N39" i="65"/>
  <c r="Q39" i="65" s="1"/>
  <c r="AB40" i="65"/>
  <c r="AA40" i="65"/>
  <c r="N40" i="65"/>
  <c r="Q40" i="65" s="1"/>
  <c r="AB41" i="65"/>
  <c r="AA41" i="65"/>
  <c r="N41" i="65"/>
  <c r="Q41" i="65" s="1"/>
  <c r="AB42" i="65"/>
  <c r="AA42" i="65"/>
  <c r="N42" i="65"/>
  <c r="Q42" i="65" s="1"/>
  <c r="K55" i="65"/>
  <c r="O55" i="65"/>
  <c r="M72" i="65"/>
  <c r="AB56" i="65"/>
  <c r="AA56" i="65"/>
  <c r="N56" i="65"/>
  <c r="AB57" i="65"/>
  <c r="AA57" i="65"/>
  <c r="N57" i="65"/>
  <c r="N58" i="65"/>
  <c r="AA58" i="65"/>
  <c r="AB59" i="65"/>
  <c r="AA59" i="65"/>
  <c r="N59" i="65"/>
  <c r="Q59" i="65" s="1"/>
  <c r="K72" i="65"/>
  <c r="O72" i="65"/>
  <c r="AB74" i="65"/>
  <c r="AA74" i="65"/>
  <c r="N74" i="65"/>
  <c r="Q74" i="65" s="1"/>
  <c r="AB75" i="65"/>
  <c r="AA75" i="65"/>
  <c r="N75" i="65"/>
  <c r="N76" i="65"/>
  <c r="AA76" i="65"/>
  <c r="K89" i="65"/>
  <c r="O89" i="65"/>
  <c r="AB91" i="65"/>
  <c r="AA91" i="65"/>
  <c r="N91" i="65"/>
  <c r="Q91" i="65" s="1"/>
  <c r="AB92" i="65"/>
  <c r="AA92" i="65"/>
  <c r="N92" i="65"/>
  <c r="Q92" i="65" s="1"/>
  <c r="AB93" i="65"/>
  <c r="AA93" i="65"/>
  <c r="N93" i="65"/>
  <c r="K106" i="65"/>
  <c r="O106" i="65"/>
  <c r="M123" i="65"/>
  <c r="AB107" i="65"/>
  <c r="AA107" i="65"/>
  <c r="N107" i="65"/>
  <c r="Q107" i="65" s="1"/>
  <c r="AB109" i="65"/>
  <c r="AA109" i="65"/>
  <c r="N109" i="65"/>
  <c r="Q109" i="65" s="1"/>
  <c r="K123" i="65"/>
  <c r="O123" i="65"/>
  <c r="AB125" i="65"/>
  <c r="AA125" i="65"/>
  <c r="N125" i="65"/>
  <c r="Q125" i="65" s="1"/>
  <c r="AB126" i="65"/>
  <c r="AA126" i="65"/>
  <c r="N126" i="65"/>
  <c r="K140" i="65"/>
  <c r="O140" i="65"/>
  <c r="AB141" i="65"/>
  <c r="N141" i="65"/>
  <c r="Q141" i="65" s="1"/>
  <c r="AB142" i="65"/>
  <c r="AA142" i="65"/>
  <c r="N142" i="65"/>
  <c r="Q142" i="65" s="1"/>
  <c r="AB143" i="65"/>
  <c r="AA143" i="65"/>
  <c r="N143" i="65"/>
  <c r="Q143" i="65" s="1"/>
  <c r="AB144" i="65"/>
  <c r="AA144" i="65"/>
  <c r="N144" i="65"/>
  <c r="K157" i="65"/>
  <c r="O157" i="65"/>
  <c r="N158" i="65"/>
  <c r="AA158" i="65"/>
  <c r="AB159" i="65"/>
  <c r="AA159" i="65"/>
  <c r="N159" i="65"/>
  <c r="Q159" i="65" s="1"/>
  <c r="AB160" i="65"/>
  <c r="N160" i="65"/>
  <c r="Q160" i="65" s="1"/>
  <c r="AB161" i="65"/>
  <c r="AA161" i="65"/>
  <c r="N161" i="65"/>
  <c r="Q161" i="65" s="1"/>
  <c r="AB162" i="65"/>
  <c r="AA162" i="65"/>
  <c r="N162" i="65"/>
  <c r="AB163" i="65"/>
  <c r="AA163" i="65"/>
  <c r="N163" i="65"/>
  <c r="Q163" i="65" s="1"/>
  <c r="K174" i="65"/>
  <c r="O174" i="65"/>
  <c r="M21" i="66"/>
  <c r="N5" i="66"/>
  <c r="Q5" i="66" s="1"/>
  <c r="N7" i="66"/>
  <c r="AJ7" i="66"/>
  <c r="AI7" i="66"/>
  <c r="K21" i="66"/>
  <c r="O21" i="66"/>
  <c r="M38" i="66"/>
  <c r="N22" i="66"/>
  <c r="Q22" i="66" s="1"/>
  <c r="AJ23" i="66"/>
  <c r="AI23" i="66"/>
  <c r="N24" i="66"/>
  <c r="AI24" i="66"/>
  <c r="K38" i="66"/>
  <c r="O38" i="66"/>
  <c r="AJ40" i="66"/>
  <c r="N40" i="66"/>
  <c r="N41" i="66"/>
  <c r="AI41" i="66"/>
  <c r="F1" i="66"/>
  <c r="F2" i="66" s="1"/>
  <c r="AJ42" i="66"/>
  <c r="N42" i="66"/>
  <c r="Q42" i="66" s="1"/>
  <c r="K55" i="66"/>
  <c r="O55" i="66"/>
  <c r="N59" i="66"/>
  <c r="AJ59" i="66"/>
  <c r="K72" i="66"/>
  <c r="O72" i="66"/>
  <c r="M89" i="66"/>
  <c r="N73" i="66"/>
  <c r="Q73" i="66" s="1"/>
  <c r="AJ74" i="66"/>
  <c r="AI74" i="66"/>
  <c r="N74" i="66"/>
  <c r="Q74" i="66" s="1"/>
  <c r="N75" i="66"/>
  <c r="AI75" i="66"/>
  <c r="AJ76" i="66"/>
  <c r="AI76" i="66"/>
  <c r="N77" i="66"/>
  <c r="AJ77" i="66"/>
  <c r="AI77" i="66"/>
  <c r="AJ78" i="66"/>
  <c r="AI78" i="66"/>
  <c r="N78" i="66"/>
  <c r="Q78" i="66" s="1"/>
  <c r="K89" i="66"/>
  <c r="O89" i="66"/>
  <c r="O106" i="66"/>
  <c r="AI108" i="66"/>
  <c r="AJ108" i="66"/>
  <c r="N108" i="66"/>
  <c r="Q108" i="66" s="1"/>
  <c r="K123" i="66"/>
  <c r="O123" i="66"/>
  <c r="AI124" i="66"/>
  <c r="M140" i="66"/>
  <c r="AJ124" i="66"/>
  <c r="N124" i="66"/>
  <c r="Q124" i="66" s="1"/>
  <c r="K140" i="66"/>
  <c r="O140" i="66"/>
  <c r="M157" i="66"/>
  <c r="AI141" i="66"/>
  <c r="AJ142" i="66"/>
  <c r="AI142" i="66"/>
  <c r="N142" i="66"/>
  <c r="AJ143" i="66"/>
  <c r="AI143" i="66"/>
  <c r="N143" i="66"/>
  <c r="Q143" i="66" s="1"/>
  <c r="AJ144" i="66"/>
  <c r="AI144" i="66"/>
  <c r="N144" i="66"/>
  <c r="Q144" i="66" s="1"/>
  <c r="K157" i="66"/>
  <c r="O157" i="66"/>
  <c r="I8" i="67"/>
  <c r="K8" i="67"/>
  <c r="M8" i="67"/>
  <c r="AB6" i="68"/>
  <c r="AA6" i="68"/>
  <c r="N6" i="68"/>
  <c r="Q6" i="68" s="1"/>
  <c r="AB7" i="68"/>
  <c r="AA7" i="68"/>
  <c r="N7" i="68"/>
  <c r="Q7" i="68" s="1"/>
  <c r="AB8" i="68"/>
  <c r="AA8" i="68"/>
  <c r="N8" i="68"/>
  <c r="AB9" i="68"/>
  <c r="AA9" i="68"/>
  <c r="N9" i="68"/>
  <c r="Q9" i="68" s="1"/>
  <c r="AB10" i="68"/>
  <c r="AA10" i="68"/>
  <c r="N10" i="68"/>
  <c r="Q10" i="68" s="1"/>
  <c r="K21" i="68"/>
  <c r="AB23" i="68"/>
  <c r="AA23" i="68"/>
  <c r="N23" i="68"/>
  <c r="Q23" i="68" s="1"/>
  <c r="K38" i="68"/>
  <c r="O38" i="68"/>
  <c r="M55" i="68"/>
  <c r="AB39" i="68"/>
  <c r="AA39" i="68"/>
  <c r="N39" i="68"/>
  <c r="AB40" i="68"/>
  <c r="AA40" i="68"/>
  <c r="N40" i="68"/>
  <c r="AB41" i="68"/>
  <c r="AA41" i="68"/>
  <c r="N41" i="68"/>
  <c r="Q41" i="68" s="1"/>
  <c r="AB42" i="68"/>
  <c r="AA42" i="68"/>
  <c r="N42" i="68"/>
  <c r="Q42" i="68" s="1"/>
  <c r="K55" i="68"/>
  <c r="O55" i="68"/>
  <c r="AB57" i="68"/>
  <c r="AA57" i="68"/>
  <c r="N57" i="68"/>
  <c r="AB58" i="68"/>
  <c r="AA58" i="68"/>
  <c r="N58" i="68"/>
  <c r="AB59" i="68"/>
  <c r="AA59" i="68"/>
  <c r="N59" i="68"/>
  <c r="Q59" i="68" s="1"/>
  <c r="K72" i="68"/>
  <c r="O72" i="68"/>
  <c r="AB74" i="68"/>
  <c r="AA74" i="68"/>
  <c r="N74" i="68"/>
  <c r="Q74" i="68" s="1"/>
  <c r="AB75" i="68"/>
  <c r="AA75" i="68"/>
  <c r="N75" i="68"/>
  <c r="AB76" i="68"/>
  <c r="AA76" i="68"/>
  <c r="N76" i="68"/>
  <c r="K89" i="68"/>
  <c r="O89" i="68"/>
  <c r="AB90" i="68"/>
  <c r="AA90" i="68"/>
  <c r="AB91" i="68"/>
  <c r="AA91" i="68"/>
  <c r="N91" i="68"/>
  <c r="Q91" i="68" s="1"/>
  <c r="AB92" i="68"/>
  <c r="AA92" i="68"/>
  <c r="N92" i="68"/>
  <c r="Q92" i="68" s="1"/>
  <c r="AB93" i="68"/>
  <c r="AA93" i="68"/>
  <c r="N93" i="68"/>
  <c r="Q93" i="68" s="1"/>
  <c r="K106" i="68"/>
  <c r="O106" i="68"/>
  <c r="M123" i="68"/>
  <c r="AB107" i="68"/>
  <c r="AA107" i="68"/>
  <c r="N107" i="68"/>
  <c r="AB108" i="68"/>
  <c r="AA108" i="68"/>
  <c r="N108" i="68"/>
  <c r="AB109" i="68"/>
  <c r="AA109" i="68"/>
  <c r="N109" i="68"/>
  <c r="Q109" i="68" s="1"/>
  <c r="K123" i="68"/>
  <c r="O123" i="68"/>
  <c r="AB125" i="68"/>
  <c r="AA125" i="68"/>
  <c r="N125" i="68"/>
  <c r="Q125" i="68" s="1"/>
  <c r="AB126" i="68"/>
  <c r="AA126" i="68"/>
  <c r="N126" i="68"/>
  <c r="Q126" i="68" s="1"/>
  <c r="AB127" i="68"/>
  <c r="AA127" i="68"/>
  <c r="N127" i="68"/>
  <c r="K140" i="68"/>
  <c r="O140" i="68"/>
  <c r="AB141" i="68"/>
  <c r="AA141" i="68"/>
  <c r="AB142" i="68"/>
  <c r="AA142" i="68"/>
  <c r="N142" i="68"/>
  <c r="Q142" i="68" s="1"/>
  <c r="AB143" i="68"/>
  <c r="AA143" i="68"/>
  <c r="N143" i="68"/>
  <c r="Q143" i="68" s="1"/>
  <c r="AB144" i="68"/>
  <c r="AA144" i="68"/>
  <c r="N144" i="68"/>
  <c r="Q144" i="68" s="1"/>
  <c r="K157" i="68"/>
  <c r="O157" i="68"/>
  <c r="N158" i="68"/>
  <c r="AA158" i="68"/>
  <c r="AB159" i="68"/>
  <c r="AA159" i="68"/>
  <c r="N159" i="68"/>
  <c r="AB160" i="68"/>
  <c r="AA160" i="68"/>
  <c r="N160" i="68"/>
  <c r="Q160" i="68" s="1"/>
  <c r="AB161" i="68"/>
  <c r="AA161" i="68"/>
  <c r="N161" i="68"/>
  <c r="Q161" i="68" s="1"/>
  <c r="AB162" i="68"/>
  <c r="AA162" i="68"/>
  <c r="N162" i="68"/>
  <c r="Q162" i="68" s="1"/>
  <c r="AB163" i="68"/>
  <c r="AA163" i="68"/>
  <c r="N163" i="68"/>
  <c r="K174" i="68"/>
  <c r="O174" i="68"/>
  <c r="M21" i="69"/>
  <c r="AJ5" i="69"/>
  <c r="AI5" i="69"/>
  <c r="N5" i="69"/>
  <c r="Q5" i="69" s="1"/>
  <c r="K21" i="69"/>
  <c r="O21" i="69"/>
  <c r="F1" i="69"/>
  <c r="F2" i="69" s="1"/>
  <c r="M38" i="69"/>
  <c r="N22" i="69"/>
  <c r="Q22" i="69" s="1"/>
  <c r="AJ23" i="69"/>
  <c r="AI23" i="69"/>
  <c r="N24" i="69"/>
  <c r="AI24" i="69"/>
  <c r="K38" i="69"/>
  <c r="O38" i="69"/>
  <c r="AJ40" i="69"/>
  <c r="N40" i="69"/>
  <c r="Q40" i="69" s="1"/>
  <c r="AJ42" i="69"/>
  <c r="AI42" i="69"/>
  <c r="O55" i="69"/>
  <c r="Z2" i="69"/>
  <c r="AI57" i="69"/>
  <c r="AJ57" i="69"/>
  <c r="N57" i="69"/>
  <c r="Q57" i="69" s="1"/>
  <c r="K72" i="69"/>
  <c r="O72" i="69"/>
  <c r="AJ73" i="69"/>
  <c r="M89" i="69"/>
  <c r="N89" i="69" s="1"/>
  <c r="N73" i="69"/>
  <c r="Q73" i="69" s="1"/>
  <c r="AJ74" i="69"/>
  <c r="N74" i="69"/>
  <c r="Q74" i="69" s="1"/>
  <c r="N75" i="69"/>
  <c r="AI75" i="69"/>
  <c r="N76" i="69"/>
  <c r="AJ76" i="69"/>
  <c r="AI76" i="69"/>
  <c r="AI77" i="69"/>
  <c r="AJ77" i="69"/>
  <c r="K89" i="69"/>
  <c r="O89" i="69"/>
  <c r="K106" i="69"/>
  <c r="O106" i="69"/>
  <c r="AI108" i="69"/>
  <c r="AJ108" i="69"/>
  <c r="N108" i="69"/>
  <c r="Q108" i="69" s="1"/>
  <c r="K123" i="69"/>
  <c r="O123" i="69"/>
  <c r="AI124" i="69"/>
  <c r="M140" i="69"/>
  <c r="AJ124" i="69"/>
  <c r="N124" i="69"/>
  <c r="Q124" i="69" s="1"/>
  <c r="K140" i="69"/>
  <c r="O140" i="69"/>
  <c r="M157" i="69"/>
  <c r="AI141" i="69"/>
  <c r="AJ142" i="69"/>
  <c r="AI142" i="69"/>
  <c r="N142" i="69"/>
  <c r="AJ143" i="69"/>
  <c r="AI143" i="69"/>
  <c r="N143" i="69"/>
  <c r="AJ144" i="69"/>
  <c r="AI144" i="69"/>
  <c r="N144" i="69"/>
  <c r="Q144" i="69" s="1"/>
  <c r="K157" i="69"/>
  <c r="O157" i="69"/>
  <c r="G8" i="70"/>
  <c r="K8" i="70"/>
  <c r="M8" i="70"/>
  <c r="AB6" i="71"/>
  <c r="AA6" i="71"/>
  <c r="N6" i="71"/>
  <c r="Q6" i="71" s="1"/>
  <c r="AB7" i="71"/>
  <c r="AA7" i="71"/>
  <c r="N7" i="71"/>
  <c r="AB8" i="71"/>
  <c r="AA8" i="71"/>
  <c r="N8" i="71"/>
  <c r="AB9" i="71"/>
  <c r="AA9" i="71"/>
  <c r="N9" i="71"/>
  <c r="Q9" i="71" s="1"/>
  <c r="AB10" i="71"/>
  <c r="AA10" i="71"/>
  <c r="N10" i="71"/>
  <c r="Q10" i="71" s="1"/>
  <c r="K21" i="71"/>
  <c r="O21" i="71"/>
  <c r="M38" i="71"/>
  <c r="AB22" i="71"/>
  <c r="AA22" i="71"/>
  <c r="N22" i="71"/>
  <c r="AB23" i="71"/>
  <c r="AA23" i="71"/>
  <c r="N23" i="71"/>
  <c r="K38" i="71"/>
  <c r="O38" i="71"/>
  <c r="N39" i="71"/>
  <c r="M55" i="71"/>
  <c r="N55" i="71" s="1"/>
  <c r="AA39" i="71"/>
  <c r="AB40" i="71"/>
  <c r="AA40" i="71"/>
  <c r="N40" i="71"/>
  <c r="Q40" i="71" s="1"/>
  <c r="AB41" i="71"/>
  <c r="AA41" i="71"/>
  <c r="N41" i="71"/>
  <c r="Q41" i="71" s="1"/>
  <c r="AB42" i="71"/>
  <c r="AA42" i="71"/>
  <c r="N42" i="71"/>
  <c r="Q42" i="71" s="1"/>
  <c r="K55" i="71"/>
  <c r="O55" i="71"/>
  <c r="M72" i="71"/>
  <c r="AB56" i="71"/>
  <c r="AA56" i="71"/>
  <c r="N56" i="71"/>
  <c r="AB57" i="71"/>
  <c r="AA57" i="71"/>
  <c r="N57" i="71"/>
  <c r="AB58" i="71"/>
  <c r="AA58" i="71"/>
  <c r="N58" i="71"/>
  <c r="Q58" i="71" s="1"/>
  <c r="AB59" i="71"/>
  <c r="AA59" i="71"/>
  <c r="N59" i="71"/>
  <c r="Q59" i="71" s="1"/>
  <c r="K72" i="71"/>
  <c r="H1" i="71"/>
  <c r="AB74" i="71"/>
  <c r="AA74" i="71"/>
  <c r="N74" i="71"/>
  <c r="Q74" i="71" s="1"/>
  <c r="N75" i="71"/>
  <c r="AA75" i="71"/>
  <c r="AB76" i="71"/>
  <c r="AA76" i="71"/>
  <c r="N76" i="71"/>
  <c r="Q76" i="71" s="1"/>
  <c r="K89" i="71"/>
  <c r="O89" i="71"/>
  <c r="AA90" i="71"/>
  <c r="AB90" i="71"/>
  <c r="N90" i="71"/>
  <c r="Q90" i="71" s="1"/>
  <c r="AB91" i="71"/>
  <c r="AA91" i="71"/>
  <c r="N91" i="71"/>
  <c r="Q91" i="71" s="1"/>
  <c r="AB92" i="71"/>
  <c r="AA92" i="71"/>
  <c r="N92" i="71"/>
  <c r="Q92" i="71" s="1"/>
  <c r="AB93" i="71"/>
  <c r="AA93" i="71"/>
  <c r="N93" i="71"/>
  <c r="K106" i="71"/>
  <c r="O106" i="71"/>
  <c r="M123" i="71"/>
  <c r="AB123" i="71" s="1"/>
  <c r="AC107" i="71" s="1"/>
  <c r="AB107" i="71"/>
  <c r="AA107" i="71"/>
  <c r="N107" i="71"/>
  <c r="AB108" i="71"/>
  <c r="AA108" i="71"/>
  <c r="N108" i="71"/>
  <c r="AB109" i="71"/>
  <c r="AA109" i="71"/>
  <c r="N109" i="71"/>
  <c r="Q109" i="71" s="1"/>
  <c r="K123" i="71"/>
  <c r="O123" i="71"/>
  <c r="AB125" i="71"/>
  <c r="AA125" i="71"/>
  <c r="N125" i="71"/>
  <c r="Q125" i="71" s="1"/>
  <c r="N126" i="71"/>
  <c r="AA126" i="71"/>
  <c r="AB127" i="71"/>
  <c r="AA127" i="71"/>
  <c r="N127" i="71"/>
  <c r="Q127" i="71" s="1"/>
  <c r="K140" i="71"/>
  <c r="O140" i="71"/>
  <c r="AA141" i="71"/>
  <c r="AB141" i="71"/>
  <c r="N141" i="71"/>
  <c r="Q141" i="71" s="1"/>
  <c r="AB142" i="71"/>
  <c r="N142" i="71"/>
  <c r="Q142" i="71" s="1"/>
  <c r="AB143" i="71"/>
  <c r="AA143" i="71"/>
  <c r="N143" i="71"/>
  <c r="Q143" i="71" s="1"/>
  <c r="N144" i="71"/>
  <c r="AA144" i="71"/>
  <c r="K157" i="71"/>
  <c r="O157" i="71"/>
  <c r="M174" i="71"/>
  <c r="AB158" i="71"/>
  <c r="AA158" i="71"/>
  <c r="AB159" i="71"/>
  <c r="AA159" i="71"/>
  <c r="AB160" i="71"/>
  <c r="N160" i="71"/>
  <c r="Q160" i="71" s="1"/>
  <c r="AB161" i="71"/>
  <c r="AA161" i="71"/>
  <c r="N161" i="71"/>
  <c r="Q161" i="71" s="1"/>
  <c r="N162" i="71"/>
  <c r="AA162" i="71"/>
  <c r="K174" i="71"/>
  <c r="O174" i="71"/>
  <c r="AJ5" i="72"/>
  <c r="AI5" i="72"/>
  <c r="AJ6" i="72"/>
  <c r="N6" i="72"/>
  <c r="Q6" i="72" s="1"/>
  <c r="F1" i="72"/>
  <c r="F2" i="72" s="1"/>
  <c r="AJ8" i="72"/>
  <c r="AI8" i="72"/>
  <c r="N8" i="72"/>
  <c r="N9" i="72"/>
  <c r="AJ9" i="72"/>
  <c r="AI9" i="72"/>
  <c r="K21" i="72"/>
  <c r="O21" i="72"/>
  <c r="M38" i="72"/>
  <c r="AJ22" i="72"/>
  <c r="N23" i="72"/>
  <c r="AJ23" i="72"/>
  <c r="AI23" i="72"/>
  <c r="AI24" i="72"/>
  <c r="AJ24" i="72"/>
  <c r="K38" i="72"/>
  <c r="O38" i="72"/>
  <c r="AJ40" i="72"/>
  <c r="AI40" i="72"/>
  <c r="N40" i="72"/>
  <c r="Q40" i="72" s="1"/>
  <c r="N41" i="72"/>
  <c r="AJ41" i="72"/>
  <c r="AI41" i="72"/>
  <c r="AJ42" i="72"/>
  <c r="AI42" i="72"/>
  <c r="K55" i="72"/>
  <c r="O55" i="72"/>
  <c r="Z2" i="72"/>
  <c r="N56" i="72"/>
  <c r="AJ56" i="72"/>
  <c r="AI56" i="72"/>
  <c r="N57" i="72"/>
  <c r="AJ57" i="72"/>
  <c r="AI57" i="72"/>
  <c r="AJ58" i="72"/>
  <c r="N58" i="72"/>
  <c r="Q58" i="72" s="1"/>
  <c r="AJ60" i="72"/>
  <c r="AI60" i="72"/>
  <c r="N60" i="72"/>
  <c r="N61" i="72"/>
  <c r="AJ61" i="72"/>
  <c r="AI61" i="72"/>
  <c r="K72" i="72"/>
  <c r="O72" i="72"/>
  <c r="M89" i="72"/>
  <c r="AJ73" i="72"/>
  <c r="AI73" i="72"/>
  <c r="K89" i="72"/>
  <c r="AJ91" i="72"/>
  <c r="AI91" i="72"/>
  <c r="N91" i="72"/>
  <c r="Q91" i="72" s="1"/>
  <c r="N92" i="72"/>
  <c r="AJ92" i="72"/>
  <c r="AI92" i="72"/>
  <c r="AJ93" i="72"/>
  <c r="AI93" i="72"/>
  <c r="O106" i="72"/>
  <c r="M123" i="72"/>
  <c r="AJ107" i="72"/>
  <c r="AI107" i="72"/>
  <c r="AJ108" i="72"/>
  <c r="AI108" i="72"/>
  <c r="N108" i="72"/>
  <c r="AJ109" i="72"/>
  <c r="N109" i="72"/>
  <c r="Q109" i="72" s="1"/>
  <c r="K123" i="72"/>
  <c r="O123" i="72"/>
  <c r="M21" i="74"/>
  <c r="AB5" i="74"/>
  <c r="AA5" i="74"/>
  <c r="N5" i="74"/>
  <c r="Q5" i="74" s="1"/>
  <c r="AB6" i="74"/>
  <c r="AA6" i="74"/>
  <c r="AB7" i="74"/>
  <c r="AA7" i="74"/>
  <c r="N7" i="74"/>
  <c r="P7" i="74" s="1"/>
  <c r="AB8" i="74"/>
  <c r="AA8" i="74"/>
  <c r="N8" i="74"/>
  <c r="AB9" i="74"/>
  <c r="AA9" i="74"/>
  <c r="AB10" i="74"/>
  <c r="AA10" i="74"/>
  <c r="K21" i="74"/>
  <c r="AB23" i="74"/>
  <c r="AA23" i="74"/>
  <c r="N23" i="74"/>
  <c r="P23" i="74" s="1"/>
  <c r="K38" i="74"/>
  <c r="O38" i="74"/>
  <c r="M55" i="74"/>
  <c r="AB39" i="74"/>
  <c r="N39" i="74"/>
  <c r="AB40" i="74"/>
  <c r="AA40" i="74"/>
  <c r="AB41" i="74"/>
  <c r="AA41" i="74"/>
  <c r="AB42" i="74"/>
  <c r="AA42" i="74"/>
  <c r="N42" i="74"/>
  <c r="Q42" i="74" s="1"/>
  <c r="K55" i="74"/>
  <c r="O55" i="74"/>
  <c r="AB57" i="74"/>
  <c r="AA57" i="74"/>
  <c r="N57" i="74"/>
  <c r="P57" i="74" s="1"/>
  <c r="AB58" i="74"/>
  <c r="AA58" i="74"/>
  <c r="AB59" i="74"/>
  <c r="AA59" i="74"/>
  <c r="K72" i="74"/>
  <c r="O72" i="74"/>
  <c r="AA73" i="74"/>
  <c r="AB73" i="74"/>
  <c r="N73" i="74"/>
  <c r="Q73" i="74" s="1"/>
  <c r="AB74" i="74"/>
  <c r="AA74" i="74"/>
  <c r="N74" i="74"/>
  <c r="AB75" i="74"/>
  <c r="AA75" i="74"/>
  <c r="N75" i="74"/>
  <c r="P75" i="74" s="1"/>
  <c r="AB76" i="74"/>
  <c r="AA76" i="74"/>
  <c r="K89" i="74"/>
  <c r="O89" i="74"/>
  <c r="M106" i="74"/>
  <c r="N106" i="74" s="1"/>
  <c r="AB90" i="74"/>
  <c r="AA90" i="74"/>
  <c r="N90" i="74"/>
  <c r="AB91" i="74"/>
  <c r="AA91" i="74"/>
  <c r="AB92" i="74"/>
  <c r="AA92" i="74"/>
  <c r="N92" i="74"/>
  <c r="AB93" i="74"/>
  <c r="AA93" i="74"/>
  <c r="N93" i="74"/>
  <c r="P93" i="74" s="1"/>
  <c r="K106" i="74"/>
  <c r="O106" i="74"/>
  <c r="M123" i="74"/>
  <c r="AB107" i="74"/>
  <c r="AA107" i="74"/>
  <c r="N107" i="74"/>
  <c r="AB109" i="74"/>
  <c r="AA109" i="74"/>
  <c r="K123" i="74"/>
  <c r="O123" i="74"/>
  <c r="AA124" i="74"/>
  <c r="AB124" i="74"/>
  <c r="N124" i="74"/>
  <c r="Q124" i="74" s="1"/>
  <c r="AB125" i="74"/>
  <c r="AA125" i="74"/>
  <c r="N125" i="74"/>
  <c r="AB126" i="74"/>
  <c r="AA126" i="74"/>
  <c r="N126" i="74"/>
  <c r="P126" i="74" s="1"/>
  <c r="K140" i="74"/>
  <c r="O140" i="74"/>
  <c r="M157" i="74"/>
  <c r="N157" i="74" s="1"/>
  <c r="AB141" i="74"/>
  <c r="AA141" i="74"/>
  <c r="N141" i="74"/>
  <c r="AB142" i="74"/>
  <c r="AA142" i="74"/>
  <c r="AB143" i="74"/>
  <c r="AA143" i="74"/>
  <c r="N143" i="74"/>
  <c r="AB144" i="74"/>
  <c r="AA144" i="74"/>
  <c r="N144" i="74"/>
  <c r="P144" i="74" s="1"/>
  <c r="K157" i="74"/>
  <c r="O157" i="74"/>
  <c r="M174" i="74"/>
  <c r="N174" i="74" s="1"/>
  <c r="AB158" i="74"/>
  <c r="AA158" i="74"/>
  <c r="N158" i="74"/>
  <c r="AB160" i="74"/>
  <c r="AA160" i="74"/>
  <c r="AB161" i="74"/>
  <c r="AA161" i="74"/>
  <c r="N161" i="74"/>
  <c r="AB162" i="74"/>
  <c r="AA162" i="74"/>
  <c r="N162" i="74"/>
  <c r="P162" i="74" s="1"/>
  <c r="K174" i="74"/>
  <c r="O174" i="74"/>
  <c r="AJ5" i="75"/>
  <c r="AI5" i="75"/>
  <c r="N5" i="75"/>
  <c r="Q5" i="75" s="1"/>
  <c r="AI6" i="75"/>
  <c r="AJ6" i="75"/>
  <c r="AJ7" i="75"/>
  <c r="AI7" i="75"/>
  <c r="N7" i="75"/>
  <c r="Q7" i="75" s="1"/>
  <c r="N9" i="75"/>
  <c r="AJ9" i="75"/>
  <c r="AI9" i="75"/>
  <c r="K21" i="75"/>
  <c r="O21" i="75"/>
  <c r="M38" i="75"/>
  <c r="N38" i="75" s="1"/>
  <c r="AJ22" i="75"/>
  <c r="AI22" i="75"/>
  <c r="N22" i="75"/>
  <c r="P22" i="75" s="1"/>
  <c r="N23" i="75"/>
  <c r="AJ23" i="75"/>
  <c r="AI23" i="75"/>
  <c r="AJ24" i="75"/>
  <c r="AI24" i="75"/>
  <c r="N24" i="75"/>
  <c r="Q24" i="75" s="1"/>
  <c r="K38" i="75"/>
  <c r="AJ39" i="75"/>
  <c r="N39" i="75"/>
  <c r="Q39" i="75" s="1"/>
  <c r="F1" i="75"/>
  <c r="F2" i="75" s="1"/>
  <c r="AI40" i="75"/>
  <c r="AJ40" i="75"/>
  <c r="AJ41" i="75"/>
  <c r="AI41" i="75"/>
  <c r="N41" i="75"/>
  <c r="P41" i="75" s="1"/>
  <c r="K55" i="75"/>
  <c r="O55" i="75"/>
  <c r="N56" i="75"/>
  <c r="M72" i="75"/>
  <c r="N72" i="75" s="1"/>
  <c r="AJ56" i="75"/>
  <c r="AI56" i="75"/>
  <c r="N57" i="75"/>
  <c r="AJ57" i="75"/>
  <c r="AI57" i="75"/>
  <c r="AJ59" i="75"/>
  <c r="AI59" i="75"/>
  <c r="N59" i="75"/>
  <c r="Q59" i="75" s="1"/>
  <c r="AJ60" i="75"/>
  <c r="AI60" i="75"/>
  <c r="N60" i="75"/>
  <c r="Q60" i="75" s="1"/>
  <c r="N61" i="75"/>
  <c r="AJ61" i="75"/>
  <c r="AI61" i="75"/>
  <c r="K72" i="75"/>
  <c r="O72" i="75"/>
  <c r="M89" i="75"/>
  <c r="AJ73" i="75"/>
  <c r="AI73" i="75"/>
  <c r="K89" i="75"/>
  <c r="AJ90" i="75"/>
  <c r="N90" i="75"/>
  <c r="Q90" i="75" s="1"/>
  <c r="AI91" i="75"/>
  <c r="AJ91" i="75"/>
  <c r="N91" i="75"/>
  <c r="N92" i="75"/>
  <c r="AJ92" i="75"/>
  <c r="AI92" i="75"/>
  <c r="K106" i="75"/>
  <c r="O106" i="75"/>
  <c r="M123" i="75"/>
  <c r="AJ107" i="75"/>
  <c r="AI107" i="75"/>
  <c r="N107" i="75"/>
  <c r="Q107" i="75" s="1"/>
  <c r="AJ108" i="75"/>
  <c r="AI108" i="75"/>
  <c r="N108" i="75"/>
  <c r="Q108" i="75" s="1"/>
  <c r="AJ110" i="75"/>
  <c r="AI110" i="75"/>
  <c r="N110" i="75"/>
  <c r="Q110" i="75" s="1"/>
  <c r="K123" i="75"/>
  <c r="O123" i="75"/>
  <c r="E8" i="76"/>
  <c r="G8" i="76"/>
  <c r="K8" i="76"/>
  <c r="M8" i="76"/>
  <c r="F2" i="77"/>
  <c r="AB5" i="77"/>
  <c r="AA5" i="77"/>
  <c r="N5" i="77"/>
  <c r="AB6" i="77"/>
  <c r="AA6" i="77"/>
  <c r="N6" i="77"/>
  <c r="AB7" i="77"/>
  <c r="AA7" i="77"/>
  <c r="AB8" i="77"/>
  <c r="N8" i="77"/>
  <c r="Q8" i="77" s="1"/>
  <c r="AB9" i="77"/>
  <c r="AA9" i="77"/>
  <c r="N9" i="77"/>
  <c r="AB10" i="77"/>
  <c r="AA10" i="77"/>
  <c r="K21" i="77"/>
  <c r="O21" i="77"/>
  <c r="M38" i="77"/>
  <c r="AA22" i="77"/>
  <c r="N22" i="77"/>
  <c r="Q22" i="77" s="1"/>
  <c r="AB23" i="77"/>
  <c r="AA23" i="77"/>
  <c r="N23" i="77"/>
  <c r="K38" i="77"/>
  <c r="M55" i="77"/>
  <c r="AA39" i="77"/>
  <c r="AB40" i="77"/>
  <c r="N40" i="77"/>
  <c r="Q40" i="77" s="1"/>
  <c r="N42" i="77"/>
  <c r="AB42" i="77"/>
  <c r="AA42" i="77"/>
  <c r="K55" i="77"/>
  <c r="O55" i="77"/>
  <c r="AA56" i="77"/>
  <c r="AB56" i="77"/>
  <c r="AB57" i="77"/>
  <c r="N57" i="77"/>
  <c r="Q57" i="77" s="1"/>
  <c r="AA58" i="77"/>
  <c r="AB58" i="77"/>
  <c r="N58" i="77"/>
  <c r="Q58" i="77" s="1"/>
  <c r="N59" i="77"/>
  <c r="AB59" i="77"/>
  <c r="AA59" i="77"/>
  <c r="K72" i="77"/>
  <c r="O72" i="77"/>
  <c r="AA73" i="77"/>
  <c r="M89" i="77"/>
  <c r="AB73" i="77"/>
  <c r="N73" i="77"/>
  <c r="Q73" i="77" s="1"/>
  <c r="AB75" i="77"/>
  <c r="N75" i="77"/>
  <c r="Q75" i="77" s="1"/>
  <c r="N76" i="77"/>
  <c r="AB76" i="77"/>
  <c r="AA76" i="77"/>
  <c r="K89" i="77"/>
  <c r="O89" i="77"/>
  <c r="AA90" i="77"/>
  <c r="AB90" i="77"/>
  <c r="N90" i="77"/>
  <c r="Q90" i="77" s="1"/>
  <c r="AB92" i="77"/>
  <c r="AA92" i="77"/>
  <c r="N92" i="77"/>
  <c r="K106" i="77"/>
  <c r="O106" i="77"/>
  <c r="N109" i="77"/>
  <c r="AB109" i="77"/>
  <c r="AA109" i="77"/>
  <c r="K123" i="77"/>
  <c r="O123" i="77"/>
  <c r="AA124" i="77"/>
  <c r="AB124" i="77"/>
  <c r="AB125" i="77"/>
  <c r="N125" i="77"/>
  <c r="Q125" i="77" s="1"/>
  <c r="AA126" i="77"/>
  <c r="AB126" i="77"/>
  <c r="N126" i="77"/>
  <c r="Q126" i="77" s="1"/>
  <c r="N127" i="77"/>
  <c r="AB127" i="77"/>
  <c r="AA127" i="77"/>
  <c r="K140" i="77"/>
  <c r="O140" i="77"/>
  <c r="M157" i="77"/>
  <c r="AB141" i="77"/>
  <c r="AA141" i="77"/>
  <c r="N141" i="77"/>
  <c r="Q141" i="77" s="1"/>
  <c r="AB143" i="77"/>
  <c r="N143" i="77"/>
  <c r="Q143" i="77" s="1"/>
  <c r="N144" i="77"/>
  <c r="AB144" i="77"/>
  <c r="AA144" i="77"/>
  <c r="K157" i="77"/>
  <c r="O157" i="77"/>
  <c r="AA158" i="77"/>
  <c r="M174" i="77"/>
  <c r="AB174" i="77" s="1"/>
  <c r="AC158" i="77" s="1"/>
  <c r="AB158" i="77"/>
  <c r="N158" i="77"/>
  <c r="Q158" i="77" s="1"/>
  <c r="AB159" i="77"/>
  <c r="N159" i="77"/>
  <c r="Q159" i="77" s="1"/>
  <c r="AB160" i="77"/>
  <c r="AA160" i="77"/>
  <c r="N160" i="77"/>
  <c r="AB162" i="77"/>
  <c r="N162" i="77"/>
  <c r="Q162" i="77" s="1"/>
  <c r="K174" i="77"/>
  <c r="O174" i="77"/>
  <c r="I3" i="76"/>
  <c r="N5" i="78"/>
  <c r="M21" i="78"/>
  <c r="N21" i="78" s="1"/>
  <c r="AJ5" i="78"/>
  <c r="AI5" i="78"/>
  <c r="AJ6" i="78"/>
  <c r="AI6" i="78"/>
  <c r="N6" i="78"/>
  <c r="AJ8" i="78"/>
  <c r="N8" i="78"/>
  <c r="Q8" i="78" s="1"/>
  <c r="AJ9" i="78"/>
  <c r="AI9" i="78"/>
  <c r="N9" i="78"/>
  <c r="K21" i="78"/>
  <c r="O21" i="78"/>
  <c r="AJ22" i="78"/>
  <c r="AI22" i="78"/>
  <c r="N22" i="78"/>
  <c r="AJ25" i="78"/>
  <c r="AI25" i="78"/>
  <c r="N25" i="78"/>
  <c r="K38" i="78"/>
  <c r="O38" i="78"/>
  <c r="Z2" i="78"/>
  <c r="M55" i="78"/>
  <c r="AJ39" i="78"/>
  <c r="AI39" i="78"/>
  <c r="N39" i="78"/>
  <c r="AJ40" i="78"/>
  <c r="N40" i="78"/>
  <c r="Q40" i="78" s="1"/>
  <c r="N42" i="78"/>
  <c r="AJ42" i="78"/>
  <c r="AI42" i="78"/>
  <c r="K55" i="78"/>
  <c r="O55" i="78"/>
  <c r="AI56" i="78"/>
  <c r="AJ56" i="78"/>
  <c r="N56" i="78"/>
  <c r="AJ57" i="78"/>
  <c r="AI57" i="78"/>
  <c r="N57" i="78"/>
  <c r="AJ58" i="78"/>
  <c r="AI58" i="78"/>
  <c r="N58" i="78"/>
  <c r="Q58" i="78" s="1"/>
  <c r="AJ59" i="78"/>
  <c r="N59" i="78"/>
  <c r="Q59" i="78" s="1"/>
  <c r="AJ60" i="78"/>
  <c r="AI60" i="78"/>
  <c r="N60" i="78"/>
  <c r="AJ61" i="78"/>
  <c r="AI61" i="78"/>
  <c r="N61" i="78"/>
  <c r="Q61" i="78" s="1"/>
  <c r="K72" i="78"/>
  <c r="AI73" i="78"/>
  <c r="M89" i="78"/>
  <c r="N89" i="78" s="1"/>
  <c r="AJ73" i="78"/>
  <c r="N73" i="78"/>
  <c r="Q73" i="78" s="1"/>
  <c r="K89" i="78"/>
  <c r="O89" i="78"/>
  <c r="AI92" i="78"/>
  <c r="AJ92" i="78"/>
  <c r="N92" i="78"/>
  <c r="Q92" i="78" s="1"/>
  <c r="AJ93" i="78"/>
  <c r="AI93" i="78"/>
  <c r="N93" i="78"/>
  <c r="K106" i="78"/>
  <c r="AI107" i="78"/>
  <c r="AJ107" i="78"/>
  <c r="N107" i="78"/>
  <c r="Q107" i="78" s="1"/>
  <c r="AI109" i="78"/>
  <c r="AJ109" i="78"/>
  <c r="N109" i="78"/>
  <c r="Q109" i="78" s="1"/>
  <c r="M123" i="78"/>
  <c r="K123" i="78"/>
  <c r="O123" i="78"/>
  <c r="G8" i="79"/>
  <c r="M8" i="79"/>
  <c r="AB5" i="80"/>
  <c r="AA5" i="80"/>
  <c r="AB6" i="80"/>
  <c r="AA6" i="80"/>
  <c r="N6" i="80"/>
  <c r="AA7" i="80"/>
  <c r="AB7" i="80"/>
  <c r="AB8" i="80"/>
  <c r="AA8" i="80"/>
  <c r="N8" i="80"/>
  <c r="P8" i="80" s="1"/>
  <c r="AB10" i="80"/>
  <c r="AA10" i="80"/>
  <c r="N10" i="80"/>
  <c r="O21" i="80"/>
  <c r="M38" i="80"/>
  <c r="AB22" i="80"/>
  <c r="AA22" i="80"/>
  <c r="AA23" i="80"/>
  <c r="AB23" i="80"/>
  <c r="K38" i="80"/>
  <c r="O38" i="80"/>
  <c r="AB40" i="80"/>
  <c r="AA40" i="80"/>
  <c r="N40" i="80"/>
  <c r="P40" i="80" s="1"/>
  <c r="AB42" i="80"/>
  <c r="AA42" i="80"/>
  <c r="O55" i="80"/>
  <c r="M72" i="80"/>
  <c r="AB56" i="80"/>
  <c r="AA56" i="80"/>
  <c r="N56" i="80"/>
  <c r="Q56" i="80" s="1"/>
  <c r="AA57" i="80"/>
  <c r="AB57" i="80"/>
  <c r="AB58" i="80"/>
  <c r="AA58" i="80"/>
  <c r="N58" i="80"/>
  <c r="P58" i="80" s="1"/>
  <c r="K72" i="80"/>
  <c r="O72" i="80"/>
  <c r="AB73" i="80"/>
  <c r="AA73" i="80"/>
  <c r="N73" i="80"/>
  <c r="AB74" i="80"/>
  <c r="AA74" i="80"/>
  <c r="N74" i="80"/>
  <c r="M89" i="80"/>
  <c r="AB75" i="80"/>
  <c r="AB76" i="80"/>
  <c r="AA76" i="80"/>
  <c r="N76" i="80"/>
  <c r="P76" i="80" s="1"/>
  <c r="K89" i="80"/>
  <c r="O89" i="80"/>
  <c r="AB92" i="80"/>
  <c r="AA92" i="80"/>
  <c r="N92" i="80"/>
  <c r="AA93" i="80"/>
  <c r="AB93" i="80"/>
  <c r="K106" i="80"/>
  <c r="O106" i="80"/>
  <c r="AB108" i="80"/>
  <c r="AA108" i="80"/>
  <c r="N108" i="80"/>
  <c r="P108" i="80" s="1"/>
  <c r="K123" i="80"/>
  <c r="O123" i="80"/>
  <c r="AB124" i="80"/>
  <c r="AA124" i="80"/>
  <c r="N124" i="80"/>
  <c r="AB125" i="80"/>
  <c r="AA125" i="80"/>
  <c r="N125" i="80"/>
  <c r="AA126" i="80"/>
  <c r="AB126" i="80"/>
  <c r="AB127" i="80"/>
  <c r="AA127" i="80"/>
  <c r="N127" i="80"/>
  <c r="P127" i="80" s="1"/>
  <c r="K140" i="80"/>
  <c r="O140" i="80"/>
  <c r="AB143" i="80"/>
  <c r="AA143" i="80"/>
  <c r="N143" i="80"/>
  <c r="AA144" i="80"/>
  <c r="AB144" i="80"/>
  <c r="K157" i="80"/>
  <c r="O157" i="80"/>
  <c r="AB159" i="80"/>
  <c r="AA159" i="80"/>
  <c r="N159" i="80"/>
  <c r="P159" i="80" s="1"/>
  <c r="AB161" i="80"/>
  <c r="AA161" i="80"/>
  <c r="N161" i="80"/>
  <c r="AA162" i="80"/>
  <c r="AB162" i="80"/>
  <c r="AB163" i="80"/>
  <c r="AA163" i="80"/>
  <c r="N163" i="80"/>
  <c r="P163" i="80" s="1"/>
  <c r="K174" i="80"/>
  <c r="O174" i="80"/>
  <c r="F2" i="81"/>
  <c r="M21" i="81"/>
  <c r="N21" i="81" s="1"/>
  <c r="AJ5" i="81"/>
  <c r="AI5" i="81"/>
  <c r="N5" i="81"/>
  <c r="Q5" i="81" s="1"/>
  <c r="AI6" i="81"/>
  <c r="AJ6" i="81"/>
  <c r="N7" i="81"/>
  <c r="AJ7" i="81"/>
  <c r="AI7" i="81"/>
  <c r="K21" i="81"/>
  <c r="O21" i="81"/>
  <c r="AI22" i="81"/>
  <c r="M38" i="81"/>
  <c r="N38" i="81" s="1"/>
  <c r="AJ22" i="81"/>
  <c r="N22" i="81"/>
  <c r="P22" i="81" s="1"/>
  <c r="AJ23" i="81"/>
  <c r="AI23" i="81"/>
  <c r="N23" i="81"/>
  <c r="Q23" i="81" s="1"/>
  <c r="AJ24" i="81"/>
  <c r="AI24" i="81"/>
  <c r="N24" i="81"/>
  <c r="Q24" i="81" s="1"/>
  <c r="AJ25" i="81"/>
  <c r="AI25" i="81"/>
  <c r="AJ26" i="81"/>
  <c r="N26" i="81"/>
  <c r="Q26" i="81" s="1"/>
  <c r="K38" i="81"/>
  <c r="AC2" i="81"/>
  <c r="AJ39" i="81"/>
  <c r="AI39" i="81"/>
  <c r="AI40" i="81"/>
  <c r="AJ40" i="81"/>
  <c r="AJ41" i="81"/>
  <c r="AI41" i="81"/>
  <c r="N41" i="81"/>
  <c r="P41" i="81" s="1"/>
  <c r="K55" i="81"/>
  <c r="O55" i="81"/>
  <c r="Y2" i="81"/>
  <c r="M72" i="81"/>
  <c r="N72" i="81" s="1"/>
  <c r="AJ56" i="81"/>
  <c r="AI56" i="81"/>
  <c r="N56" i="81"/>
  <c r="Q56" i="81" s="1"/>
  <c r="AI58" i="81"/>
  <c r="AJ58" i="81"/>
  <c r="N59" i="81"/>
  <c r="AJ59" i="81"/>
  <c r="AI59" i="81"/>
  <c r="K72" i="81"/>
  <c r="O72" i="81"/>
  <c r="AI73" i="81"/>
  <c r="M89" i="81"/>
  <c r="N89" i="81" s="1"/>
  <c r="AJ73" i="81"/>
  <c r="N73" i="81"/>
  <c r="P73" i="81" s="1"/>
  <c r="K89" i="81"/>
  <c r="AJ90" i="81"/>
  <c r="AI90" i="81"/>
  <c r="AI91" i="81"/>
  <c r="AJ91" i="81"/>
  <c r="AJ92" i="81"/>
  <c r="N92" i="81"/>
  <c r="P92" i="81" s="1"/>
  <c r="K106" i="81"/>
  <c r="O106" i="81"/>
  <c r="M123" i="81"/>
  <c r="AI108" i="81"/>
  <c r="N109" i="81"/>
  <c r="AJ109" i="81"/>
  <c r="AI109" i="81"/>
  <c r="N110" i="81"/>
  <c r="AJ110" i="81"/>
  <c r="AI110" i="81"/>
  <c r="K123" i="81"/>
  <c r="O123" i="81"/>
  <c r="AA5" i="83"/>
  <c r="AB5" i="83"/>
  <c r="AB6" i="83"/>
  <c r="AA6" i="83"/>
  <c r="AB7" i="83"/>
  <c r="AA7" i="83"/>
  <c r="N7" i="83"/>
  <c r="Q7" i="83" s="1"/>
  <c r="AB8" i="83"/>
  <c r="N8" i="83"/>
  <c r="AB9" i="83"/>
  <c r="AA9" i="83"/>
  <c r="AB10" i="83"/>
  <c r="AA10" i="83"/>
  <c r="K21" i="83"/>
  <c r="AB23" i="83"/>
  <c r="AA23" i="83"/>
  <c r="N23" i="83"/>
  <c r="Q23" i="83" s="1"/>
  <c r="K38" i="83"/>
  <c r="O38" i="83"/>
  <c r="AB40" i="83"/>
  <c r="AA40" i="83"/>
  <c r="N40" i="83"/>
  <c r="AB41" i="83"/>
  <c r="AA41" i="83"/>
  <c r="N41" i="83"/>
  <c r="Q41" i="83" s="1"/>
  <c r="AB42" i="83"/>
  <c r="AA42" i="83"/>
  <c r="N42" i="83"/>
  <c r="Q42" i="83" s="1"/>
  <c r="K55" i="83"/>
  <c r="O55" i="83"/>
  <c r="AB57" i="83"/>
  <c r="AA57" i="83"/>
  <c r="N57" i="83"/>
  <c r="Q57" i="83" s="1"/>
  <c r="N58" i="83"/>
  <c r="AA58" i="83"/>
  <c r="AB59" i="83"/>
  <c r="AA59" i="83"/>
  <c r="N59" i="83"/>
  <c r="Q59" i="83" s="1"/>
  <c r="K72" i="83"/>
  <c r="O72" i="83"/>
  <c r="AB73" i="83"/>
  <c r="N73" i="83"/>
  <c r="AB74" i="83"/>
  <c r="AA74" i="83"/>
  <c r="N74" i="83"/>
  <c r="AB75" i="83"/>
  <c r="AA75" i="83"/>
  <c r="N75" i="83"/>
  <c r="Q75" i="83" s="1"/>
  <c r="N76" i="83"/>
  <c r="AA76" i="83"/>
  <c r="K89" i="83"/>
  <c r="O89" i="83"/>
  <c r="M106" i="83"/>
  <c r="AA90" i="83"/>
  <c r="AB91" i="83"/>
  <c r="AA91" i="83"/>
  <c r="N91" i="83"/>
  <c r="Q91" i="83" s="1"/>
  <c r="AB92" i="83"/>
  <c r="AA92" i="83"/>
  <c r="N92" i="83"/>
  <c r="AB93" i="83"/>
  <c r="AA93" i="83"/>
  <c r="N93" i="83"/>
  <c r="Q93" i="83" s="1"/>
  <c r="K106" i="83"/>
  <c r="O106" i="83"/>
  <c r="N107" i="83"/>
  <c r="M123" i="83"/>
  <c r="AB107" i="83"/>
  <c r="N108" i="83"/>
  <c r="AA108" i="83"/>
  <c r="AB109" i="83"/>
  <c r="N109" i="83"/>
  <c r="Q109" i="83" s="1"/>
  <c r="K123" i="83"/>
  <c r="O123" i="83"/>
  <c r="AB124" i="83"/>
  <c r="N124" i="83"/>
  <c r="Q124" i="83" s="1"/>
  <c r="AB125" i="83"/>
  <c r="AA125" i="83"/>
  <c r="N125" i="83"/>
  <c r="Q125" i="83" s="1"/>
  <c r="AB126" i="83"/>
  <c r="AA126" i="83"/>
  <c r="N126" i="83"/>
  <c r="Q126" i="83" s="1"/>
  <c r="AB127" i="83"/>
  <c r="AA127" i="83"/>
  <c r="N127" i="83"/>
  <c r="K140" i="83"/>
  <c r="O140" i="83"/>
  <c r="M157" i="83"/>
  <c r="AA141" i="83"/>
  <c r="AB142" i="83"/>
  <c r="N142" i="83"/>
  <c r="Q142" i="83" s="1"/>
  <c r="AB143" i="83"/>
  <c r="AA143" i="83"/>
  <c r="AB144" i="83"/>
  <c r="AA144" i="83"/>
  <c r="N144" i="83"/>
  <c r="Q144" i="83" s="1"/>
  <c r="K157" i="83"/>
  <c r="O157" i="83"/>
  <c r="AB159" i="83"/>
  <c r="AA159" i="83"/>
  <c r="N159" i="83"/>
  <c r="AB161" i="83"/>
  <c r="AA161" i="83"/>
  <c r="N161" i="83"/>
  <c r="Q161" i="83" s="1"/>
  <c r="AB162" i="83"/>
  <c r="AA162" i="83"/>
  <c r="N162" i="83"/>
  <c r="Q162" i="83" s="1"/>
  <c r="AB163" i="83"/>
  <c r="AA163" i="83"/>
  <c r="N163" i="83"/>
  <c r="K174" i="83"/>
  <c r="O174" i="83"/>
  <c r="F2" i="84"/>
  <c r="N8" i="84"/>
  <c r="AJ8" i="84"/>
  <c r="AI8" i="84"/>
  <c r="AI9" i="84"/>
  <c r="AJ9" i="84"/>
  <c r="K21" i="84"/>
  <c r="O21" i="84"/>
  <c r="M38" i="84"/>
  <c r="AJ22" i="84"/>
  <c r="AI22" i="84"/>
  <c r="N22" i="84"/>
  <c r="N23" i="84"/>
  <c r="AJ23" i="84"/>
  <c r="AI23" i="84"/>
  <c r="K38" i="84"/>
  <c r="O38" i="84"/>
  <c r="AJ40" i="84"/>
  <c r="N40" i="84"/>
  <c r="Q40" i="84" s="1"/>
  <c r="N41" i="84"/>
  <c r="AJ41" i="84"/>
  <c r="AI41" i="84"/>
  <c r="K55" i="84"/>
  <c r="O55" i="84"/>
  <c r="Z2" i="84"/>
  <c r="N56" i="84"/>
  <c r="AJ56" i="84"/>
  <c r="AI56" i="84"/>
  <c r="N57" i="84"/>
  <c r="AJ57" i="84"/>
  <c r="AI57" i="84"/>
  <c r="N60" i="84"/>
  <c r="AJ60" i="84"/>
  <c r="AI60" i="84"/>
  <c r="N61" i="84"/>
  <c r="AJ61" i="84"/>
  <c r="AI61" i="84"/>
  <c r="K72" i="84"/>
  <c r="O72" i="84"/>
  <c r="M89" i="84"/>
  <c r="AJ73" i="84"/>
  <c r="N73" i="84"/>
  <c r="K89" i="84"/>
  <c r="AI91" i="84"/>
  <c r="AJ91" i="84"/>
  <c r="N91" i="84"/>
  <c r="Q91" i="84" s="1"/>
  <c r="N92" i="84"/>
  <c r="AJ92" i="84"/>
  <c r="AI92" i="84"/>
  <c r="K106" i="84"/>
  <c r="O106" i="84"/>
  <c r="AJ108" i="84"/>
  <c r="AI108" i="84"/>
  <c r="N108" i="84"/>
  <c r="Q108" i="84" s="1"/>
  <c r="K123" i="84"/>
  <c r="O123" i="84"/>
  <c r="E8" i="85"/>
  <c r="K8" i="85"/>
  <c r="M21" i="86"/>
  <c r="AB21" i="86" s="1"/>
  <c r="AC5" i="86" s="1"/>
  <c r="AB5" i="86"/>
  <c r="AA5" i="86"/>
  <c r="N5" i="86"/>
  <c r="Q5" i="86" s="1"/>
  <c r="AB6" i="86"/>
  <c r="AA6" i="86"/>
  <c r="N6" i="86"/>
  <c r="Q6" i="86" s="1"/>
  <c r="AB7" i="86"/>
  <c r="AA7" i="86"/>
  <c r="N7" i="86"/>
  <c r="Q7" i="86" s="1"/>
  <c r="AB8" i="86"/>
  <c r="AA8" i="86"/>
  <c r="N8" i="86"/>
  <c r="P8" i="86" s="1"/>
  <c r="AB9" i="86"/>
  <c r="AA9" i="86"/>
  <c r="N9" i="86"/>
  <c r="AB10" i="86"/>
  <c r="AA10" i="86"/>
  <c r="N10" i="86"/>
  <c r="K21" i="86"/>
  <c r="O21" i="86"/>
  <c r="M38" i="86"/>
  <c r="AB22" i="86"/>
  <c r="N22" i="86"/>
  <c r="Q22" i="86" s="1"/>
  <c r="AB23" i="86"/>
  <c r="AA23" i="86"/>
  <c r="N23" i="86"/>
  <c r="Q23" i="86" s="1"/>
  <c r="K38" i="86"/>
  <c r="O38" i="86"/>
  <c r="N39" i="86"/>
  <c r="M55" i="86"/>
  <c r="AB55" i="86" s="1"/>
  <c r="AC39" i="86" s="1"/>
  <c r="AB39" i="86"/>
  <c r="AB40" i="86"/>
  <c r="AA40" i="86"/>
  <c r="N40" i="86"/>
  <c r="P40" i="86" s="1"/>
  <c r="AB41" i="86"/>
  <c r="AA41" i="86"/>
  <c r="N41" i="86"/>
  <c r="AB42" i="86"/>
  <c r="AA42" i="86"/>
  <c r="N42" i="86"/>
  <c r="Q42" i="86" s="1"/>
  <c r="K55" i="86"/>
  <c r="O55" i="86"/>
  <c r="AB56" i="86"/>
  <c r="M72" i="86"/>
  <c r="AA72" i="86" s="1"/>
  <c r="N56" i="86"/>
  <c r="Q56" i="86" s="1"/>
  <c r="AB57" i="86"/>
  <c r="AA57" i="86"/>
  <c r="N57" i="86"/>
  <c r="AB58" i="86"/>
  <c r="AA58" i="86"/>
  <c r="N58" i="86"/>
  <c r="P58" i="86" s="1"/>
  <c r="AB59" i="86"/>
  <c r="AA59" i="86"/>
  <c r="N59" i="86"/>
  <c r="K72" i="86"/>
  <c r="O72" i="86"/>
  <c r="AB73" i="86"/>
  <c r="N73" i="86"/>
  <c r="Q73" i="86" s="1"/>
  <c r="AB74" i="86"/>
  <c r="AA74" i="86"/>
  <c r="N74" i="86"/>
  <c r="Q74" i="86" s="1"/>
  <c r="AB75" i="86"/>
  <c r="AA75" i="86"/>
  <c r="AB76" i="86"/>
  <c r="AA76" i="86"/>
  <c r="N76" i="86"/>
  <c r="P76" i="86" s="1"/>
  <c r="K89" i="86"/>
  <c r="O89" i="86"/>
  <c r="M106" i="86"/>
  <c r="AB90" i="86"/>
  <c r="AB91" i="86"/>
  <c r="AA91" i="86"/>
  <c r="N91" i="86"/>
  <c r="AB92" i="86"/>
  <c r="AA92" i="86"/>
  <c r="N92" i="86"/>
  <c r="Q92" i="86" s="1"/>
  <c r="AB93" i="86"/>
  <c r="AA93" i="86"/>
  <c r="N93" i="86"/>
  <c r="K106" i="86"/>
  <c r="O106" i="86"/>
  <c r="N107" i="86"/>
  <c r="M123" i="86"/>
  <c r="AA123" i="86" s="1"/>
  <c r="AB107" i="86"/>
  <c r="AB108" i="86"/>
  <c r="AA108" i="86"/>
  <c r="N108" i="86"/>
  <c r="P108" i="86" s="1"/>
  <c r="AB109" i="86"/>
  <c r="AA109" i="86"/>
  <c r="N109" i="86"/>
  <c r="Q109" i="86" s="1"/>
  <c r="K123" i="86"/>
  <c r="O123" i="86"/>
  <c r="AB124" i="86"/>
  <c r="N124" i="86"/>
  <c r="Q124" i="86" s="1"/>
  <c r="AB125" i="86"/>
  <c r="AA125" i="86"/>
  <c r="N125" i="86"/>
  <c r="Q125" i="86" s="1"/>
  <c r="AB126" i="86"/>
  <c r="AA126" i="86"/>
  <c r="N126" i="86"/>
  <c r="AB127" i="86"/>
  <c r="AA127" i="86"/>
  <c r="N127" i="86"/>
  <c r="P127" i="86" s="1"/>
  <c r="K140" i="86"/>
  <c r="O140" i="86"/>
  <c r="M157" i="86"/>
  <c r="AB141" i="86"/>
  <c r="N141" i="86"/>
  <c r="Q141" i="86" s="1"/>
  <c r="AB142" i="86"/>
  <c r="N142" i="86"/>
  <c r="AB143" i="86"/>
  <c r="AA143" i="86"/>
  <c r="N143" i="86"/>
  <c r="Q143" i="86" s="1"/>
  <c r="AB144" i="86"/>
  <c r="AA144" i="86"/>
  <c r="N144" i="86"/>
  <c r="K157" i="86"/>
  <c r="O157" i="86"/>
  <c r="N158" i="86"/>
  <c r="AB158" i="86"/>
  <c r="AA158" i="86"/>
  <c r="AB159" i="86"/>
  <c r="AA159" i="86"/>
  <c r="N159" i="86"/>
  <c r="AB160" i="86"/>
  <c r="N160" i="86"/>
  <c r="Q160" i="86" s="1"/>
  <c r="AB161" i="86"/>
  <c r="AA161" i="86"/>
  <c r="N161" i="86"/>
  <c r="Q161" i="86" s="1"/>
  <c r="AB162" i="86"/>
  <c r="AA162" i="86"/>
  <c r="N162" i="86"/>
  <c r="AB163" i="86"/>
  <c r="AA163" i="86"/>
  <c r="N163" i="86"/>
  <c r="K174" i="86"/>
  <c r="O174" i="86"/>
  <c r="F1" i="87"/>
  <c r="F2" i="87" s="1"/>
  <c r="AJ7" i="87"/>
  <c r="N7" i="87"/>
  <c r="Q7" i="87" s="1"/>
  <c r="N8" i="87"/>
  <c r="AJ8" i="87"/>
  <c r="AI8" i="87"/>
  <c r="N9" i="87"/>
  <c r="AJ9" i="87"/>
  <c r="AI9" i="87"/>
  <c r="O21" i="87"/>
  <c r="M38" i="87"/>
  <c r="AJ22" i="87"/>
  <c r="AI22" i="87"/>
  <c r="N23" i="87"/>
  <c r="AJ23" i="87"/>
  <c r="AI23" i="87"/>
  <c r="N26" i="87"/>
  <c r="AJ26" i="87"/>
  <c r="AI26" i="87"/>
  <c r="K38" i="87"/>
  <c r="O38" i="87"/>
  <c r="AJ39" i="87"/>
  <c r="N39" i="87"/>
  <c r="Q39" i="87" s="1"/>
  <c r="AJ40" i="87"/>
  <c r="AI40" i="87"/>
  <c r="N40" i="87"/>
  <c r="Q40" i="87" s="1"/>
  <c r="N41" i="87"/>
  <c r="AJ41" i="87"/>
  <c r="AI41" i="87"/>
  <c r="K55" i="87"/>
  <c r="O55" i="87"/>
  <c r="AC2" i="87"/>
  <c r="N56" i="87"/>
  <c r="AJ56" i="87"/>
  <c r="AI56" i="87"/>
  <c r="AI57" i="87"/>
  <c r="AJ57" i="87"/>
  <c r="AJ58" i="87"/>
  <c r="N58" i="87"/>
  <c r="Q58" i="87" s="1"/>
  <c r="AJ59" i="87"/>
  <c r="N59" i="87"/>
  <c r="Q59" i="87" s="1"/>
  <c r="N60" i="87"/>
  <c r="AJ60" i="87"/>
  <c r="AI60" i="87"/>
  <c r="AI61" i="87"/>
  <c r="AJ61" i="87"/>
  <c r="K72" i="87"/>
  <c r="O72" i="87"/>
  <c r="M89" i="87"/>
  <c r="AJ73" i="87"/>
  <c r="AI73" i="87"/>
  <c r="K89" i="87"/>
  <c r="O89" i="87"/>
  <c r="AJ90" i="87"/>
  <c r="N90" i="87"/>
  <c r="Q90" i="87" s="1"/>
  <c r="AJ91" i="87"/>
  <c r="AI91" i="87"/>
  <c r="N91" i="87"/>
  <c r="Q91" i="87" s="1"/>
  <c r="N92" i="87"/>
  <c r="AJ92" i="87"/>
  <c r="AI92" i="87"/>
  <c r="K106" i="87"/>
  <c r="O106" i="87"/>
  <c r="M123" i="87"/>
  <c r="AJ107" i="87"/>
  <c r="AI107" i="87"/>
  <c r="N107" i="87"/>
  <c r="N108" i="87"/>
  <c r="AJ108" i="87"/>
  <c r="AI108" i="87"/>
  <c r="AJ109" i="87"/>
  <c r="AI109" i="87"/>
  <c r="N109" i="87"/>
  <c r="Q109" i="87" s="1"/>
  <c r="AJ110" i="87"/>
  <c r="N110" i="87"/>
  <c r="Q110" i="87" s="1"/>
  <c r="K123" i="87"/>
  <c r="O123" i="87"/>
  <c r="K8" i="94"/>
  <c r="M21" i="95"/>
  <c r="AB21" i="95" s="1"/>
  <c r="AC5" i="95" s="1"/>
  <c r="AB5" i="95"/>
  <c r="AA5" i="95"/>
  <c r="N5" i="95"/>
  <c r="Q5" i="95" s="1"/>
  <c r="N6" i="95"/>
  <c r="AB6" i="95"/>
  <c r="AA6" i="95"/>
  <c r="AB7" i="95"/>
  <c r="AA7" i="95"/>
  <c r="N7" i="95"/>
  <c r="Q7" i="95" s="1"/>
  <c r="N8" i="95"/>
  <c r="AA8" i="95"/>
  <c r="AB9" i="95"/>
  <c r="AA9" i="95"/>
  <c r="N9" i="95"/>
  <c r="Q9" i="95" s="1"/>
  <c r="AB10" i="95"/>
  <c r="AA10" i="95"/>
  <c r="N10" i="95"/>
  <c r="K21" i="95"/>
  <c r="O21" i="95"/>
  <c r="M38" i="95"/>
  <c r="N22" i="95"/>
  <c r="Q22" i="95" s="1"/>
  <c r="AB23" i="95"/>
  <c r="AA23" i="95"/>
  <c r="N23" i="95"/>
  <c r="Q23" i="95" s="1"/>
  <c r="K38" i="95"/>
  <c r="O38" i="95"/>
  <c r="M55" i="95"/>
  <c r="AB39" i="95"/>
  <c r="N40" i="95"/>
  <c r="AA40" i="95"/>
  <c r="AB41" i="95"/>
  <c r="AA41" i="95"/>
  <c r="N41" i="95"/>
  <c r="Q41" i="95" s="1"/>
  <c r="AB42" i="95"/>
  <c r="AA42" i="95"/>
  <c r="N42" i="95"/>
  <c r="Q42" i="95" s="1"/>
  <c r="AB43" i="95"/>
  <c r="AA43" i="95"/>
  <c r="N43" i="95"/>
  <c r="Q43" i="95" s="1"/>
  <c r="K55" i="95"/>
  <c r="O55" i="95"/>
  <c r="AB56" i="95"/>
  <c r="M72" i="95"/>
  <c r="AB72" i="95" s="1"/>
  <c r="AC56" i="95" s="1"/>
  <c r="N56" i="95"/>
  <c r="AB57" i="95"/>
  <c r="AA57" i="95"/>
  <c r="N57" i="95"/>
  <c r="AB58" i="95"/>
  <c r="AA58" i="95"/>
  <c r="N58" i="95"/>
  <c r="AB59" i="95"/>
  <c r="AA59" i="95"/>
  <c r="N59" i="95"/>
  <c r="Q59" i="95" s="1"/>
  <c r="K72" i="95"/>
  <c r="O72" i="95"/>
  <c r="AB73" i="95"/>
  <c r="N73" i="95"/>
  <c r="Q73" i="95" s="1"/>
  <c r="AB74" i="95"/>
  <c r="AA74" i="95"/>
  <c r="N74" i="95"/>
  <c r="Q74" i="95" s="1"/>
  <c r="N75" i="95"/>
  <c r="AA75" i="95"/>
  <c r="AB76" i="95"/>
  <c r="AA76" i="95"/>
  <c r="N76" i="95"/>
  <c r="Q76" i="95" s="1"/>
  <c r="K89" i="95"/>
  <c r="O89" i="95"/>
  <c r="AA90" i="95"/>
  <c r="AB90" i="95"/>
  <c r="N90" i="95"/>
  <c r="AB91" i="95"/>
  <c r="AA91" i="95"/>
  <c r="N91" i="95"/>
  <c r="AB92" i="95"/>
  <c r="AA92" i="95"/>
  <c r="N92" i="95"/>
  <c r="Q92" i="95" s="1"/>
  <c r="AB93" i="95"/>
  <c r="AA93" i="95"/>
  <c r="N93" i="95"/>
  <c r="K106" i="95"/>
  <c r="O106" i="95"/>
  <c r="M123" i="95"/>
  <c r="AB123" i="95" s="1"/>
  <c r="AC107" i="95" s="1"/>
  <c r="AB107" i="95"/>
  <c r="AA107" i="95"/>
  <c r="N107" i="95"/>
  <c r="Q107" i="95" s="1"/>
  <c r="AB108" i="95"/>
  <c r="AA108" i="95"/>
  <c r="N108" i="95"/>
  <c r="AB109" i="95"/>
  <c r="AA109" i="95"/>
  <c r="N109" i="95"/>
  <c r="Q109" i="95" s="1"/>
  <c r="K123" i="95"/>
  <c r="O123" i="95"/>
  <c r="AB124" i="95"/>
  <c r="N124" i="95"/>
  <c r="Q124" i="95" s="1"/>
  <c r="AB125" i="95"/>
  <c r="AA125" i="95"/>
  <c r="N125" i="95"/>
  <c r="Q125" i="95" s="1"/>
  <c r="N126" i="95"/>
  <c r="AA126" i="95"/>
  <c r="AB127" i="95"/>
  <c r="AA127" i="95"/>
  <c r="N127" i="95"/>
  <c r="Q127" i="95" s="1"/>
  <c r="K140" i="95"/>
  <c r="O140" i="95"/>
  <c r="AB142" i="95"/>
  <c r="AA142" i="95"/>
  <c r="N142" i="95"/>
  <c r="Q142" i="95" s="1"/>
  <c r="AB143" i="95"/>
  <c r="AA143" i="95"/>
  <c r="N143" i="95"/>
  <c r="Q143" i="95" s="1"/>
  <c r="AB144" i="95"/>
  <c r="AA144" i="95"/>
  <c r="N144" i="95"/>
  <c r="K157" i="95"/>
  <c r="O157" i="95"/>
  <c r="M174" i="95"/>
  <c r="AB158" i="95"/>
  <c r="AA158" i="95"/>
  <c r="AB159" i="95"/>
  <c r="N159" i="95"/>
  <c r="Q159" i="95" s="1"/>
  <c r="AB160" i="95"/>
  <c r="AA160" i="95"/>
  <c r="N160" i="95"/>
  <c r="Q160" i="95" s="1"/>
  <c r="AB161" i="95"/>
  <c r="AA161" i="95"/>
  <c r="N161" i="95"/>
  <c r="Q161" i="95" s="1"/>
  <c r="AB162" i="95"/>
  <c r="AA162" i="95"/>
  <c r="N162" i="95"/>
  <c r="K174" i="95"/>
  <c r="O174" i="95"/>
  <c r="F2" i="96"/>
  <c r="AJ5" i="96"/>
  <c r="N5" i="96"/>
  <c r="Q5" i="96" s="1"/>
  <c r="AJ7" i="96"/>
  <c r="N7" i="96"/>
  <c r="Q7" i="96" s="1"/>
  <c r="N8" i="96"/>
  <c r="AJ8" i="96"/>
  <c r="AI8" i="96"/>
  <c r="AI9" i="96"/>
  <c r="AJ9" i="96"/>
  <c r="K21" i="96"/>
  <c r="O21" i="96"/>
  <c r="M38" i="96"/>
  <c r="AJ22" i="96"/>
  <c r="AI22" i="96"/>
  <c r="N23" i="96"/>
  <c r="AJ23" i="96"/>
  <c r="AI23" i="96"/>
  <c r="AJ24" i="96"/>
  <c r="N24" i="96"/>
  <c r="Q24" i="96" s="1"/>
  <c r="N26" i="96"/>
  <c r="AI26" i="96"/>
  <c r="K38" i="96"/>
  <c r="O38" i="96"/>
  <c r="AJ39" i="96"/>
  <c r="N39" i="96"/>
  <c r="Q39" i="96" s="1"/>
  <c r="AI40" i="96"/>
  <c r="AJ40" i="96"/>
  <c r="N40" i="96"/>
  <c r="Q40" i="96" s="1"/>
  <c r="N41" i="96"/>
  <c r="AJ41" i="96"/>
  <c r="AI41" i="96"/>
  <c r="AJ42" i="96"/>
  <c r="N42" i="96"/>
  <c r="Q42" i="96" s="1"/>
  <c r="K55" i="96"/>
  <c r="AC2" i="96"/>
  <c r="N56" i="96"/>
  <c r="AJ56" i="96"/>
  <c r="AI56" i="96"/>
  <c r="AI57" i="96"/>
  <c r="AJ57" i="96"/>
  <c r="AJ59" i="96"/>
  <c r="N59" i="96"/>
  <c r="Q59" i="96" s="1"/>
  <c r="N60" i="96"/>
  <c r="AJ60" i="96"/>
  <c r="AI60" i="96"/>
  <c r="AI61" i="96"/>
  <c r="AJ61" i="96"/>
  <c r="K72" i="96"/>
  <c r="O72" i="96"/>
  <c r="M89" i="96"/>
  <c r="AJ73" i="96"/>
  <c r="AI73" i="96"/>
  <c r="K89" i="96"/>
  <c r="O89" i="96"/>
  <c r="AJ90" i="96"/>
  <c r="N90" i="96"/>
  <c r="Q90" i="96" s="1"/>
  <c r="AI91" i="96"/>
  <c r="AJ91" i="96"/>
  <c r="N91" i="96"/>
  <c r="Q91" i="96" s="1"/>
  <c r="N92" i="96"/>
  <c r="AJ92" i="96"/>
  <c r="AI92" i="96"/>
  <c r="K106" i="96"/>
  <c r="O106" i="96"/>
  <c r="M123" i="96"/>
  <c r="AJ107" i="96"/>
  <c r="AI107" i="96"/>
  <c r="N107" i="96"/>
  <c r="Q107" i="96" s="1"/>
  <c r="AJ108" i="96"/>
  <c r="AI108" i="96"/>
  <c r="N108" i="96"/>
  <c r="Q108" i="96" s="1"/>
  <c r="AJ110" i="96"/>
  <c r="N110" i="96"/>
  <c r="Q110" i="96" s="1"/>
  <c r="K123" i="96"/>
  <c r="O123" i="96"/>
  <c r="Q60" i="96"/>
  <c r="P60" i="96"/>
  <c r="Q8" i="96"/>
  <c r="P8" i="96"/>
  <c r="P40" i="95"/>
  <c r="Q40" i="95"/>
  <c r="Q6" i="95"/>
  <c r="P6" i="95"/>
  <c r="P8" i="95"/>
  <c r="Q8" i="95"/>
  <c r="Q23" i="96"/>
  <c r="P23" i="96"/>
  <c r="Q56" i="96"/>
  <c r="P56" i="96"/>
  <c r="N38" i="95"/>
  <c r="AB38" i="95"/>
  <c r="AC22" i="95" s="1"/>
  <c r="AA38" i="95"/>
  <c r="AJ123" i="96"/>
  <c r="AK107" i="96" s="1"/>
  <c r="AI123" i="96"/>
  <c r="N123" i="96"/>
  <c r="F2" i="95"/>
  <c r="I3" i="94"/>
  <c r="N174" i="95"/>
  <c r="AB174" i="95"/>
  <c r="AC158" i="95" s="1"/>
  <c r="AA174" i="95"/>
  <c r="P26" i="96"/>
  <c r="Q26" i="96"/>
  <c r="P75" i="95"/>
  <c r="Q75" i="95"/>
  <c r="P41" i="96"/>
  <c r="Q41" i="96"/>
  <c r="N89" i="96"/>
  <c r="AJ89" i="96"/>
  <c r="AK73" i="96" s="1"/>
  <c r="AI89" i="96"/>
  <c r="N55" i="95"/>
  <c r="AB55" i="95"/>
  <c r="AC39" i="95" s="1"/>
  <c r="AA55" i="95"/>
  <c r="N38" i="96"/>
  <c r="AJ38" i="96"/>
  <c r="AK22" i="96" s="1"/>
  <c r="AI38" i="96"/>
  <c r="P92" i="96"/>
  <c r="Q92" i="96"/>
  <c r="P126" i="95"/>
  <c r="Q126" i="95"/>
  <c r="P7" i="95"/>
  <c r="AB8" i="95"/>
  <c r="N21" i="95"/>
  <c r="P23" i="95"/>
  <c r="AB40" i="95"/>
  <c r="P43" i="95"/>
  <c r="N72" i="95"/>
  <c r="P74" i="95"/>
  <c r="AB75" i="95"/>
  <c r="P92" i="95"/>
  <c r="N123" i="95"/>
  <c r="P125" i="95"/>
  <c r="AB126" i="95"/>
  <c r="P143" i="95"/>
  <c r="P161" i="95"/>
  <c r="N25" i="96"/>
  <c r="P40" i="96"/>
  <c r="P91" i="96"/>
  <c r="P22" i="95"/>
  <c r="AA39" i="95"/>
  <c r="AA56" i="95"/>
  <c r="P73" i="95"/>
  <c r="P124" i="95"/>
  <c r="P7" i="96"/>
  <c r="P39" i="96"/>
  <c r="P59" i="96"/>
  <c r="P90" i="96"/>
  <c r="P110" i="96"/>
  <c r="M89" i="95"/>
  <c r="M140" i="95"/>
  <c r="N141" i="95"/>
  <c r="N6" i="96"/>
  <c r="AJ26" i="96"/>
  <c r="M55" i="96"/>
  <c r="N58" i="96"/>
  <c r="M106" i="96"/>
  <c r="N109" i="96"/>
  <c r="P42" i="95"/>
  <c r="P59" i="95"/>
  <c r="P109" i="95"/>
  <c r="P142" i="95"/>
  <c r="P160" i="95"/>
  <c r="AI7" i="96"/>
  <c r="M21" i="96"/>
  <c r="AI59" i="96"/>
  <c r="M72" i="96"/>
  <c r="AI110" i="96"/>
  <c r="P5" i="95"/>
  <c r="AA22" i="95"/>
  <c r="AA73" i="95"/>
  <c r="AA124" i="95"/>
  <c r="AI25" i="96"/>
  <c r="AI39" i="96"/>
  <c r="AI90" i="96"/>
  <c r="N93" i="96"/>
  <c r="AB22" i="95"/>
  <c r="M106" i="95"/>
  <c r="M157" i="95"/>
  <c r="N158" i="95"/>
  <c r="P5" i="96"/>
  <c r="N9" i="96"/>
  <c r="P24" i="96"/>
  <c r="N57" i="96"/>
  <c r="N61" i="96"/>
  <c r="E8" i="94"/>
  <c r="P9" i="95"/>
  <c r="AA21" i="95"/>
  <c r="P41" i="95"/>
  <c r="AA72" i="95"/>
  <c r="P76" i="95"/>
  <c r="AA123" i="95"/>
  <c r="P127" i="95"/>
  <c r="P159" i="95"/>
  <c r="AI6" i="96"/>
  <c r="P42" i="96"/>
  <c r="AI58" i="96"/>
  <c r="AI109" i="96"/>
  <c r="P107" i="95"/>
  <c r="AA141" i="95"/>
  <c r="N22" i="96"/>
  <c r="AI24" i="96"/>
  <c r="N73" i="96"/>
  <c r="P108" i="96"/>
  <c r="N39" i="95"/>
  <c r="AA159" i="95"/>
  <c r="AI5" i="96"/>
  <c r="AI42" i="96"/>
  <c r="AI93" i="96"/>
  <c r="P107" i="96"/>
  <c r="Q23" i="87"/>
  <c r="P23" i="87"/>
  <c r="Q56" i="87"/>
  <c r="P56" i="87"/>
  <c r="Q107" i="86"/>
  <c r="P107" i="86"/>
  <c r="P26" i="87"/>
  <c r="Q26" i="87"/>
  <c r="N38" i="86"/>
  <c r="AB38" i="86"/>
  <c r="AC22" i="86" s="1"/>
  <c r="AA38" i="86"/>
  <c r="Q9" i="87"/>
  <c r="P9" i="87"/>
  <c r="AJ123" i="87"/>
  <c r="AK107" i="87" s="1"/>
  <c r="AI123" i="87"/>
  <c r="N123" i="87"/>
  <c r="P41" i="87"/>
  <c r="Q41" i="87"/>
  <c r="N89" i="87"/>
  <c r="AJ89" i="87"/>
  <c r="AK73" i="87" s="1"/>
  <c r="AI89" i="87"/>
  <c r="F2" i="86"/>
  <c r="I3" i="85"/>
  <c r="N157" i="86"/>
  <c r="AB157" i="86"/>
  <c r="AC141" i="86" s="1"/>
  <c r="AA157" i="86"/>
  <c r="N38" i="87"/>
  <c r="AJ38" i="87"/>
  <c r="AK22" i="87" s="1"/>
  <c r="AI38" i="87"/>
  <c r="Q39" i="86"/>
  <c r="P39" i="86"/>
  <c r="P92" i="87"/>
  <c r="Q92" i="87"/>
  <c r="Q8" i="87"/>
  <c r="P8" i="87"/>
  <c r="Q60" i="87"/>
  <c r="P60" i="87"/>
  <c r="N106" i="86"/>
  <c r="AB106" i="86"/>
  <c r="AC90" i="86" s="1"/>
  <c r="AA106" i="86"/>
  <c r="Q158" i="86"/>
  <c r="P158" i="86"/>
  <c r="Q108" i="87"/>
  <c r="P108" i="87"/>
  <c r="Q8" i="86"/>
  <c r="Q40" i="86"/>
  <c r="Q58" i="86"/>
  <c r="AB72" i="86"/>
  <c r="AC56" i="86" s="1"/>
  <c r="N75" i="86"/>
  <c r="Q76" i="86"/>
  <c r="AA90" i="86"/>
  <c r="Q108" i="86"/>
  <c r="AB123" i="86"/>
  <c r="AC107" i="86" s="1"/>
  <c r="Q127" i="86"/>
  <c r="AA141" i="86"/>
  <c r="P7" i="86"/>
  <c r="N21" i="86"/>
  <c r="P23" i="86"/>
  <c r="N55" i="86"/>
  <c r="N25" i="87"/>
  <c r="P40" i="87"/>
  <c r="P91" i="87"/>
  <c r="P22" i="86"/>
  <c r="AA39" i="86"/>
  <c r="P56" i="86"/>
  <c r="AA107" i="86"/>
  <c r="P7" i="87"/>
  <c r="P39" i="87"/>
  <c r="P59" i="87"/>
  <c r="P90" i="87"/>
  <c r="P110" i="87"/>
  <c r="N6" i="87"/>
  <c r="M55" i="87"/>
  <c r="M106" i="87"/>
  <c r="P6" i="86"/>
  <c r="P42" i="86"/>
  <c r="N72" i="86"/>
  <c r="P74" i="86"/>
  <c r="P92" i="86"/>
  <c r="N123" i="86"/>
  <c r="P125" i="86"/>
  <c r="P143" i="86"/>
  <c r="P161" i="86"/>
  <c r="N5" i="87"/>
  <c r="AI7" i="87"/>
  <c r="M21" i="87"/>
  <c r="N24" i="87"/>
  <c r="AI59" i="87"/>
  <c r="M72" i="87"/>
  <c r="AI110" i="87"/>
  <c r="P5" i="86"/>
  <c r="AA22" i="86"/>
  <c r="AA56" i="86"/>
  <c r="P73" i="86"/>
  <c r="P124" i="86"/>
  <c r="H1" i="87"/>
  <c r="AI25" i="87"/>
  <c r="AI39" i="87"/>
  <c r="N42" i="87"/>
  <c r="P58" i="87"/>
  <c r="AI90" i="87"/>
  <c r="N93" i="87"/>
  <c r="P109" i="87"/>
  <c r="M89" i="86"/>
  <c r="N90" i="86"/>
  <c r="M140" i="86"/>
  <c r="M174" i="86"/>
  <c r="N57" i="87"/>
  <c r="N61" i="87"/>
  <c r="AA21" i="86"/>
  <c r="AA55" i="86"/>
  <c r="P109" i="86"/>
  <c r="P160" i="86"/>
  <c r="AI6" i="87"/>
  <c r="AI58" i="87"/>
  <c r="AA73" i="86"/>
  <c r="AA124" i="86"/>
  <c r="P141" i="86"/>
  <c r="N22" i="87"/>
  <c r="AI24" i="87"/>
  <c r="N73" i="87"/>
  <c r="AA142" i="86"/>
  <c r="AA160" i="86"/>
  <c r="AI5" i="87"/>
  <c r="AI42" i="87"/>
  <c r="AI93" i="87"/>
  <c r="Q23" i="84"/>
  <c r="P23" i="84"/>
  <c r="P41" i="84"/>
  <c r="Q41" i="84"/>
  <c r="N89" i="84"/>
  <c r="AJ89" i="84"/>
  <c r="AK73" i="84" s="1"/>
  <c r="AI89" i="84"/>
  <c r="Q57" i="84"/>
  <c r="P57" i="84"/>
  <c r="N38" i="83"/>
  <c r="AB38" i="83"/>
  <c r="AC22" i="83" s="1"/>
  <c r="AA38" i="83"/>
  <c r="P107" i="83"/>
  <c r="Q107" i="83"/>
  <c r="Q26" i="84"/>
  <c r="P26" i="84"/>
  <c r="P60" i="84"/>
  <c r="Q60" i="84"/>
  <c r="P92" i="84"/>
  <c r="Q92" i="84"/>
  <c r="N38" i="84"/>
  <c r="AJ38" i="84"/>
  <c r="AK22" i="84" s="1"/>
  <c r="AI38" i="84"/>
  <c r="P39" i="83"/>
  <c r="Q39" i="83"/>
  <c r="N157" i="83"/>
  <c r="AB157" i="83"/>
  <c r="AC141" i="83" s="1"/>
  <c r="AA157" i="83"/>
  <c r="N106" i="83"/>
  <c r="AB106" i="83"/>
  <c r="AC90" i="83" s="1"/>
  <c r="AA106" i="83"/>
  <c r="P108" i="83"/>
  <c r="Q108" i="83"/>
  <c r="Q56" i="84"/>
  <c r="P56" i="84"/>
  <c r="P8" i="84"/>
  <c r="Q8" i="84"/>
  <c r="P58" i="83"/>
  <c r="Q58" i="83"/>
  <c r="P76" i="83"/>
  <c r="Q76" i="83"/>
  <c r="Q61" i="84"/>
  <c r="P61" i="84"/>
  <c r="P158" i="83"/>
  <c r="Q158" i="83"/>
  <c r="AJ123" i="84"/>
  <c r="AK107" i="84" s="1"/>
  <c r="AI123" i="84"/>
  <c r="N123" i="84"/>
  <c r="F2" i="83"/>
  <c r="I3" i="82"/>
  <c r="AA8" i="83"/>
  <c r="M21" i="83"/>
  <c r="N22" i="83"/>
  <c r="M55" i="83"/>
  <c r="N56" i="83"/>
  <c r="AB90" i="83"/>
  <c r="AB141" i="83"/>
  <c r="N7" i="84"/>
  <c r="N39" i="84"/>
  <c r="N59" i="84"/>
  <c r="N90" i="84"/>
  <c r="AI107" i="84"/>
  <c r="N110" i="84"/>
  <c r="P7" i="83"/>
  <c r="P23" i="83"/>
  <c r="P57" i="83"/>
  <c r="AB58" i="83"/>
  <c r="P75" i="83"/>
  <c r="AB76" i="83"/>
  <c r="P93" i="83"/>
  <c r="AB108" i="83"/>
  <c r="P126" i="83"/>
  <c r="P144" i="83"/>
  <c r="P162" i="83"/>
  <c r="N25" i="84"/>
  <c r="P40" i="84"/>
  <c r="AI73" i="84"/>
  <c r="P91" i="84"/>
  <c r="AJ107" i="84"/>
  <c r="N6" i="83"/>
  <c r="N10" i="83"/>
  <c r="O21" i="83"/>
  <c r="AA39" i="83"/>
  <c r="AA107" i="83"/>
  <c r="N143" i="83"/>
  <c r="AA158" i="83"/>
  <c r="AI26" i="84"/>
  <c r="N5" i="83"/>
  <c r="AB39" i="83"/>
  <c r="M72" i="83"/>
  <c r="AB158" i="83"/>
  <c r="N6" i="84"/>
  <c r="AJ26" i="84"/>
  <c r="AI40" i="84"/>
  <c r="M55" i="84"/>
  <c r="N58" i="84"/>
  <c r="M106" i="84"/>
  <c r="N109" i="84"/>
  <c r="P42" i="83"/>
  <c r="N123" i="83"/>
  <c r="P125" i="83"/>
  <c r="P161" i="83"/>
  <c r="N5" i="84"/>
  <c r="AI7" i="84"/>
  <c r="M21" i="84"/>
  <c r="N24" i="84"/>
  <c r="AI59" i="84"/>
  <c r="M72" i="84"/>
  <c r="AI110" i="84"/>
  <c r="N9" i="83"/>
  <c r="AA22" i="83"/>
  <c r="AA56" i="83"/>
  <c r="P124" i="83"/>
  <c r="N160" i="83"/>
  <c r="AI25" i="84"/>
  <c r="AI39" i="84"/>
  <c r="N42" i="84"/>
  <c r="AI90" i="84"/>
  <c r="N93" i="84"/>
  <c r="AB22" i="83"/>
  <c r="M89" i="83"/>
  <c r="N90" i="83"/>
  <c r="M140" i="83"/>
  <c r="N141" i="83"/>
  <c r="M174" i="83"/>
  <c r="N9" i="84"/>
  <c r="E8" i="82"/>
  <c r="P41" i="83"/>
  <c r="P59" i="83"/>
  <c r="P91" i="83"/>
  <c r="P109" i="83"/>
  <c r="P142" i="83"/>
  <c r="AI6" i="84"/>
  <c r="AI58" i="84"/>
  <c r="N107" i="84"/>
  <c r="AI109" i="84"/>
  <c r="AA73" i="83"/>
  <c r="AA124" i="83"/>
  <c r="AI24" i="84"/>
  <c r="P108" i="84"/>
  <c r="AA109" i="83"/>
  <c r="AA142" i="83"/>
  <c r="AA160" i="83"/>
  <c r="AI5" i="84"/>
  <c r="AI42" i="84"/>
  <c r="AI93" i="84"/>
  <c r="Q72" i="81"/>
  <c r="R56" i="81" s="1"/>
  <c r="P72" i="81"/>
  <c r="N106" i="80"/>
  <c r="AB106" i="80"/>
  <c r="AC90" i="80" s="1"/>
  <c r="AA106" i="80"/>
  <c r="Q8" i="81"/>
  <c r="P8" i="81"/>
  <c r="Q107" i="80"/>
  <c r="P107" i="80"/>
  <c r="Q38" i="81"/>
  <c r="R22" i="81" s="1"/>
  <c r="P38" i="81"/>
  <c r="Q60" i="81"/>
  <c r="P60" i="81"/>
  <c r="Q109" i="81"/>
  <c r="P109" i="81"/>
  <c r="Q89" i="81"/>
  <c r="R73" i="81" s="1"/>
  <c r="P89" i="81"/>
  <c r="N38" i="80"/>
  <c r="AB38" i="80"/>
  <c r="AC22" i="80" s="1"/>
  <c r="AA38" i="80"/>
  <c r="N157" i="80"/>
  <c r="AB157" i="80"/>
  <c r="AC141" i="80" s="1"/>
  <c r="AA157" i="80"/>
  <c r="Q7" i="81"/>
  <c r="P7" i="81"/>
  <c r="N89" i="80"/>
  <c r="AB89" i="80"/>
  <c r="AC73" i="80" s="1"/>
  <c r="AA89" i="80"/>
  <c r="Q107" i="81"/>
  <c r="P107" i="81"/>
  <c r="Q158" i="80"/>
  <c r="P158" i="80"/>
  <c r="Q59" i="81"/>
  <c r="P59" i="81"/>
  <c r="F2" i="80"/>
  <c r="I3" i="79"/>
  <c r="Q39" i="80"/>
  <c r="P39" i="80"/>
  <c r="AA72" i="80"/>
  <c r="N72" i="80"/>
  <c r="AB72" i="80"/>
  <c r="AC56" i="80" s="1"/>
  <c r="Q21" i="81"/>
  <c r="R5" i="81" s="1"/>
  <c r="P21" i="81"/>
  <c r="Q110" i="81"/>
  <c r="P110" i="81"/>
  <c r="AJ123" i="81"/>
  <c r="AK107" i="81" s="1"/>
  <c r="AI123" i="81"/>
  <c r="N123" i="81"/>
  <c r="N7" i="80"/>
  <c r="Q8" i="80"/>
  <c r="N23" i="80"/>
  <c r="Q40" i="80"/>
  <c r="N57" i="80"/>
  <c r="Q58" i="80"/>
  <c r="N75" i="80"/>
  <c r="Q76" i="80"/>
  <c r="AA90" i="80"/>
  <c r="N93" i="80"/>
  <c r="Q108" i="80"/>
  <c r="N126" i="80"/>
  <c r="Q127" i="80"/>
  <c r="AA141" i="80"/>
  <c r="N144" i="80"/>
  <c r="Q159" i="80"/>
  <c r="N162" i="80"/>
  <c r="Q163" i="80"/>
  <c r="AJ9" i="81"/>
  <c r="Q22" i="81"/>
  <c r="N40" i="81"/>
  <c r="Q41" i="81"/>
  <c r="AJ57" i="81"/>
  <c r="AJ61" i="81"/>
  <c r="Q73" i="81"/>
  <c r="N91" i="81"/>
  <c r="Q92" i="81"/>
  <c r="AJ108" i="81"/>
  <c r="M21" i="80"/>
  <c r="N22" i="80"/>
  <c r="M55" i="80"/>
  <c r="AB90" i="80"/>
  <c r="AB141" i="80"/>
  <c r="P26" i="81"/>
  <c r="N39" i="81"/>
  <c r="N90" i="81"/>
  <c r="AI92" i="81"/>
  <c r="AI107" i="81"/>
  <c r="AI8" i="81"/>
  <c r="N25" i="81"/>
  <c r="AI60" i="81"/>
  <c r="AJ107" i="81"/>
  <c r="AA39" i="80"/>
  <c r="N42" i="80"/>
  <c r="P56" i="80"/>
  <c r="AA107" i="80"/>
  <c r="AA158" i="80"/>
  <c r="AJ8" i="81"/>
  <c r="AI26" i="81"/>
  <c r="AJ60" i="81"/>
  <c r="N5" i="80"/>
  <c r="AB39" i="80"/>
  <c r="AA75" i="80"/>
  <c r="AB107" i="80"/>
  <c r="M123" i="80"/>
  <c r="AB158" i="80"/>
  <c r="N6" i="81"/>
  <c r="AI21" i="81"/>
  <c r="M55" i="81"/>
  <c r="N58" i="81"/>
  <c r="AI72" i="81"/>
  <c r="M106" i="81"/>
  <c r="AJ21" i="81"/>
  <c r="AK5" i="81" s="1"/>
  <c r="AJ72" i="81"/>
  <c r="AK56" i="81" s="1"/>
  <c r="N9" i="80"/>
  <c r="N41" i="80"/>
  <c r="N59" i="80"/>
  <c r="N91" i="80"/>
  <c r="N109" i="80"/>
  <c r="N142" i="80"/>
  <c r="N160" i="80"/>
  <c r="N42" i="81"/>
  <c r="N93" i="81"/>
  <c r="N90" i="80"/>
  <c r="M140" i="80"/>
  <c r="N141" i="80"/>
  <c r="M174" i="80"/>
  <c r="P5" i="81"/>
  <c r="N9" i="81"/>
  <c r="P24" i="81"/>
  <c r="N57" i="81"/>
  <c r="N61" i="81"/>
  <c r="N108" i="81"/>
  <c r="E8" i="79"/>
  <c r="AI38" i="81"/>
  <c r="AI89" i="81"/>
  <c r="AJ38" i="81"/>
  <c r="AK22" i="81" s="1"/>
  <c r="AJ89" i="81"/>
  <c r="AK73" i="81" s="1"/>
  <c r="AA9" i="80"/>
  <c r="AA41" i="80"/>
  <c r="AA59" i="80"/>
  <c r="AA91" i="80"/>
  <c r="AA109" i="80"/>
  <c r="AA142" i="80"/>
  <c r="AA160" i="80"/>
  <c r="P23" i="81"/>
  <c r="AI42" i="81"/>
  <c r="P56" i="81"/>
  <c r="AI93" i="81"/>
  <c r="P109" i="77"/>
  <c r="Q109" i="77"/>
  <c r="Q127" i="77"/>
  <c r="P127" i="77"/>
  <c r="Q144" i="77"/>
  <c r="P144" i="77"/>
  <c r="Q21" i="78"/>
  <c r="R5" i="78" s="1"/>
  <c r="P21" i="78"/>
  <c r="AJ123" i="78"/>
  <c r="AK107" i="78" s="1"/>
  <c r="AI123" i="78"/>
  <c r="N123" i="78"/>
  <c r="Q89" i="78"/>
  <c r="R73" i="78" s="1"/>
  <c r="P89" i="78"/>
  <c r="N55" i="78"/>
  <c r="AJ55" i="78"/>
  <c r="AK39" i="78" s="1"/>
  <c r="AI55" i="78"/>
  <c r="P108" i="78"/>
  <c r="Q108" i="78"/>
  <c r="N38" i="77"/>
  <c r="AB38" i="77"/>
  <c r="AC22" i="77" s="1"/>
  <c r="AA38" i="77"/>
  <c r="P42" i="78"/>
  <c r="Q42" i="78"/>
  <c r="Q76" i="77"/>
  <c r="P76" i="77"/>
  <c r="P42" i="77"/>
  <c r="Q42" i="77"/>
  <c r="Q59" i="77"/>
  <c r="P59" i="77"/>
  <c r="N55" i="77"/>
  <c r="AB55" i="77"/>
  <c r="AC39" i="77" s="1"/>
  <c r="AA55" i="77"/>
  <c r="P5" i="78"/>
  <c r="Q5" i="78"/>
  <c r="N106" i="78"/>
  <c r="AJ106" i="78"/>
  <c r="AK90" i="78" s="1"/>
  <c r="AI106" i="78"/>
  <c r="P8" i="77"/>
  <c r="M21" i="77"/>
  <c r="AB39" i="77"/>
  <c r="N41" i="77"/>
  <c r="P75" i="77"/>
  <c r="AB89" i="77"/>
  <c r="AC73" i="77" s="1"/>
  <c r="N108" i="77"/>
  <c r="P143" i="77"/>
  <c r="AB157" i="77"/>
  <c r="AC141" i="77" s="1"/>
  <c r="N174" i="77"/>
  <c r="F2" i="78"/>
  <c r="P8" i="78"/>
  <c r="N41" i="78"/>
  <c r="AI90" i="78"/>
  <c r="P107" i="78"/>
  <c r="AI108" i="78"/>
  <c r="N110" i="78"/>
  <c r="P22" i="77"/>
  <c r="P58" i="77"/>
  <c r="N91" i="77"/>
  <c r="P126" i="77"/>
  <c r="N24" i="78"/>
  <c r="P59" i="78"/>
  <c r="M72" i="78"/>
  <c r="AJ90" i="78"/>
  <c r="AJ108" i="78"/>
  <c r="H1" i="77"/>
  <c r="N7" i="77"/>
  <c r="AA8" i="77"/>
  <c r="N10" i="77"/>
  <c r="N74" i="77"/>
  <c r="AA75" i="77"/>
  <c r="N107" i="77"/>
  <c r="N142" i="77"/>
  <c r="AA143" i="77"/>
  <c r="N7" i="78"/>
  <c r="AI8" i="78"/>
  <c r="M106" i="77"/>
  <c r="P159" i="77"/>
  <c r="P162" i="77"/>
  <c r="AI21" i="78"/>
  <c r="M38" i="78"/>
  <c r="AI59" i="78"/>
  <c r="AI89" i="78"/>
  <c r="P92" i="78"/>
  <c r="AA41" i="77"/>
  <c r="AA108" i="77"/>
  <c r="AJ21" i="78"/>
  <c r="AK5" i="78" s="1"/>
  <c r="AI41" i="78"/>
  <c r="AJ89" i="78"/>
  <c r="AK73" i="78" s="1"/>
  <c r="AI110" i="78"/>
  <c r="AB22" i="77"/>
  <c r="N56" i="77"/>
  <c r="P57" i="77"/>
  <c r="M72" i="77"/>
  <c r="P90" i="77"/>
  <c r="AA91" i="77"/>
  <c r="N93" i="77"/>
  <c r="N124" i="77"/>
  <c r="P125" i="77"/>
  <c r="M140" i="77"/>
  <c r="P158" i="77"/>
  <c r="AA159" i="77"/>
  <c r="N161" i="77"/>
  <c r="AA162" i="77"/>
  <c r="N23" i="78"/>
  <c r="AI24" i="78"/>
  <c r="N26" i="78"/>
  <c r="P58" i="78"/>
  <c r="P61" i="78"/>
  <c r="N91" i="78"/>
  <c r="AJ110" i="78"/>
  <c r="N39" i="77"/>
  <c r="P40" i="77"/>
  <c r="P73" i="77"/>
  <c r="AA74" i="77"/>
  <c r="M123" i="77"/>
  <c r="P141" i="77"/>
  <c r="AA142" i="77"/>
  <c r="AA174" i="77"/>
  <c r="AI7" i="78"/>
  <c r="P40" i="78"/>
  <c r="P73" i="78"/>
  <c r="P109" i="78"/>
  <c r="AA57" i="77"/>
  <c r="AA107" i="77"/>
  <c r="AA125" i="77"/>
  <c r="N90" i="78"/>
  <c r="AA40" i="77"/>
  <c r="AI40" i="78"/>
  <c r="AA93" i="77"/>
  <c r="AA161" i="77"/>
  <c r="AI23" i="78"/>
  <c r="AI26" i="78"/>
  <c r="AI91" i="78"/>
  <c r="N55" i="74"/>
  <c r="AB55" i="74"/>
  <c r="AC39" i="74" s="1"/>
  <c r="AA55" i="74"/>
  <c r="Q26" i="75"/>
  <c r="P26" i="75"/>
  <c r="F2" i="74"/>
  <c r="I3" i="73"/>
  <c r="N21" i="74"/>
  <c r="AB21" i="74"/>
  <c r="AC5" i="74" s="1"/>
  <c r="AA21" i="74"/>
  <c r="Q174" i="74"/>
  <c r="R158" i="74" s="1"/>
  <c r="P174" i="74"/>
  <c r="Q61" i="75"/>
  <c r="P61" i="75"/>
  <c r="Q57" i="75"/>
  <c r="P57" i="75"/>
  <c r="AJ123" i="75"/>
  <c r="AK107" i="75" s="1"/>
  <c r="AI123" i="75"/>
  <c r="N123" i="75"/>
  <c r="Q56" i="74"/>
  <c r="P56" i="74"/>
  <c r="Q106" i="74"/>
  <c r="R90" i="74" s="1"/>
  <c r="P106" i="74"/>
  <c r="Q8" i="75"/>
  <c r="P8" i="75"/>
  <c r="Q38" i="75"/>
  <c r="R22" i="75" s="1"/>
  <c r="P38" i="75"/>
  <c r="N89" i="75"/>
  <c r="AJ89" i="75"/>
  <c r="AK73" i="75" s="1"/>
  <c r="AI89" i="75"/>
  <c r="Q22" i="74"/>
  <c r="P22" i="74"/>
  <c r="Q23" i="75"/>
  <c r="P23" i="75"/>
  <c r="P92" i="75"/>
  <c r="Q92" i="75"/>
  <c r="Q56" i="75"/>
  <c r="P56" i="75"/>
  <c r="Q72" i="75"/>
  <c r="R56" i="75" s="1"/>
  <c r="P72" i="75"/>
  <c r="Q157" i="74"/>
  <c r="R141" i="74" s="1"/>
  <c r="P157" i="74"/>
  <c r="Q9" i="75"/>
  <c r="P9" i="75"/>
  <c r="N6" i="74"/>
  <c r="Q7" i="74"/>
  <c r="N10" i="74"/>
  <c r="O21" i="74"/>
  <c r="Q23" i="74"/>
  <c r="AA39" i="74"/>
  <c r="Q57" i="74"/>
  <c r="Q75" i="74"/>
  <c r="Q93" i="74"/>
  <c r="Q126" i="74"/>
  <c r="Q144" i="74"/>
  <c r="Q162" i="74"/>
  <c r="Q22" i="75"/>
  <c r="N40" i="75"/>
  <c r="Q41" i="75"/>
  <c r="P60" i="75"/>
  <c r="M72" i="74"/>
  <c r="P42" i="74"/>
  <c r="AA106" i="74"/>
  <c r="N123" i="74"/>
  <c r="AA157" i="74"/>
  <c r="AA174" i="74"/>
  <c r="AI8" i="75"/>
  <c r="N25" i="75"/>
  <c r="P5" i="74"/>
  <c r="N9" i="74"/>
  <c r="AA22" i="74"/>
  <c r="N41" i="74"/>
  <c r="AA56" i="74"/>
  <c r="N59" i="74"/>
  <c r="P73" i="74"/>
  <c r="N91" i="74"/>
  <c r="AB106" i="74"/>
  <c r="AC90" i="74" s="1"/>
  <c r="N109" i="74"/>
  <c r="P124" i="74"/>
  <c r="N142" i="74"/>
  <c r="AB157" i="74"/>
  <c r="AC141" i="74" s="1"/>
  <c r="N160" i="74"/>
  <c r="AB174" i="74"/>
  <c r="AC158" i="74" s="1"/>
  <c r="P7" i="75"/>
  <c r="AJ8" i="75"/>
  <c r="AI26" i="75"/>
  <c r="P39" i="75"/>
  <c r="P59" i="75"/>
  <c r="P90" i="75"/>
  <c r="P110" i="75"/>
  <c r="AB22" i="74"/>
  <c r="AB56" i="74"/>
  <c r="M89" i="74"/>
  <c r="M140" i="74"/>
  <c r="N6" i="75"/>
  <c r="AJ26" i="75"/>
  <c r="M55" i="75"/>
  <c r="N58" i="75"/>
  <c r="AI72" i="75"/>
  <c r="M106" i="75"/>
  <c r="N109" i="75"/>
  <c r="E8" i="73"/>
  <c r="M21" i="75"/>
  <c r="AJ72" i="75"/>
  <c r="AK56" i="75" s="1"/>
  <c r="N40" i="74"/>
  <c r="N58" i="74"/>
  <c r="N76" i="74"/>
  <c r="N108" i="74"/>
  <c r="N127" i="74"/>
  <c r="N159" i="74"/>
  <c r="AI25" i="75"/>
  <c r="AI39" i="75"/>
  <c r="N42" i="75"/>
  <c r="AI90" i="75"/>
  <c r="N93" i="75"/>
  <c r="M38" i="74"/>
  <c r="P5" i="75"/>
  <c r="P24" i="75"/>
  <c r="AI38" i="75"/>
  <c r="AI58" i="75"/>
  <c r="AI109" i="75"/>
  <c r="AJ38" i="75"/>
  <c r="AK22" i="75" s="1"/>
  <c r="N73" i="75"/>
  <c r="P108" i="75"/>
  <c r="AA108" i="74"/>
  <c r="AA127" i="74"/>
  <c r="AA159" i="74"/>
  <c r="AI42" i="75"/>
  <c r="AI93" i="75"/>
  <c r="P107" i="75"/>
  <c r="P75" i="71"/>
  <c r="Q75" i="71"/>
  <c r="Q23" i="72"/>
  <c r="P23" i="72"/>
  <c r="N38" i="71"/>
  <c r="AB38" i="71"/>
  <c r="AC22" i="71" s="1"/>
  <c r="AA38" i="71"/>
  <c r="Q9" i="72"/>
  <c r="P9" i="72"/>
  <c r="Q26" i="72"/>
  <c r="P26" i="72"/>
  <c r="P41" i="72"/>
  <c r="Q41" i="72"/>
  <c r="P162" i="71"/>
  <c r="Q162" i="71"/>
  <c r="Q61" i="72"/>
  <c r="P61" i="72"/>
  <c r="AB72" i="71"/>
  <c r="AC56" i="71" s="1"/>
  <c r="AA72" i="71"/>
  <c r="N72" i="71"/>
  <c r="Q57" i="72"/>
  <c r="P57" i="72"/>
  <c r="N174" i="71"/>
  <c r="AB174" i="71"/>
  <c r="AC158" i="71" s="1"/>
  <c r="AA174" i="71"/>
  <c r="AJ123" i="72"/>
  <c r="AK107" i="72" s="1"/>
  <c r="AI123" i="72"/>
  <c r="N123" i="72"/>
  <c r="N38" i="72"/>
  <c r="AJ38" i="72"/>
  <c r="AK22" i="72" s="1"/>
  <c r="AI38" i="72"/>
  <c r="F2" i="71"/>
  <c r="I3" i="70"/>
  <c r="P144" i="71"/>
  <c r="Q144" i="71"/>
  <c r="N89" i="72"/>
  <c r="AJ89" i="72"/>
  <c r="AK73" i="72" s="1"/>
  <c r="AI89" i="72"/>
  <c r="N21" i="71"/>
  <c r="AB21" i="71"/>
  <c r="AC5" i="71" s="1"/>
  <c r="AA21" i="71"/>
  <c r="P92" i="72"/>
  <c r="Q92" i="72"/>
  <c r="Q39" i="71"/>
  <c r="P39" i="71"/>
  <c r="Q55" i="71"/>
  <c r="R39" i="71" s="1"/>
  <c r="P55" i="71"/>
  <c r="P126" i="71"/>
  <c r="Q126" i="71"/>
  <c r="Q56" i="72"/>
  <c r="P56" i="72"/>
  <c r="N5" i="71"/>
  <c r="AB39" i="71"/>
  <c r="N73" i="71"/>
  <c r="N124" i="71"/>
  <c r="N7" i="72"/>
  <c r="N39" i="72"/>
  <c r="N59" i="72"/>
  <c r="N90" i="72"/>
  <c r="N110" i="72"/>
  <c r="P6" i="71"/>
  <c r="P10" i="71"/>
  <c r="P42" i="71"/>
  <c r="P74" i="71"/>
  <c r="AB75" i="71"/>
  <c r="P92" i="71"/>
  <c r="N123" i="71"/>
  <c r="P125" i="71"/>
  <c r="AB126" i="71"/>
  <c r="P143" i="71"/>
  <c r="AB144" i="71"/>
  <c r="P161" i="71"/>
  <c r="AB162" i="71"/>
  <c r="AI22" i="72"/>
  <c r="N25" i="72"/>
  <c r="P40" i="72"/>
  <c r="P91" i="72"/>
  <c r="O72" i="71"/>
  <c r="AI26" i="72"/>
  <c r="M89" i="71"/>
  <c r="M140" i="71"/>
  <c r="AJ26" i="72"/>
  <c r="M55" i="72"/>
  <c r="M106" i="72"/>
  <c r="E8" i="70"/>
  <c r="P9" i="71"/>
  <c r="P41" i="71"/>
  <c r="AA55" i="71"/>
  <c r="P59" i="71"/>
  <c r="P91" i="71"/>
  <c r="P109" i="71"/>
  <c r="P142" i="71"/>
  <c r="P160" i="71"/>
  <c r="N5" i="72"/>
  <c r="AI7" i="72"/>
  <c r="M21" i="72"/>
  <c r="N24" i="72"/>
  <c r="AI59" i="72"/>
  <c r="M72" i="72"/>
  <c r="AI110" i="72"/>
  <c r="AA5" i="71"/>
  <c r="AB55" i="71"/>
  <c r="AC39" i="71" s="1"/>
  <c r="AA73" i="71"/>
  <c r="P90" i="71"/>
  <c r="AA124" i="71"/>
  <c r="P141" i="71"/>
  <c r="N159" i="71"/>
  <c r="H1" i="72"/>
  <c r="P6" i="72"/>
  <c r="AI25" i="72"/>
  <c r="AI39" i="72"/>
  <c r="N42" i="72"/>
  <c r="P58" i="72"/>
  <c r="AI90" i="72"/>
  <c r="N93" i="72"/>
  <c r="P109" i="72"/>
  <c r="AB5" i="71"/>
  <c r="M106" i="71"/>
  <c r="AA142" i="71"/>
  <c r="M157" i="71"/>
  <c r="N158" i="71"/>
  <c r="AA160" i="71"/>
  <c r="P40" i="71"/>
  <c r="P58" i="71"/>
  <c r="P76" i="71"/>
  <c r="AA123" i="71"/>
  <c r="P127" i="71"/>
  <c r="AI6" i="72"/>
  <c r="AI58" i="72"/>
  <c r="N107" i="72"/>
  <c r="AI109" i="72"/>
  <c r="N22" i="72"/>
  <c r="N73" i="72"/>
  <c r="P75" i="69"/>
  <c r="Q75" i="69"/>
  <c r="Q59" i="69"/>
  <c r="P59" i="69"/>
  <c r="Q22" i="68"/>
  <c r="P22" i="68"/>
  <c r="Q56" i="68"/>
  <c r="P56" i="68"/>
  <c r="AJ157" i="69"/>
  <c r="AK141" i="69" s="1"/>
  <c r="AI157" i="69"/>
  <c r="N157" i="69"/>
  <c r="Q76" i="69"/>
  <c r="P76" i="69"/>
  <c r="AB55" i="68"/>
  <c r="AC39" i="68" s="1"/>
  <c r="AA55" i="68"/>
  <c r="N55" i="68"/>
  <c r="P24" i="69"/>
  <c r="Q24" i="69"/>
  <c r="Q158" i="68"/>
  <c r="P158" i="68"/>
  <c r="Q7" i="69"/>
  <c r="P7" i="69"/>
  <c r="I3" i="67"/>
  <c r="F2" i="68"/>
  <c r="N21" i="69"/>
  <c r="AJ21" i="69"/>
  <c r="AK5" i="69" s="1"/>
  <c r="AI21" i="69"/>
  <c r="N38" i="69"/>
  <c r="AJ38" i="69"/>
  <c r="AK22" i="69" s="1"/>
  <c r="AI38" i="69"/>
  <c r="Q39" i="69"/>
  <c r="P39" i="69"/>
  <c r="AB21" i="68"/>
  <c r="AC5" i="68" s="1"/>
  <c r="AA21" i="68"/>
  <c r="N21" i="68"/>
  <c r="Q89" i="69"/>
  <c r="R73" i="69" s="1"/>
  <c r="P89" i="69"/>
  <c r="P7" i="68"/>
  <c r="P23" i="68"/>
  <c r="P93" i="68"/>
  <c r="P126" i="68"/>
  <c r="P144" i="68"/>
  <c r="P162" i="68"/>
  <c r="N23" i="69"/>
  <c r="P40" i="69"/>
  <c r="AJ41" i="69"/>
  <c r="AJ56" i="69"/>
  <c r="N78" i="69"/>
  <c r="AJ107" i="69"/>
  <c r="M123" i="69"/>
  <c r="O21" i="68"/>
  <c r="N5" i="68"/>
  <c r="M72" i="68"/>
  <c r="N73" i="68"/>
  <c r="N124" i="68"/>
  <c r="AB158" i="68"/>
  <c r="N6" i="69"/>
  <c r="AJ24" i="69"/>
  <c r="AI40" i="69"/>
  <c r="M55" i="69"/>
  <c r="N58" i="69"/>
  <c r="P74" i="69"/>
  <c r="AJ75" i="69"/>
  <c r="N90" i="69"/>
  <c r="M106" i="69"/>
  <c r="N109" i="69"/>
  <c r="AJ141" i="69"/>
  <c r="P6" i="68"/>
  <c r="P10" i="68"/>
  <c r="P42" i="68"/>
  <c r="P74" i="68"/>
  <c r="P92" i="68"/>
  <c r="N123" i="68"/>
  <c r="P125" i="68"/>
  <c r="P143" i="68"/>
  <c r="P161" i="68"/>
  <c r="AI7" i="69"/>
  <c r="P22" i="69"/>
  <c r="AI59" i="69"/>
  <c r="P73" i="69"/>
  <c r="N77" i="69"/>
  <c r="AI140" i="69"/>
  <c r="P144" i="69"/>
  <c r="E8" i="67"/>
  <c r="AA22" i="68"/>
  <c r="AA56" i="68"/>
  <c r="H1" i="69"/>
  <c r="AJ7" i="69"/>
  <c r="AI39" i="69"/>
  <c r="N42" i="69"/>
  <c r="AJ59" i="69"/>
  <c r="AI74" i="69"/>
  <c r="AI78" i="69"/>
  <c r="AB22" i="68"/>
  <c r="AB56" i="68"/>
  <c r="M89" i="68"/>
  <c r="N90" i="68"/>
  <c r="M140" i="68"/>
  <c r="N141" i="68"/>
  <c r="M174" i="68"/>
  <c r="P5" i="69"/>
  <c r="AJ39" i="69"/>
  <c r="P9" i="68"/>
  <c r="P41" i="68"/>
  <c r="P59" i="68"/>
  <c r="P91" i="68"/>
  <c r="P109" i="68"/>
  <c r="P142" i="68"/>
  <c r="P160" i="68"/>
  <c r="AI6" i="69"/>
  <c r="AI22" i="69"/>
  <c r="N56" i="69"/>
  <c r="AI58" i="69"/>
  <c r="AI73" i="69"/>
  <c r="N107" i="69"/>
  <c r="AI109" i="69"/>
  <c r="P124" i="69"/>
  <c r="AA5" i="68"/>
  <c r="AA73" i="68"/>
  <c r="AA124" i="68"/>
  <c r="AJ22" i="69"/>
  <c r="N41" i="69"/>
  <c r="P57" i="69"/>
  <c r="AI90" i="69"/>
  <c r="P108" i="69"/>
  <c r="AB5" i="68"/>
  <c r="M38" i="68"/>
  <c r="M106" i="68"/>
  <c r="M157" i="68"/>
  <c r="N141" i="69"/>
  <c r="M72" i="69"/>
  <c r="AI89" i="69"/>
  <c r="AJ89" i="69"/>
  <c r="AK73" i="69" s="1"/>
  <c r="Q58" i="65"/>
  <c r="P58" i="65"/>
  <c r="N89" i="66"/>
  <c r="AJ89" i="66"/>
  <c r="AK73" i="66" s="1"/>
  <c r="AI89" i="66"/>
  <c r="P75" i="66"/>
  <c r="Q75" i="66"/>
  <c r="Q6" i="65"/>
  <c r="P6" i="65"/>
  <c r="AB123" i="65"/>
  <c r="AC107" i="65" s="1"/>
  <c r="AA123" i="65"/>
  <c r="N123" i="65"/>
  <c r="Q7" i="66"/>
  <c r="P7" i="66"/>
  <c r="I3" i="64"/>
  <c r="F2" i="65"/>
  <c r="AB55" i="65"/>
  <c r="AC39" i="65" s="1"/>
  <c r="AA55" i="65"/>
  <c r="N55" i="65"/>
  <c r="P24" i="66"/>
  <c r="Q24" i="66"/>
  <c r="Q41" i="66"/>
  <c r="P41" i="66"/>
  <c r="AJ157" i="66"/>
  <c r="AK141" i="66" s="1"/>
  <c r="AI157" i="66"/>
  <c r="N157" i="66"/>
  <c r="AB21" i="65"/>
  <c r="AC5" i="65" s="1"/>
  <c r="AA21" i="65"/>
  <c r="N21" i="65"/>
  <c r="N21" i="66"/>
  <c r="AJ21" i="66"/>
  <c r="AK5" i="66" s="1"/>
  <c r="AI21" i="66"/>
  <c r="N38" i="66"/>
  <c r="AJ38" i="66"/>
  <c r="AK22" i="66" s="1"/>
  <c r="AI38" i="66"/>
  <c r="Q39" i="66"/>
  <c r="P39" i="66"/>
  <c r="Q158" i="65"/>
  <c r="P158" i="65"/>
  <c r="AB72" i="65"/>
  <c r="AC56" i="65" s="1"/>
  <c r="AA72" i="65"/>
  <c r="N72" i="65"/>
  <c r="P38" i="65"/>
  <c r="Q38" i="65"/>
  <c r="R22" i="65" s="1"/>
  <c r="Q76" i="65"/>
  <c r="P76" i="65"/>
  <c r="Q59" i="66"/>
  <c r="P59" i="66"/>
  <c r="Q77" i="66"/>
  <c r="P77" i="66"/>
  <c r="AB58" i="65"/>
  <c r="AB76" i="65"/>
  <c r="AB108" i="65"/>
  <c r="AB127" i="65"/>
  <c r="N23" i="66"/>
  <c r="AJ41" i="66"/>
  <c r="AJ56" i="66"/>
  <c r="AJ107" i="66"/>
  <c r="M123" i="66"/>
  <c r="AB39" i="65"/>
  <c r="N73" i="65"/>
  <c r="N124" i="65"/>
  <c r="AB158" i="65"/>
  <c r="N6" i="66"/>
  <c r="AJ24" i="66"/>
  <c r="AI40" i="66"/>
  <c r="M55" i="66"/>
  <c r="N58" i="66"/>
  <c r="P74" i="66"/>
  <c r="AJ75" i="66"/>
  <c r="P78" i="66"/>
  <c r="N90" i="66"/>
  <c r="M106" i="66"/>
  <c r="N109" i="66"/>
  <c r="AJ141" i="66"/>
  <c r="AB6" i="65"/>
  <c r="P9" i="65"/>
  <c r="AA38" i="65"/>
  <c r="P42" i="65"/>
  <c r="P74" i="65"/>
  <c r="P92" i="65"/>
  <c r="P125" i="65"/>
  <c r="P143" i="65"/>
  <c r="P161" i="65"/>
  <c r="P22" i="66"/>
  <c r="AI59" i="66"/>
  <c r="P73" i="66"/>
  <c r="AI140" i="66"/>
  <c r="P144" i="66"/>
  <c r="H1" i="65"/>
  <c r="AB38" i="65"/>
  <c r="AC22" i="65" s="1"/>
  <c r="H1" i="66"/>
  <c r="AI39" i="66"/>
  <c r="M89" i="65"/>
  <c r="N90" i="65"/>
  <c r="M140" i="65"/>
  <c r="M174" i="65"/>
  <c r="P5" i="66"/>
  <c r="AJ39" i="66"/>
  <c r="N57" i="66"/>
  <c r="P41" i="65"/>
  <c r="P59" i="65"/>
  <c r="P91" i="65"/>
  <c r="P109" i="65"/>
  <c r="P142" i="65"/>
  <c r="P160" i="65"/>
  <c r="AI6" i="66"/>
  <c r="AI22" i="66"/>
  <c r="P42" i="66"/>
  <c r="N56" i="66"/>
  <c r="AI58" i="66"/>
  <c r="AI73" i="66"/>
  <c r="N76" i="66"/>
  <c r="N107" i="66"/>
  <c r="AI109" i="66"/>
  <c r="P124" i="66"/>
  <c r="P143" i="66"/>
  <c r="AA73" i="65"/>
  <c r="N108" i="65"/>
  <c r="AA124" i="65"/>
  <c r="N127" i="65"/>
  <c r="P141" i="65"/>
  <c r="AJ22" i="66"/>
  <c r="AJ73" i="66"/>
  <c r="AI90" i="66"/>
  <c r="P108" i="66"/>
  <c r="M106" i="65"/>
  <c r="M157" i="65"/>
  <c r="AA160" i="65"/>
  <c r="AI5" i="66"/>
  <c r="AI42" i="66"/>
  <c r="N141" i="66"/>
  <c r="P7" i="65"/>
  <c r="P40" i="65"/>
  <c r="P159" i="65"/>
  <c r="P163" i="65"/>
  <c r="AJ5" i="66"/>
  <c r="AI57" i="66"/>
  <c r="M72" i="66"/>
  <c r="P39" i="65"/>
  <c r="AA90" i="65"/>
  <c r="P107" i="65"/>
  <c r="AA141" i="65"/>
  <c r="Q41" i="63"/>
  <c r="P41" i="63"/>
  <c r="Q8" i="62"/>
  <c r="P8" i="62"/>
  <c r="P90" i="62"/>
  <c r="Q90" i="62"/>
  <c r="Q41" i="62"/>
  <c r="P41" i="62"/>
  <c r="N174" i="62"/>
  <c r="AB174" i="62"/>
  <c r="AC158" i="62" s="1"/>
  <c r="AA174" i="62"/>
  <c r="AJ38" i="63"/>
  <c r="AK22" i="63" s="1"/>
  <c r="AI38" i="63"/>
  <c r="N38" i="63"/>
  <c r="AJ140" i="63"/>
  <c r="AK124" i="63" s="1"/>
  <c r="AI140" i="63"/>
  <c r="N140" i="63"/>
  <c r="Q21" i="63"/>
  <c r="R5" i="63" s="1"/>
  <c r="P21" i="63"/>
  <c r="Q42" i="63"/>
  <c r="P42" i="63"/>
  <c r="Q72" i="63"/>
  <c r="R56" i="63" s="1"/>
  <c r="P72" i="63"/>
  <c r="F2" i="62"/>
  <c r="I3" i="61"/>
  <c r="Q159" i="62"/>
  <c r="P159" i="62"/>
  <c r="Q56" i="63"/>
  <c r="P56" i="63"/>
  <c r="P108" i="63"/>
  <c r="Q108" i="63"/>
  <c r="P108" i="62"/>
  <c r="Q108" i="62"/>
  <c r="Q125" i="63"/>
  <c r="P125" i="63"/>
  <c r="M38" i="62"/>
  <c r="AA41" i="62"/>
  <c r="AB73" i="62"/>
  <c r="M106" i="62"/>
  <c r="Q141" i="62"/>
  <c r="M157" i="62"/>
  <c r="AI21" i="63"/>
  <c r="AI72" i="63"/>
  <c r="AJ21" i="63"/>
  <c r="AK5" i="63" s="1"/>
  <c r="AJ72" i="63"/>
  <c r="AK56" i="63" s="1"/>
  <c r="N6" i="62"/>
  <c r="N23" i="62"/>
  <c r="N57" i="62"/>
  <c r="N75" i="62"/>
  <c r="AA90" i="62"/>
  <c r="N93" i="62"/>
  <c r="P107" i="62"/>
  <c r="AB123" i="62"/>
  <c r="AC107" i="62" s="1"/>
  <c r="N126" i="62"/>
  <c r="AA141" i="62"/>
  <c r="N144" i="62"/>
  <c r="P158" i="62"/>
  <c r="N162" i="62"/>
  <c r="N40" i="63"/>
  <c r="M89" i="63"/>
  <c r="N5" i="62"/>
  <c r="M21" i="62"/>
  <c r="N22" i="62"/>
  <c r="M55" i="62"/>
  <c r="N56" i="62"/>
  <c r="AB90" i="62"/>
  <c r="N7" i="63"/>
  <c r="O21" i="63"/>
  <c r="P24" i="63"/>
  <c r="N39" i="63"/>
  <c r="AI56" i="63"/>
  <c r="N59" i="63"/>
  <c r="P75" i="63"/>
  <c r="P127" i="63"/>
  <c r="AB108" i="62"/>
  <c r="AB159" i="62"/>
  <c r="AJ56" i="63"/>
  <c r="N74" i="63"/>
  <c r="M123" i="63"/>
  <c r="N22" i="63"/>
  <c r="AI24" i="63"/>
  <c r="AI75" i="63"/>
  <c r="AA6" i="62"/>
  <c r="AA23" i="62"/>
  <c r="AA57" i="62"/>
  <c r="M72" i="62"/>
  <c r="AA75" i="62"/>
  <c r="AA93" i="62"/>
  <c r="AA126" i="62"/>
  <c r="AA144" i="62"/>
  <c r="AA162" i="62"/>
  <c r="N6" i="63"/>
  <c r="P23" i="63"/>
  <c r="AI40" i="63"/>
  <c r="M55" i="63"/>
  <c r="N58" i="63"/>
  <c r="P78" i="63"/>
  <c r="N90" i="63"/>
  <c r="M106" i="63"/>
  <c r="N109" i="63"/>
  <c r="P126" i="63"/>
  <c r="P9" i="62"/>
  <c r="P42" i="62"/>
  <c r="P74" i="62"/>
  <c r="P92" i="62"/>
  <c r="P161" i="62"/>
  <c r="AI7" i="63"/>
  <c r="AI59" i="63"/>
  <c r="P73" i="63"/>
  <c r="N77" i="63"/>
  <c r="AA5" i="62"/>
  <c r="AA22" i="62"/>
  <c r="AA56" i="62"/>
  <c r="P73" i="62"/>
  <c r="P124" i="62"/>
  <c r="AI39" i="63"/>
  <c r="AI74" i="63"/>
  <c r="AI78" i="63"/>
  <c r="N124" i="63"/>
  <c r="M89" i="62"/>
  <c r="M140" i="62"/>
  <c r="P59" i="62"/>
  <c r="P91" i="62"/>
  <c r="P109" i="62"/>
  <c r="P142" i="62"/>
  <c r="P160" i="62"/>
  <c r="AI6" i="63"/>
  <c r="AI22" i="63"/>
  <c r="AI58" i="63"/>
  <c r="AI73" i="63"/>
  <c r="AI109" i="63"/>
  <c r="AJ22" i="63"/>
  <c r="P74" i="60"/>
  <c r="Q74" i="60"/>
  <c r="Q7" i="60"/>
  <c r="P7" i="60"/>
  <c r="N21" i="60"/>
  <c r="AJ21" i="60"/>
  <c r="AK5" i="60" s="1"/>
  <c r="AI21" i="60"/>
  <c r="P24" i="60"/>
  <c r="Q24" i="60"/>
  <c r="Q8" i="59"/>
  <c r="P8" i="59"/>
  <c r="Q41" i="59"/>
  <c r="P41" i="59"/>
  <c r="P10" i="60"/>
  <c r="Q10" i="60"/>
  <c r="P73" i="59"/>
  <c r="Q73" i="59"/>
  <c r="Q91" i="59"/>
  <c r="P91" i="59"/>
  <c r="AB123" i="59"/>
  <c r="AC107" i="59" s="1"/>
  <c r="AA123" i="59"/>
  <c r="N123" i="59"/>
  <c r="Q124" i="59"/>
  <c r="P124" i="59"/>
  <c r="Q162" i="59"/>
  <c r="P162" i="59"/>
  <c r="Q143" i="59"/>
  <c r="P143" i="59"/>
  <c r="AJ106" i="60"/>
  <c r="AK90" i="60" s="1"/>
  <c r="AI106" i="60"/>
  <c r="N106" i="60"/>
  <c r="N21" i="59"/>
  <c r="AB21" i="59"/>
  <c r="AC5" i="59" s="1"/>
  <c r="AA21" i="59"/>
  <c r="P6" i="60"/>
  <c r="Q6" i="60"/>
  <c r="Q22" i="59"/>
  <c r="P22" i="59"/>
  <c r="AB72" i="59"/>
  <c r="AC56" i="59" s="1"/>
  <c r="AA72" i="59"/>
  <c r="N72" i="59"/>
  <c r="P28" i="60"/>
  <c r="Q28" i="60"/>
  <c r="Q144" i="59"/>
  <c r="P144" i="59"/>
  <c r="N142" i="59"/>
  <c r="N160" i="59"/>
  <c r="M89" i="59"/>
  <c r="N90" i="59"/>
  <c r="M140" i="59"/>
  <c r="N141" i="59"/>
  <c r="AA143" i="59"/>
  <c r="AA161" i="59"/>
  <c r="M174" i="59"/>
  <c r="P5" i="60"/>
  <c r="N9" i="60"/>
  <c r="P23" i="60"/>
  <c r="AJ24" i="60"/>
  <c r="P27" i="60"/>
  <c r="AJ28" i="60"/>
  <c r="M55" i="60"/>
  <c r="AJ90" i="60"/>
  <c r="E8" i="58"/>
  <c r="N59" i="59"/>
  <c r="N109" i="59"/>
  <c r="F2" i="59"/>
  <c r="AB143" i="59"/>
  <c r="AI6" i="60"/>
  <c r="AI10" i="60"/>
  <c r="N26" i="60"/>
  <c r="N30" i="60"/>
  <c r="O38" i="60"/>
  <c r="N22" i="60"/>
  <c r="M38" i="60"/>
  <c r="N41" i="60"/>
  <c r="N93" i="60"/>
  <c r="AA73" i="59"/>
  <c r="AA124" i="59"/>
  <c r="N127" i="59"/>
  <c r="N159" i="59"/>
  <c r="AJ6" i="60"/>
  <c r="AJ10" i="60"/>
  <c r="N40" i="60"/>
  <c r="N44" i="60"/>
  <c r="M89" i="60"/>
  <c r="N92" i="60"/>
  <c r="AA8" i="59"/>
  <c r="M38" i="59"/>
  <c r="N39" i="59"/>
  <c r="AA41" i="59"/>
  <c r="AA59" i="59"/>
  <c r="AB73" i="59"/>
  <c r="AA91" i="59"/>
  <c r="M106" i="59"/>
  <c r="AA109" i="59"/>
  <c r="AB124" i="59"/>
  <c r="AA142" i="59"/>
  <c r="M157" i="59"/>
  <c r="N158" i="59"/>
  <c r="AA160" i="59"/>
  <c r="AI41" i="60"/>
  <c r="AI93" i="60"/>
  <c r="AB8" i="59"/>
  <c r="P40" i="59"/>
  <c r="AB41" i="59"/>
  <c r="P58" i="59"/>
  <c r="P76" i="59"/>
  <c r="AB91" i="59"/>
  <c r="P163" i="59"/>
  <c r="AI9" i="60"/>
  <c r="AI22" i="60"/>
  <c r="N25" i="60"/>
  <c r="N29" i="60"/>
  <c r="N56" i="60"/>
  <c r="M72" i="60"/>
  <c r="N75" i="60"/>
  <c r="AA90" i="59"/>
  <c r="P107" i="59"/>
  <c r="AA141" i="59"/>
  <c r="P8" i="60"/>
  <c r="AI26" i="60"/>
  <c r="AI30" i="60"/>
  <c r="P39" i="60"/>
  <c r="N43" i="60"/>
  <c r="N5" i="59"/>
  <c r="M55" i="59"/>
  <c r="N56" i="59"/>
  <c r="AA159" i="59"/>
  <c r="AI40" i="60"/>
  <c r="AI44" i="60"/>
  <c r="N90" i="60"/>
  <c r="AI8" i="60"/>
  <c r="P91" i="60"/>
  <c r="AA158" i="59"/>
  <c r="AI25" i="60"/>
  <c r="AI29" i="60"/>
  <c r="AI39" i="60"/>
  <c r="AI75" i="60"/>
  <c r="Q93" i="56"/>
  <c r="P93" i="56"/>
  <c r="N21" i="57"/>
  <c r="AJ21" i="57"/>
  <c r="AK5" i="57" s="1"/>
  <c r="AI21" i="57"/>
  <c r="Q160" i="56"/>
  <c r="P160" i="56"/>
  <c r="Q75" i="56"/>
  <c r="P75" i="56"/>
  <c r="Q91" i="56"/>
  <c r="P91" i="56"/>
  <c r="AB89" i="56"/>
  <c r="AC73" i="56" s="1"/>
  <c r="AA89" i="56"/>
  <c r="N89" i="56"/>
  <c r="Q144" i="56"/>
  <c r="P144" i="56"/>
  <c r="P10" i="57"/>
  <c r="Q10" i="57"/>
  <c r="Q42" i="57"/>
  <c r="P42" i="57"/>
  <c r="I3" i="55"/>
  <c r="F2" i="56"/>
  <c r="Q126" i="56"/>
  <c r="P126" i="56"/>
  <c r="Q142" i="56"/>
  <c r="P142" i="56"/>
  <c r="Q8" i="57"/>
  <c r="P8" i="57"/>
  <c r="AJ106" i="57"/>
  <c r="AK90" i="57" s="1"/>
  <c r="AI106" i="57"/>
  <c r="N106" i="57"/>
  <c r="Q59" i="56"/>
  <c r="P59" i="56"/>
  <c r="AB140" i="56"/>
  <c r="AC124" i="56" s="1"/>
  <c r="AA140" i="56"/>
  <c r="N140" i="56"/>
  <c r="Q73" i="57"/>
  <c r="P73" i="57"/>
  <c r="Q8" i="56"/>
  <c r="P8" i="56"/>
  <c r="Q41" i="56"/>
  <c r="P41" i="56"/>
  <c r="P6" i="57"/>
  <c r="Q6" i="57"/>
  <c r="Q109" i="56"/>
  <c r="P109" i="56"/>
  <c r="AI55" i="57"/>
  <c r="N55" i="57"/>
  <c r="AJ55" i="57"/>
  <c r="AK39" i="57" s="1"/>
  <c r="AB38" i="56"/>
  <c r="AC22" i="56" s="1"/>
  <c r="AA38" i="56"/>
  <c r="N38" i="56"/>
  <c r="N123" i="56"/>
  <c r="AB123" i="56"/>
  <c r="AC107" i="56" s="1"/>
  <c r="AA123" i="56"/>
  <c r="G8" i="55"/>
  <c r="AI7" i="57"/>
  <c r="Q24" i="57"/>
  <c r="Q28" i="57"/>
  <c r="AI38" i="57"/>
  <c r="AJ56" i="57"/>
  <c r="Q74" i="57"/>
  <c r="AA8" i="56"/>
  <c r="N39" i="56"/>
  <c r="AA41" i="56"/>
  <c r="AA59" i="56"/>
  <c r="AB73" i="56"/>
  <c r="AA91" i="56"/>
  <c r="M106" i="56"/>
  <c r="N107" i="56"/>
  <c r="AA109" i="56"/>
  <c r="AB124" i="56"/>
  <c r="AA142" i="56"/>
  <c r="M157" i="56"/>
  <c r="N158" i="56"/>
  <c r="AA160" i="56"/>
  <c r="M174" i="56"/>
  <c r="N9" i="57"/>
  <c r="N38" i="57"/>
  <c r="AI42" i="57"/>
  <c r="AJ90" i="57"/>
  <c r="P7" i="56"/>
  <c r="AB8" i="56"/>
  <c r="P40" i="56"/>
  <c r="AB41" i="56"/>
  <c r="P58" i="56"/>
  <c r="AB59" i="56"/>
  <c r="P76" i="56"/>
  <c r="AB91" i="56"/>
  <c r="P108" i="56"/>
  <c r="AB109" i="56"/>
  <c r="P127" i="56"/>
  <c r="AB142" i="56"/>
  <c r="P159" i="56"/>
  <c r="AB160" i="56"/>
  <c r="P22" i="57"/>
  <c r="P41" i="57"/>
  <c r="AJ42" i="57"/>
  <c r="AI73" i="57"/>
  <c r="P93" i="57"/>
  <c r="O38" i="56"/>
  <c r="AA90" i="56"/>
  <c r="AA141" i="56"/>
  <c r="N162" i="56"/>
  <c r="AJ6" i="57"/>
  <c r="AJ10" i="57"/>
  <c r="AI23" i="57"/>
  <c r="AI27" i="57"/>
  <c r="N40" i="57"/>
  <c r="N44" i="57"/>
  <c r="AJ73" i="57"/>
  <c r="M89" i="57"/>
  <c r="N92" i="57"/>
  <c r="N5" i="56"/>
  <c r="AA7" i="56"/>
  <c r="M21" i="56"/>
  <c r="M55" i="56"/>
  <c r="P26" i="57"/>
  <c r="P30" i="57"/>
  <c r="AI41" i="57"/>
  <c r="AI9" i="57"/>
  <c r="N25" i="57"/>
  <c r="N29" i="57"/>
  <c r="N56" i="57"/>
  <c r="M72" i="57"/>
  <c r="N75" i="57"/>
  <c r="AA39" i="56"/>
  <c r="AA107" i="56"/>
  <c r="AA158" i="56"/>
  <c r="M72" i="56"/>
  <c r="N73" i="56"/>
  <c r="AB107" i="56"/>
  <c r="N124" i="56"/>
  <c r="N7" i="57"/>
  <c r="N90" i="57"/>
  <c r="P9" i="56"/>
  <c r="P42" i="56"/>
  <c r="P74" i="56"/>
  <c r="P92" i="56"/>
  <c r="P125" i="56"/>
  <c r="P143" i="56"/>
  <c r="P161" i="56"/>
  <c r="P43" i="57"/>
  <c r="P91" i="57"/>
  <c r="AA56" i="56"/>
  <c r="AI75" i="57"/>
  <c r="Q123" i="53"/>
  <c r="R107" i="53" s="1"/>
  <c r="P123" i="53"/>
  <c r="Q174" i="53"/>
  <c r="R158" i="53" s="1"/>
  <c r="P174" i="53"/>
  <c r="Q42" i="54"/>
  <c r="P42" i="54"/>
  <c r="N89" i="54"/>
  <c r="AJ89" i="54"/>
  <c r="AK73" i="54" s="1"/>
  <c r="AI89" i="54"/>
  <c r="Q21" i="53"/>
  <c r="R5" i="53" s="1"/>
  <c r="P21" i="53"/>
  <c r="Q5" i="54"/>
  <c r="P5" i="54"/>
  <c r="Q24" i="54"/>
  <c r="P24" i="54"/>
  <c r="N38" i="54"/>
  <c r="AJ38" i="54"/>
  <c r="AK22" i="54" s="1"/>
  <c r="AI38" i="54"/>
  <c r="Q157" i="53"/>
  <c r="R141" i="53" s="1"/>
  <c r="P157" i="53"/>
  <c r="Q43" i="54"/>
  <c r="P43" i="54"/>
  <c r="Q76" i="54"/>
  <c r="P76" i="54"/>
  <c r="AB38" i="53"/>
  <c r="AC22" i="53" s="1"/>
  <c r="AA38" i="53"/>
  <c r="N38" i="53"/>
  <c r="Q6" i="53"/>
  <c r="P6" i="53"/>
  <c r="Q106" i="53"/>
  <c r="R90" i="53" s="1"/>
  <c r="P106" i="53"/>
  <c r="Q56" i="54"/>
  <c r="P56" i="54"/>
  <c r="Q107" i="54"/>
  <c r="P107" i="54"/>
  <c r="AJ140" i="54"/>
  <c r="AK124" i="54" s="1"/>
  <c r="AI140" i="54"/>
  <c r="N140" i="54"/>
  <c r="Q127" i="54"/>
  <c r="P127" i="54"/>
  <c r="I3" i="52"/>
  <c r="F2" i="53"/>
  <c r="Q55" i="54"/>
  <c r="R39" i="54" s="1"/>
  <c r="P55" i="54"/>
  <c r="Q106" i="54"/>
  <c r="R90" i="54" s="1"/>
  <c r="P106" i="54"/>
  <c r="Q5" i="53"/>
  <c r="M72" i="53"/>
  <c r="AB107" i="53"/>
  <c r="Q124" i="53"/>
  <c r="M140" i="53"/>
  <c r="AB158" i="53"/>
  <c r="Q175" i="53"/>
  <c r="M191" i="53"/>
  <c r="M208" i="53"/>
  <c r="Q6" i="54"/>
  <c r="AJ23" i="54"/>
  <c r="Q57" i="54"/>
  <c r="AJ77" i="54"/>
  <c r="AJ90" i="54"/>
  <c r="Q108" i="54"/>
  <c r="AJ125" i="54"/>
  <c r="AB6" i="53"/>
  <c r="AA21" i="53"/>
  <c r="N55" i="53"/>
  <c r="AA106" i="53"/>
  <c r="P110" i="53"/>
  <c r="P142" i="53"/>
  <c r="AA157" i="53"/>
  <c r="P161" i="53"/>
  <c r="P193" i="53"/>
  <c r="AI6" i="54"/>
  <c r="AJ43" i="54"/>
  <c r="AI57" i="54"/>
  <c r="M72" i="54"/>
  <c r="N75" i="54"/>
  <c r="AI124" i="54"/>
  <c r="AB21" i="53"/>
  <c r="AC5" i="53" s="1"/>
  <c r="N40" i="53"/>
  <c r="AB106" i="53"/>
  <c r="AC90" i="53" s="1"/>
  <c r="N109" i="53"/>
  <c r="AA124" i="53"/>
  <c r="P141" i="53"/>
  <c r="AB157" i="53"/>
  <c r="AC141" i="53" s="1"/>
  <c r="AA175" i="53"/>
  <c r="P192" i="53"/>
  <c r="AI76" i="54"/>
  <c r="AJ124" i="54"/>
  <c r="AA193" i="53"/>
  <c r="AI5" i="54"/>
  <c r="AI42" i="54"/>
  <c r="AI56" i="54"/>
  <c r="N59" i="54"/>
  <c r="AJ76" i="54"/>
  <c r="AI107" i="54"/>
  <c r="N89" i="53"/>
  <c r="AA123" i="53"/>
  <c r="AA174" i="53"/>
  <c r="P196" i="53"/>
  <c r="AJ5" i="54"/>
  <c r="M21" i="54"/>
  <c r="P41" i="54"/>
  <c r="AJ42" i="54"/>
  <c r="AJ56" i="54"/>
  <c r="N74" i="54"/>
  <c r="N78" i="54"/>
  <c r="AJ107" i="54"/>
  <c r="M123" i="54"/>
  <c r="N126" i="54"/>
  <c r="AB123" i="53"/>
  <c r="AC107" i="53" s="1"/>
  <c r="AB174" i="53"/>
  <c r="AC158" i="53" s="1"/>
  <c r="AI55" i="54"/>
  <c r="AI106" i="54"/>
  <c r="AJ55" i="54"/>
  <c r="AK39" i="54" s="1"/>
  <c r="AJ106" i="54"/>
  <c r="AK90" i="54" s="1"/>
  <c r="P23" i="53"/>
  <c r="AA55" i="53"/>
  <c r="P76" i="53"/>
  <c r="P108" i="53"/>
  <c r="P126" i="53"/>
  <c r="P177" i="53"/>
  <c r="P195" i="53"/>
  <c r="N23" i="54"/>
  <c r="P40" i="54"/>
  <c r="P73" i="54"/>
  <c r="N77" i="54"/>
  <c r="N125" i="54"/>
  <c r="P22" i="53"/>
  <c r="P107" i="53"/>
  <c r="P158" i="53"/>
  <c r="P7" i="54"/>
  <c r="P39" i="54"/>
  <c r="P58" i="54"/>
  <c r="P90" i="54"/>
  <c r="P109" i="54"/>
  <c r="N124" i="54"/>
  <c r="P75" i="53"/>
  <c r="AA89" i="53"/>
  <c r="P93" i="53"/>
  <c r="P125" i="53"/>
  <c r="P143" i="53"/>
  <c r="P176" i="53"/>
  <c r="P194" i="53"/>
  <c r="P22" i="54"/>
  <c r="AI109" i="54"/>
  <c r="AI57" i="51"/>
  <c r="AJ57" i="51"/>
  <c r="AI127" i="51"/>
  <c r="N40" i="51"/>
  <c r="Q40" i="51" s="1"/>
  <c r="AI42" i="51"/>
  <c r="AC2" i="51"/>
  <c r="P6" i="51"/>
  <c r="N41" i="51"/>
  <c r="Q41" i="51" s="1"/>
  <c r="K55" i="51"/>
  <c r="N90" i="51"/>
  <c r="Q90" i="51" s="1"/>
  <c r="N109" i="51"/>
  <c r="P109" i="51" s="1"/>
  <c r="AJ126" i="51"/>
  <c r="AJ24" i="51"/>
  <c r="AI41" i="51"/>
  <c r="AI6" i="51"/>
  <c r="N73" i="51"/>
  <c r="Q73" i="51" s="1"/>
  <c r="AJ127" i="51"/>
  <c r="AI40" i="51"/>
  <c r="K72" i="51"/>
  <c r="AI75" i="51"/>
  <c r="AI108" i="51"/>
  <c r="O72" i="51"/>
  <c r="AJ75" i="51"/>
  <c r="M89" i="51"/>
  <c r="AJ89" i="51" s="1"/>
  <c r="AK73" i="51" s="1"/>
  <c r="N7" i="51"/>
  <c r="Q7" i="51" s="1"/>
  <c r="AJ73" i="51"/>
  <c r="AJ78" i="51"/>
  <c r="F1" i="51"/>
  <c r="F2" i="51" s="1"/>
  <c r="N58" i="51"/>
  <c r="Q58" i="51" s="1"/>
  <c r="K89" i="51"/>
  <c r="N39" i="51"/>
  <c r="Q39" i="51" s="1"/>
  <c r="Z2" i="51"/>
  <c r="AI22" i="51"/>
  <c r="K38" i="51"/>
  <c r="O55" i="51"/>
  <c r="K106" i="51"/>
  <c r="Q106" i="51" s="1"/>
  <c r="R90" i="51" s="1"/>
  <c r="O21" i="51"/>
  <c r="AJ22" i="51"/>
  <c r="O38" i="51"/>
  <c r="M55" i="51"/>
  <c r="N55" i="51" s="1"/>
  <c r="Q55" i="51" s="1"/>
  <c r="R39" i="51" s="1"/>
  <c r="AJ74" i="51"/>
  <c r="O106" i="51"/>
  <c r="M140" i="51"/>
  <c r="AJ140" i="51" s="1"/>
  <c r="AK124" i="51" s="1"/>
  <c r="Q38" i="50"/>
  <c r="R22" i="50" s="1"/>
  <c r="P38" i="50"/>
  <c r="N89" i="51"/>
  <c r="Q75" i="51"/>
  <c r="P75" i="51"/>
  <c r="Q89" i="50"/>
  <c r="R73" i="50" s="1"/>
  <c r="P89" i="50"/>
  <c r="I3" i="49"/>
  <c r="F2" i="50"/>
  <c r="Q43" i="51"/>
  <c r="P43" i="51"/>
  <c r="Q177" i="50"/>
  <c r="P177" i="50"/>
  <c r="Q5" i="51"/>
  <c r="P5" i="51"/>
  <c r="Q157" i="50"/>
  <c r="R141" i="50" s="1"/>
  <c r="P157" i="50"/>
  <c r="Q22" i="51"/>
  <c r="P22" i="51"/>
  <c r="Q56" i="51"/>
  <c r="P56" i="51"/>
  <c r="Q76" i="51"/>
  <c r="P76" i="51"/>
  <c r="Q55" i="50"/>
  <c r="R39" i="50" s="1"/>
  <c r="P55" i="50"/>
  <c r="Q72" i="50"/>
  <c r="R56" i="50" s="1"/>
  <c r="P72" i="50"/>
  <c r="Q107" i="51"/>
  <c r="P107" i="51"/>
  <c r="Q140" i="50"/>
  <c r="R124" i="50" s="1"/>
  <c r="P140" i="50"/>
  <c r="P106" i="51"/>
  <c r="Q127" i="51"/>
  <c r="P127" i="51"/>
  <c r="Q42" i="51"/>
  <c r="P42" i="51"/>
  <c r="M21" i="50"/>
  <c r="Q39" i="50"/>
  <c r="Q90" i="50"/>
  <c r="Q158" i="50"/>
  <c r="M174" i="50"/>
  <c r="M208" i="50"/>
  <c r="Q6" i="51"/>
  <c r="AJ23" i="51"/>
  <c r="AJ39" i="51"/>
  <c r="AI43" i="51"/>
  <c r="Q57" i="51"/>
  <c r="AJ77" i="51"/>
  <c r="AJ90" i="51"/>
  <c r="Q108" i="51"/>
  <c r="AJ125" i="51"/>
  <c r="AA55" i="50"/>
  <c r="AA72" i="50"/>
  <c r="P76" i="50"/>
  <c r="N106" i="50"/>
  <c r="P126" i="50"/>
  <c r="AA140" i="50"/>
  <c r="P144" i="50"/>
  <c r="AB177" i="50"/>
  <c r="AJ43" i="51"/>
  <c r="M72" i="51"/>
  <c r="AI124" i="51"/>
  <c r="AB55" i="50"/>
  <c r="AC39" i="50" s="1"/>
  <c r="AB72" i="50"/>
  <c r="AC56" i="50" s="1"/>
  <c r="P107" i="50"/>
  <c r="AB140" i="50"/>
  <c r="AC124" i="50" s="1"/>
  <c r="P175" i="50"/>
  <c r="M38" i="51"/>
  <c r="AI76" i="51"/>
  <c r="AJ124" i="51"/>
  <c r="M123" i="50"/>
  <c r="M191" i="50"/>
  <c r="N192" i="50"/>
  <c r="AA194" i="50"/>
  <c r="AI5" i="51"/>
  <c r="AI56" i="51"/>
  <c r="N59" i="51"/>
  <c r="AJ76" i="51"/>
  <c r="AI107" i="51"/>
  <c r="AA38" i="50"/>
  <c r="P75" i="50"/>
  <c r="AA89" i="50"/>
  <c r="P93" i="50"/>
  <c r="P125" i="50"/>
  <c r="P143" i="50"/>
  <c r="AA157" i="50"/>
  <c r="P161" i="50"/>
  <c r="P193" i="50"/>
  <c r="P197" i="50"/>
  <c r="AJ5" i="51"/>
  <c r="M21" i="51"/>
  <c r="N24" i="51"/>
  <c r="P41" i="51"/>
  <c r="AJ42" i="51"/>
  <c r="AJ56" i="51"/>
  <c r="N74" i="51"/>
  <c r="N78" i="51"/>
  <c r="AJ107" i="51"/>
  <c r="M123" i="51"/>
  <c r="N126" i="51"/>
  <c r="AB38" i="50"/>
  <c r="AC22" i="50" s="1"/>
  <c r="AB89" i="50"/>
  <c r="AC73" i="50" s="1"/>
  <c r="AB157" i="50"/>
  <c r="AC141" i="50" s="1"/>
  <c r="N178" i="50"/>
  <c r="AI55" i="51"/>
  <c r="AI106" i="51"/>
  <c r="AJ106" i="51"/>
  <c r="AK90" i="51" s="1"/>
  <c r="P74" i="50"/>
  <c r="P92" i="50"/>
  <c r="AA106" i="50"/>
  <c r="P110" i="50"/>
  <c r="P196" i="50"/>
  <c r="N23" i="51"/>
  <c r="P40" i="51"/>
  <c r="P73" i="51"/>
  <c r="N77" i="51"/>
  <c r="N125" i="51"/>
  <c r="P56" i="50"/>
  <c r="P73" i="50"/>
  <c r="P141" i="50"/>
  <c r="P39" i="51"/>
  <c r="P58" i="51"/>
  <c r="N124" i="51"/>
  <c r="P127" i="50"/>
  <c r="AI7" i="51"/>
  <c r="AI58" i="51"/>
  <c r="AI109" i="51"/>
  <c r="Q195" i="47"/>
  <c r="P195" i="47"/>
  <c r="Q7" i="48"/>
  <c r="P7" i="48"/>
  <c r="Q89" i="47"/>
  <c r="R73" i="47" s="1"/>
  <c r="P89" i="47"/>
  <c r="Q177" i="47"/>
  <c r="P177" i="47"/>
  <c r="Q5" i="48"/>
  <c r="P5" i="48"/>
  <c r="Q157" i="47"/>
  <c r="R141" i="47" s="1"/>
  <c r="P157" i="47"/>
  <c r="N55" i="47"/>
  <c r="AB55" i="47"/>
  <c r="AC39" i="47" s="1"/>
  <c r="AA55" i="47"/>
  <c r="Q76" i="48"/>
  <c r="P76" i="48"/>
  <c r="Q43" i="48"/>
  <c r="P43" i="48"/>
  <c r="Q107" i="48"/>
  <c r="P107" i="48"/>
  <c r="AJ140" i="48"/>
  <c r="AK124" i="48" s="1"/>
  <c r="AI140" i="48"/>
  <c r="N140" i="48"/>
  <c r="Q56" i="48"/>
  <c r="P56" i="48"/>
  <c r="Q77" i="48"/>
  <c r="P77" i="48"/>
  <c r="I3" i="46"/>
  <c r="F2" i="47"/>
  <c r="Q38" i="47"/>
  <c r="R22" i="47" s="1"/>
  <c r="P38" i="47"/>
  <c r="Q23" i="48"/>
  <c r="P23" i="48"/>
  <c r="Q42" i="48"/>
  <c r="P42" i="48"/>
  <c r="Q39" i="47"/>
  <c r="Q90" i="47"/>
  <c r="Q158" i="47"/>
  <c r="Q6" i="48"/>
  <c r="Q57" i="48"/>
  <c r="Q108" i="48"/>
  <c r="N21" i="47"/>
  <c r="P76" i="47"/>
  <c r="N106" i="47"/>
  <c r="P108" i="47"/>
  <c r="P126" i="47"/>
  <c r="P144" i="47"/>
  <c r="N174" i="47"/>
  <c r="P176" i="47"/>
  <c r="P194" i="47"/>
  <c r="AB195" i="47"/>
  <c r="N208" i="47"/>
  <c r="M72" i="48"/>
  <c r="N75" i="48"/>
  <c r="AI124" i="48"/>
  <c r="N127" i="48"/>
  <c r="M38" i="48"/>
  <c r="AI76" i="48"/>
  <c r="M89" i="48"/>
  <c r="AJ124" i="48"/>
  <c r="AI5" i="48"/>
  <c r="AI56" i="48"/>
  <c r="AJ76" i="48"/>
  <c r="AI107" i="48"/>
  <c r="AA38" i="47"/>
  <c r="P75" i="47"/>
  <c r="AA89" i="47"/>
  <c r="P93" i="47"/>
  <c r="N123" i="47"/>
  <c r="P125" i="47"/>
  <c r="AA157" i="47"/>
  <c r="P161" i="47"/>
  <c r="N191" i="47"/>
  <c r="P193" i="47"/>
  <c r="P197" i="47"/>
  <c r="AJ5" i="48"/>
  <c r="M21" i="48"/>
  <c r="N24" i="48"/>
  <c r="P41" i="48"/>
  <c r="AJ56" i="48"/>
  <c r="N74" i="48"/>
  <c r="N78" i="48"/>
  <c r="AJ107" i="48"/>
  <c r="M123" i="48"/>
  <c r="N126" i="48"/>
  <c r="P5" i="47"/>
  <c r="AB38" i="47"/>
  <c r="AC22" i="47" s="1"/>
  <c r="AB89" i="47"/>
  <c r="AC73" i="47" s="1"/>
  <c r="AA107" i="47"/>
  <c r="P124" i="47"/>
  <c r="AB157" i="47"/>
  <c r="AC141" i="47" s="1"/>
  <c r="N160" i="47"/>
  <c r="AA175" i="47"/>
  <c r="N178" i="47"/>
  <c r="P192" i="47"/>
  <c r="N196" i="47"/>
  <c r="N40" i="48"/>
  <c r="P59" i="48"/>
  <c r="AI75" i="48"/>
  <c r="AI127" i="48"/>
  <c r="M72" i="47"/>
  <c r="M140" i="47"/>
  <c r="O21" i="48"/>
  <c r="N39" i="48"/>
  <c r="AI41" i="48"/>
  <c r="M55" i="48"/>
  <c r="N58" i="48"/>
  <c r="N90" i="48"/>
  <c r="M106" i="48"/>
  <c r="N109" i="48"/>
  <c r="AA21" i="47"/>
  <c r="AA106" i="47"/>
  <c r="P110" i="47"/>
  <c r="P142" i="47"/>
  <c r="AA174" i="47"/>
  <c r="AA208" i="47"/>
  <c r="AI59" i="48"/>
  <c r="P73" i="48"/>
  <c r="N124" i="48"/>
  <c r="P40" i="47"/>
  <c r="P91" i="47"/>
  <c r="AA123" i="47"/>
  <c r="AA191" i="47"/>
  <c r="AI109" i="48"/>
  <c r="AB72" i="44"/>
  <c r="AC56" i="44" s="1"/>
  <c r="AA72" i="44"/>
  <c r="N72" i="44"/>
  <c r="Q57" i="45"/>
  <c r="P57" i="45"/>
  <c r="P125" i="45"/>
  <c r="Q125" i="45"/>
  <c r="Q92" i="44"/>
  <c r="P92" i="44"/>
  <c r="N55" i="45"/>
  <c r="AJ55" i="45"/>
  <c r="AK39" i="45" s="1"/>
  <c r="AI55" i="45"/>
  <c r="AB38" i="44"/>
  <c r="AC22" i="44" s="1"/>
  <c r="AA38" i="44"/>
  <c r="N38" i="44"/>
  <c r="P196" i="44"/>
  <c r="Q196" i="44"/>
  <c r="Q177" i="44"/>
  <c r="P177" i="44"/>
  <c r="Q109" i="44"/>
  <c r="P109" i="44"/>
  <c r="Q125" i="44"/>
  <c r="P125" i="44"/>
  <c r="Q44" i="45"/>
  <c r="P44" i="45"/>
  <c r="P109" i="45"/>
  <c r="Q109" i="45"/>
  <c r="Q74" i="44"/>
  <c r="P74" i="44"/>
  <c r="Q93" i="44"/>
  <c r="P93" i="44"/>
  <c r="AJ157" i="45"/>
  <c r="AK141" i="45" s="1"/>
  <c r="AI157" i="45"/>
  <c r="N157" i="45"/>
  <c r="AB21" i="44"/>
  <c r="AC5" i="44" s="1"/>
  <c r="N21" i="44"/>
  <c r="AA21" i="44"/>
  <c r="Q192" i="44"/>
  <c r="P192" i="44"/>
  <c r="P24" i="45"/>
  <c r="Q24" i="45"/>
  <c r="Q42" i="45"/>
  <c r="P42" i="45"/>
  <c r="Q178" i="44"/>
  <c r="P178" i="44"/>
  <c r="P7" i="45"/>
  <c r="Q7" i="45"/>
  <c r="P56" i="45"/>
  <c r="Q56" i="45"/>
  <c r="AJ106" i="45"/>
  <c r="AK90" i="45" s="1"/>
  <c r="AI106" i="45"/>
  <c r="N106" i="45"/>
  <c r="Q91" i="44"/>
  <c r="P91" i="44"/>
  <c r="Q197" i="44"/>
  <c r="P197" i="44"/>
  <c r="Q40" i="45"/>
  <c r="P40" i="45"/>
  <c r="AB55" i="44"/>
  <c r="AC39" i="44" s="1"/>
  <c r="N55" i="44"/>
  <c r="AA55" i="44"/>
  <c r="AB140" i="44"/>
  <c r="AC124" i="44" s="1"/>
  <c r="AA140" i="44"/>
  <c r="N140" i="44"/>
  <c r="Q75" i="44"/>
  <c r="P75" i="44"/>
  <c r="N21" i="45"/>
  <c r="AJ21" i="45"/>
  <c r="AK5" i="45" s="1"/>
  <c r="AI21" i="45"/>
  <c r="P43" i="45"/>
  <c r="Q43" i="45"/>
  <c r="N40" i="44"/>
  <c r="N195" i="44"/>
  <c r="N22" i="45"/>
  <c r="AJ89" i="45"/>
  <c r="AK73" i="45" s="1"/>
  <c r="N92" i="45"/>
  <c r="N39" i="44"/>
  <c r="M89" i="44"/>
  <c r="N90" i="44"/>
  <c r="M157" i="44"/>
  <c r="N158" i="44"/>
  <c r="AB192" i="44"/>
  <c r="N6" i="45"/>
  <c r="P23" i="45"/>
  <c r="AI56" i="45"/>
  <c r="N59" i="45"/>
  <c r="P75" i="45"/>
  <c r="N108" i="45"/>
  <c r="AJ125" i="45"/>
  <c r="AJ141" i="45"/>
  <c r="I3" i="43"/>
  <c r="AB74" i="44"/>
  <c r="AB92" i="44"/>
  <c r="AJ56" i="45"/>
  <c r="N74" i="45"/>
  <c r="N78" i="45"/>
  <c r="O89" i="45"/>
  <c r="N23" i="44"/>
  <c r="O38" i="44"/>
  <c r="AA56" i="44"/>
  <c r="AA73" i="44"/>
  <c r="AA141" i="44"/>
  <c r="N194" i="44"/>
  <c r="AJ7" i="45"/>
  <c r="AI23" i="45"/>
  <c r="M38" i="45"/>
  <c r="N41" i="45"/>
  <c r="N73" i="45"/>
  <c r="N91" i="45"/>
  <c r="AJ109" i="45"/>
  <c r="M140" i="45"/>
  <c r="N143" i="45"/>
  <c r="N127" i="44"/>
  <c r="N159" i="44"/>
  <c r="N144" i="45"/>
  <c r="AA40" i="44"/>
  <c r="AA91" i="44"/>
  <c r="M106" i="44"/>
  <c r="AA109" i="44"/>
  <c r="AA127" i="44"/>
  <c r="AA159" i="44"/>
  <c r="M174" i="44"/>
  <c r="AA177" i="44"/>
  <c r="AA195" i="44"/>
  <c r="M208" i="44"/>
  <c r="P5" i="45"/>
  <c r="AI42" i="45"/>
  <c r="AI92" i="45"/>
  <c r="AI144" i="45"/>
  <c r="P76" i="44"/>
  <c r="AB91" i="44"/>
  <c r="AB109" i="44"/>
  <c r="P126" i="44"/>
  <c r="P144" i="44"/>
  <c r="AB177" i="44"/>
  <c r="AI6" i="45"/>
  <c r="AI22" i="45"/>
  <c r="N25" i="45"/>
  <c r="AJ42" i="45"/>
  <c r="AI59" i="45"/>
  <c r="N77" i="45"/>
  <c r="AI108" i="45"/>
  <c r="M123" i="45"/>
  <c r="N126" i="45"/>
  <c r="AA39" i="44"/>
  <c r="AA90" i="44"/>
  <c r="P107" i="44"/>
  <c r="AA158" i="44"/>
  <c r="P175" i="44"/>
  <c r="P58" i="45"/>
  <c r="AI74" i="45"/>
  <c r="AI78" i="45"/>
  <c r="P90" i="45"/>
  <c r="AB39" i="44"/>
  <c r="M123" i="44"/>
  <c r="AA176" i="44"/>
  <c r="M191" i="44"/>
  <c r="AA194" i="44"/>
  <c r="AI5" i="45"/>
  <c r="AI41" i="45"/>
  <c r="AI91" i="45"/>
  <c r="AI107" i="45"/>
  <c r="N72" i="45"/>
  <c r="P161" i="44"/>
  <c r="P193" i="44"/>
  <c r="AJ5" i="45"/>
  <c r="P142" i="45"/>
  <c r="AJ72" i="45"/>
  <c r="AK56" i="45" s="1"/>
  <c r="P5" i="44"/>
  <c r="P124" i="44"/>
  <c r="AA175" i="44"/>
  <c r="AI25" i="45"/>
  <c r="P39" i="45"/>
  <c r="AI77" i="45"/>
  <c r="AI126" i="45"/>
  <c r="P141" i="45"/>
  <c r="N56" i="44"/>
  <c r="AJ90" i="45"/>
  <c r="Q174" i="41"/>
  <c r="R158" i="41" s="1"/>
  <c r="P174" i="41"/>
  <c r="P125" i="42"/>
  <c r="Q125" i="42"/>
  <c r="Q57" i="42"/>
  <c r="P57" i="42"/>
  <c r="AB106" i="41"/>
  <c r="AC90" i="41" s="1"/>
  <c r="AA106" i="41"/>
  <c r="N106" i="41"/>
  <c r="P38" i="41"/>
  <c r="Q38" i="41"/>
  <c r="R22" i="41" s="1"/>
  <c r="Q39" i="42"/>
  <c r="P39" i="42"/>
  <c r="Q44" i="42"/>
  <c r="P44" i="42"/>
  <c r="N140" i="42"/>
  <c r="AJ140" i="42"/>
  <c r="AK124" i="42" s="1"/>
  <c r="AI140" i="42"/>
  <c r="Q110" i="42"/>
  <c r="P110" i="42"/>
  <c r="F2" i="41"/>
  <c r="I3" i="40"/>
  <c r="Q196" i="41"/>
  <c r="P196" i="41"/>
  <c r="AB157" i="41"/>
  <c r="AC141" i="41" s="1"/>
  <c r="AA157" i="41"/>
  <c r="N157" i="41"/>
  <c r="AJ157" i="42"/>
  <c r="AK141" i="42" s="1"/>
  <c r="AI157" i="42"/>
  <c r="N157" i="42"/>
  <c r="Q39" i="41"/>
  <c r="P39" i="41"/>
  <c r="N21" i="42"/>
  <c r="AJ21" i="42"/>
  <c r="AK5" i="42" s="1"/>
  <c r="AI21" i="42"/>
  <c r="Q40" i="42"/>
  <c r="P40" i="42"/>
  <c r="Q109" i="42"/>
  <c r="P109" i="42"/>
  <c r="Q23" i="41"/>
  <c r="P23" i="41"/>
  <c r="Q192" i="41"/>
  <c r="P192" i="41"/>
  <c r="Q178" i="41"/>
  <c r="P178" i="41"/>
  <c r="Q43" i="42"/>
  <c r="P43" i="42"/>
  <c r="Q159" i="41"/>
  <c r="P159" i="41"/>
  <c r="AJ106" i="42"/>
  <c r="AK90" i="42" s="1"/>
  <c r="AI106" i="42"/>
  <c r="N106" i="42"/>
  <c r="N21" i="41"/>
  <c r="P108" i="41"/>
  <c r="P126" i="41"/>
  <c r="AA174" i="41"/>
  <c r="N23" i="42"/>
  <c r="AJ72" i="42"/>
  <c r="AK56" i="42" s="1"/>
  <c r="N6" i="41"/>
  <c r="AA39" i="41"/>
  <c r="N75" i="41"/>
  <c r="AA90" i="41"/>
  <c r="N143" i="41"/>
  <c r="AB174" i="41"/>
  <c r="AC158" i="41" s="1"/>
  <c r="AA192" i="41"/>
  <c r="P7" i="42"/>
  <c r="N22" i="42"/>
  <c r="N42" i="42"/>
  <c r="AJ57" i="42"/>
  <c r="N72" i="42"/>
  <c r="M89" i="42"/>
  <c r="N92" i="42"/>
  <c r="E8" i="40"/>
  <c r="M123" i="41"/>
  <c r="AB192" i="41"/>
  <c r="N6" i="42"/>
  <c r="AJ39" i="42"/>
  <c r="AI43" i="42"/>
  <c r="N59" i="42"/>
  <c r="P75" i="42"/>
  <c r="N108" i="42"/>
  <c r="AJ141" i="42"/>
  <c r="AB23" i="41"/>
  <c r="AA38" i="41"/>
  <c r="P93" i="41"/>
  <c r="P144" i="42"/>
  <c r="P5" i="41"/>
  <c r="AB38" i="41"/>
  <c r="AC22" i="41" s="1"/>
  <c r="P124" i="41"/>
  <c r="N142" i="41"/>
  <c r="N176" i="41"/>
  <c r="N194" i="41"/>
  <c r="AI23" i="42"/>
  <c r="M38" i="42"/>
  <c r="N41" i="42"/>
  <c r="N73" i="42"/>
  <c r="N91" i="42"/>
  <c r="AJ109" i="42"/>
  <c r="N143" i="42"/>
  <c r="M55" i="41"/>
  <c r="N56" i="41"/>
  <c r="M72" i="41"/>
  <c r="M140" i="41"/>
  <c r="M208" i="41"/>
  <c r="P5" i="42"/>
  <c r="AI42" i="42"/>
  <c r="M55" i="42"/>
  <c r="P74" i="42"/>
  <c r="P78" i="42"/>
  <c r="AI92" i="42"/>
  <c r="P107" i="42"/>
  <c r="AA21" i="41"/>
  <c r="P74" i="41"/>
  <c r="P92" i="41"/>
  <c r="P110" i="41"/>
  <c r="AI6" i="42"/>
  <c r="AI22" i="42"/>
  <c r="N25" i="42"/>
  <c r="N77" i="42"/>
  <c r="AI108" i="42"/>
  <c r="M123" i="42"/>
  <c r="N126" i="42"/>
  <c r="P73" i="41"/>
  <c r="P141" i="41"/>
  <c r="P175" i="41"/>
  <c r="P58" i="42"/>
  <c r="P90" i="42"/>
  <c r="M89" i="41"/>
  <c r="N90" i="41"/>
  <c r="AA142" i="41"/>
  <c r="AA176" i="41"/>
  <c r="M191" i="41"/>
  <c r="AA194" i="41"/>
  <c r="AI5" i="42"/>
  <c r="AI41" i="42"/>
  <c r="AI91" i="42"/>
  <c r="AI107" i="42"/>
  <c r="N141" i="42"/>
  <c r="AI143" i="42"/>
  <c r="P40" i="41"/>
  <c r="P91" i="41"/>
  <c r="P109" i="41"/>
  <c r="P127" i="41"/>
  <c r="P160" i="41"/>
  <c r="P193" i="41"/>
  <c r="P197" i="41"/>
  <c r="AJ5" i="42"/>
  <c r="AI73" i="42"/>
  <c r="P142" i="42"/>
  <c r="AA56" i="41"/>
  <c r="AA73" i="41"/>
  <c r="AA141" i="41"/>
  <c r="AA175" i="41"/>
  <c r="AI25" i="42"/>
  <c r="AI77" i="42"/>
  <c r="AI126" i="42"/>
  <c r="AJ90" i="42"/>
  <c r="Q126" i="38"/>
  <c r="P126" i="38"/>
  <c r="Q43" i="39"/>
  <c r="P43" i="39"/>
  <c r="Q110" i="39"/>
  <c r="P110" i="39"/>
  <c r="AB21" i="38"/>
  <c r="AC5" i="38" s="1"/>
  <c r="AA21" i="38"/>
  <c r="N21" i="38"/>
  <c r="Q192" i="38"/>
  <c r="P192" i="38"/>
  <c r="F2" i="39"/>
  <c r="I3" i="37"/>
  <c r="Q39" i="39"/>
  <c r="P39" i="39"/>
  <c r="Q57" i="39"/>
  <c r="P57" i="39"/>
  <c r="Q21" i="39"/>
  <c r="R5" i="39" s="1"/>
  <c r="P21" i="39"/>
  <c r="Q44" i="39"/>
  <c r="P44" i="39"/>
  <c r="Q40" i="38"/>
  <c r="P40" i="38"/>
  <c r="Q108" i="38"/>
  <c r="P108" i="38"/>
  <c r="Q178" i="38"/>
  <c r="P178" i="38"/>
  <c r="Q124" i="39"/>
  <c r="P124" i="39"/>
  <c r="AB157" i="38"/>
  <c r="AC141" i="38" s="1"/>
  <c r="AA157" i="38"/>
  <c r="N157" i="38"/>
  <c r="AJ157" i="39"/>
  <c r="AK141" i="39" s="1"/>
  <c r="AI157" i="39"/>
  <c r="N157" i="39"/>
  <c r="AJ106" i="39"/>
  <c r="AK90" i="39" s="1"/>
  <c r="AI106" i="39"/>
  <c r="N106" i="39"/>
  <c r="AB38" i="38"/>
  <c r="AC22" i="38" s="1"/>
  <c r="AA38" i="38"/>
  <c r="N38" i="38"/>
  <c r="AB106" i="38"/>
  <c r="AC90" i="38" s="1"/>
  <c r="AA106" i="38"/>
  <c r="N106" i="38"/>
  <c r="Q196" i="38"/>
  <c r="P196" i="38"/>
  <c r="Q159" i="38"/>
  <c r="P159" i="38"/>
  <c r="Q40" i="39"/>
  <c r="P40" i="39"/>
  <c r="Q109" i="39"/>
  <c r="P109" i="39"/>
  <c r="N55" i="38"/>
  <c r="AB55" i="38"/>
  <c r="AC39" i="38" s="1"/>
  <c r="AA55" i="38"/>
  <c r="Q41" i="38"/>
  <c r="P41" i="38"/>
  <c r="Q76" i="38"/>
  <c r="P76" i="38"/>
  <c r="AJ72" i="39"/>
  <c r="AK56" i="39" s="1"/>
  <c r="N23" i="38"/>
  <c r="P39" i="38"/>
  <c r="N75" i="38"/>
  <c r="AA90" i="38"/>
  <c r="N93" i="38"/>
  <c r="P107" i="38"/>
  <c r="N125" i="38"/>
  <c r="N143" i="38"/>
  <c r="N177" i="38"/>
  <c r="AA192" i="38"/>
  <c r="N195" i="38"/>
  <c r="P7" i="39"/>
  <c r="N22" i="39"/>
  <c r="N42" i="39"/>
  <c r="AJ57" i="39"/>
  <c r="N72" i="39"/>
  <c r="M89" i="39"/>
  <c r="N92" i="39"/>
  <c r="AI141" i="39"/>
  <c r="N144" i="39"/>
  <c r="N22" i="38"/>
  <c r="AA40" i="38"/>
  <c r="AA76" i="38"/>
  <c r="AB90" i="38"/>
  <c r="AA108" i="38"/>
  <c r="M123" i="38"/>
  <c r="N124" i="38"/>
  <c r="AA126" i="38"/>
  <c r="AA159" i="38"/>
  <c r="AA178" i="38"/>
  <c r="AB192" i="38"/>
  <c r="AA196" i="38"/>
  <c r="N6" i="39"/>
  <c r="P23" i="39"/>
  <c r="AI43" i="39"/>
  <c r="N59" i="39"/>
  <c r="P75" i="39"/>
  <c r="N108" i="39"/>
  <c r="AJ141" i="39"/>
  <c r="N6" i="38"/>
  <c r="N74" i="38"/>
  <c r="N92" i="38"/>
  <c r="N110" i="38"/>
  <c r="N142" i="38"/>
  <c r="N176" i="38"/>
  <c r="N194" i="38"/>
  <c r="H1" i="39"/>
  <c r="AI23" i="39"/>
  <c r="M38" i="39"/>
  <c r="N41" i="39"/>
  <c r="N73" i="39"/>
  <c r="N91" i="39"/>
  <c r="AJ109" i="39"/>
  <c r="AJ124" i="39"/>
  <c r="M140" i="39"/>
  <c r="N143" i="39"/>
  <c r="E8" i="37"/>
  <c r="AA23" i="38"/>
  <c r="N56" i="38"/>
  <c r="M72" i="38"/>
  <c r="AA75" i="38"/>
  <c r="AA93" i="38"/>
  <c r="AA125" i="38"/>
  <c r="M140" i="38"/>
  <c r="AA143" i="38"/>
  <c r="M174" i="38"/>
  <c r="AA177" i="38"/>
  <c r="AA195" i="38"/>
  <c r="M208" i="38"/>
  <c r="P5" i="39"/>
  <c r="AI42" i="39"/>
  <c r="M55" i="39"/>
  <c r="P74" i="39"/>
  <c r="P78" i="39"/>
  <c r="AI92" i="39"/>
  <c r="P107" i="39"/>
  <c r="AI144" i="39"/>
  <c r="AI6" i="39"/>
  <c r="AI22" i="39"/>
  <c r="N25" i="39"/>
  <c r="AI59" i="39"/>
  <c r="N77" i="39"/>
  <c r="AI108" i="39"/>
  <c r="M123" i="39"/>
  <c r="N126" i="39"/>
  <c r="P5" i="38"/>
  <c r="AA22" i="38"/>
  <c r="P73" i="38"/>
  <c r="AA124" i="38"/>
  <c r="P141" i="38"/>
  <c r="P175" i="38"/>
  <c r="N193" i="38"/>
  <c r="P58" i="39"/>
  <c r="P90" i="39"/>
  <c r="AA6" i="38"/>
  <c r="AB22" i="38"/>
  <c r="AA74" i="38"/>
  <c r="M89" i="38"/>
  <c r="AA92" i="38"/>
  <c r="AA110" i="38"/>
  <c r="AA142" i="38"/>
  <c r="AA176" i="38"/>
  <c r="M191" i="38"/>
  <c r="AA194" i="38"/>
  <c r="AI21" i="39"/>
  <c r="AI41" i="39"/>
  <c r="AI91" i="39"/>
  <c r="N141" i="39"/>
  <c r="AI143" i="39"/>
  <c r="AJ21" i="39"/>
  <c r="AK5" i="39" s="1"/>
  <c r="AI73" i="39"/>
  <c r="AA73" i="38"/>
  <c r="P90" i="38"/>
  <c r="AA141" i="38"/>
  <c r="AA175" i="38"/>
  <c r="AI77" i="39"/>
  <c r="AI90" i="39"/>
  <c r="AI126" i="39"/>
  <c r="AB141" i="38"/>
  <c r="AJ90" i="39"/>
  <c r="Q40" i="36"/>
  <c r="P40" i="36"/>
  <c r="AB106" i="35"/>
  <c r="AC90" i="35" s="1"/>
  <c r="AA106" i="35"/>
  <c r="N106" i="35"/>
  <c r="Q142" i="36"/>
  <c r="P142" i="36"/>
  <c r="P40" i="35"/>
  <c r="Q40" i="35"/>
  <c r="Q107" i="35"/>
  <c r="P107" i="35"/>
  <c r="AB157" i="35"/>
  <c r="AC141" i="35" s="1"/>
  <c r="AA157" i="35"/>
  <c r="N157" i="35"/>
  <c r="P196" i="35"/>
  <c r="Q196" i="35"/>
  <c r="F2" i="36"/>
  <c r="I3" i="34"/>
  <c r="Q59" i="36"/>
  <c r="P59" i="36"/>
  <c r="Q110" i="36"/>
  <c r="P110" i="36"/>
  <c r="P159" i="35"/>
  <c r="Q159" i="35"/>
  <c r="P76" i="35"/>
  <c r="Q76" i="35"/>
  <c r="AB38" i="35"/>
  <c r="AC22" i="35" s="1"/>
  <c r="AA38" i="35"/>
  <c r="N38" i="35"/>
  <c r="N55" i="36"/>
  <c r="AJ55" i="36"/>
  <c r="AK39" i="36" s="1"/>
  <c r="AI55" i="36"/>
  <c r="P124" i="36"/>
  <c r="Q124" i="36"/>
  <c r="Q41" i="35"/>
  <c r="P41" i="35"/>
  <c r="P108" i="35"/>
  <c r="Q108" i="35"/>
  <c r="N89" i="36"/>
  <c r="AJ89" i="36"/>
  <c r="AK73" i="36" s="1"/>
  <c r="AI89" i="36"/>
  <c r="Q126" i="36"/>
  <c r="P126" i="36"/>
  <c r="N55" i="35"/>
  <c r="AA55" i="35"/>
  <c r="AB55" i="35"/>
  <c r="AC39" i="35" s="1"/>
  <c r="N208" i="35"/>
  <c r="AB208" i="35"/>
  <c r="AC192" i="35" s="1"/>
  <c r="AA208" i="35"/>
  <c r="P178" i="35"/>
  <c r="Q178" i="35"/>
  <c r="P44" i="36"/>
  <c r="Q44" i="36"/>
  <c r="AJ106" i="36"/>
  <c r="AK90" i="36" s="1"/>
  <c r="AI106" i="36"/>
  <c r="N106" i="36"/>
  <c r="Q58" i="36"/>
  <c r="P58" i="36"/>
  <c r="Q72" i="36"/>
  <c r="R56" i="36" s="1"/>
  <c r="P72" i="36"/>
  <c r="Q109" i="36"/>
  <c r="P109" i="36"/>
  <c r="AJ157" i="36"/>
  <c r="AK141" i="36" s="1"/>
  <c r="AI157" i="36"/>
  <c r="N157" i="36"/>
  <c r="P126" i="35"/>
  <c r="Q126" i="35"/>
  <c r="N23" i="35"/>
  <c r="P39" i="35"/>
  <c r="N75" i="35"/>
  <c r="N93" i="35"/>
  <c r="N125" i="35"/>
  <c r="N143" i="35"/>
  <c r="P158" i="35"/>
  <c r="N177" i="35"/>
  <c r="AA192" i="35"/>
  <c r="N195" i="35"/>
  <c r="N21" i="36"/>
  <c r="N43" i="36"/>
  <c r="P57" i="36"/>
  <c r="AJ58" i="36"/>
  <c r="AJ73" i="36"/>
  <c r="AI77" i="36"/>
  <c r="N92" i="36"/>
  <c r="AI141" i="36"/>
  <c r="N144" i="36"/>
  <c r="M21" i="35"/>
  <c r="N22" i="35"/>
  <c r="AA40" i="35"/>
  <c r="AA76" i="35"/>
  <c r="AB90" i="35"/>
  <c r="AA108" i="35"/>
  <c r="M123" i="35"/>
  <c r="N124" i="35"/>
  <c r="AA126" i="35"/>
  <c r="AA159" i="35"/>
  <c r="AA178" i="35"/>
  <c r="AA196" i="35"/>
  <c r="P24" i="36"/>
  <c r="AI40" i="36"/>
  <c r="AI44" i="36"/>
  <c r="P56" i="36"/>
  <c r="AI72" i="36"/>
  <c r="P76" i="36"/>
  <c r="AJ141" i="36"/>
  <c r="AB40" i="35"/>
  <c r="AB76" i="35"/>
  <c r="AJ72" i="36"/>
  <c r="AK56" i="36" s="1"/>
  <c r="O89" i="36"/>
  <c r="N6" i="35"/>
  <c r="N74" i="35"/>
  <c r="N92" i="35"/>
  <c r="AA107" i="35"/>
  <c r="N110" i="35"/>
  <c r="N142" i="35"/>
  <c r="N176" i="35"/>
  <c r="N194" i="35"/>
  <c r="P7" i="36"/>
  <c r="N22" i="36"/>
  <c r="AI24" i="36"/>
  <c r="N42" i="36"/>
  <c r="AI76" i="36"/>
  <c r="N91" i="36"/>
  <c r="P108" i="36"/>
  <c r="AJ109" i="36"/>
  <c r="AJ124" i="36"/>
  <c r="M140" i="36"/>
  <c r="N143" i="36"/>
  <c r="E8" i="34"/>
  <c r="N5" i="35"/>
  <c r="AA23" i="35"/>
  <c r="N56" i="35"/>
  <c r="M72" i="35"/>
  <c r="N73" i="35"/>
  <c r="AA75" i="35"/>
  <c r="AA93" i="35"/>
  <c r="AB107" i="35"/>
  <c r="AA125" i="35"/>
  <c r="M140" i="35"/>
  <c r="N141" i="35"/>
  <c r="AA143" i="35"/>
  <c r="M174" i="35"/>
  <c r="AA177" i="35"/>
  <c r="AA195" i="35"/>
  <c r="N6" i="36"/>
  <c r="P23" i="36"/>
  <c r="AI43" i="36"/>
  <c r="AI56" i="36"/>
  <c r="P75" i="36"/>
  <c r="P79" i="36"/>
  <c r="AI92" i="36"/>
  <c r="P107" i="36"/>
  <c r="AI144" i="36"/>
  <c r="N74" i="36"/>
  <c r="N78" i="36"/>
  <c r="M123" i="36"/>
  <c r="AA22" i="35"/>
  <c r="N91" i="35"/>
  <c r="N109" i="35"/>
  <c r="AA124" i="35"/>
  <c r="N127" i="35"/>
  <c r="N160" i="35"/>
  <c r="P175" i="35"/>
  <c r="N193" i="35"/>
  <c r="AI23" i="36"/>
  <c r="M38" i="36"/>
  <c r="P90" i="36"/>
  <c r="AA6" i="35"/>
  <c r="AB22" i="35"/>
  <c r="AA74" i="35"/>
  <c r="M89" i="35"/>
  <c r="AA92" i="35"/>
  <c r="AA110" i="35"/>
  <c r="AA142" i="35"/>
  <c r="AA176" i="35"/>
  <c r="M191" i="35"/>
  <c r="AA194" i="35"/>
  <c r="AI42" i="36"/>
  <c r="AI91" i="36"/>
  <c r="N141" i="36"/>
  <c r="AI143" i="36"/>
  <c r="AI22" i="36"/>
  <c r="AA5" i="35"/>
  <c r="AA56" i="35"/>
  <c r="AA73" i="35"/>
  <c r="P90" i="35"/>
  <c r="AA141" i="35"/>
  <c r="AA175" i="35"/>
  <c r="P192" i="35"/>
  <c r="AI78" i="36"/>
  <c r="AJ21" i="36"/>
  <c r="AK5" i="36" s="1"/>
  <c r="AB141" i="35"/>
  <c r="AB38" i="32"/>
  <c r="AC22" i="32" s="1"/>
  <c r="AA38" i="32"/>
  <c r="N38" i="32"/>
  <c r="Q92" i="32"/>
  <c r="P92" i="32"/>
  <c r="N140" i="32"/>
  <c r="AB140" i="32"/>
  <c r="AC124" i="32" s="1"/>
  <c r="AA140" i="32"/>
  <c r="Q7" i="33"/>
  <c r="P7" i="33"/>
  <c r="Q55" i="33"/>
  <c r="R39" i="33" s="1"/>
  <c r="P55" i="33"/>
  <c r="P125" i="33"/>
  <c r="Q125" i="33"/>
  <c r="Q110" i="33"/>
  <c r="P110" i="33"/>
  <c r="N55" i="32"/>
  <c r="AB55" i="32"/>
  <c r="AC39" i="32" s="1"/>
  <c r="AA55" i="32"/>
  <c r="F2" i="32"/>
  <c r="I3" i="31"/>
  <c r="Q59" i="33"/>
  <c r="P59" i="33"/>
  <c r="Q57" i="33"/>
  <c r="P57" i="33"/>
  <c r="Q141" i="33"/>
  <c r="P141" i="33"/>
  <c r="P5" i="32"/>
  <c r="Q5" i="32"/>
  <c r="Q21" i="32"/>
  <c r="R5" i="32" s="1"/>
  <c r="P21" i="32"/>
  <c r="AB157" i="32"/>
  <c r="AC141" i="32" s="1"/>
  <c r="AA157" i="32"/>
  <c r="N157" i="32"/>
  <c r="N174" i="32"/>
  <c r="AB174" i="32"/>
  <c r="AC158" i="32" s="1"/>
  <c r="AA174" i="32"/>
  <c r="N208" i="32"/>
  <c r="AB208" i="32"/>
  <c r="AC192" i="32" s="1"/>
  <c r="AA208" i="32"/>
  <c r="Q194" i="32"/>
  <c r="P194" i="32"/>
  <c r="N72" i="32"/>
  <c r="AB72" i="32"/>
  <c r="AC56" i="32" s="1"/>
  <c r="AA72" i="32"/>
  <c r="Q123" i="32"/>
  <c r="R107" i="32" s="1"/>
  <c r="P123" i="32"/>
  <c r="N72" i="33"/>
  <c r="AJ72" i="33"/>
  <c r="AK56" i="33" s="1"/>
  <c r="AI72" i="33"/>
  <c r="AA21" i="32"/>
  <c r="P41" i="32"/>
  <c r="N89" i="32"/>
  <c r="P91" i="32"/>
  <c r="P109" i="32"/>
  <c r="AA123" i="32"/>
  <c r="P127" i="32"/>
  <c r="P160" i="32"/>
  <c r="N191" i="32"/>
  <c r="P193" i="32"/>
  <c r="P197" i="32"/>
  <c r="AJ5" i="33"/>
  <c r="M21" i="33"/>
  <c r="N24" i="33"/>
  <c r="P40" i="33"/>
  <c r="P44" i="33"/>
  <c r="N74" i="33"/>
  <c r="N78" i="33"/>
  <c r="N106" i="33"/>
  <c r="N157" i="33"/>
  <c r="H1" i="32"/>
  <c r="AA5" i="32"/>
  <c r="AB21" i="32"/>
  <c r="AC5" i="32" s="1"/>
  <c r="N40" i="32"/>
  <c r="AA56" i="32"/>
  <c r="AA73" i="32"/>
  <c r="N76" i="32"/>
  <c r="P90" i="32"/>
  <c r="N108" i="32"/>
  <c r="AB123" i="32"/>
  <c r="AC107" i="32" s="1"/>
  <c r="N126" i="32"/>
  <c r="N159" i="32"/>
  <c r="AA175" i="32"/>
  <c r="N178" i="32"/>
  <c r="P192" i="32"/>
  <c r="N196" i="32"/>
  <c r="P39" i="33"/>
  <c r="N43" i="33"/>
  <c r="AJ57" i="33"/>
  <c r="P60" i="33"/>
  <c r="N73" i="33"/>
  <c r="AI75" i="33"/>
  <c r="AI79" i="33"/>
  <c r="M89" i="33"/>
  <c r="N92" i="33"/>
  <c r="P109" i="33"/>
  <c r="AJ110" i="33"/>
  <c r="AI125" i="33"/>
  <c r="AI141" i="33"/>
  <c r="N144" i="33"/>
  <c r="AB5" i="32"/>
  <c r="AB56" i="32"/>
  <c r="M106" i="32"/>
  <c r="O21" i="33"/>
  <c r="AI56" i="33"/>
  <c r="AJ125" i="33"/>
  <c r="AJ141" i="33"/>
  <c r="AI60" i="33"/>
  <c r="AI109" i="33"/>
  <c r="AA192" i="32"/>
  <c r="AI55" i="33"/>
  <c r="M140" i="33"/>
  <c r="AJ55" i="33"/>
  <c r="AK39" i="33" s="1"/>
  <c r="P23" i="32"/>
  <c r="AB40" i="32"/>
  <c r="P75" i="32"/>
  <c r="AA89" i="32"/>
  <c r="P93" i="32"/>
  <c r="P125" i="32"/>
  <c r="P143" i="32"/>
  <c r="AB159" i="32"/>
  <c r="P177" i="32"/>
  <c r="AA191" i="32"/>
  <c r="P195" i="32"/>
  <c r="N5" i="33"/>
  <c r="P22" i="33"/>
  <c r="P42" i="33"/>
  <c r="AI73" i="33"/>
  <c r="N76" i="33"/>
  <c r="N80" i="33"/>
  <c r="P91" i="33"/>
  <c r="M123" i="33"/>
  <c r="N126" i="33"/>
  <c r="P143" i="33"/>
  <c r="P22" i="32"/>
  <c r="AA107" i="32"/>
  <c r="P124" i="32"/>
  <c r="P6" i="33"/>
  <c r="M38" i="33"/>
  <c r="P58" i="33"/>
  <c r="K72" i="33"/>
  <c r="P90" i="33"/>
  <c r="N56" i="32"/>
  <c r="AI42" i="33"/>
  <c r="AI91" i="33"/>
  <c r="AI107" i="33"/>
  <c r="AI76" i="33"/>
  <c r="AI106" i="33"/>
  <c r="AI126" i="33"/>
  <c r="AI157" i="33"/>
  <c r="F2" i="29"/>
  <c r="I3" i="28"/>
  <c r="Q61" i="30"/>
  <c r="P61" i="30"/>
  <c r="AJ174" i="30"/>
  <c r="AK158" i="30" s="1"/>
  <c r="AI174" i="30"/>
  <c r="N174" i="30"/>
  <c r="P108" i="30"/>
  <c r="Q108" i="30"/>
  <c r="P43" i="30"/>
  <c r="Q43" i="30"/>
  <c r="N89" i="30"/>
  <c r="AJ89" i="30"/>
  <c r="AK73" i="30" s="1"/>
  <c r="AI89" i="30"/>
  <c r="AA208" i="29"/>
  <c r="N208" i="29"/>
  <c r="AB208" i="29"/>
  <c r="AC192" i="29" s="1"/>
  <c r="P196" i="29"/>
  <c r="Q196" i="29"/>
  <c r="Q23" i="30"/>
  <c r="P23" i="30"/>
  <c r="N106" i="30"/>
  <c r="AJ106" i="30"/>
  <c r="AK90" i="30" s="1"/>
  <c r="AI106" i="30"/>
  <c r="N38" i="29"/>
  <c r="AB38" i="29"/>
  <c r="AC22" i="29" s="1"/>
  <c r="AA38" i="29"/>
  <c r="P40" i="29"/>
  <c r="Q40" i="29"/>
  <c r="P178" i="29"/>
  <c r="Q178" i="29"/>
  <c r="Q39" i="30"/>
  <c r="P39" i="30"/>
  <c r="Q57" i="30"/>
  <c r="P57" i="30"/>
  <c r="N106" i="29"/>
  <c r="AB106" i="29"/>
  <c r="AC90" i="29" s="1"/>
  <c r="AA106" i="29"/>
  <c r="P126" i="29"/>
  <c r="Q126" i="29"/>
  <c r="AJ123" i="30"/>
  <c r="AK107" i="30" s="1"/>
  <c r="N123" i="30"/>
  <c r="AI123" i="30"/>
  <c r="P159" i="29"/>
  <c r="Q159" i="29"/>
  <c r="Q24" i="30"/>
  <c r="P24" i="30"/>
  <c r="P60" i="30"/>
  <c r="Q60" i="30"/>
  <c r="N21" i="30"/>
  <c r="AJ21" i="30"/>
  <c r="AK5" i="30" s="1"/>
  <c r="AI21" i="30"/>
  <c r="N157" i="29"/>
  <c r="AB157" i="29"/>
  <c r="AC141" i="29" s="1"/>
  <c r="AA157" i="29"/>
  <c r="AA174" i="29"/>
  <c r="N174" i="29"/>
  <c r="AB174" i="29"/>
  <c r="AC158" i="29" s="1"/>
  <c r="N72" i="30"/>
  <c r="AJ72" i="30"/>
  <c r="AK56" i="30" s="1"/>
  <c r="AI72" i="30"/>
  <c r="M21" i="29"/>
  <c r="N22" i="29"/>
  <c r="AB90" i="29"/>
  <c r="M123" i="29"/>
  <c r="N124" i="29"/>
  <c r="AB192" i="29"/>
  <c r="AA196" i="29"/>
  <c r="N6" i="30"/>
  <c r="N59" i="30"/>
  <c r="N90" i="30"/>
  <c r="N111" i="30"/>
  <c r="M157" i="30"/>
  <c r="N160" i="30"/>
  <c r="P23" i="29"/>
  <c r="AB40" i="29"/>
  <c r="P75" i="29"/>
  <c r="P93" i="29"/>
  <c r="P125" i="29"/>
  <c r="AB126" i="29"/>
  <c r="P143" i="29"/>
  <c r="AB159" i="29"/>
  <c r="P177" i="29"/>
  <c r="AB178" i="29"/>
  <c r="P195" i="29"/>
  <c r="AB196" i="29"/>
  <c r="P22" i="30"/>
  <c r="P42" i="30"/>
  <c r="AI60" i="30"/>
  <c r="AI73" i="30"/>
  <c r="N76" i="30"/>
  <c r="N80" i="30"/>
  <c r="P91" i="30"/>
  <c r="AI108" i="30"/>
  <c r="E8" i="28"/>
  <c r="O21" i="29"/>
  <c r="H1" i="30"/>
  <c r="AI23" i="30"/>
  <c r="M38" i="30"/>
  <c r="N41" i="30"/>
  <c r="AJ60" i="30"/>
  <c r="AJ73" i="30"/>
  <c r="AJ108" i="30"/>
  <c r="N124" i="30"/>
  <c r="M140" i="30"/>
  <c r="N143" i="30"/>
  <c r="N5" i="29"/>
  <c r="M72" i="29"/>
  <c r="M140" i="29"/>
  <c r="P5" i="30"/>
  <c r="AJ23" i="30"/>
  <c r="M55" i="30"/>
  <c r="N58" i="30"/>
  <c r="AI107" i="30"/>
  <c r="N110" i="30"/>
  <c r="N159" i="30"/>
  <c r="P6" i="29"/>
  <c r="N55" i="29"/>
  <c r="P110" i="29"/>
  <c r="P194" i="29"/>
  <c r="AI6" i="30"/>
  <c r="AI22" i="30"/>
  <c r="AI59" i="30"/>
  <c r="AI111" i="30"/>
  <c r="AI160" i="30"/>
  <c r="AA22" i="29"/>
  <c r="P56" i="29"/>
  <c r="AA124" i="29"/>
  <c r="P141" i="29"/>
  <c r="P175" i="29"/>
  <c r="N193" i="29"/>
  <c r="N197" i="29"/>
  <c r="N40" i="30"/>
  <c r="N44" i="30"/>
  <c r="AI76" i="30"/>
  <c r="AI80" i="30"/>
  <c r="AI90" i="30"/>
  <c r="N142" i="30"/>
  <c r="AB22" i="29"/>
  <c r="M89" i="29"/>
  <c r="M191" i="29"/>
  <c r="P25" i="30"/>
  <c r="AI41" i="30"/>
  <c r="P75" i="30"/>
  <c r="P79" i="30"/>
  <c r="AJ90" i="30"/>
  <c r="P158" i="30"/>
  <c r="P41" i="29"/>
  <c r="P91" i="29"/>
  <c r="P109" i="29"/>
  <c r="P127" i="29"/>
  <c r="P160" i="29"/>
  <c r="AJ5" i="30"/>
  <c r="AI58" i="30"/>
  <c r="AI124" i="30"/>
  <c r="AA5" i="29"/>
  <c r="P90" i="29"/>
  <c r="AA141" i="29"/>
  <c r="AA175" i="29"/>
  <c r="P192" i="29"/>
  <c r="N73" i="30"/>
  <c r="P141" i="30"/>
  <c r="P74" i="30"/>
  <c r="P78" i="30"/>
  <c r="AI142" i="30"/>
  <c r="Q140" i="27"/>
  <c r="R124" i="27" s="1"/>
  <c r="P140" i="27"/>
  <c r="Q60" i="27"/>
  <c r="P60" i="27"/>
  <c r="F2" i="26"/>
  <c r="I3" i="25"/>
  <c r="AB72" i="26"/>
  <c r="AC56" i="26" s="1"/>
  <c r="N72" i="26"/>
  <c r="AA72" i="26"/>
  <c r="AA55" i="26"/>
  <c r="N55" i="26"/>
  <c r="AB55" i="26"/>
  <c r="AC39" i="26" s="1"/>
  <c r="AJ174" i="27"/>
  <c r="AK158" i="27" s="1"/>
  <c r="AI174" i="27"/>
  <c r="N174" i="27"/>
  <c r="P41" i="26"/>
  <c r="Q41" i="26"/>
  <c r="AB174" i="26"/>
  <c r="AC158" i="26" s="1"/>
  <c r="N174" i="26"/>
  <c r="AA174" i="26"/>
  <c r="Q91" i="27"/>
  <c r="P91" i="27"/>
  <c r="P74" i="27"/>
  <c r="Q74" i="27"/>
  <c r="Q5" i="26"/>
  <c r="P5" i="26"/>
  <c r="Q24" i="27"/>
  <c r="P24" i="27"/>
  <c r="AI89" i="27"/>
  <c r="N89" i="27"/>
  <c r="AJ89" i="27"/>
  <c r="AK73" i="27" s="1"/>
  <c r="AJ123" i="27"/>
  <c r="AK107" i="27" s="1"/>
  <c r="AI123" i="27"/>
  <c r="N123" i="27"/>
  <c r="Q39" i="27"/>
  <c r="P39" i="27"/>
  <c r="N72" i="27"/>
  <c r="AJ72" i="27"/>
  <c r="AK56" i="27" s="1"/>
  <c r="AI72" i="27"/>
  <c r="Q125" i="26"/>
  <c r="P125" i="26"/>
  <c r="AB157" i="26"/>
  <c r="AC141" i="26" s="1"/>
  <c r="AA157" i="26"/>
  <c r="N157" i="26"/>
  <c r="N191" i="26"/>
  <c r="AB191" i="26"/>
  <c r="AC175" i="26" s="1"/>
  <c r="AA191" i="26"/>
  <c r="P109" i="26"/>
  <c r="Q109" i="26"/>
  <c r="AJ21" i="27"/>
  <c r="AK5" i="27" s="1"/>
  <c r="AI21" i="27"/>
  <c r="N21" i="27"/>
  <c r="Q79" i="27"/>
  <c r="P79" i="27"/>
  <c r="N208" i="26"/>
  <c r="AA208" i="26"/>
  <c r="AB208" i="26"/>
  <c r="AC192" i="26" s="1"/>
  <c r="Q25" i="27"/>
  <c r="P25" i="27"/>
  <c r="Q108" i="27"/>
  <c r="P108" i="27"/>
  <c r="N89" i="26"/>
  <c r="AB89" i="26"/>
  <c r="AC73" i="26" s="1"/>
  <c r="AA89" i="26"/>
  <c r="H1" i="26"/>
  <c r="AB21" i="26"/>
  <c r="AC5" i="26" s="1"/>
  <c r="AA56" i="26"/>
  <c r="AA73" i="26"/>
  <c r="P90" i="26"/>
  <c r="Q127" i="26"/>
  <c r="AA141" i="26"/>
  <c r="Q160" i="26"/>
  <c r="AA175" i="26"/>
  <c r="P192" i="26"/>
  <c r="Q197" i="26"/>
  <c r="AJ57" i="27"/>
  <c r="N92" i="27"/>
  <c r="Q93" i="27"/>
  <c r="AJ140" i="27"/>
  <c r="AK124" i="27" s="1"/>
  <c r="M38" i="26"/>
  <c r="AB56" i="26"/>
  <c r="AB73" i="26"/>
  <c r="M106" i="26"/>
  <c r="N107" i="26"/>
  <c r="AB141" i="26"/>
  <c r="AB175" i="26"/>
  <c r="N7" i="27"/>
  <c r="N59" i="27"/>
  <c r="AJ79" i="27"/>
  <c r="P107" i="27"/>
  <c r="N111" i="27"/>
  <c r="M157" i="27"/>
  <c r="N160" i="27"/>
  <c r="AI108" i="27"/>
  <c r="AI140" i="27"/>
  <c r="N23" i="26"/>
  <c r="N22" i="26"/>
  <c r="M123" i="26"/>
  <c r="N124" i="26"/>
  <c r="N6" i="27"/>
  <c r="P23" i="27"/>
  <c r="AJ39" i="27"/>
  <c r="M55" i="27"/>
  <c r="N58" i="27"/>
  <c r="AJ74" i="27"/>
  <c r="P77" i="27"/>
  <c r="P81" i="27"/>
  <c r="N90" i="27"/>
  <c r="AI107" i="27"/>
  <c r="N110" i="27"/>
  <c r="N159" i="27"/>
  <c r="N42" i="27"/>
  <c r="N21" i="26"/>
  <c r="AI7" i="27"/>
  <c r="K106" i="27"/>
  <c r="P124" i="27"/>
  <c r="P143" i="27"/>
  <c r="N143" i="26"/>
  <c r="AA39" i="26"/>
  <c r="AA107" i="26"/>
  <c r="H1" i="27"/>
  <c r="AI23" i="27"/>
  <c r="M38" i="27"/>
  <c r="N41" i="27"/>
  <c r="N45" i="27"/>
  <c r="N142" i="27"/>
  <c r="N75" i="26"/>
  <c r="N177" i="26"/>
  <c r="N22" i="27"/>
  <c r="AA23" i="26"/>
  <c r="AB39" i="26"/>
  <c r="N56" i="26"/>
  <c r="N73" i="26"/>
  <c r="AA75" i="26"/>
  <c r="AA93" i="26"/>
  <c r="AA125" i="26"/>
  <c r="M140" i="26"/>
  <c r="AA143" i="26"/>
  <c r="AB158" i="26"/>
  <c r="N175" i="26"/>
  <c r="AA177" i="26"/>
  <c r="AA195" i="26"/>
  <c r="P5" i="27"/>
  <c r="AI42" i="27"/>
  <c r="N57" i="27"/>
  <c r="P76" i="27"/>
  <c r="P80" i="27"/>
  <c r="AI91" i="27"/>
  <c r="M106" i="27"/>
  <c r="P158" i="27"/>
  <c r="N93" i="26"/>
  <c r="N195" i="26"/>
  <c r="P6" i="26"/>
  <c r="P74" i="26"/>
  <c r="P92" i="26"/>
  <c r="P110" i="26"/>
  <c r="AB125" i="26"/>
  <c r="P142" i="26"/>
  <c r="P176" i="26"/>
  <c r="P194" i="26"/>
  <c r="AI6" i="27"/>
  <c r="AI22" i="27"/>
  <c r="AI58" i="27"/>
  <c r="AJ91" i="27"/>
  <c r="AI110" i="27"/>
  <c r="AI159" i="27"/>
  <c r="AA22" i="26"/>
  <c r="AA124" i="26"/>
  <c r="P141" i="26"/>
  <c r="AI90" i="27"/>
  <c r="P141" i="27"/>
  <c r="AI41" i="27"/>
  <c r="P56" i="27"/>
  <c r="P75" i="27"/>
  <c r="AI142" i="27"/>
  <c r="AJ5" i="27"/>
  <c r="P44" i="24"/>
  <c r="Q44" i="24"/>
  <c r="AJ174" i="24"/>
  <c r="AK158" i="24" s="1"/>
  <c r="AI174" i="24"/>
  <c r="N174" i="24"/>
  <c r="P197" i="23"/>
  <c r="Q197" i="23"/>
  <c r="P40" i="24"/>
  <c r="Q40" i="24"/>
  <c r="Q74" i="24"/>
  <c r="P74" i="24"/>
  <c r="Q25" i="24"/>
  <c r="P25" i="24"/>
  <c r="P91" i="23"/>
  <c r="Q91" i="23"/>
  <c r="N191" i="23"/>
  <c r="AB191" i="23"/>
  <c r="AC175" i="23" s="1"/>
  <c r="AA191" i="23"/>
  <c r="AJ21" i="24"/>
  <c r="AK5" i="24" s="1"/>
  <c r="AI21" i="24"/>
  <c r="N21" i="24"/>
  <c r="P41" i="23"/>
  <c r="Q41" i="23"/>
  <c r="N89" i="23"/>
  <c r="AB89" i="23"/>
  <c r="AC73" i="23" s="1"/>
  <c r="AA89" i="23"/>
  <c r="AA174" i="23"/>
  <c r="N174" i="23"/>
  <c r="AB174" i="23"/>
  <c r="AC158" i="23" s="1"/>
  <c r="Q108" i="24"/>
  <c r="P108" i="24"/>
  <c r="Q110" i="24"/>
  <c r="P110" i="24"/>
  <c r="N55" i="24"/>
  <c r="AJ55" i="24"/>
  <c r="AK39" i="24" s="1"/>
  <c r="AI55" i="24"/>
  <c r="Q75" i="24"/>
  <c r="P75" i="24"/>
  <c r="N55" i="23"/>
  <c r="AA55" i="23"/>
  <c r="AB55" i="23"/>
  <c r="AC39" i="23" s="1"/>
  <c r="N208" i="23"/>
  <c r="AA208" i="23"/>
  <c r="AB208" i="23"/>
  <c r="AC192" i="23" s="1"/>
  <c r="F2" i="23"/>
  <c r="I3" i="22"/>
  <c r="N157" i="23"/>
  <c r="AB157" i="23"/>
  <c r="AC141" i="23" s="1"/>
  <c r="AA157" i="23"/>
  <c r="N72" i="24"/>
  <c r="AJ72" i="24"/>
  <c r="AK56" i="24" s="1"/>
  <c r="AI72" i="24"/>
  <c r="Q78" i="24"/>
  <c r="P78" i="24"/>
  <c r="Q79" i="24"/>
  <c r="P79" i="24"/>
  <c r="AA21" i="23"/>
  <c r="AB21" i="23"/>
  <c r="AC5" i="23" s="1"/>
  <c r="N21" i="23"/>
  <c r="AJ123" i="24"/>
  <c r="AK107" i="24" s="1"/>
  <c r="AI123" i="24"/>
  <c r="N123" i="24"/>
  <c r="P109" i="23"/>
  <c r="Q109" i="23"/>
  <c r="Q24" i="24"/>
  <c r="P24" i="24"/>
  <c r="AJ89" i="24"/>
  <c r="AK73" i="24" s="1"/>
  <c r="M38" i="23"/>
  <c r="N39" i="23"/>
  <c r="AB73" i="23"/>
  <c r="M106" i="23"/>
  <c r="N107" i="23"/>
  <c r="AB141" i="23"/>
  <c r="N158" i="23"/>
  <c r="AB175" i="23"/>
  <c r="N7" i="24"/>
  <c r="AI56" i="24"/>
  <c r="N59" i="24"/>
  <c r="N89" i="24"/>
  <c r="N111" i="24"/>
  <c r="O123" i="24"/>
  <c r="M157" i="24"/>
  <c r="N160" i="24"/>
  <c r="N23" i="23"/>
  <c r="Q40" i="23"/>
  <c r="AB72" i="23"/>
  <c r="AC56" i="23" s="1"/>
  <c r="N75" i="23"/>
  <c r="Q76" i="23"/>
  <c r="N93" i="23"/>
  <c r="Q108" i="23"/>
  <c r="N125" i="23"/>
  <c r="Q126" i="23"/>
  <c r="N143" i="23"/>
  <c r="Q159" i="23"/>
  <c r="N177" i="23"/>
  <c r="Q178" i="23"/>
  <c r="AA192" i="23"/>
  <c r="N195" i="23"/>
  <c r="Q196" i="23"/>
  <c r="N22" i="24"/>
  <c r="AI24" i="24"/>
  <c r="N42" i="24"/>
  <c r="Q43" i="24"/>
  <c r="Q73" i="24"/>
  <c r="AI74" i="24"/>
  <c r="AI78" i="24"/>
  <c r="N91" i="24"/>
  <c r="Q92" i="24"/>
  <c r="AJ108" i="24"/>
  <c r="N124" i="24"/>
  <c r="M140" i="24"/>
  <c r="N143" i="24"/>
  <c r="M123" i="23"/>
  <c r="N6" i="24"/>
  <c r="P23" i="24"/>
  <c r="AJ24" i="24"/>
  <c r="AJ74" i="24"/>
  <c r="P77" i="24"/>
  <c r="AJ78" i="24"/>
  <c r="P81" i="24"/>
  <c r="N90" i="24"/>
  <c r="AI92" i="24"/>
  <c r="AI107" i="24"/>
  <c r="N159" i="24"/>
  <c r="N5" i="24"/>
  <c r="AI7" i="24"/>
  <c r="AI59" i="24"/>
  <c r="N76" i="24"/>
  <c r="N80" i="24"/>
  <c r="AJ107" i="24"/>
  <c r="AI111" i="24"/>
  <c r="O140" i="24"/>
  <c r="AI160" i="24"/>
  <c r="E8" i="22"/>
  <c r="AA39" i="23"/>
  <c r="AA107" i="23"/>
  <c r="O123" i="23"/>
  <c r="AA158" i="23"/>
  <c r="AI23" i="24"/>
  <c r="M38" i="24"/>
  <c r="N41" i="24"/>
  <c r="N45" i="24"/>
  <c r="P58" i="24"/>
  <c r="AI77" i="24"/>
  <c r="AI81" i="24"/>
  <c r="N142" i="24"/>
  <c r="AA23" i="23"/>
  <c r="AB39" i="23"/>
  <c r="AA75" i="23"/>
  <c r="AA93" i="23"/>
  <c r="AA125" i="23"/>
  <c r="M140" i="23"/>
  <c r="AA143" i="23"/>
  <c r="AB158" i="23"/>
  <c r="N175" i="23"/>
  <c r="AA177" i="23"/>
  <c r="AA195" i="23"/>
  <c r="AI42" i="24"/>
  <c r="N57" i="24"/>
  <c r="AI91" i="24"/>
  <c r="M106" i="24"/>
  <c r="AI143" i="24"/>
  <c r="P158" i="24"/>
  <c r="P6" i="23"/>
  <c r="P74" i="23"/>
  <c r="P92" i="23"/>
  <c r="P110" i="23"/>
  <c r="P142" i="23"/>
  <c r="P176" i="23"/>
  <c r="P194" i="23"/>
  <c r="AI22" i="24"/>
  <c r="N56" i="24"/>
  <c r="AI124" i="24"/>
  <c r="AI159" i="24"/>
  <c r="P5" i="23"/>
  <c r="P56" i="23"/>
  <c r="P73" i="23"/>
  <c r="AA124" i="23"/>
  <c r="P141" i="23"/>
  <c r="AI76" i="24"/>
  <c r="AI90" i="24"/>
  <c r="P109" i="24"/>
  <c r="P141" i="24"/>
  <c r="AI5" i="24"/>
  <c r="AI142" i="24"/>
  <c r="AJ5" i="24"/>
  <c r="Q77" i="21"/>
  <c r="P77" i="21"/>
  <c r="AI140" i="21"/>
  <c r="N140" i="21"/>
  <c r="AJ140" i="21"/>
  <c r="AK124" i="21" s="1"/>
  <c r="Q81" i="21"/>
  <c r="P81" i="21"/>
  <c r="Q110" i="21"/>
  <c r="P110" i="21"/>
  <c r="AJ157" i="21"/>
  <c r="AK141" i="21" s="1"/>
  <c r="AI157" i="21"/>
  <c r="N157" i="21"/>
  <c r="AA38" i="20"/>
  <c r="N38" i="20"/>
  <c r="AB38" i="20"/>
  <c r="AC22" i="20" s="1"/>
  <c r="Q6" i="21"/>
  <c r="P6" i="21"/>
  <c r="Q90" i="21"/>
  <c r="P90" i="21"/>
  <c r="Q58" i="21"/>
  <c r="P58" i="21"/>
  <c r="AB140" i="20"/>
  <c r="AC124" i="20" s="1"/>
  <c r="AA140" i="20"/>
  <c r="N140" i="20"/>
  <c r="AB208" i="20"/>
  <c r="AC192" i="20" s="1"/>
  <c r="AA208" i="20"/>
  <c r="N208" i="20"/>
  <c r="Q73" i="20"/>
  <c r="P73" i="20"/>
  <c r="Q175" i="20"/>
  <c r="P175" i="20"/>
  <c r="Q195" i="20"/>
  <c r="P195" i="20"/>
  <c r="N21" i="21"/>
  <c r="AJ21" i="21"/>
  <c r="AK5" i="21" s="1"/>
  <c r="AI21" i="21"/>
  <c r="AB72" i="20"/>
  <c r="AC56" i="20" s="1"/>
  <c r="AA72" i="20"/>
  <c r="N72" i="20"/>
  <c r="N55" i="21"/>
  <c r="AJ55" i="21"/>
  <c r="AK39" i="21" s="1"/>
  <c r="AI55" i="21"/>
  <c r="N38" i="21"/>
  <c r="AJ38" i="21"/>
  <c r="AK22" i="21" s="1"/>
  <c r="AI38" i="21"/>
  <c r="AJ106" i="21"/>
  <c r="AK90" i="21" s="1"/>
  <c r="AI106" i="21"/>
  <c r="N106" i="21"/>
  <c r="AB174" i="20"/>
  <c r="AC158" i="20" s="1"/>
  <c r="AA174" i="20"/>
  <c r="N174" i="20"/>
  <c r="I3" i="19"/>
  <c r="F2" i="20"/>
  <c r="N157" i="20"/>
  <c r="AA157" i="20"/>
  <c r="AB157" i="20"/>
  <c r="AC141" i="20" s="1"/>
  <c r="N89" i="21"/>
  <c r="AJ89" i="21"/>
  <c r="AK73" i="21" s="1"/>
  <c r="AI89" i="21"/>
  <c r="Q5" i="20"/>
  <c r="P5" i="20"/>
  <c r="AB55" i="20"/>
  <c r="AC39" i="20" s="1"/>
  <c r="AA55" i="20"/>
  <c r="N55" i="20"/>
  <c r="G8" i="19"/>
  <c r="N41" i="20"/>
  <c r="N91" i="20"/>
  <c r="N109" i="20"/>
  <c r="AA124" i="20"/>
  <c r="N127" i="20"/>
  <c r="P141" i="20"/>
  <c r="N160" i="20"/>
  <c r="N193" i="20"/>
  <c r="N197" i="20"/>
  <c r="AJ6" i="21"/>
  <c r="AJ22" i="21"/>
  <c r="N40" i="21"/>
  <c r="N44" i="21"/>
  <c r="P57" i="21"/>
  <c r="N72" i="21"/>
  <c r="N93" i="21"/>
  <c r="P109" i="21"/>
  <c r="N143" i="21"/>
  <c r="AB22" i="20"/>
  <c r="M89" i="20"/>
  <c r="N90" i="20"/>
  <c r="AB124" i="20"/>
  <c r="M191" i="20"/>
  <c r="AA194" i="20"/>
  <c r="P25" i="21"/>
  <c r="AI41" i="21"/>
  <c r="AI45" i="21"/>
  <c r="P56" i="21"/>
  <c r="N60" i="21"/>
  <c r="P75" i="21"/>
  <c r="P79" i="21"/>
  <c r="AJ90" i="21"/>
  <c r="N108" i="21"/>
  <c r="AI57" i="21"/>
  <c r="AI109" i="21"/>
  <c r="M123" i="21"/>
  <c r="N126" i="21"/>
  <c r="O140" i="21"/>
  <c r="AA5" i="20"/>
  <c r="AA56" i="20"/>
  <c r="AA73" i="20"/>
  <c r="AA141" i="20"/>
  <c r="AA175" i="20"/>
  <c r="AI75" i="21"/>
  <c r="AI79" i="21"/>
  <c r="N92" i="21"/>
  <c r="N142" i="21"/>
  <c r="AJ72" i="21"/>
  <c r="AK56" i="21" s="1"/>
  <c r="AB5" i="20"/>
  <c r="N39" i="20"/>
  <c r="AA41" i="20"/>
  <c r="AB56" i="20"/>
  <c r="AB73" i="20"/>
  <c r="AA91" i="20"/>
  <c r="M106" i="20"/>
  <c r="N107" i="20"/>
  <c r="AA109" i="20"/>
  <c r="AA127" i="20"/>
  <c r="AA160" i="20"/>
  <c r="AB175" i="20"/>
  <c r="AA193" i="20"/>
  <c r="AA197" i="20"/>
  <c r="N7" i="21"/>
  <c r="AI40" i="21"/>
  <c r="AI44" i="21"/>
  <c r="AI56" i="21"/>
  <c r="AI93" i="21"/>
  <c r="AI143" i="21"/>
  <c r="P76" i="20"/>
  <c r="P108" i="20"/>
  <c r="P126" i="20"/>
  <c r="P178" i="20"/>
  <c r="P196" i="20"/>
  <c r="P43" i="21"/>
  <c r="AI60" i="21"/>
  <c r="P73" i="21"/>
  <c r="AJ93" i="21"/>
  <c r="AI108" i="21"/>
  <c r="N125" i="21"/>
  <c r="AJ143" i="21"/>
  <c r="AA90" i="20"/>
  <c r="P158" i="20"/>
  <c r="N22" i="21"/>
  <c r="P59" i="21"/>
  <c r="P111" i="21"/>
  <c r="P141" i="21"/>
  <c r="M21" i="20"/>
  <c r="M123" i="20"/>
  <c r="AA196" i="20"/>
  <c r="P23" i="21"/>
  <c r="AJ39" i="21"/>
  <c r="AI43" i="21"/>
  <c r="AI142" i="21"/>
  <c r="P75" i="20"/>
  <c r="P93" i="20"/>
  <c r="P143" i="20"/>
  <c r="AI7" i="21"/>
  <c r="P91" i="21"/>
  <c r="P124" i="21"/>
  <c r="AA107" i="20"/>
  <c r="P124" i="20"/>
  <c r="AA158" i="20"/>
  <c r="AB39" i="20"/>
  <c r="N56" i="20"/>
  <c r="AB158" i="20"/>
  <c r="P162" i="95" l="1"/>
  <c r="Q162" i="95"/>
  <c r="P144" i="95"/>
  <c r="Q144" i="95"/>
  <c r="P108" i="95"/>
  <c r="Q108" i="95"/>
  <c r="P93" i="95"/>
  <c r="Q93" i="95"/>
  <c r="P91" i="95"/>
  <c r="Q91" i="95"/>
  <c r="P90" i="95"/>
  <c r="Q90" i="95"/>
  <c r="P58" i="95"/>
  <c r="Q58" i="95"/>
  <c r="P57" i="95"/>
  <c r="Q57" i="95"/>
  <c r="Q56" i="95"/>
  <c r="P56" i="95"/>
  <c r="P10" i="95"/>
  <c r="Q10" i="95"/>
  <c r="P107" i="87"/>
  <c r="Q107" i="87"/>
  <c r="P163" i="86"/>
  <c r="Q163" i="86"/>
  <c r="P162" i="86"/>
  <c r="Q162" i="86"/>
  <c r="P159" i="86"/>
  <c r="Q159" i="86"/>
  <c r="P144" i="86"/>
  <c r="Q144" i="86"/>
  <c r="P142" i="86"/>
  <c r="Q142" i="86"/>
  <c r="P126" i="86"/>
  <c r="Q126" i="86"/>
  <c r="P93" i="86"/>
  <c r="Q93" i="86"/>
  <c r="P91" i="86"/>
  <c r="Q91" i="86"/>
  <c r="P59" i="86"/>
  <c r="Q59" i="86"/>
  <c r="P57" i="86"/>
  <c r="Q57" i="86"/>
  <c r="P41" i="86"/>
  <c r="Q41" i="86"/>
  <c r="P10" i="86"/>
  <c r="Q10" i="86"/>
  <c r="P9" i="86"/>
  <c r="Q9" i="86"/>
  <c r="Q73" i="84"/>
  <c r="P73" i="84"/>
  <c r="P22" i="84"/>
  <c r="Q22" i="84"/>
  <c r="P163" i="83"/>
  <c r="Q163" i="83"/>
  <c r="P159" i="83"/>
  <c r="Q159" i="83"/>
  <c r="P127" i="83"/>
  <c r="Q127" i="83"/>
  <c r="AA123" i="83"/>
  <c r="AB123" i="83"/>
  <c r="AC107" i="83" s="1"/>
  <c r="P92" i="83"/>
  <c r="Q92" i="83"/>
  <c r="P74" i="83"/>
  <c r="Q74" i="83"/>
  <c r="Q73" i="83"/>
  <c r="P73" i="83"/>
  <c r="P40" i="83"/>
  <c r="Q40" i="83"/>
  <c r="P8" i="83"/>
  <c r="Q8" i="83"/>
  <c r="Q161" i="80"/>
  <c r="P161" i="80"/>
  <c r="Q143" i="80"/>
  <c r="P143" i="80"/>
  <c r="Q125" i="80"/>
  <c r="P125" i="80"/>
  <c r="Q124" i="80"/>
  <c r="P124" i="80"/>
  <c r="Q92" i="80"/>
  <c r="P92" i="80"/>
  <c r="Q74" i="80"/>
  <c r="P74" i="80"/>
  <c r="Q73" i="80"/>
  <c r="P73" i="80"/>
  <c r="Q10" i="80"/>
  <c r="P10" i="80"/>
  <c r="Q6" i="80"/>
  <c r="P6" i="80"/>
  <c r="Q93" i="78"/>
  <c r="P93" i="78"/>
  <c r="Q60" i="78"/>
  <c r="P60" i="78"/>
  <c r="Q57" i="78"/>
  <c r="P57" i="78"/>
  <c r="Q56" i="78"/>
  <c r="P56" i="78"/>
  <c r="P39" i="78"/>
  <c r="Q39" i="78"/>
  <c r="Q25" i="78"/>
  <c r="P25" i="78"/>
  <c r="Q22" i="78"/>
  <c r="P22" i="78"/>
  <c r="P9" i="78"/>
  <c r="Q9" i="78"/>
  <c r="P6" i="78"/>
  <c r="Q6" i="78"/>
  <c r="Q160" i="77"/>
  <c r="P160" i="77"/>
  <c r="N157" i="77"/>
  <c r="AA157" i="77"/>
  <c r="Q92" i="77"/>
  <c r="P92" i="77"/>
  <c r="N89" i="77"/>
  <c r="AA89" i="77"/>
  <c r="Q23" i="77"/>
  <c r="P23" i="77"/>
  <c r="P9" i="77"/>
  <c r="Q9" i="77"/>
  <c r="P6" i="77"/>
  <c r="Q6" i="77"/>
  <c r="Q5" i="77"/>
  <c r="P5" i="77"/>
  <c r="Q91" i="75"/>
  <c r="P91" i="75"/>
  <c r="Q161" i="74"/>
  <c r="P161" i="74"/>
  <c r="Q158" i="74"/>
  <c r="P158" i="74"/>
  <c r="P143" i="74"/>
  <c r="Q143" i="74"/>
  <c r="P141" i="74"/>
  <c r="Q141" i="74"/>
  <c r="Q125" i="74"/>
  <c r="P125" i="74"/>
  <c r="Q107" i="74"/>
  <c r="P107" i="74"/>
  <c r="AA123" i="74"/>
  <c r="AB123" i="74"/>
  <c r="AC107" i="74" s="1"/>
  <c r="Q92" i="74"/>
  <c r="P92" i="74"/>
  <c r="P90" i="74"/>
  <c r="Q90" i="74"/>
  <c r="Q74" i="74"/>
  <c r="P74" i="74"/>
  <c r="Q39" i="74"/>
  <c r="P39" i="74"/>
  <c r="P8" i="74"/>
  <c r="Q8" i="74"/>
  <c r="P108" i="72"/>
  <c r="Q108" i="72"/>
  <c r="Q60" i="72"/>
  <c r="P60" i="72"/>
  <c r="Q8" i="72"/>
  <c r="P8" i="72"/>
  <c r="P108" i="71"/>
  <c r="Q108" i="71"/>
  <c r="P107" i="71"/>
  <c r="Q107" i="71"/>
  <c r="P93" i="71"/>
  <c r="Q93" i="71"/>
  <c r="P57" i="71"/>
  <c r="Q57" i="71"/>
  <c r="Q56" i="71"/>
  <c r="P56" i="71"/>
  <c r="P23" i="71"/>
  <c r="Q23" i="71"/>
  <c r="Q22" i="71"/>
  <c r="P22" i="71"/>
  <c r="P8" i="71"/>
  <c r="Q8" i="71"/>
  <c r="P7" i="71"/>
  <c r="Q7" i="71"/>
  <c r="P143" i="69"/>
  <c r="Q143" i="69"/>
  <c r="P142" i="69"/>
  <c r="Q142" i="69"/>
  <c r="AJ140" i="69"/>
  <c r="AK124" i="69" s="1"/>
  <c r="N140" i="69"/>
  <c r="P163" i="68"/>
  <c r="Q163" i="68"/>
  <c r="P159" i="68"/>
  <c r="Q159" i="68"/>
  <c r="P127" i="68"/>
  <c r="Q127" i="68"/>
  <c r="P108" i="68"/>
  <c r="Q108" i="68"/>
  <c r="Q107" i="68"/>
  <c r="P107" i="68"/>
  <c r="AA123" i="68"/>
  <c r="AB123" i="68"/>
  <c r="AC107" i="68" s="1"/>
  <c r="P76" i="68"/>
  <c r="Q76" i="68"/>
  <c r="P75" i="68"/>
  <c r="Q75" i="68"/>
  <c r="P58" i="68"/>
  <c r="Q58" i="68"/>
  <c r="P57" i="68"/>
  <c r="Q57" i="68"/>
  <c r="P40" i="68"/>
  <c r="Q40" i="68"/>
  <c r="Q39" i="68"/>
  <c r="P39" i="68"/>
  <c r="P8" i="68"/>
  <c r="Q8" i="68"/>
  <c r="P142" i="66"/>
  <c r="Q142" i="66"/>
  <c r="AJ140" i="66"/>
  <c r="AK124" i="66" s="1"/>
  <c r="N140" i="66"/>
  <c r="P40" i="66"/>
  <c r="Q40" i="66"/>
  <c r="P162" i="65"/>
  <c r="Q162" i="65"/>
  <c r="P144" i="65"/>
  <c r="Q144" i="65"/>
  <c r="P126" i="65"/>
  <c r="Q126" i="65"/>
  <c r="P93" i="65"/>
  <c r="Q93" i="65"/>
  <c r="P75" i="65"/>
  <c r="Q75" i="65"/>
  <c r="P57" i="65"/>
  <c r="Q57" i="65"/>
  <c r="Q56" i="65"/>
  <c r="P56" i="65"/>
  <c r="P23" i="65"/>
  <c r="Q23" i="65"/>
  <c r="Q22" i="65"/>
  <c r="P22" i="65"/>
  <c r="P8" i="65"/>
  <c r="Q8" i="65"/>
  <c r="Q5" i="65"/>
  <c r="P5" i="65"/>
  <c r="Q107" i="63"/>
  <c r="P107" i="63"/>
  <c r="Q76" i="63"/>
  <c r="P76" i="63"/>
  <c r="P57" i="63"/>
  <c r="Q57" i="63"/>
  <c r="P5" i="63"/>
  <c r="Q5" i="63"/>
  <c r="P163" i="62"/>
  <c r="Q163" i="62"/>
  <c r="P143" i="62"/>
  <c r="Q143" i="62"/>
  <c r="Q127" i="62"/>
  <c r="P127" i="62"/>
  <c r="P125" i="62"/>
  <c r="Q125" i="62"/>
  <c r="N123" i="62"/>
  <c r="AA123" i="62"/>
  <c r="Q76" i="62"/>
  <c r="P76" i="62"/>
  <c r="P58" i="62"/>
  <c r="Q58" i="62"/>
  <c r="Q40" i="62"/>
  <c r="P40" i="62"/>
  <c r="Q39" i="62"/>
  <c r="P39" i="62"/>
  <c r="Q7" i="62"/>
  <c r="P7" i="62"/>
  <c r="Q73" i="60"/>
  <c r="P73" i="60"/>
  <c r="Q42" i="60"/>
  <c r="P42" i="60"/>
  <c r="Q161" i="59"/>
  <c r="P161" i="59"/>
  <c r="P126" i="59"/>
  <c r="Q126" i="59"/>
  <c r="Q125" i="59"/>
  <c r="P125" i="59"/>
  <c r="P108" i="59"/>
  <c r="Q108" i="59"/>
  <c r="P93" i="59"/>
  <c r="Q93" i="59"/>
  <c r="Q92" i="59"/>
  <c r="P92" i="59"/>
  <c r="P75" i="59"/>
  <c r="Q75" i="59"/>
  <c r="Q74" i="59"/>
  <c r="P74" i="59"/>
  <c r="P57" i="59"/>
  <c r="Q57" i="59"/>
  <c r="Q42" i="59"/>
  <c r="P42" i="59"/>
  <c r="P23" i="59"/>
  <c r="Q23" i="59"/>
  <c r="Q9" i="59"/>
  <c r="P9" i="59"/>
  <c r="P7" i="59"/>
  <c r="Q7" i="59"/>
  <c r="P6" i="59"/>
  <c r="Q6" i="59"/>
  <c r="Q39" i="57"/>
  <c r="P39" i="57"/>
  <c r="P27" i="57"/>
  <c r="Q27" i="57"/>
  <c r="P23" i="57"/>
  <c r="Q23" i="57"/>
  <c r="P5" i="57"/>
  <c r="Q5" i="57"/>
  <c r="Q141" i="56"/>
  <c r="P141" i="56"/>
  <c r="Q90" i="56"/>
  <c r="P90" i="56"/>
  <c r="P57" i="56"/>
  <c r="Q57" i="56"/>
  <c r="Q56" i="56"/>
  <c r="P56" i="56"/>
  <c r="P23" i="56"/>
  <c r="Q23" i="56"/>
  <c r="Q22" i="56"/>
  <c r="P22" i="56"/>
  <c r="P6" i="56"/>
  <c r="Q6" i="56"/>
  <c r="P178" i="53"/>
  <c r="Q178" i="53"/>
  <c r="P160" i="53"/>
  <c r="Q160" i="53"/>
  <c r="P159" i="53"/>
  <c r="Q159" i="53"/>
  <c r="P127" i="53"/>
  <c r="Q127" i="53"/>
  <c r="P92" i="53"/>
  <c r="Q92" i="53"/>
  <c r="P91" i="53"/>
  <c r="Q91" i="53"/>
  <c r="P90" i="53"/>
  <c r="Q90" i="53"/>
  <c r="P74" i="53"/>
  <c r="Q74" i="53"/>
  <c r="P73" i="53"/>
  <c r="Q73" i="53"/>
  <c r="P56" i="53"/>
  <c r="Q56" i="53"/>
  <c r="P39" i="53"/>
  <c r="Q39" i="53"/>
  <c r="P195" i="50"/>
  <c r="Q195" i="50"/>
  <c r="P194" i="50"/>
  <c r="Q194" i="50"/>
  <c r="P176" i="50"/>
  <c r="Q176" i="50"/>
  <c r="P160" i="50"/>
  <c r="Q160" i="50"/>
  <c r="P159" i="50"/>
  <c r="Q159" i="50"/>
  <c r="P142" i="50"/>
  <c r="Q142" i="50"/>
  <c r="P124" i="50"/>
  <c r="Q124" i="50"/>
  <c r="P109" i="50"/>
  <c r="Q109" i="50"/>
  <c r="P108" i="50"/>
  <c r="Q108" i="50"/>
  <c r="P91" i="50"/>
  <c r="Q91" i="50"/>
  <c r="P40" i="50"/>
  <c r="Q40" i="50"/>
  <c r="P23" i="50"/>
  <c r="Q23" i="50"/>
  <c r="P22" i="50"/>
  <c r="Q22" i="50"/>
  <c r="P6" i="50"/>
  <c r="Q6" i="50"/>
  <c r="P5" i="50"/>
  <c r="Q5" i="50"/>
  <c r="Q125" i="48"/>
  <c r="P125" i="48"/>
  <c r="Q22" i="48"/>
  <c r="P22" i="48"/>
  <c r="P175" i="47"/>
  <c r="Q175" i="47"/>
  <c r="P159" i="47"/>
  <c r="Q159" i="47"/>
  <c r="P143" i="47"/>
  <c r="Q143" i="47"/>
  <c r="P141" i="47"/>
  <c r="Q141" i="47"/>
  <c r="P127" i="47"/>
  <c r="Q127" i="47"/>
  <c r="P109" i="47"/>
  <c r="Q109" i="47"/>
  <c r="P107" i="47"/>
  <c r="Q107" i="47"/>
  <c r="P92" i="47"/>
  <c r="Q92" i="47"/>
  <c r="P74" i="47"/>
  <c r="Q74" i="47"/>
  <c r="Q73" i="47"/>
  <c r="P73" i="47"/>
  <c r="P56" i="47"/>
  <c r="Q56" i="47"/>
  <c r="P23" i="47"/>
  <c r="Q23" i="47"/>
  <c r="P22" i="47"/>
  <c r="Q22" i="47"/>
  <c r="P6" i="47"/>
  <c r="Q6" i="47"/>
  <c r="Q124" i="45"/>
  <c r="P124" i="45"/>
  <c r="P110" i="45"/>
  <c r="Q110" i="45"/>
  <c r="Q107" i="45"/>
  <c r="P107" i="45"/>
  <c r="P76" i="45"/>
  <c r="Q76" i="45"/>
  <c r="N89" i="45"/>
  <c r="AI89" i="45"/>
  <c r="P176" i="44"/>
  <c r="Q176" i="44"/>
  <c r="Q160" i="44"/>
  <c r="P160" i="44"/>
  <c r="P143" i="44"/>
  <c r="Q143" i="44"/>
  <c r="Q142" i="44"/>
  <c r="P142" i="44"/>
  <c r="Q141" i="44"/>
  <c r="P141" i="44"/>
  <c r="Q110" i="44"/>
  <c r="P110" i="44"/>
  <c r="P108" i="44"/>
  <c r="Q108" i="44"/>
  <c r="Q73" i="44"/>
  <c r="P73" i="44"/>
  <c r="P22" i="44"/>
  <c r="Q22" i="44"/>
  <c r="P6" i="44"/>
  <c r="Q6" i="44"/>
  <c r="P124" i="42"/>
  <c r="Q124" i="42"/>
  <c r="P76" i="42"/>
  <c r="Q76" i="42"/>
  <c r="P56" i="42"/>
  <c r="Q56" i="42"/>
  <c r="Q24" i="42"/>
  <c r="P24" i="42"/>
  <c r="Q195" i="41"/>
  <c r="P195" i="41"/>
  <c r="Q177" i="41"/>
  <c r="P177" i="41"/>
  <c r="P158" i="41"/>
  <c r="Q158" i="41"/>
  <c r="P125" i="41"/>
  <c r="Q125" i="41"/>
  <c r="P107" i="41"/>
  <c r="Q107" i="41"/>
  <c r="Q76" i="41"/>
  <c r="P76" i="41"/>
  <c r="P22" i="41"/>
  <c r="Q22" i="41"/>
  <c r="Q142" i="39"/>
  <c r="P142" i="39"/>
  <c r="P125" i="39"/>
  <c r="Q125" i="39"/>
  <c r="P76" i="39"/>
  <c r="Q76" i="39"/>
  <c r="P56" i="39"/>
  <c r="Q56" i="39"/>
  <c r="P24" i="39"/>
  <c r="Q24" i="39"/>
  <c r="Q197" i="38"/>
  <c r="P197" i="38"/>
  <c r="Q160" i="38"/>
  <c r="P160" i="38"/>
  <c r="P158" i="38"/>
  <c r="Q158" i="38"/>
  <c r="Q127" i="38"/>
  <c r="P127" i="38"/>
  <c r="Q109" i="38"/>
  <c r="P109" i="38"/>
  <c r="Q91" i="38"/>
  <c r="P91" i="38"/>
  <c r="P125" i="36"/>
  <c r="Q125" i="36"/>
  <c r="P77" i="36"/>
  <c r="Q77" i="36"/>
  <c r="Q73" i="36"/>
  <c r="P73" i="36"/>
  <c r="Q41" i="36"/>
  <c r="P41" i="36"/>
  <c r="P39" i="36"/>
  <c r="Q39" i="36"/>
  <c r="P25" i="36"/>
  <c r="Q25" i="36"/>
  <c r="P5" i="36"/>
  <c r="Q5" i="36"/>
  <c r="P142" i="33"/>
  <c r="Q142" i="33"/>
  <c r="Q124" i="33"/>
  <c r="P124" i="33"/>
  <c r="Q108" i="33"/>
  <c r="P108" i="33"/>
  <c r="Q107" i="33"/>
  <c r="P107" i="33"/>
  <c r="P81" i="33"/>
  <c r="Q81" i="33"/>
  <c r="Q79" i="33"/>
  <c r="P79" i="33"/>
  <c r="Q77" i="33"/>
  <c r="P77" i="33"/>
  <c r="Q75" i="33"/>
  <c r="P75" i="33"/>
  <c r="Q56" i="33"/>
  <c r="P56" i="33"/>
  <c r="P45" i="33"/>
  <c r="Q45" i="33"/>
  <c r="P41" i="33"/>
  <c r="Q41" i="33"/>
  <c r="Q25" i="33"/>
  <c r="P25" i="33"/>
  <c r="Q23" i="33"/>
  <c r="P23" i="33"/>
  <c r="P176" i="32"/>
  <c r="Q176" i="32"/>
  <c r="Q175" i="32"/>
  <c r="P175" i="32"/>
  <c r="Q158" i="32"/>
  <c r="P158" i="32"/>
  <c r="P142" i="32"/>
  <c r="Q142" i="32"/>
  <c r="Q141" i="32"/>
  <c r="P141" i="32"/>
  <c r="P110" i="32"/>
  <c r="Q110" i="32"/>
  <c r="Q107" i="32"/>
  <c r="P107" i="32"/>
  <c r="P74" i="32"/>
  <c r="Q74" i="32"/>
  <c r="Q73" i="32"/>
  <c r="P73" i="32"/>
  <c r="Q39" i="32"/>
  <c r="P39" i="32"/>
  <c r="P6" i="32"/>
  <c r="Q6" i="32"/>
  <c r="Q109" i="30"/>
  <c r="P109" i="30"/>
  <c r="Q107" i="30"/>
  <c r="P107" i="30"/>
  <c r="Q92" i="30"/>
  <c r="P92" i="30"/>
  <c r="Q81" i="30"/>
  <c r="P81" i="30"/>
  <c r="Q77" i="30"/>
  <c r="P77" i="30"/>
  <c r="P56" i="30"/>
  <c r="Q56" i="30"/>
  <c r="Q7" i="30"/>
  <c r="P7" i="30"/>
  <c r="P176" i="29"/>
  <c r="Q176" i="29"/>
  <c r="Q158" i="29"/>
  <c r="P158" i="29"/>
  <c r="P142" i="29"/>
  <c r="Q142" i="29"/>
  <c r="P108" i="29"/>
  <c r="Q108" i="29"/>
  <c r="Q107" i="29"/>
  <c r="P107" i="29"/>
  <c r="P92" i="29"/>
  <c r="Q92" i="29"/>
  <c r="P76" i="29"/>
  <c r="Q76" i="29"/>
  <c r="P74" i="29"/>
  <c r="Q74" i="29"/>
  <c r="P73" i="29"/>
  <c r="Q73" i="29"/>
  <c r="Q39" i="29"/>
  <c r="P39" i="29"/>
  <c r="AA55" i="29"/>
  <c r="AB55" i="29"/>
  <c r="AC39" i="29" s="1"/>
  <c r="Q109" i="27"/>
  <c r="P109" i="27"/>
  <c r="Q78" i="27"/>
  <c r="P78" i="27"/>
  <c r="Q73" i="27"/>
  <c r="P73" i="27"/>
  <c r="P44" i="27"/>
  <c r="Q44" i="27"/>
  <c r="Q43" i="27"/>
  <c r="P43" i="27"/>
  <c r="P40" i="27"/>
  <c r="Q40" i="27"/>
  <c r="Q196" i="26"/>
  <c r="P196" i="26"/>
  <c r="P193" i="26"/>
  <c r="Q193" i="26"/>
  <c r="Q178" i="26"/>
  <c r="P178" i="26"/>
  <c r="Q159" i="26"/>
  <c r="P159" i="26"/>
  <c r="Q158" i="26"/>
  <c r="P158" i="26"/>
  <c r="Q126" i="26"/>
  <c r="P126" i="26"/>
  <c r="Q108" i="26"/>
  <c r="P108" i="26"/>
  <c r="P91" i="26"/>
  <c r="Q91" i="26"/>
  <c r="Q76" i="26"/>
  <c r="P76" i="26"/>
  <c r="Q40" i="26"/>
  <c r="P40" i="26"/>
  <c r="Q39" i="26"/>
  <c r="P39" i="26"/>
  <c r="Q107" i="24"/>
  <c r="P107" i="24"/>
  <c r="P93" i="24"/>
  <c r="Q93" i="24"/>
  <c r="Q60" i="24"/>
  <c r="P60" i="24"/>
  <c r="Q39" i="24"/>
  <c r="P39" i="24"/>
  <c r="P193" i="23"/>
  <c r="Q193" i="23"/>
  <c r="Q192" i="23"/>
  <c r="P192" i="23"/>
  <c r="P160" i="23"/>
  <c r="Q160" i="23"/>
  <c r="P127" i="23"/>
  <c r="Q127" i="23"/>
  <c r="P124" i="23"/>
  <c r="Q124" i="23"/>
  <c r="Q90" i="23"/>
  <c r="P90" i="23"/>
  <c r="N72" i="23"/>
  <c r="AA72" i="23"/>
  <c r="P22" i="23"/>
  <c r="Q22" i="23"/>
  <c r="Q107" i="21"/>
  <c r="P107" i="21"/>
  <c r="Q80" i="21"/>
  <c r="P80" i="21"/>
  <c r="Q78" i="21"/>
  <c r="P78" i="21"/>
  <c r="Q76" i="21"/>
  <c r="P76" i="21"/>
  <c r="Q74" i="21"/>
  <c r="P74" i="21"/>
  <c r="Q45" i="21"/>
  <c r="P45" i="21"/>
  <c r="P42" i="21"/>
  <c r="Q42" i="21"/>
  <c r="Q41" i="21"/>
  <c r="P41" i="21"/>
  <c r="P39" i="21"/>
  <c r="Q39" i="21"/>
  <c r="Q24" i="21"/>
  <c r="P24" i="21"/>
  <c r="P5" i="21"/>
  <c r="Q5" i="21"/>
  <c r="Q194" i="20"/>
  <c r="P194" i="20"/>
  <c r="P192" i="20"/>
  <c r="Q192" i="20"/>
  <c r="P177" i="20"/>
  <c r="Q177" i="20"/>
  <c r="Q176" i="20"/>
  <c r="P176" i="20"/>
  <c r="P159" i="20"/>
  <c r="Q159" i="20"/>
  <c r="Q142" i="20"/>
  <c r="P142" i="20"/>
  <c r="P125" i="20"/>
  <c r="Q125" i="20"/>
  <c r="Q110" i="20"/>
  <c r="P110" i="20"/>
  <c r="Q92" i="20"/>
  <c r="P92" i="20"/>
  <c r="P74" i="20"/>
  <c r="Q74" i="20"/>
  <c r="P40" i="20"/>
  <c r="Q40" i="20"/>
  <c r="P23" i="20"/>
  <c r="Q23" i="20"/>
  <c r="Q22" i="20"/>
  <c r="P22" i="20"/>
  <c r="Q6" i="20"/>
  <c r="P6" i="20"/>
  <c r="Q61" i="96"/>
  <c r="P61" i="96"/>
  <c r="Q25" i="96"/>
  <c r="P25" i="96"/>
  <c r="Q174" i="95"/>
  <c r="R158" i="95" s="1"/>
  <c r="P174" i="95"/>
  <c r="Q9" i="96"/>
  <c r="P9" i="96"/>
  <c r="Q109" i="96"/>
  <c r="P109" i="96"/>
  <c r="Q39" i="95"/>
  <c r="P39" i="95"/>
  <c r="N106" i="96"/>
  <c r="AJ106" i="96"/>
  <c r="AK90" i="96" s="1"/>
  <c r="AI106" i="96"/>
  <c r="Q89" i="96"/>
  <c r="R73" i="96" s="1"/>
  <c r="P89" i="96"/>
  <c r="Q123" i="96"/>
  <c r="R107" i="96" s="1"/>
  <c r="P123" i="96"/>
  <c r="Q57" i="96"/>
  <c r="P57" i="96"/>
  <c r="Q158" i="95"/>
  <c r="P158" i="95"/>
  <c r="Q58" i="96"/>
  <c r="P58" i="96"/>
  <c r="Q123" i="95"/>
  <c r="R107" i="95" s="1"/>
  <c r="P123" i="95"/>
  <c r="P55" i="95"/>
  <c r="Q55" i="95"/>
  <c r="R39" i="95" s="1"/>
  <c r="P73" i="96"/>
  <c r="Q73" i="96"/>
  <c r="N157" i="95"/>
  <c r="AB157" i="95"/>
  <c r="AC141" i="95" s="1"/>
  <c r="AA157" i="95"/>
  <c r="N72" i="96"/>
  <c r="AJ72" i="96"/>
  <c r="AK56" i="96" s="1"/>
  <c r="AI72" i="96"/>
  <c r="N55" i="96"/>
  <c r="AJ55" i="96"/>
  <c r="AK39" i="96" s="1"/>
  <c r="AI55" i="96"/>
  <c r="N106" i="95"/>
  <c r="AB106" i="95"/>
  <c r="AC90" i="95" s="1"/>
  <c r="AA106" i="95"/>
  <c r="P22" i="96"/>
  <c r="Q22" i="96"/>
  <c r="N21" i="96"/>
  <c r="AJ21" i="96"/>
  <c r="AK5" i="96" s="1"/>
  <c r="AI21" i="96"/>
  <c r="Q6" i="96"/>
  <c r="P6" i="96"/>
  <c r="Q21" i="95"/>
  <c r="R5" i="95" s="1"/>
  <c r="P21" i="95"/>
  <c r="Q93" i="96"/>
  <c r="P93" i="96"/>
  <c r="Q141" i="95"/>
  <c r="P141" i="95"/>
  <c r="Q72" i="95"/>
  <c r="R56" i="95" s="1"/>
  <c r="P72" i="95"/>
  <c r="P38" i="95"/>
  <c r="Q38" i="95"/>
  <c r="R22" i="95" s="1"/>
  <c r="AA140" i="95"/>
  <c r="N140" i="95"/>
  <c r="AB140" i="95"/>
  <c r="AC124" i="95" s="1"/>
  <c r="Q38" i="96"/>
  <c r="R22" i="96" s="1"/>
  <c r="P38" i="96"/>
  <c r="AA89" i="95"/>
  <c r="N89" i="95"/>
  <c r="AB89" i="95"/>
  <c r="AC73" i="95" s="1"/>
  <c r="Q57" i="87"/>
  <c r="P57" i="87"/>
  <c r="Q5" i="87"/>
  <c r="P5" i="87"/>
  <c r="Q6" i="87"/>
  <c r="P6" i="87"/>
  <c r="Q25" i="87"/>
  <c r="P25" i="87"/>
  <c r="Q157" i="86"/>
  <c r="R141" i="86" s="1"/>
  <c r="P157" i="86"/>
  <c r="N174" i="86"/>
  <c r="AB174" i="86"/>
  <c r="AC158" i="86" s="1"/>
  <c r="AA174" i="86"/>
  <c r="N140" i="86"/>
  <c r="AB140" i="86"/>
  <c r="AC124" i="86" s="1"/>
  <c r="AA140" i="86"/>
  <c r="Q90" i="86"/>
  <c r="P90" i="86"/>
  <c r="Q21" i="86"/>
  <c r="R5" i="86" s="1"/>
  <c r="P21" i="86"/>
  <c r="P38" i="86"/>
  <c r="Q38" i="86"/>
  <c r="R22" i="86" s="1"/>
  <c r="N89" i="86"/>
  <c r="AB89" i="86"/>
  <c r="AC73" i="86" s="1"/>
  <c r="AA89" i="86"/>
  <c r="Q123" i="86"/>
  <c r="R107" i="86" s="1"/>
  <c r="P123" i="86"/>
  <c r="Q89" i="87"/>
  <c r="R73" i="87" s="1"/>
  <c r="P89" i="87"/>
  <c r="Q93" i="87"/>
  <c r="P93" i="87"/>
  <c r="N72" i="87"/>
  <c r="AJ72" i="87"/>
  <c r="AK56" i="87" s="1"/>
  <c r="AI72" i="87"/>
  <c r="Q72" i="86"/>
  <c r="R56" i="86" s="1"/>
  <c r="P72" i="86"/>
  <c r="Q123" i="87"/>
  <c r="R107" i="87" s="1"/>
  <c r="P123" i="87"/>
  <c r="P22" i="87"/>
  <c r="Q22" i="87"/>
  <c r="Q42" i="87"/>
  <c r="P42" i="87"/>
  <c r="Q24" i="87"/>
  <c r="P24" i="87"/>
  <c r="Q38" i="87"/>
  <c r="R22" i="87" s="1"/>
  <c r="P38" i="87"/>
  <c r="Q55" i="86"/>
  <c r="R39" i="86" s="1"/>
  <c r="P55" i="86"/>
  <c r="N21" i="87"/>
  <c r="AJ21" i="87"/>
  <c r="AK5" i="87" s="1"/>
  <c r="AI21" i="87"/>
  <c r="N106" i="87"/>
  <c r="AJ106" i="87"/>
  <c r="AK90" i="87" s="1"/>
  <c r="AI106" i="87"/>
  <c r="P106" i="86"/>
  <c r="Q106" i="86"/>
  <c r="R90" i="86" s="1"/>
  <c r="P73" i="87"/>
  <c r="Q73" i="87"/>
  <c r="Q61" i="87"/>
  <c r="P61" i="87"/>
  <c r="N55" i="87"/>
  <c r="AJ55" i="87"/>
  <c r="AK39" i="87" s="1"/>
  <c r="AI55" i="87"/>
  <c r="Q75" i="86"/>
  <c r="P75" i="86"/>
  <c r="N72" i="84"/>
  <c r="AJ72" i="84"/>
  <c r="AK56" i="84" s="1"/>
  <c r="AI72" i="84"/>
  <c r="Q58" i="84"/>
  <c r="P58" i="84"/>
  <c r="Q59" i="84"/>
  <c r="P59" i="84"/>
  <c r="Q123" i="84"/>
  <c r="R107" i="84" s="1"/>
  <c r="P123" i="84"/>
  <c r="Q93" i="84"/>
  <c r="P93" i="84"/>
  <c r="N55" i="84"/>
  <c r="AJ55" i="84"/>
  <c r="AK39" i="84" s="1"/>
  <c r="AI55" i="84"/>
  <c r="Q39" i="84"/>
  <c r="P39" i="84"/>
  <c r="Q24" i="84"/>
  <c r="P24" i="84"/>
  <c r="Q7" i="84"/>
  <c r="P7" i="84"/>
  <c r="Q38" i="83"/>
  <c r="R22" i="83" s="1"/>
  <c r="P38" i="83"/>
  <c r="Q42" i="84"/>
  <c r="P42" i="84"/>
  <c r="N21" i="84"/>
  <c r="AJ21" i="84"/>
  <c r="AK5" i="84" s="1"/>
  <c r="AI21" i="84"/>
  <c r="Q10" i="83"/>
  <c r="P10" i="83"/>
  <c r="Q38" i="84"/>
  <c r="R22" i="84" s="1"/>
  <c r="P38" i="84"/>
  <c r="Q6" i="84"/>
  <c r="P6" i="84"/>
  <c r="Q6" i="83"/>
  <c r="P6" i="83"/>
  <c r="Q5" i="84"/>
  <c r="P5" i="84"/>
  <c r="Q56" i="83"/>
  <c r="P56" i="83"/>
  <c r="Q9" i="84"/>
  <c r="P9" i="84"/>
  <c r="Q160" i="83"/>
  <c r="P160" i="83"/>
  <c r="AA72" i="83"/>
  <c r="AB72" i="83"/>
  <c r="AC56" i="83" s="1"/>
  <c r="N72" i="83"/>
  <c r="AB55" i="83"/>
  <c r="AC39" i="83" s="1"/>
  <c r="AA55" i="83"/>
  <c r="N55" i="83"/>
  <c r="N174" i="83"/>
  <c r="AB174" i="83"/>
  <c r="AC158" i="83" s="1"/>
  <c r="AA174" i="83"/>
  <c r="Q22" i="83"/>
  <c r="P22" i="83"/>
  <c r="Q106" i="83"/>
  <c r="R90" i="83" s="1"/>
  <c r="P106" i="83"/>
  <c r="P89" i="84"/>
  <c r="Q89" i="84"/>
  <c r="R73" i="84" s="1"/>
  <c r="Q141" i="83"/>
  <c r="P141" i="83"/>
  <c r="Q123" i="83"/>
  <c r="R107" i="83" s="1"/>
  <c r="P123" i="83"/>
  <c r="Q5" i="83"/>
  <c r="P5" i="83"/>
  <c r="AB21" i="83"/>
  <c r="AC5" i="83" s="1"/>
  <c r="AA21" i="83"/>
  <c r="N21" i="83"/>
  <c r="Q107" i="84"/>
  <c r="P107" i="84"/>
  <c r="N140" i="83"/>
  <c r="AB140" i="83"/>
  <c r="AC124" i="83" s="1"/>
  <c r="AA140" i="83"/>
  <c r="Q25" i="84"/>
  <c r="P25" i="84"/>
  <c r="Q110" i="84"/>
  <c r="P110" i="84"/>
  <c r="Q90" i="83"/>
  <c r="P90" i="83"/>
  <c r="Q9" i="83"/>
  <c r="P9" i="83"/>
  <c r="Q109" i="84"/>
  <c r="P109" i="84"/>
  <c r="Q157" i="83"/>
  <c r="R141" i="83" s="1"/>
  <c r="P157" i="83"/>
  <c r="N89" i="83"/>
  <c r="AB89" i="83"/>
  <c r="AC73" i="83" s="1"/>
  <c r="AA89" i="83"/>
  <c r="N106" i="84"/>
  <c r="AJ106" i="84"/>
  <c r="AK90" i="84" s="1"/>
  <c r="AI106" i="84"/>
  <c r="Q143" i="83"/>
  <c r="P143" i="83"/>
  <c r="Q90" i="84"/>
  <c r="P90" i="84"/>
  <c r="Q108" i="81"/>
  <c r="P108" i="81"/>
  <c r="Q160" i="80"/>
  <c r="P160" i="80"/>
  <c r="N55" i="81"/>
  <c r="AJ55" i="81"/>
  <c r="AK39" i="81" s="1"/>
  <c r="AI55" i="81"/>
  <c r="Q39" i="81"/>
  <c r="P39" i="81"/>
  <c r="Q57" i="81"/>
  <c r="P57" i="81"/>
  <c r="Q109" i="80"/>
  <c r="P109" i="80"/>
  <c r="Q6" i="81"/>
  <c r="P6" i="81"/>
  <c r="Q40" i="81"/>
  <c r="P40" i="81"/>
  <c r="Q61" i="81"/>
  <c r="P61" i="81"/>
  <c r="Q91" i="80"/>
  <c r="P91" i="80"/>
  <c r="Q42" i="80"/>
  <c r="P42" i="80"/>
  <c r="Q157" i="80"/>
  <c r="R141" i="80" s="1"/>
  <c r="P157" i="80"/>
  <c r="Q9" i="81"/>
  <c r="P9" i="81"/>
  <c r="Q59" i="80"/>
  <c r="P59" i="80"/>
  <c r="AA123" i="80"/>
  <c r="N123" i="80"/>
  <c r="AB123" i="80"/>
  <c r="AC107" i="80" s="1"/>
  <c r="AB55" i="80"/>
  <c r="AC39" i="80" s="1"/>
  <c r="AA55" i="80"/>
  <c r="N55" i="80"/>
  <c r="Q75" i="80"/>
  <c r="P75" i="80"/>
  <c r="Q41" i="80"/>
  <c r="P41" i="80"/>
  <c r="Q22" i="80"/>
  <c r="P22" i="80"/>
  <c r="N174" i="80"/>
  <c r="AB174" i="80"/>
  <c r="AC158" i="80" s="1"/>
  <c r="AA174" i="80"/>
  <c r="Q9" i="80"/>
  <c r="P9" i="80"/>
  <c r="AB21" i="80"/>
  <c r="AC5" i="80" s="1"/>
  <c r="AA21" i="80"/>
  <c r="N21" i="80"/>
  <c r="Q162" i="80"/>
  <c r="P162" i="80"/>
  <c r="Q57" i="80"/>
  <c r="P57" i="80"/>
  <c r="Q38" i="80"/>
  <c r="R22" i="80" s="1"/>
  <c r="P38" i="80"/>
  <c r="Q93" i="80"/>
  <c r="P93" i="80"/>
  <c r="Q141" i="80"/>
  <c r="P141" i="80"/>
  <c r="Q25" i="81"/>
  <c r="P25" i="81"/>
  <c r="N140" i="80"/>
  <c r="AB140" i="80"/>
  <c r="AC124" i="80" s="1"/>
  <c r="AA140" i="80"/>
  <c r="Q5" i="80"/>
  <c r="P5" i="80"/>
  <c r="Q144" i="80"/>
  <c r="P144" i="80"/>
  <c r="Q23" i="80"/>
  <c r="P23" i="80"/>
  <c r="Q72" i="80"/>
  <c r="R56" i="80" s="1"/>
  <c r="P72" i="80"/>
  <c r="Q90" i="80"/>
  <c r="P90" i="80"/>
  <c r="N106" i="81"/>
  <c r="AJ106" i="81"/>
  <c r="AK90" i="81" s="1"/>
  <c r="AI106" i="81"/>
  <c r="Q91" i="81"/>
  <c r="P91" i="81"/>
  <c r="Q106" i="80"/>
  <c r="R90" i="80" s="1"/>
  <c r="P106" i="80"/>
  <c r="Q142" i="80"/>
  <c r="P142" i="80"/>
  <c r="Q93" i="81"/>
  <c r="P93" i="81"/>
  <c r="Q7" i="80"/>
  <c r="P7" i="80"/>
  <c r="Q89" i="80"/>
  <c r="R73" i="80" s="1"/>
  <c r="P89" i="80"/>
  <c r="Q42" i="81"/>
  <c r="P42" i="81"/>
  <c r="Q58" i="81"/>
  <c r="P58" i="81"/>
  <c r="Q90" i="81"/>
  <c r="P90" i="81"/>
  <c r="Q126" i="80"/>
  <c r="P126" i="80"/>
  <c r="Q123" i="81"/>
  <c r="R107" i="81" s="1"/>
  <c r="P123" i="81"/>
  <c r="Q23" i="78"/>
  <c r="P23" i="78"/>
  <c r="N38" i="78"/>
  <c r="AJ38" i="78"/>
  <c r="AK22" i="78" s="1"/>
  <c r="AI38" i="78"/>
  <c r="Q10" i="77"/>
  <c r="P10" i="77"/>
  <c r="Q123" i="78"/>
  <c r="R107" i="78" s="1"/>
  <c r="P123" i="78"/>
  <c r="N123" i="77"/>
  <c r="AB123" i="77"/>
  <c r="AC107" i="77" s="1"/>
  <c r="AA123" i="77"/>
  <c r="Q90" i="78"/>
  <c r="P90" i="78"/>
  <c r="AA106" i="77"/>
  <c r="AB106" i="77"/>
  <c r="AC90" i="77" s="1"/>
  <c r="N106" i="77"/>
  <c r="AB21" i="77"/>
  <c r="AC5" i="77" s="1"/>
  <c r="AA21" i="77"/>
  <c r="N21" i="77"/>
  <c r="Q56" i="77"/>
  <c r="P56" i="77"/>
  <c r="Q161" i="77"/>
  <c r="P161" i="77"/>
  <c r="Q39" i="77"/>
  <c r="P39" i="77"/>
  <c r="N140" i="77"/>
  <c r="AB140" i="77"/>
  <c r="AC124" i="77" s="1"/>
  <c r="AA140" i="77"/>
  <c r="Q41" i="78"/>
  <c r="P41" i="78"/>
  <c r="Q110" i="78"/>
  <c r="P110" i="78"/>
  <c r="P38" i="77"/>
  <c r="Q38" i="77"/>
  <c r="R22" i="77" s="1"/>
  <c r="Q7" i="78"/>
  <c r="P7" i="78"/>
  <c r="N72" i="78"/>
  <c r="AJ72" i="78"/>
  <c r="AK56" i="78" s="1"/>
  <c r="AI72" i="78"/>
  <c r="Q41" i="77"/>
  <c r="P41" i="77"/>
  <c r="Q91" i="78"/>
  <c r="P91" i="78"/>
  <c r="Q124" i="77"/>
  <c r="P124" i="77"/>
  <c r="Q55" i="78"/>
  <c r="R39" i="78" s="1"/>
  <c r="P55" i="78"/>
  <c r="Q7" i="77"/>
  <c r="P7" i="77"/>
  <c r="Q93" i="77"/>
  <c r="P93" i="77"/>
  <c r="Q142" i="77"/>
  <c r="P142" i="77"/>
  <c r="Q24" i="78"/>
  <c r="P24" i="78"/>
  <c r="Q174" i="77"/>
  <c r="R158" i="77" s="1"/>
  <c r="P174" i="77"/>
  <c r="P106" i="78"/>
  <c r="Q106" i="78"/>
  <c r="R90" i="78" s="1"/>
  <c r="Q107" i="77"/>
  <c r="P107" i="77"/>
  <c r="Q55" i="77"/>
  <c r="R39" i="77" s="1"/>
  <c r="P55" i="77"/>
  <c r="Q26" i="78"/>
  <c r="P26" i="78"/>
  <c r="Q91" i="77"/>
  <c r="P91" i="77"/>
  <c r="N72" i="77"/>
  <c r="AB72" i="77"/>
  <c r="AC56" i="77" s="1"/>
  <c r="AA72" i="77"/>
  <c r="Q74" i="77"/>
  <c r="P74" i="77"/>
  <c r="Q108" i="77"/>
  <c r="P108" i="77"/>
  <c r="Q10" i="74"/>
  <c r="P10" i="74"/>
  <c r="Q40" i="75"/>
  <c r="P40" i="75"/>
  <c r="Q108" i="74"/>
  <c r="P108" i="74"/>
  <c r="Q41" i="74"/>
  <c r="P41" i="74"/>
  <c r="Q58" i="74"/>
  <c r="P58" i="74"/>
  <c r="Q40" i="74"/>
  <c r="P40" i="74"/>
  <c r="AA89" i="74"/>
  <c r="N89" i="74"/>
  <c r="AB89" i="74"/>
  <c r="AC73" i="74" s="1"/>
  <c r="Q6" i="74"/>
  <c r="P6" i="74"/>
  <c r="N38" i="74"/>
  <c r="AB38" i="74"/>
  <c r="AC22" i="74" s="1"/>
  <c r="AA38" i="74"/>
  <c r="Q142" i="74"/>
  <c r="P142" i="74"/>
  <c r="Q25" i="75"/>
  <c r="P25" i="75"/>
  <c r="Q21" i="74"/>
  <c r="R5" i="74" s="1"/>
  <c r="P21" i="74"/>
  <c r="Q93" i="75"/>
  <c r="P93" i="75"/>
  <c r="N21" i="75"/>
  <c r="AJ21" i="75"/>
  <c r="AK5" i="75" s="1"/>
  <c r="AI21" i="75"/>
  <c r="Q123" i="75"/>
  <c r="R107" i="75" s="1"/>
  <c r="P123" i="75"/>
  <c r="Q109" i="74"/>
  <c r="P109" i="74"/>
  <c r="Q160" i="74"/>
  <c r="P160" i="74"/>
  <c r="Q42" i="75"/>
  <c r="P42" i="75"/>
  <c r="Q109" i="75"/>
  <c r="P109" i="75"/>
  <c r="AA140" i="74"/>
  <c r="N140" i="74"/>
  <c r="AB140" i="74"/>
  <c r="AC124" i="74" s="1"/>
  <c r="N106" i="75"/>
  <c r="AJ106" i="75"/>
  <c r="AK90" i="75" s="1"/>
  <c r="AI106" i="75"/>
  <c r="Q91" i="74"/>
  <c r="P91" i="74"/>
  <c r="Q123" i="74"/>
  <c r="R107" i="74" s="1"/>
  <c r="P123" i="74"/>
  <c r="Q89" i="75"/>
  <c r="R73" i="75" s="1"/>
  <c r="P89" i="75"/>
  <c r="P73" i="75"/>
  <c r="Q73" i="75"/>
  <c r="Q6" i="75"/>
  <c r="P6" i="75"/>
  <c r="Q9" i="74"/>
  <c r="P9" i="74"/>
  <c r="Q159" i="74"/>
  <c r="P159" i="74"/>
  <c r="Q58" i="75"/>
  <c r="P58" i="75"/>
  <c r="Q59" i="74"/>
  <c r="P59" i="74"/>
  <c r="Q76" i="74"/>
  <c r="P76" i="74"/>
  <c r="Q127" i="74"/>
  <c r="P127" i="74"/>
  <c r="N55" i="75"/>
  <c r="AJ55" i="75"/>
  <c r="AK39" i="75" s="1"/>
  <c r="AI55" i="75"/>
  <c r="AB72" i="74"/>
  <c r="AC56" i="74" s="1"/>
  <c r="AA72" i="74"/>
  <c r="N72" i="74"/>
  <c r="Q55" i="74"/>
  <c r="R39" i="74" s="1"/>
  <c r="P55" i="74"/>
  <c r="P22" i="72"/>
  <c r="Q22" i="72"/>
  <c r="N157" i="71"/>
  <c r="AB157" i="71"/>
  <c r="AC141" i="71" s="1"/>
  <c r="AA157" i="71"/>
  <c r="N21" i="72"/>
  <c r="AJ21" i="72"/>
  <c r="AK5" i="72" s="1"/>
  <c r="AI21" i="72"/>
  <c r="N106" i="72"/>
  <c r="AJ106" i="72"/>
  <c r="AK90" i="72" s="1"/>
  <c r="AI106" i="72"/>
  <c r="Q110" i="72"/>
  <c r="P110" i="72"/>
  <c r="P89" i="72"/>
  <c r="Q89" i="72"/>
  <c r="R73" i="72" s="1"/>
  <c r="Q107" i="72"/>
  <c r="P107" i="72"/>
  <c r="N106" i="71"/>
  <c r="AB106" i="71"/>
  <c r="AC90" i="71" s="1"/>
  <c r="AA106" i="71"/>
  <c r="Q5" i="72"/>
  <c r="P5" i="72"/>
  <c r="Q59" i="72"/>
  <c r="P59" i="72"/>
  <c r="AA140" i="71"/>
  <c r="N140" i="71"/>
  <c r="AB140" i="71"/>
  <c r="AC124" i="71" s="1"/>
  <c r="Q39" i="72"/>
  <c r="P39" i="72"/>
  <c r="AA89" i="71"/>
  <c r="AB89" i="71"/>
  <c r="AC73" i="71" s="1"/>
  <c r="N89" i="71"/>
  <c r="Q7" i="72"/>
  <c r="P7" i="72"/>
  <c r="Q72" i="71"/>
  <c r="R56" i="71" s="1"/>
  <c r="P72" i="71"/>
  <c r="Q159" i="71"/>
  <c r="P159" i="71"/>
  <c r="Q93" i="72"/>
  <c r="P93" i="72"/>
  <c r="Q123" i="71"/>
  <c r="R107" i="71" s="1"/>
  <c r="P123" i="71"/>
  <c r="Q124" i="71"/>
  <c r="P124" i="71"/>
  <c r="Q73" i="71"/>
  <c r="P73" i="71"/>
  <c r="Q90" i="72"/>
  <c r="P90" i="72"/>
  <c r="P38" i="72"/>
  <c r="Q38" i="72"/>
  <c r="R22" i="72" s="1"/>
  <c r="Q38" i="71"/>
  <c r="R22" i="71" s="1"/>
  <c r="P38" i="71"/>
  <c r="N55" i="72"/>
  <c r="AJ55" i="72"/>
  <c r="AK39" i="72" s="1"/>
  <c r="AI55" i="72"/>
  <c r="Q42" i="72"/>
  <c r="P42" i="72"/>
  <c r="Q5" i="71"/>
  <c r="P5" i="71"/>
  <c r="Q123" i="72"/>
  <c r="R107" i="72" s="1"/>
  <c r="P123" i="72"/>
  <c r="N72" i="72"/>
  <c r="AJ72" i="72"/>
  <c r="AK56" i="72" s="1"/>
  <c r="AI72" i="72"/>
  <c r="Q25" i="72"/>
  <c r="P25" i="72"/>
  <c r="D2" i="71"/>
  <c r="Q21" i="71"/>
  <c r="R5" i="71" s="1"/>
  <c r="P21" i="71"/>
  <c r="Q174" i="71"/>
  <c r="R158" i="71" s="1"/>
  <c r="P174" i="71"/>
  <c r="P73" i="72"/>
  <c r="Q73" i="72"/>
  <c r="Q158" i="71"/>
  <c r="P158" i="71"/>
  <c r="Q24" i="72"/>
  <c r="P24" i="72"/>
  <c r="Q141" i="69"/>
  <c r="P141" i="69"/>
  <c r="Q21" i="68"/>
  <c r="R5" i="68" s="1"/>
  <c r="P21" i="68"/>
  <c r="N106" i="68"/>
  <c r="AB106" i="68"/>
  <c r="AC90" i="68" s="1"/>
  <c r="AA106" i="68"/>
  <c r="Q77" i="69"/>
  <c r="P77" i="69"/>
  <c r="Q6" i="69"/>
  <c r="P6" i="69"/>
  <c r="Q157" i="69"/>
  <c r="R141" i="69" s="1"/>
  <c r="P157" i="69"/>
  <c r="N38" i="68"/>
  <c r="AB38" i="68"/>
  <c r="AC22" i="68" s="1"/>
  <c r="AA38" i="68"/>
  <c r="Q23" i="69"/>
  <c r="P23" i="69"/>
  <c r="N157" i="68"/>
  <c r="AB157" i="68"/>
  <c r="AC141" i="68" s="1"/>
  <c r="AA157" i="68"/>
  <c r="Q107" i="69"/>
  <c r="P107" i="69"/>
  <c r="Q124" i="68"/>
  <c r="P124" i="68"/>
  <c r="Q42" i="69"/>
  <c r="P42" i="69"/>
  <c r="Q109" i="69"/>
  <c r="P109" i="69"/>
  <c r="Q73" i="68"/>
  <c r="P73" i="68"/>
  <c r="N106" i="69"/>
  <c r="AJ106" i="69"/>
  <c r="AK90" i="69" s="1"/>
  <c r="AI106" i="69"/>
  <c r="AB72" i="68"/>
  <c r="AC56" i="68" s="1"/>
  <c r="AA72" i="68"/>
  <c r="N72" i="68"/>
  <c r="Q56" i="69"/>
  <c r="P56" i="69"/>
  <c r="N174" i="68"/>
  <c r="AB174" i="68"/>
  <c r="AC158" i="68" s="1"/>
  <c r="AA174" i="68"/>
  <c r="Q90" i="69"/>
  <c r="P90" i="69"/>
  <c r="Q5" i="68"/>
  <c r="P5" i="68"/>
  <c r="Q38" i="69"/>
  <c r="R22" i="69" s="1"/>
  <c r="P38" i="69"/>
  <c r="Q55" i="68"/>
  <c r="R39" i="68" s="1"/>
  <c r="P55" i="68"/>
  <c r="Q141" i="68"/>
  <c r="P141" i="68"/>
  <c r="Q41" i="69"/>
  <c r="P41" i="69"/>
  <c r="N140" i="68"/>
  <c r="AB140" i="68"/>
  <c r="AC124" i="68" s="1"/>
  <c r="AA140" i="68"/>
  <c r="AI123" i="69"/>
  <c r="N123" i="69"/>
  <c r="AJ123" i="69"/>
  <c r="AK107" i="69" s="1"/>
  <c r="Q90" i="68"/>
  <c r="P90" i="68"/>
  <c r="Q123" i="68"/>
  <c r="R107" i="68" s="1"/>
  <c r="P123" i="68"/>
  <c r="Q58" i="69"/>
  <c r="P58" i="69"/>
  <c r="Q21" i="69"/>
  <c r="R5" i="69" s="1"/>
  <c r="P21" i="69"/>
  <c r="N72" i="69"/>
  <c r="AJ72" i="69"/>
  <c r="AK56" i="69" s="1"/>
  <c r="AI72" i="69"/>
  <c r="N89" i="68"/>
  <c r="AB89" i="68"/>
  <c r="AC73" i="68" s="1"/>
  <c r="AA89" i="68"/>
  <c r="N55" i="69"/>
  <c r="AJ55" i="69"/>
  <c r="AK39" i="69" s="1"/>
  <c r="AI55" i="69"/>
  <c r="Q78" i="69"/>
  <c r="P78" i="69"/>
  <c r="Q108" i="65"/>
  <c r="P108" i="65"/>
  <c r="Q90" i="65"/>
  <c r="P90" i="65"/>
  <c r="AI123" i="66"/>
  <c r="N123" i="66"/>
  <c r="AJ123" i="66"/>
  <c r="AK107" i="66" s="1"/>
  <c r="Q123" i="65"/>
  <c r="R107" i="65" s="1"/>
  <c r="P123" i="65"/>
  <c r="N89" i="65"/>
  <c r="AB89" i="65"/>
  <c r="AC73" i="65" s="1"/>
  <c r="AA89" i="65"/>
  <c r="N157" i="65"/>
  <c r="AB157" i="65"/>
  <c r="AC141" i="65" s="1"/>
  <c r="AA157" i="65"/>
  <c r="N72" i="66"/>
  <c r="AJ72" i="66"/>
  <c r="AK56" i="66" s="1"/>
  <c r="AI72" i="66"/>
  <c r="N106" i="65"/>
  <c r="AB106" i="65"/>
  <c r="AC90" i="65" s="1"/>
  <c r="AA106" i="65"/>
  <c r="Q58" i="66"/>
  <c r="P58" i="66"/>
  <c r="Q38" i="66"/>
  <c r="R22" i="66" s="1"/>
  <c r="P38" i="66"/>
  <c r="N55" i="66"/>
  <c r="AJ55" i="66"/>
  <c r="AK39" i="66" s="1"/>
  <c r="AI55" i="66"/>
  <c r="Q23" i="66"/>
  <c r="P23" i="66"/>
  <c r="Q107" i="66"/>
  <c r="P107" i="66"/>
  <c r="Q72" i="65"/>
  <c r="R56" i="65" s="1"/>
  <c r="P72" i="65"/>
  <c r="Q55" i="65"/>
  <c r="R39" i="65" s="1"/>
  <c r="P55" i="65"/>
  <c r="Q76" i="66"/>
  <c r="P76" i="66"/>
  <c r="Q21" i="66"/>
  <c r="R5" i="66" s="1"/>
  <c r="P21" i="66"/>
  <c r="Q57" i="66"/>
  <c r="P57" i="66"/>
  <c r="Q6" i="66"/>
  <c r="P6" i="66"/>
  <c r="Q21" i="65"/>
  <c r="R5" i="65" s="1"/>
  <c r="P21" i="65"/>
  <c r="Q56" i="66"/>
  <c r="P56" i="66"/>
  <c r="Q109" i="66"/>
  <c r="P109" i="66"/>
  <c r="Q124" i="65"/>
  <c r="P124" i="65"/>
  <c r="Q89" i="66"/>
  <c r="R73" i="66" s="1"/>
  <c r="P89" i="66"/>
  <c r="Q141" i="66"/>
  <c r="P141" i="66"/>
  <c r="Q127" i="65"/>
  <c r="P127" i="65"/>
  <c r="N174" i="65"/>
  <c r="AB174" i="65"/>
  <c r="AC158" i="65" s="1"/>
  <c r="AA174" i="65"/>
  <c r="N106" i="66"/>
  <c r="AJ106" i="66"/>
  <c r="AK90" i="66" s="1"/>
  <c r="AI106" i="66"/>
  <c r="Q73" i="65"/>
  <c r="P73" i="65"/>
  <c r="Q157" i="66"/>
  <c r="R141" i="66" s="1"/>
  <c r="P157" i="66"/>
  <c r="N140" i="65"/>
  <c r="D2" i="65" s="1"/>
  <c r="AB140" i="65"/>
  <c r="AC124" i="65" s="1"/>
  <c r="AA140" i="65"/>
  <c r="Q90" i="66"/>
  <c r="P90" i="66"/>
  <c r="Q6" i="63"/>
  <c r="P6" i="63"/>
  <c r="Q22" i="63"/>
  <c r="P22" i="63"/>
  <c r="Q144" i="62"/>
  <c r="P144" i="62"/>
  <c r="N123" i="63"/>
  <c r="AJ123" i="63"/>
  <c r="AK107" i="63" s="1"/>
  <c r="AI123" i="63"/>
  <c r="Q7" i="63"/>
  <c r="P7" i="63"/>
  <c r="Q74" i="63"/>
  <c r="P74" i="63"/>
  <c r="Q126" i="62"/>
  <c r="P126" i="62"/>
  <c r="Q174" i="62"/>
  <c r="R158" i="62" s="1"/>
  <c r="P174" i="62"/>
  <c r="Q56" i="62"/>
  <c r="P56" i="62"/>
  <c r="AB157" i="62"/>
  <c r="AC141" i="62" s="1"/>
  <c r="AA157" i="62"/>
  <c r="N157" i="62"/>
  <c r="Q109" i="63"/>
  <c r="P109" i="63"/>
  <c r="AB55" i="62"/>
  <c r="AC39" i="62" s="1"/>
  <c r="AA55" i="62"/>
  <c r="N55" i="62"/>
  <c r="N106" i="63"/>
  <c r="AJ106" i="63"/>
  <c r="AK90" i="63" s="1"/>
  <c r="AI106" i="63"/>
  <c r="Q22" i="62"/>
  <c r="P22" i="62"/>
  <c r="Q93" i="62"/>
  <c r="P93" i="62"/>
  <c r="AB106" i="62"/>
  <c r="AC90" i="62" s="1"/>
  <c r="AA106" i="62"/>
  <c r="N106" i="62"/>
  <c r="Q77" i="63"/>
  <c r="P77" i="63"/>
  <c r="Q90" i="63"/>
  <c r="P90" i="63"/>
  <c r="N72" i="62"/>
  <c r="AB72" i="62"/>
  <c r="AC56" i="62" s="1"/>
  <c r="AA72" i="62"/>
  <c r="AB21" i="62"/>
  <c r="AC5" i="62" s="1"/>
  <c r="AA21" i="62"/>
  <c r="N21" i="62"/>
  <c r="Q140" i="63"/>
  <c r="R124" i="63" s="1"/>
  <c r="P140" i="63"/>
  <c r="N140" i="62"/>
  <c r="AB140" i="62"/>
  <c r="AC124" i="62" s="1"/>
  <c r="AA140" i="62"/>
  <c r="Q5" i="62"/>
  <c r="P5" i="62"/>
  <c r="Q75" i="62"/>
  <c r="P75" i="62"/>
  <c r="N89" i="62"/>
  <c r="AB89" i="62"/>
  <c r="AC73" i="62" s="1"/>
  <c r="AA89" i="62"/>
  <c r="Q58" i="63"/>
  <c r="P58" i="63"/>
  <c r="Q59" i="63"/>
  <c r="P59" i="63"/>
  <c r="N89" i="63"/>
  <c r="AJ89" i="63"/>
  <c r="AK73" i="63" s="1"/>
  <c r="AI89" i="63"/>
  <c r="Q57" i="62"/>
  <c r="P57" i="62"/>
  <c r="N38" i="62"/>
  <c r="AB38" i="62"/>
  <c r="AC22" i="62" s="1"/>
  <c r="AA38" i="62"/>
  <c r="Q124" i="63"/>
  <c r="P124" i="63"/>
  <c r="N55" i="63"/>
  <c r="AJ55" i="63"/>
  <c r="AK39" i="63" s="1"/>
  <c r="AI55" i="63"/>
  <c r="Q40" i="63"/>
  <c r="P40" i="63"/>
  <c r="Q23" i="62"/>
  <c r="P23" i="62"/>
  <c r="Q38" i="63"/>
  <c r="R22" i="63" s="1"/>
  <c r="P38" i="63"/>
  <c r="Q39" i="63"/>
  <c r="P39" i="63"/>
  <c r="Q162" i="62"/>
  <c r="P162" i="62"/>
  <c r="Q6" i="62"/>
  <c r="P6" i="62"/>
  <c r="Q44" i="60"/>
  <c r="P44" i="60"/>
  <c r="AB89" i="59"/>
  <c r="AC73" i="59" s="1"/>
  <c r="AA89" i="59"/>
  <c r="N89" i="59"/>
  <c r="Q40" i="60"/>
  <c r="P40" i="60"/>
  <c r="Q30" i="60"/>
  <c r="P30" i="60"/>
  <c r="Q160" i="59"/>
  <c r="P160" i="59"/>
  <c r="AA106" i="59"/>
  <c r="AB106" i="59"/>
  <c r="AC90" i="59" s="1"/>
  <c r="N106" i="59"/>
  <c r="Q26" i="60"/>
  <c r="P26" i="60"/>
  <c r="Q142" i="59"/>
  <c r="P142" i="59"/>
  <c r="Q123" i="59"/>
  <c r="R107" i="59" s="1"/>
  <c r="P123" i="59"/>
  <c r="Q75" i="60"/>
  <c r="P75" i="60"/>
  <c r="Q159" i="59"/>
  <c r="P159" i="59"/>
  <c r="Q9" i="60"/>
  <c r="P9" i="60"/>
  <c r="P21" i="59"/>
  <c r="Q21" i="59"/>
  <c r="R5" i="59" s="1"/>
  <c r="Q56" i="59"/>
  <c r="P56" i="59"/>
  <c r="N72" i="60"/>
  <c r="AJ72" i="60"/>
  <c r="AK56" i="60" s="1"/>
  <c r="AI72" i="60"/>
  <c r="Q127" i="59"/>
  <c r="P127" i="59"/>
  <c r="Q106" i="60"/>
  <c r="R90" i="60" s="1"/>
  <c r="P106" i="60"/>
  <c r="N55" i="59"/>
  <c r="AB55" i="59"/>
  <c r="AC39" i="59" s="1"/>
  <c r="AA55" i="59"/>
  <c r="Q56" i="60"/>
  <c r="P56" i="60"/>
  <c r="AB174" i="59"/>
  <c r="AC158" i="59" s="1"/>
  <c r="AA174" i="59"/>
  <c r="N174" i="59"/>
  <c r="Q5" i="59"/>
  <c r="P5" i="59"/>
  <c r="Q29" i="60"/>
  <c r="P29" i="60"/>
  <c r="Q39" i="59"/>
  <c r="P39" i="59"/>
  <c r="Q109" i="59"/>
  <c r="P109" i="59"/>
  <c r="Q72" i="59"/>
  <c r="R56" i="59" s="1"/>
  <c r="P72" i="59"/>
  <c r="P21" i="60"/>
  <c r="Q21" i="60"/>
  <c r="R5" i="60" s="1"/>
  <c r="Q43" i="60"/>
  <c r="P43" i="60"/>
  <c r="Q25" i="60"/>
  <c r="P25" i="60"/>
  <c r="N38" i="59"/>
  <c r="AB38" i="59"/>
  <c r="AC22" i="59" s="1"/>
  <c r="AA38" i="59"/>
  <c r="Q93" i="60"/>
  <c r="P93" i="60"/>
  <c r="Q59" i="59"/>
  <c r="P59" i="59"/>
  <c r="Q158" i="59"/>
  <c r="P158" i="59"/>
  <c r="Q41" i="60"/>
  <c r="P41" i="60"/>
  <c r="Q141" i="59"/>
  <c r="P141" i="59"/>
  <c r="Q90" i="60"/>
  <c r="P90" i="60"/>
  <c r="AA157" i="59"/>
  <c r="N157" i="59"/>
  <c r="AB157" i="59"/>
  <c r="AC141" i="59" s="1"/>
  <c r="Q92" i="60"/>
  <c r="P92" i="60"/>
  <c r="AJ38" i="60"/>
  <c r="AK22" i="60" s="1"/>
  <c r="AI38" i="60"/>
  <c r="N38" i="60"/>
  <c r="AB140" i="59"/>
  <c r="AC124" i="59" s="1"/>
  <c r="AA140" i="59"/>
  <c r="N140" i="59"/>
  <c r="N89" i="60"/>
  <c r="AJ89" i="60"/>
  <c r="AK73" i="60" s="1"/>
  <c r="AI89" i="60"/>
  <c r="Q22" i="60"/>
  <c r="P22" i="60"/>
  <c r="AI55" i="60"/>
  <c r="N55" i="60"/>
  <c r="AJ55" i="60"/>
  <c r="AK39" i="60" s="1"/>
  <c r="Q90" i="59"/>
  <c r="P90" i="59"/>
  <c r="Q55" i="57"/>
  <c r="R39" i="57" s="1"/>
  <c r="P55" i="57"/>
  <c r="Q140" i="56"/>
  <c r="R124" i="56" s="1"/>
  <c r="P140" i="56"/>
  <c r="Q73" i="56"/>
  <c r="P73" i="56"/>
  <c r="N72" i="56"/>
  <c r="AB72" i="56"/>
  <c r="AC56" i="56" s="1"/>
  <c r="AA72" i="56"/>
  <c r="Q107" i="56"/>
  <c r="P107" i="56"/>
  <c r="N55" i="56"/>
  <c r="AB55" i="56"/>
  <c r="AC39" i="56" s="1"/>
  <c r="AA55" i="56"/>
  <c r="AB106" i="56"/>
  <c r="AC90" i="56" s="1"/>
  <c r="AA106" i="56"/>
  <c r="N106" i="56"/>
  <c r="N21" i="56"/>
  <c r="AB21" i="56"/>
  <c r="AC5" i="56" s="1"/>
  <c r="AA21" i="56"/>
  <c r="Q162" i="56"/>
  <c r="P162" i="56"/>
  <c r="Q38" i="57"/>
  <c r="R22" i="57" s="1"/>
  <c r="P38" i="57"/>
  <c r="Q106" i="57"/>
  <c r="R90" i="57" s="1"/>
  <c r="P106" i="57"/>
  <c r="Q75" i="57"/>
  <c r="P75" i="57"/>
  <c r="Q5" i="56"/>
  <c r="P5" i="56"/>
  <c r="Q9" i="57"/>
  <c r="P9" i="57"/>
  <c r="N72" i="57"/>
  <c r="AJ72" i="57"/>
  <c r="AK56" i="57" s="1"/>
  <c r="AI72" i="57"/>
  <c r="Q92" i="57"/>
  <c r="P92" i="57"/>
  <c r="AB174" i="56"/>
  <c r="AC158" i="56" s="1"/>
  <c r="AA174" i="56"/>
  <c r="N174" i="56"/>
  <c r="P123" i="56"/>
  <c r="Q123" i="56"/>
  <c r="R107" i="56" s="1"/>
  <c r="Q56" i="57"/>
  <c r="P56" i="57"/>
  <c r="N89" i="57"/>
  <c r="AJ89" i="57"/>
  <c r="AK73" i="57" s="1"/>
  <c r="AI89" i="57"/>
  <c r="Q39" i="56"/>
  <c r="P39" i="56"/>
  <c r="Q38" i="56"/>
  <c r="R22" i="56" s="1"/>
  <c r="P38" i="56"/>
  <c r="Q90" i="57"/>
  <c r="P90" i="57"/>
  <c r="Q29" i="57"/>
  <c r="P29" i="57"/>
  <c r="Q158" i="56"/>
  <c r="P158" i="56"/>
  <c r="Q21" i="57"/>
  <c r="R5" i="57" s="1"/>
  <c r="D2" i="57"/>
  <c r="P21" i="57"/>
  <c r="Q7" i="57"/>
  <c r="P7" i="57"/>
  <c r="Q25" i="57"/>
  <c r="P25" i="57"/>
  <c r="Q44" i="57"/>
  <c r="P44" i="57"/>
  <c r="AB157" i="56"/>
  <c r="AC141" i="56" s="1"/>
  <c r="AA157" i="56"/>
  <c r="N157" i="56"/>
  <c r="Q89" i="56"/>
  <c r="R73" i="56" s="1"/>
  <c r="P89" i="56"/>
  <c r="Q124" i="56"/>
  <c r="P124" i="56"/>
  <c r="Q40" i="57"/>
  <c r="P40" i="57"/>
  <c r="N123" i="54"/>
  <c r="AJ123" i="54"/>
  <c r="AK107" i="54" s="1"/>
  <c r="AI123" i="54"/>
  <c r="Q89" i="53"/>
  <c r="R73" i="53" s="1"/>
  <c r="P89" i="53"/>
  <c r="AB72" i="53"/>
  <c r="AC56" i="53" s="1"/>
  <c r="AA72" i="53"/>
  <c r="N72" i="53"/>
  <c r="Q78" i="54"/>
  <c r="P78" i="54"/>
  <c r="Q74" i="54"/>
  <c r="P74" i="54"/>
  <c r="Q59" i="54"/>
  <c r="P59" i="54"/>
  <c r="Q109" i="53"/>
  <c r="P109" i="53"/>
  <c r="Q125" i="54"/>
  <c r="P125" i="54"/>
  <c r="Q40" i="53"/>
  <c r="P40" i="53"/>
  <c r="AB208" i="53"/>
  <c r="AC192" i="53" s="1"/>
  <c r="AA208" i="53"/>
  <c r="N208" i="53"/>
  <c r="Q77" i="54"/>
  <c r="P77" i="54"/>
  <c r="AB191" i="53"/>
  <c r="AC175" i="53" s="1"/>
  <c r="AA191" i="53"/>
  <c r="N191" i="53"/>
  <c r="Q89" i="54"/>
  <c r="R73" i="54" s="1"/>
  <c r="P89" i="54"/>
  <c r="N21" i="54"/>
  <c r="AJ21" i="54"/>
  <c r="AK5" i="54" s="1"/>
  <c r="AI21" i="54"/>
  <c r="Q55" i="53"/>
  <c r="R39" i="53" s="1"/>
  <c r="P55" i="53"/>
  <c r="Q124" i="54"/>
  <c r="P124" i="54"/>
  <c r="Q75" i="54"/>
  <c r="P75" i="54"/>
  <c r="Q38" i="54"/>
  <c r="R22" i="54" s="1"/>
  <c r="P38" i="54"/>
  <c r="Q23" i="54"/>
  <c r="P23" i="54"/>
  <c r="Q140" i="54"/>
  <c r="R124" i="54" s="1"/>
  <c r="P140" i="54"/>
  <c r="N72" i="54"/>
  <c r="AJ72" i="54"/>
  <c r="AK56" i="54" s="1"/>
  <c r="AI72" i="54"/>
  <c r="AB140" i="53"/>
  <c r="AC124" i="53" s="1"/>
  <c r="AA140" i="53"/>
  <c r="N140" i="53"/>
  <c r="Q38" i="53"/>
  <c r="R22" i="53" s="1"/>
  <c r="P38" i="53"/>
  <c r="Q126" i="54"/>
  <c r="P126" i="54"/>
  <c r="N140" i="51"/>
  <c r="Q109" i="51"/>
  <c r="P55" i="51"/>
  <c r="P90" i="51"/>
  <c r="AI140" i="51"/>
  <c r="P7" i="51"/>
  <c r="AI89" i="51"/>
  <c r="AJ55" i="51"/>
  <c r="AK39" i="51" s="1"/>
  <c r="Q59" i="51"/>
  <c r="P59" i="51"/>
  <c r="AB174" i="50"/>
  <c r="AC158" i="50" s="1"/>
  <c r="AA174" i="50"/>
  <c r="N174" i="50"/>
  <c r="Q126" i="51"/>
  <c r="P126" i="51"/>
  <c r="N123" i="51"/>
  <c r="AJ123" i="51"/>
  <c r="AK107" i="51" s="1"/>
  <c r="AI123" i="51"/>
  <c r="Q78" i="51"/>
  <c r="P78" i="51"/>
  <c r="Q192" i="50"/>
  <c r="P192" i="50"/>
  <c r="N72" i="51"/>
  <c r="AJ72" i="51"/>
  <c r="AK56" i="51" s="1"/>
  <c r="AI72" i="51"/>
  <c r="AB21" i="50"/>
  <c r="AC5" i="50" s="1"/>
  <c r="AA21" i="50"/>
  <c r="N21" i="50"/>
  <c r="AB123" i="50"/>
  <c r="AC107" i="50" s="1"/>
  <c r="AA123" i="50"/>
  <c r="N123" i="50"/>
  <c r="Q125" i="51"/>
  <c r="P125" i="51"/>
  <c r="Q89" i="51"/>
  <c r="R73" i="51" s="1"/>
  <c r="P89" i="51"/>
  <c r="AB191" i="50"/>
  <c r="AC175" i="50" s="1"/>
  <c r="AA191" i="50"/>
  <c r="N191" i="50"/>
  <c r="Q77" i="51"/>
  <c r="P77" i="51"/>
  <c r="Q74" i="51"/>
  <c r="P74" i="51"/>
  <c r="Q178" i="50"/>
  <c r="P178" i="50"/>
  <c r="Q24" i="51"/>
  <c r="P24" i="51"/>
  <c r="N38" i="51"/>
  <c r="AJ38" i="51"/>
  <c r="AK22" i="51" s="1"/>
  <c r="AI38" i="51"/>
  <c r="Q124" i="51"/>
  <c r="P124" i="51"/>
  <c r="N21" i="51"/>
  <c r="AJ21" i="51"/>
  <c r="AK5" i="51" s="1"/>
  <c r="AI21" i="51"/>
  <c r="Q106" i="50"/>
  <c r="R90" i="50" s="1"/>
  <c r="P106" i="50"/>
  <c r="Q140" i="51"/>
  <c r="R124" i="51" s="1"/>
  <c r="P140" i="51"/>
  <c r="Q23" i="51"/>
  <c r="P23" i="51"/>
  <c r="AB208" i="50"/>
  <c r="AC192" i="50" s="1"/>
  <c r="AA208" i="50"/>
  <c r="N208" i="50"/>
  <c r="Q124" i="48"/>
  <c r="P124" i="48"/>
  <c r="Q58" i="48"/>
  <c r="P58" i="48"/>
  <c r="N89" i="48"/>
  <c r="AJ89" i="48"/>
  <c r="AK73" i="48" s="1"/>
  <c r="AI89" i="48"/>
  <c r="Q140" i="48"/>
  <c r="R124" i="48" s="1"/>
  <c r="P140" i="48"/>
  <c r="N55" i="48"/>
  <c r="AJ55" i="48"/>
  <c r="AK39" i="48" s="1"/>
  <c r="AI55" i="48"/>
  <c r="Q178" i="47"/>
  <c r="P178" i="47"/>
  <c r="Q78" i="48"/>
  <c r="P78" i="48"/>
  <c r="N38" i="48"/>
  <c r="AJ38" i="48"/>
  <c r="AK22" i="48" s="1"/>
  <c r="AI38" i="48"/>
  <c r="Q39" i="48"/>
  <c r="P39" i="48"/>
  <c r="Q160" i="47"/>
  <c r="P160" i="47"/>
  <c r="Q127" i="48"/>
  <c r="P127" i="48"/>
  <c r="Q106" i="47"/>
  <c r="R90" i="47" s="1"/>
  <c r="P106" i="47"/>
  <c r="Q74" i="48"/>
  <c r="P74" i="48"/>
  <c r="Q123" i="47"/>
  <c r="R107" i="47" s="1"/>
  <c r="P123" i="47"/>
  <c r="N140" i="47"/>
  <c r="AB140" i="47"/>
  <c r="AC124" i="47" s="1"/>
  <c r="AA140" i="47"/>
  <c r="Q24" i="48"/>
  <c r="P24" i="48"/>
  <c r="Q75" i="48"/>
  <c r="P75" i="48"/>
  <c r="Q21" i="47"/>
  <c r="R5" i="47" s="1"/>
  <c r="P21" i="47"/>
  <c r="Q208" i="47"/>
  <c r="R192" i="47" s="1"/>
  <c r="P208" i="47"/>
  <c r="N72" i="47"/>
  <c r="AB72" i="47"/>
  <c r="AC56" i="47" s="1"/>
  <c r="AA72" i="47"/>
  <c r="N21" i="48"/>
  <c r="AJ21" i="48"/>
  <c r="AK5" i="48" s="1"/>
  <c r="AI21" i="48"/>
  <c r="N72" i="48"/>
  <c r="AJ72" i="48"/>
  <c r="AK56" i="48" s="1"/>
  <c r="AI72" i="48"/>
  <c r="Q109" i="48"/>
  <c r="P109" i="48"/>
  <c r="N106" i="48"/>
  <c r="AJ106" i="48"/>
  <c r="AK90" i="48" s="1"/>
  <c r="AI106" i="48"/>
  <c r="Q40" i="48"/>
  <c r="P40" i="48"/>
  <c r="Q126" i="48"/>
  <c r="P126" i="48"/>
  <c r="Q191" i="47"/>
  <c r="R175" i="47" s="1"/>
  <c r="P191" i="47"/>
  <c r="Q90" i="48"/>
  <c r="P90" i="48"/>
  <c r="Q196" i="47"/>
  <c r="P196" i="47"/>
  <c r="N123" i="48"/>
  <c r="AJ123" i="48"/>
  <c r="AK107" i="48" s="1"/>
  <c r="AI123" i="48"/>
  <c r="Q174" i="47"/>
  <c r="R158" i="47" s="1"/>
  <c r="P174" i="47"/>
  <c r="Q55" i="47"/>
  <c r="R39" i="47" s="1"/>
  <c r="P55" i="47"/>
  <c r="N106" i="44"/>
  <c r="AB106" i="44"/>
  <c r="AC90" i="44" s="1"/>
  <c r="AA106" i="44"/>
  <c r="N38" i="45"/>
  <c r="AJ38" i="45"/>
  <c r="AK22" i="45" s="1"/>
  <c r="AI38" i="45"/>
  <c r="Q55" i="44"/>
  <c r="R39" i="44" s="1"/>
  <c r="P55" i="44"/>
  <c r="Q21" i="44"/>
  <c r="R5" i="44" s="1"/>
  <c r="P21" i="44"/>
  <c r="AB157" i="44"/>
  <c r="AC141" i="44" s="1"/>
  <c r="AA157" i="44"/>
  <c r="N157" i="44"/>
  <c r="Q157" i="45"/>
  <c r="R141" i="45" s="1"/>
  <c r="P157" i="45"/>
  <c r="Q55" i="45"/>
  <c r="R39" i="45" s="1"/>
  <c r="P55" i="45"/>
  <c r="P56" i="44"/>
  <c r="Q56" i="44"/>
  <c r="Q77" i="45"/>
  <c r="P77" i="45"/>
  <c r="Q72" i="45"/>
  <c r="R56" i="45" s="1"/>
  <c r="P72" i="45"/>
  <c r="Q144" i="45"/>
  <c r="P144" i="45"/>
  <c r="Q194" i="44"/>
  <c r="P194" i="44"/>
  <c r="Q90" i="44"/>
  <c r="P90" i="44"/>
  <c r="Q21" i="45"/>
  <c r="R5" i="45" s="1"/>
  <c r="P21" i="45"/>
  <c r="Q25" i="45"/>
  <c r="P25" i="45"/>
  <c r="Q159" i="44"/>
  <c r="P159" i="44"/>
  <c r="AB89" i="44"/>
  <c r="AC73" i="44" s="1"/>
  <c r="AA89" i="44"/>
  <c r="N89" i="44"/>
  <c r="AB208" i="44"/>
  <c r="AC192" i="44" s="1"/>
  <c r="N208" i="44"/>
  <c r="AA208" i="44"/>
  <c r="Q127" i="44"/>
  <c r="P127" i="44"/>
  <c r="Q39" i="44"/>
  <c r="P39" i="44"/>
  <c r="Q143" i="45"/>
  <c r="P143" i="45"/>
  <c r="Q108" i="45"/>
  <c r="P108" i="45"/>
  <c r="Q92" i="45"/>
  <c r="P92" i="45"/>
  <c r="N140" i="45"/>
  <c r="AJ140" i="45"/>
  <c r="AK124" i="45" s="1"/>
  <c r="AI140" i="45"/>
  <c r="AA174" i="44"/>
  <c r="AB174" i="44"/>
  <c r="AC158" i="44" s="1"/>
  <c r="N174" i="44"/>
  <c r="Q23" i="44"/>
  <c r="P23" i="44"/>
  <c r="Q59" i="45"/>
  <c r="P59" i="45"/>
  <c r="Q22" i="45"/>
  <c r="P22" i="45"/>
  <c r="Q140" i="44"/>
  <c r="R124" i="44" s="1"/>
  <c r="P140" i="44"/>
  <c r="Q106" i="45"/>
  <c r="R90" i="45" s="1"/>
  <c r="P106" i="45"/>
  <c r="Q158" i="44"/>
  <c r="P158" i="44"/>
  <c r="N191" i="44"/>
  <c r="AB191" i="44"/>
  <c r="AC175" i="44" s="1"/>
  <c r="AA191" i="44"/>
  <c r="Q91" i="45"/>
  <c r="P91" i="45"/>
  <c r="Q195" i="44"/>
  <c r="P195" i="44"/>
  <c r="Q38" i="44"/>
  <c r="R22" i="44" s="1"/>
  <c r="P38" i="44"/>
  <c r="Q72" i="44"/>
  <c r="R56" i="44" s="1"/>
  <c r="P72" i="44"/>
  <c r="Q126" i="45"/>
  <c r="P126" i="45"/>
  <c r="Q73" i="45"/>
  <c r="P73" i="45"/>
  <c r="Q78" i="45"/>
  <c r="P78" i="45"/>
  <c r="Q40" i="44"/>
  <c r="P40" i="44"/>
  <c r="N123" i="44"/>
  <c r="AB123" i="44"/>
  <c r="AC107" i="44" s="1"/>
  <c r="AA123" i="44"/>
  <c r="N123" i="45"/>
  <c r="AJ123" i="45"/>
  <c r="AK107" i="45" s="1"/>
  <c r="AI123" i="45"/>
  <c r="Q41" i="45"/>
  <c r="P41" i="45"/>
  <c r="Q74" i="45"/>
  <c r="P74" i="45"/>
  <c r="Q6" i="45"/>
  <c r="P6" i="45"/>
  <c r="Q77" i="42"/>
  <c r="P77" i="42"/>
  <c r="N55" i="42"/>
  <c r="AJ55" i="42"/>
  <c r="AK39" i="42" s="1"/>
  <c r="AI55" i="42"/>
  <c r="Q41" i="42"/>
  <c r="P41" i="42"/>
  <c r="N89" i="42"/>
  <c r="AJ89" i="42"/>
  <c r="AK73" i="42" s="1"/>
  <c r="AI89" i="42"/>
  <c r="Q6" i="41"/>
  <c r="P6" i="41"/>
  <c r="N191" i="41"/>
  <c r="AB191" i="41"/>
  <c r="AC175" i="41" s="1"/>
  <c r="AA191" i="41"/>
  <c r="Q25" i="42"/>
  <c r="P25" i="42"/>
  <c r="N38" i="42"/>
  <c r="AJ38" i="42"/>
  <c r="AK22" i="42" s="1"/>
  <c r="AI38" i="42"/>
  <c r="Q72" i="42"/>
  <c r="R56" i="42" s="1"/>
  <c r="P72" i="42"/>
  <c r="Q90" i="41"/>
  <c r="P90" i="41"/>
  <c r="Q108" i="42"/>
  <c r="P108" i="42"/>
  <c r="Q23" i="42"/>
  <c r="P23" i="42"/>
  <c r="Q21" i="42"/>
  <c r="R5" i="42" s="1"/>
  <c r="P21" i="42"/>
  <c r="Q106" i="41"/>
  <c r="R90" i="41" s="1"/>
  <c r="P106" i="41"/>
  <c r="N89" i="41"/>
  <c r="AB89" i="41"/>
  <c r="AC73" i="41" s="1"/>
  <c r="AA89" i="41"/>
  <c r="N208" i="41"/>
  <c r="AB208" i="41"/>
  <c r="AC192" i="41" s="1"/>
  <c r="AA208" i="41"/>
  <c r="Q194" i="41"/>
  <c r="P194" i="41"/>
  <c r="Q42" i="42"/>
  <c r="P42" i="42"/>
  <c r="N140" i="41"/>
  <c r="AB140" i="41"/>
  <c r="AC124" i="41" s="1"/>
  <c r="AA140" i="41"/>
  <c r="Q176" i="41"/>
  <c r="P176" i="41"/>
  <c r="Q59" i="42"/>
  <c r="P59" i="42"/>
  <c r="Q22" i="42"/>
  <c r="P22" i="42"/>
  <c r="Q141" i="42"/>
  <c r="P141" i="42"/>
  <c r="N72" i="41"/>
  <c r="AB72" i="41"/>
  <c r="AC56" i="41" s="1"/>
  <c r="AA72" i="41"/>
  <c r="Q142" i="41"/>
  <c r="P142" i="41"/>
  <c r="Q157" i="42"/>
  <c r="R141" i="42" s="1"/>
  <c r="P157" i="42"/>
  <c r="Q92" i="42"/>
  <c r="P92" i="42"/>
  <c r="Q56" i="41"/>
  <c r="P56" i="41"/>
  <c r="Q21" i="41"/>
  <c r="R5" i="41" s="1"/>
  <c r="P21" i="41"/>
  <c r="N55" i="41"/>
  <c r="AB55" i="41"/>
  <c r="AC39" i="41" s="1"/>
  <c r="AA55" i="41"/>
  <c r="Q6" i="42"/>
  <c r="P6" i="42"/>
  <c r="Q106" i="42"/>
  <c r="R90" i="42" s="1"/>
  <c r="P106" i="42"/>
  <c r="Q140" i="42"/>
  <c r="R124" i="42" s="1"/>
  <c r="P140" i="42"/>
  <c r="Q143" i="42"/>
  <c r="P143" i="42"/>
  <c r="Q143" i="41"/>
  <c r="P143" i="41"/>
  <c r="Q157" i="41"/>
  <c r="R141" i="41" s="1"/>
  <c r="P157" i="41"/>
  <c r="Q126" i="42"/>
  <c r="P126" i="42"/>
  <c r="AB123" i="41"/>
  <c r="AC107" i="41" s="1"/>
  <c r="AA123" i="41"/>
  <c r="N123" i="41"/>
  <c r="Q73" i="42"/>
  <c r="P73" i="42"/>
  <c r="N123" i="42"/>
  <c r="AJ123" i="42"/>
  <c r="AK107" i="42" s="1"/>
  <c r="AI123" i="42"/>
  <c r="Q91" i="42"/>
  <c r="P91" i="42"/>
  <c r="Q75" i="41"/>
  <c r="P75" i="41"/>
  <c r="Q176" i="38"/>
  <c r="P176" i="38"/>
  <c r="Q6" i="39"/>
  <c r="P6" i="39"/>
  <c r="Q22" i="38"/>
  <c r="P22" i="38"/>
  <c r="Q177" i="38"/>
  <c r="P177" i="38"/>
  <c r="Q193" i="38"/>
  <c r="P193" i="38"/>
  <c r="Q25" i="39"/>
  <c r="P25" i="39"/>
  <c r="Q143" i="39"/>
  <c r="P143" i="39"/>
  <c r="Q142" i="38"/>
  <c r="P142" i="38"/>
  <c r="Q144" i="39"/>
  <c r="P144" i="39"/>
  <c r="Q143" i="38"/>
  <c r="P143" i="38"/>
  <c r="Q106" i="38"/>
  <c r="R90" i="38" s="1"/>
  <c r="P106" i="38"/>
  <c r="Q157" i="38"/>
  <c r="R141" i="38" s="1"/>
  <c r="P157" i="38"/>
  <c r="Q21" i="38"/>
  <c r="R5" i="38" s="1"/>
  <c r="P21" i="38"/>
  <c r="N191" i="38"/>
  <c r="AB191" i="38"/>
  <c r="AC175" i="38" s="1"/>
  <c r="AA191" i="38"/>
  <c r="N140" i="39"/>
  <c r="AJ140" i="39"/>
  <c r="AK124" i="39" s="1"/>
  <c r="AI140" i="39"/>
  <c r="Q110" i="38"/>
  <c r="P110" i="38"/>
  <c r="Q125" i="38"/>
  <c r="P125" i="38"/>
  <c r="Q157" i="39"/>
  <c r="R141" i="39" s="1"/>
  <c r="P157" i="39"/>
  <c r="N208" i="38"/>
  <c r="AB208" i="38"/>
  <c r="AC192" i="38" s="1"/>
  <c r="AA208" i="38"/>
  <c r="N174" i="38"/>
  <c r="AB174" i="38"/>
  <c r="AC158" i="38" s="1"/>
  <c r="AA174" i="38"/>
  <c r="Q92" i="38"/>
  <c r="P92" i="38"/>
  <c r="Q92" i="39"/>
  <c r="P92" i="39"/>
  <c r="Q74" i="38"/>
  <c r="P74" i="38"/>
  <c r="N89" i="39"/>
  <c r="AJ89" i="39"/>
  <c r="AK73" i="39" s="1"/>
  <c r="AI89" i="39"/>
  <c r="Q93" i="38"/>
  <c r="P93" i="38"/>
  <c r="Q55" i="38"/>
  <c r="R39" i="38" s="1"/>
  <c r="P55" i="38"/>
  <c r="Q38" i="38"/>
  <c r="R22" i="38" s="1"/>
  <c r="P38" i="38"/>
  <c r="N140" i="38"/>
  <c r="AB140" i="38"/>
  <c r="AC124" i="38" s="1"/>
  <c r="AA140" i="38"/>
  <c r="Q91" i="39"/>
  <c r="P91" i="39"/>
  <c r="Q6" i="38"/>
  <c r="P6" i="38"/>
  <c r="Q72" i="39"/>
  <c r="R56" i="39" s="1"/>
  <c r="P72" i="39"/>
  <c r="Q77" i="39"/>
  <c r="P77" i="39"/>
  <c r="Q73" i="39"/>
  <c r="P73" i="39"/>
  <c r="Q124" i="38"/>
  <c r="P124" i="38"/>
  <c r="Q75" i="38"/>
  <c r="P75" i="38"/>
  <c r="N89" i="38"/>
  <c r="AB89" i="38"/>
  <c r="AC73" i="38" s="1"/>
  <c r="AA89" i="38"/>
  <c r="Q41" i="39"/>
  <c r="P41" i="39"/>
  <c r="Q108" i="39"/>
  <c r="P108" i="39"/>
  <c r="AB123" i="38"/>
  <c r="AC107" i="38" s="1"/>
  <c r="AA123" i="38"/>
  <c r="N123" i="38"/>
  <c r="Q42" i="39"/>
  <c r="P42" i="39"/>
  <c r="Q106" i="39"/>
  <c r="R90" i="39" s="1"/>
  <c r="P106" i="39"/>
  <c r="Q56" i="38"/>
  <c r="P56" i="38"/>
  <c r="Q195" i="38"/>
  <c r="P195" i="38"/>
  <c r="Q194" i="38"/>
  <c r="P194" i="38"/>
  <c r="Q126" i="39"/>
  <c r="P126" i="39"/>
  <c r="N38" i="39"/>
  <c r="AJ38" i="39"/>
  <c r="AK22" i="39" s="1"/>
  <c r="AI38" i="39"/>
  <c r="Q22" i="39"/>
  <c r="P22" i="39"/>
  <c r="Q23" i="38"/>
  <c r="P23" i="38"/>
  <c r="Q141" i="39"/>
  <c r="P141" i="39"/>
  <c r="N123" i="39"/>
  <c r="AJ123" i="39"/>
  <c r="AK107" i="39" s="1"/>
  <c r="AI123" i="39"/>
  <c r="N55" i="39"/>
  <c r="AJ55" i="39"/>
  <c r="AK39" i="39" s="1"/>
  <c r="AI55" i="39"/>
  <c r="N72" i="38"/>
  <c r="AB72" i="38"/>
  <c r="AC56" i="38" s="1"/>
  <c r="AA72" i="38"/>
  <c r="Q59" i="39"/>
  <c r="P59" i="39"/>
  <c r="Q141" i="36"/>
  <c r="P141" i="36"/>
  <c r="N123" i="36"/>
  <c r="AJ123" i="36"/>
  <c r="AK107" i="36" s="1"/>
  <c r="AI123" i="36"/>
  <c r="Q56" i="35"/>
  <c r="P56" i="35"/>
  <c r="Q92" i="36"/>
  <c r="P92" i="36"/>
  <c r="Q125" i="35"/>
  <c r="P125" i="35"/>
  <c r="P208" i="35"/>
  <c r="Q208" i="35"/>
  <c r="R192" i="35" s="1"/>
  <c r="N38" i="36"/>
  <c r="AJ38" i="36"/>
  <c r="AK22" i="36" s="1"/>
  <c r="AI38" i="36"/>
  <c r="Q74" i="36"/>
  <c r="P74" i="36"/>
  <c r="N174" i="35"/>
  <c r="AA174" i="35"/>
  <c r="AB174" i="35"/>
  <c r="AC158" i="35" s="1"/>
  <c r="Q5" i="35"/>
  <c r="P5" i="35"/>
  <c r="Q124" i="35"/>
  <c r="P124" i="35"/>
  <c r="Q75" i="35"/>
  <c r="P75" i="35"/>
  <c r="Q78" i="36"/>
  <c r="P78" i="36"/>
  <c r="Q194" i="35"/>
  <c r="P194" i="35"/>
  <c r="AB123" i="35"/>
  <c r="AC107" i="35" s="1"/>
  <c r="AA123" i="35"/>
  <c r="N123" i="35"/>
  <c r="N191" i="35"/>
  <c r="AB191" i="35"/>
  <c r="AC175" i="35" s="1"/>
  <c r="AA191" i="35"/>
  <c r="Q193" i="35"/>
  <c r="P193" i="35"/>
  <c r="Q141" i="35"/>
  <c r="P141" i="35"/>
  <c r="Q143" i="36"/>
  <c r="P143" i="36"/>
  <c r="Q176" i="35"/>
  <c r="P176" i="35"/>
  <c r="Q23" i="35"/>
  <c r="P23" i="35"/>
  <c r="Q106" i="36"/>
  <c r="R90" i="36" s="1"/>
  <c r="P106" i="36"/>
  <c r="Q55" i="35"/>
  <c r="R39" i="35" s="1"/>
  <c r="P55" i="35"/>
  <c r="N140" i="35"/>
  <c r="AA140" i="35"/>
  <c r="AB140" i="35"/>
  <c r="AC124" i="35" s="1"/>
  <c r="N140" i="36"/>
  <c r="AJ140" i="36"/>
  <c r="AK124" i="36" s="1"/>
  <c r="AI140" i="36"/>
  <c r="Q142" i="35"/>
  <c r="P142" i="35"/>
  <c r="Q43" i="36"/>
  <c r="P43" i="36"/>
  <c r="Q160" i="35"/>
  <c r="P160" i="35"/>
  <c r="Q110" i="35"/>
  <c r="P110" i="35"/>
  <c r="D2" i="36"/>
  <c r="Q21" i="36"/>
  <c r="R5" i="36" s="1"/>
  <c r="P21" i="36"/>
  <c r="P55" i="36"/>
  <c r="Q55" i="36"/>
  <c r="R39" i="36" s="1"/>
  <c r="Q93" i="35"/>
  <c r="P93" i="35"/>
  <c r="Q127" i="35"/>
  <c r="P127" i="35"/>
  <c r="Q195" i="35"/>
  <c r="P195" i="35"/>
  <c r="Q157" i="36"/>
  <c r="R141" i="36" s="1"/>
  <c r="P157" i="36"/>
  <c r="Q38" i="35"/>
  <c r="R22" i="35" s="1"/>
  <c r="P38" i="35"/>
  <c r="Q106" i="35"/>
  <c r="R90" i="35" s="1"/>
  <c r="P106" i="35"/>
  <c r="Q92" i="35"/>
  <c r="P92" i="35"/>
  <c r="Q22" i="35"/>
  <c r="P22" i="35"/>
  <c r="Q22" i="36"/>
  <c r="P22" i="36"/>
  <c r="N89" i="35"/>
  <c r="AB89" i="35"/>
  <c r="AC73" i="35" s="1"/>
  <c r="AA89" i="35"/>
  <c r="Q109" i="35"/>
  <c r="P109" i="35"/>
  <c r="Q91" i="36"/>
  <c r="P91" i="36"/>
  <c r="Q74" i="35"/>
  <c r="P74" i="35"/>
  <c r="AB21" i="35"/>
  <c r="AC5" i="35" s="1"/>
  <c r="AA21" i="35"/>
  <c r="N21" i="35"/>
  <c r="Q177" i="35"/>
  <c r="P177" i="35"/>
  <c r="Q89" i="36"/>
  <c r="R73" i="36" s="1"/>
  <c r="P89" i="36"/>
  <c r="Q91" i="35"/>
  <c r="P91" i="35"/>
  <c r="Q73" i="35"/>
  <c r="P73" i="35"/>
  <c r="Q6" i="35"/>
  <c r="P6" i="35"/>
  <c r="Q144" i="36"/>
  <c r="P144" i="36"/>
  <c r="Q157" i="35"/>
  <c r="R141" i="35" s="1"/>
  <c r="P157" i="35"/>
  <c r="Q6" i="36"/>
  <c r="P6" i="36"/>
  <c r="N72" i="35"/>
  <c r="AA72" i="35"/>
  <c r="AB72" i="35"/>
  <c r="AC56" i="35" s="1"/>
  <c r="Q42" i="36"/>
  <c r="P42" i="36"/>
  <c r="Q143" i="35"/>
  <c r="P143" i="35"/>
  <c r="Q178" i="32"/>
  <c r="P178" i="32"/>
  <c r="P56" i="32"/>
  <c r="Q56" i="32"/>
  <c r="Q92" i="33"/>
  <c r="P92" i="33"/>
  <c r="Q191" i="32"/>
  <c r="R175" i="32" s="1"/>
  <c r="P191" i="32"/>
  <c r="P174" i="32"/>
  <c r="Q174" i="32"/>
  <c r="R158" i="32" s="1"/>
  <c r="Q80" i="33"/>
  <c r="P80" i="33"/>
  <c r="N89" i="33"/>
  <c r="AJ89" i="33"/>
  <c r="AK73" i="33" s="1"/>
  <c r="AI89" i="33"/>
  <c r="Q159" i="32"/>
  <c r="P159" i="32"/>
  <c r="Q157" i="33"/>
  <c r="R141" i="33" s="1"/>
  <c r="P157" i="33"/>
  <c r="P157" i="32"/>
  <c r="Q157" i="32"/>
  <c r="R141" i="32" s="1"/>
  <c r="Q76" i="33"/>
  <c r="P76" i="33"/>
  <c r="Q126" i="32"/>
  <c r="P126" i="32"/>
  <c r="Q106" i="33"/>
  <c r="R90" i="33" s="1"/>
  <c r="P106" i="33"/>
  <c r="Q78" i="33"/>
  <c r="P78" i="33"/>
  <c r="N123" i="33"/>
  <c r="AJ123" i="33"/>
  <c r="AK107" i="33" s="1"/>
  <c r="AI123" i="33"/>
  <c r="Q72" i="33"/>
  <c r="R56" i="33" s="1"/>
  <c r="P72" i="33"/>
  <c r="N38" i="33"/>
  <c r="AJ38" i="33"/>
  <c r="AK22" i="33" s="1"/>
  <c r="AI38" i="33"/>
  <c r="AB106" i="32"/>
  <c r="AC90" i="32" s="1"/>
  <c r="AA106" i="32"/>
  <c r="N106" i="32"/>
  <c r="Q73" i="33"/>
  <c r="P73" i="33"/>
  <c r="Q108" i="32"/>
  <c r="P108" i="32"/>
  <c r="Q74" i="33"/>
  <c r="P74" i="33"/>
  <c r="P72" i="32"/>
  <c r="Q72" i="32"/>
  <c r="R56" i="32" s="1"/>
  <c r="D2" i="32"/>
  <c r="Q5" i="33"/>
  <c r="P5" i="33"/>
  <c r="Q76" i="32"/>
  <c r="P76" i="32"/>
  <c r="Q89" i="32"/>
  <c r="R73" i="32" s="1"/>
  <c r="P89" i="32"/>
  <c r="P140" i="32"/>
  <c r="Q140" i="32"/>
  <c r="R124" i="32" s="1"/>
  <c r="N140" i="33"/>
  <c r="AJ140" i="33"/>
  <c r="AK124" i="33" s="1"/>
  <c r="AI140" i="33"/>
  <c r="Q144" i="33"/>
  <c r="P144" i="33"/>
  <c r="Q43" i="33"/>
  <c r="P43" i="33"/>
  <c r="Q24" i="33"/>
  <c r="P24" i="33"/>
  <c r="Q55" i="32"/>
  <c r="R39" i="32" s="1"/>
  <c r="P55" i="32"/>
  <c r="AI21" i="33"/>
  <c r="N21" i="33"/>
  <c r="AJ21" i="33"/>
  <c r="AK5" i="33" s="1"/>
  <c r="Q196" i="32"/>
  <c r="P196" i="32"/>
  <c r="Q40" i="32"/>
  <c r="P40" i="32"/>
  <c r="P208" i="32"/>
  <c r="Q208" i="32"/>
  <c r="R192" i="32" s="1"/>
  <c r="P38" i="32"/>
  <c r="Q38" i="32"/>
  <c r="R22" i="32" s="1"/>
  <c r="Q126" i="33"/>
  <c r="P126" i="33"/>
  <c r="Q197" i="29"/>
  <c r="P197" i="29"/>
  <c r="AA72" i="29"/>
  <c r="N72" i="29"/>
  <c r="AB72" i="29"/>
  <c r="AC56" i="29" s="1"/>
  <c r="Q111" i="30"/>
  <c r="P111" i="30"/>
  <c r="Q106" i="29"/>
  <c r="R90" i="29" s="1"/>
  <c r="P106" i="29"/>
  <c r="P89" i="30"/>
  <c r="Q89" i="30"/>
  <c r="R73" i="30" s="1"/>
  <c r="Q72" i="30"/>
  <c r="R56" i="30" s="1"/>
  <c r="P72" i="30"/>
  <c r="N191" i="29"/>
  <c r="AB191" i="29"/>
  <c r="AC175" i="29" s="1"/>
  <c r="AA191" i="29"/>
  <c r="N140" i="30"/>
  <c r="AJ140" i="30"/>
  <c r="AK124" i="30" s="1"/>
  <c r="AI140" i="30"/>
  <c r="Q6" i="30"/>
  <c r="P6" i="30"/>
  <c r="Q174" i="29"/>
  <c r="R158" i="29" s="1"/>
  <c r="P174" i="29"/>
  <c r="N89" i="29"/>
  <c r="AB89" i="29"/>
  <c r="AC73" i="29" s="1"/>
  <c r="AA89" i="29"/>
  <c r="Q159" i="30"/>
  <c r="P159" i="30"/>
  <c r="Q124" i="30"/>
  <c r="P124" i="30"/>
  <c r="Q80" i="30"/>
  <c r="P80" i="30"/>
  <c r="Q5" i="29"/>
  <c r="P5" i="29"/>
  <c r="Q106" i="30"/>
  <c r="R90" i="30" s="1"/>
  <c r="P106" i="30"/>
  <c r="Q110" i="30"/>
  <c r="P110" i="30"/>
  <c r="Q76" i="30"/>
  <c r="P76" i="30"/>
  <c r="Q174" i="30"/>
  <c r="R158" i="30" s="1"/>
  <c r="P174" i="30"/>
  <c r="Q142" i="30"/>
  <c r="P142" i="30"/>
  <c r="Q124" i="29"/>
  <c r="P124" i="29"/>
  <c r="Q123" i="30"/>
  <c r="R107" i="30" s="1"/>
  <c r="P123" i="30"/>
  <c r="P73" i="30"/>
  <c r="Q73" i="30"/>
  <c r="Q58" i="30"/>
  <c r="P58" i="30"/>
  <c r="AB123" i="29"/>
  <c r="AC107" i="29" s="1"/>
  <c r="AA123" i="29"/>
  <c r="N123" i="29"/>
  <c r="Q157" i="29"/>
  <c r="R141" i="29" s="1"/>
  <c r="P157" i="29"/>
  <c r="Q143" i="30"/>
  <c r="P143" i="30"/>
  <c r="N55" i="30"/>
  <c r="AJ55" i="30"/>
  <c r="AK39" i="30" s="1"/>
  <c r="AI55" i="30"/>
  <c r="Q41" i="30"/>
  <c r="P41" i="30"/>
  <c r="Q208" i="29"/>
  <c r="R192" i="29" s="1"/>
  <c r="P208" i="29"/>
  <c r="Q193" i="29"/>
  <c r="P193" i="29"/>
  <c r="Q90" i="30"/>
  <c r="P90" i="30"/>
  <c r="Q55" i="29"/>
  <c r="R39" i="29" s="1"/>
  <c r="P55" i="29"/>
  <c r="N38" i="30"/>
  <c r="AJ38" i="30"/>
  <c r="AK22" i="30" s="1"/>
  <c r="AI38" i="30"/>
  <c r="Q22" i="29"/>
  <c r="P22" i="29"/>
  <c r="Q44" i="30"/>
  <c r="P44" i="30"/>
  <c r="Q160" i="30"/>
  <c r="P160" i="30"/>
  <c r="AB21" i="29"/>
  <c r="AC5" i="29" s="1"/>
  <c r="AA21" i="29"/>
  <c r="N21" i="29"/>
  <c r="P21" i="30"/>
  <c r="Q21" i="30"/>
  <c r="R5" i="30" s="1"/>
  <c r="Q59" i="30"/>
  <c r="P59" i="30"/>
  <c r="Q40" i="30"/>
  <c r="P40" i="30"/>
  <c r="AA140" i="29"/>
  <c r="AB140" i="29"/>
  <c r="AC124" i="29" s="1"/>
  <c r="N140" i="29"/>
  <c r="AI157" i="30"/>
  <c r="N157" i="30"/>
  <c r="AJ157" i="30"/>
  <c r="AK141" i="30" s="1"/>
  <c r="Q38" i="29"/>
  <c r="R22" i="29" s="1"/>
  <c r="P38" i="29"/>
  <c r="Q56" i="26"/>
  <c r="P56" i="26"/>
  <c r="Q90" i="27"/>
  <c r="P90" i="27"/>
  <c r="Q23" i="26"/>
  <c r="P23" i="26"/>
  <c r="Q107" i="26"/>
  <c r="P107" i="26"/>
  <c r="P123" i="27"/>
  <c r="Q123" i="27"/>
  <c r="R107" i="27" s="1"/>
  <c r="Q143" i="26"/>
  <c r="P143" i="26"/>
  <c r="Q22" i="27"/>
  <c r="P22" i="27"/>
  <c r="Q160" i="27"/>
  <c r="P160" i="27"/>
  <c r="Q191" i="26"/>
  <c r="R175" i="26" s="1"/>
  <c r="P191" i="26"/>
  <c r="Q195" i="26"/>
  <c r="P195" i="26"/>
  <c r="Q175" i="26"/>
  <c r="P175" i="26"/>
  <c r="Q177" i="26"/>
  <c r="P177" i="26"/>
  <c r="Q58" i="27"/>
  <c r="P58" i="27"/>
  <c r="N157" i="27"/>
  <c r="AJ157" i="27"/>
  <c r="AK141" i="27" s="1"/>
  <c r="AI157" i="27"/>
  <c r="AB38" i="26"/>
  <c r="AC22" i="26" s="1"/>
  <c r="AA38" i="26"/>
  <c r="N38" i="26"/>
  <c r="Q157" i="26"/>
  <c r="R141" i="26" s="1"/>
  <c r="P157" i="26"/>
  <c r="Q72" i="26"/>
  <c r="R56" i="26" s="1"/>
  <c r="P72" i="26"/>
  <c r="Q93" i="26"/>
  <c r="P93" i="26"/>
  <c r="Q75" i="26"/>
  <c r="P75" i="26"/>
  <c r="N55" i="27"/>
  <c r="AJ55" i="27"/>
  <c r="AK39" i="27" s="1"/>
  <c r="AI55" i="27"/>
  <c r="P111" i="27"/>
  <c r="Q111" i="27"/>
  <c r="Q208" i="26"/>
  <c r="R192" i="26" s="1"/>
  <c r="P208" i="26"/>
  <c r="Q174" i="26"/>
  <c r="R158" i="26" s="1"/>
  <c r="P174" i="26"/>
  <c r="Q142" i="27"/>
  <c r="P142" i="27"/>
  <c r="P89" i="27"/>
  <c r="Q89" i="27"/>
  <c r="R73" i="27" s="1"/>
  <c r="N106" i="27"/>
  <c r="AJ106" i="27"/>
  <c r="AK90" i="27" s="1"/>
  <c r="AI106" i="27"/>
  <c r="AA140" i="26"/>
  <c r="N140" i="26"/>
  <c r="AB140" i="26"/>
  <c r="AC124" i="26" s="1"/>
  <c r="Q45" i="27"/>
  <c r="P45" i="27"/>
  <c r="Q21" i="26"/>
  <c r="R5" i="26" s="1"/>
  <c r="P21" i="26"/>
  <c r="Q92" i="27"/>
  <c r="P92" i="27"/>
  <c r="Q41" i="27"/>
  <c r="P41" i="27"/>
  <c r="Q42" i="27"/>
  <c r="P42" i="27"/>
  <c r="Q6" i="27"/>
  <c r="P6" i="27"/>
  <c r="P59" i="27"/>
  <c r="Q59" i="27"/>
  <c r="Q21" i="27"/>
  <c r="R5" i="27" s="1"/>
  <c r="P21" i="27"/>
  <c r="N38" i="27"/>
  <c r="AJ38" i="27"/>
  <c r="AK22" i="27" s="1"/>
  <c r="AI38" i="27"/>
  <c r="Q159" i="27"/>
  <c r="P159" i="27"/>
  <c r="Q124" i="26"/>
  <c r="P124" i="26"/>
  <c r="Q7" i="27"/>
  <c r="P7" i="27"/>
  <c r="Q174" i="27"/>
  <c r="R158" i="27" s="1"/>
  <c r="P174" i="27"/>
  <c r="Q55" i="26"/>
  <c r="R39" i="26" s="1"/>
  <c r="P55" i="26"/>
  <c r="Q110" i="27"/>
  <c r="P110" i="27"/>
  <c r="AA123" i="26"/>
  <c r="N123" i="26"/>
  <c r="AB123" i="26"/>
  <c r="AC107" i="26" s="1"/>
  <c r="Q89" i="26"/>
  <c r="R73" i="26" s="1"/>
  <c r="P89" i="26"/>
  <c r="N106" i="26"/>
  <c r="AB106" i="26"/>
  <c r="AC90" i="26" s="1"/>
  <c r="AA106" i="26"/>
  <c r="Q57" i="27"/>
  <c r="P57" i="27"/>
  <c r="Q73" i="26"/>
  <c r="P73" i="26"/>
  <c r="Q22" i="26"/>
  <c r="P22" i="26"/>
  <c r="P72" i="27"/>
  <c r="Q72" i="27"/>
  <c r="R56" i="27" s="1"/>
  <c r="Q89" i="23"/>
  <c r="R73" i="23" s="1"/>
  <c r="P89" i="23"/>
  <c r="Q41" i="24"/>
  <c r="P41" i="24"/>
  <c r="Q39" i="23"/>
  <c r="P39" i="23"/>
  <c r="AA140" i="23"/>
  <c r="N140" i="23"/>
  <c r="AB140" i="23"/>
  <c r="AC124" i="23" s="1"/>
  <c r="Q76" i="24"/>
  <c r="P76" i="24"/>
  <c r="Q125" i="23"/>
  <c r="P125" i="23"/>
  <c r="Q89" i="24"/>
  <c r="R73" i="24" s="1"/>
  <c r="P89" i="24"/>
  <c r="P21" i="24"/>
  <c r="Q21" i="24"/>
  <c r="R5" i="24" s="1"/>
  <c r="N157" i="24"/>
  <c r="AJ157" i="24"/>
  <c r="AK141" i="24" s="1"/>
  <c r="AI157" i="24"/>
  <c r="Q111" i="24"/>
  <c r="P111" i="24"/>
  <c r="Q6" i="24"/>
  <c r="P6" i="24"/>
  <c r="Q42" i="24"/>
  <c r="P42" i="24"/>
  <c r="Q59" i="24"/>
  <c r="P59" i="24"/>
  <c r="Q157" i="23"/>
  <c r="R141" i="23" s="1"/>
  <c r="P157" i="23"/>
  <c r="N38" i="23"/>
  <c r="AB38" i="23"/>
  <c r="AC22" i="23" s="1"/>
  <c r="AA38" i="23"/>
  <c r="N106" i="24"/>
  <c r="AJ106" i="24"/>
  <c r="AK90" i="24" s="1"/>
  <c r="AI106" i="24"/>
  <c r="Q5" i="24"/>
  <c r="P5" i="24"/>
  <c r="AA123" i="23"/>
  <c r="N123" i="23"/>
  <c r="AB123" i="23"/>
  <c r="AC107" i="23" s="1"/>
  <c r="Q93" i="23"/>
  <c r="P93" i="23"/>
  <c r="Q56" i="24"/>
  <c r="P56" i="24"/>
  <c r="Q159" i="24"/>
  <c r="P159" i="24"/>
  <c r="Q143" i="24"/>
  <c r="P143" i="24"/>
  <c r="Q22" i="24"/>
  <c r="P22" i="24"/>
  <c r="Q7" i="24"/>
  <c r="P7" i="24"/>
  <c r="Q208" i="23"/>
  <c r="R192" i="23" s="1"/>
  <c r="P208" i="23"/>
  <c r="Q57" i="24"/>
  <c r="P57" i="24"/>
  <c r="AI140" i="24"/>
  <c r="N140" i="24"/>
  <c r="AJ140" i="24"/>
  <c r="AK124" i="24" s="1"/>
  <c r="Q75" i="23"/>
  <c r="P75" i="23"/>
  <c r="Q174" i="24"/>
  <c r="R158" i="24" s="1"/>
  <c r="P174" i="24"/>
  <c r="Q80" i="24"/>
  <c r="P80" i="24"/>
  <c r="Q143" i="23"/>
  <c r="P143" i="23"/>
  <c r="Q142" i="24"/>
  <c r="P142" i="24"/>
  <c r="Q124" i="24"/>
  <c r="P124" i="24"/>
  <c r="Q195" i="23"/>
  <c r="P195" i="23"/>
  <c r="Q158" i="23"/>
  <c r="P158" i="23"/>
  <c r="Q174" i="23"/>
  <c r="R158" i="23" s="1"/>
  <c r="P174" i="23"/>
  <c r="Q191" i="23"/>
  <c r="R175" i="23" s="1"/>
  <c r="P191" i="23"/>
  <c r="Q90" i="24"/>
  <c r="P90" i="24"/>
  <c r="Q55" i="23"/>
  <c r="R39" i="23" s="1"/>
  <c r="P55" i="23"/>
  <c r="Q45" i="24"/>
  <c r="P45" i="24"/>
  <c r="Q21" i="23"/>
  <c r="R5" i="23" s="1"/>
  <c r="P21" i="23"/>
  <c r="N38" i="24"/>
  <c r="AJ38" i="24"/>
  <c r="AK22" i="24" s="1"/>
  <c r="AI38" i="24"/>
  <c r="Q23" i="23"/>
  <c r="P23" i="23"/>
  <c r="Q107" i="23"/>
  <c r="P107" i="23"/>
  <c r="P123" i="24"/>
  <c r="Q123" i="24"/>
  <c r="R107" i="24" s="1"/>
  <c r="P72" i="24"/>
  <c r="Q72" i="24"/>
  <c r="R56" i="24" s="1"/>
  <c r="Q55" i="24"/>
  <c r="R39" i="24" s="1"/>
  <c r="P55" i="24"/>
  <c r="Q175" i="23"/>
  <c r="P175" i="23"/>
  <c r="Q91" i="24"/>
  <c r="P91" i="24"/>
  <c r="Q177" i="23"/>
  <c r="P177" i="23"/>
  <c r="Q160" i="24"/>
  <c r="P160" i="24"/>
  <c r="AB106" i="23"/>
  <c r="AC90" i="23" s="1"/>
  <c r="AA106" i="23"/>
  <c r="N106" i="23"/>
  <c r="D2" i="23" s="1"/>
  <c r="AB89" i="20"/>
  <c r="AC73" i="20" s="1"/>
  <c r="AA89" i="20"/>
  <c r="N89" i="20"/>
  <c r="Q193" i="20"/>
  <c r="P193" i="20"/>
  <c r="Q125" i="21"/>
  <c r="P125" i="21"/>
  <c r="AA106" i="20"/>
  <c r="N106" i="20"/>
  <c r="AB106" i="20"/>
  <c r="AC90" i="20" s="1"/>
  <c r="Q160" i="20"/>
  <c r="P160" i="20"/>
  <c r="Q106" i="21"/>
  <c r="R90" i="21" s="1"/>
  <c r="P106" i="21"/>
  <c r="Q140" i="20"/>
  <c r="R124" i="20" s="1"/>
  <c r="P140" i="20"/>
  <c r="Q157" i="21"/>
  <c r="R141" i="21" s="1"/>
  <c r="P157" i="21"/>
  <c r="Q93" i="21"/>
  <c r="P93" i="21"/>
  <c r="Q89" i="21"/>
  <c r="R73" i="21" s="1"/>
  <c r="P89" i="21"/>
  <c r="Q60" i="21"/>
  <c r="P60" i="21"/>
  <c r="N123" i="20"/>
  <c r="AB123" i="20"/>
  <c r="AC107" i="20" s="1"/>
  <c r="AA123" i="20"/>
  <c r="Q7" i="21"/>
  <c r="P7" i="21"/>
  <c r="Q72" i="21"/>
  <c r="R56" i="21" s="1"/>
  <c r="P72" i="21"/>
  <c r="Q109" i="20"/>
  <c r="P109" i="20"/>
  <c r="N21" i="20"/>
  <c r="AB21" i="20"/>
  <c r="AC5" i="20" s="1"/>
  <c r="AA21" i="20"/>
  <c r="Q39" i="20"/>
  <c r="P39" i="20"/>
  <c r="Q91" i="20"/>
  <c r="P91" i="20"/>
  <c r="Q38" i="21"/>
  <c r="R22" i="21" s="1"/>
  <c r="P38" i="21"/>
  <c r="Q143" i="21"/>
  <c r="P143" i="21"/>
  <c r="Q126" i="21"/>
  <c r="P126" i="21"/>
  <c r="Q44" i="21"/>
  <c r="P44" i="21"/>
  <c r="Q41" i="20"/>
  <c r="P41" i="20"/>
  <c r="Q157" i="20"/>
  <c r="R141" i="20" s="1"/>
  <c r="P157" i="20"/>
  <c r="Q107" i="20"/>
  <c r="P107" i="20"/>
  <c r="Q21" i="21"/>
  <c r="R5" i="21" s="1"/>
  <c r="P21" i="21"/>
  <c r="N123" i="21"/>
  <c r="D2" i="21" s="1"/>
  <c r="AJ123" i="21"/>
  <c r="AK107" i="21" s="1"/>
  <c r="AI123" i="21"/>
  <c r="Q40" i="21"/>
  <c r="P40" i="21"/>
  <c r="Q22" i="21"/>
  <c r="P22" i="21"/>
  <c r="Q174" i="20"/>
  <c r="R158" i="20" s="1"/>
  <c r="P174" i="20"/>
  <c r="Q72" i="20"/>
  <c r="R56" i="20" s="1"/>
  <c r="P72" i="20"/>
  <c r="Q208" i="20"/>
  <c r="R192" i="20" s="1"/>
  <c r="P208" i="20"/>
  <c r="Q56" i="20"/>
  <c r="P56" i="20"/>
  <c r="Q127" i="20"/>
  <c r="P127" i="20"/>
  <c r="Q142" i="21"/>
  <c r="P142" i="21"/>
  <c r="AB191" i="20"/>
  <c r="AC175" i="20" s="1"/>
  <c r="AA191" i="20"/>
  <c r="N191" i="20"/>
  <c r="Q55" i="20"/>
  <c r="R39" i="20" s="1"/>
  <c r="P55" i="20"/>
  <c r="P55" i="21"/>
  <c r="Q55" i="21"/>
  <c r="R39" i="21" s="1"/>
  <c r="Q140" i="21"/>
  <c r="R124" i="21" s="1"/>
  <c r="P140" i="21"/>
  <c r="Q92" i="21"/>
  <c r="P92" i="21"/>
  <c r="Q108" i="21"/>
  <c r="P108" i="21"/>
  <c r="Q90" i="20"/>
  <c r="P90" i="20"/>
  <c r="Q197" i="20"/>
  <c r="P197" i="20"/>
  <c r="Q38" i="20"/>
  <c r="R22" i="20" s="1"/>
  <c r="P38" i="20"/>
  <c r="D2" i="44" l="1"/>
  <c r="D2" i="53"/>
  <c r="D2" i="60"/>
  <c r="D2" i="69"/>
  <c r="Q72" i="23"/>
  <c r="R56" i="23" s="1"/>
  <c r="P72" i="23"/>
  <c r="Q89" i="45"/>
  <c r="R73" i="45" s="1"/>
  <c r="P89" i="45"/>
  <c r="Q123" i="62"/>
  <c r="R107" i="62" s="1"/>
  <c r="P123" i="62"/>
  <c r="Q140" i="66"/>
  <c r="R124" i="66" s="1"/>
  <c r="P140" i="66"/>
  <c r="Q140" i="69"/>
  <c r="R124" i="69" s="1"/>
  <c r="P140" i="69"/>
  <c r="Q89" i="77"/>
  <c r="R73" i="77" s="1"/>
  <c r="P89" i="77"/>
  <c r="Q157" i="77"/>
  <c r="R141" i="77" s="1"/>
  <c r="P157" i="77"/>
  <c r="Q72" i="96"/>
  <c r="R56" i="96" s="1"/>
  <c r="P72" i="96"/>
  <c r="Q89" i="95"/>
  <c r="R73" i="95" s="1"/>
  <c r="P89" i="95"/>
  <c r="Q157" i="95"/>
  <c r="R141" i="95" s="1"/>
  <c r="P157" i="95"/>
  <c r="Q106" i="95"/>
  <c r="R90" i="95" s="1"/>
  <c r="P106" i="95"/>
  <c r="Q140" i="95"/>
  <c r="R124" i="95" s="1"/>
  <c r="P140" i="95"/>
  <c r="D2" i="95"/>
  <c r="Q21" i="96"/>
  <c r="R5" i="96" s="1"/>
  <c r="P21" i="96"/>
  <c r="D2" i="96"/>
  <c r="Q55" i="96"/>
  <c r="R39" i="96" s="1"/>
  <c r="P55" i="96"/>
  <c r="Q106" i="96"/>
  <c r="R90" i="96" s="1"/>
  <c r="P106" i="96"/>
  <c r="Q89" i="86"/>
  <c r="R73" i="86" s="1"/>
  <c r="P89" i="86"/>
  <c r="Q72" i="87"/>
  <c r="R56" i="87" s="1"/>
  <c r="P72" i="87"/>
  <c r="Q174" i="86"/>
  <c r="R158" i="86" s="1"/>
  <c r="P174" i="86"/>
  <c r="D2" i="86"/>
  <c r="Q106" i="87"/>
  <c r="R90" i="87" s="1"/>
  <c r="P106" i="87"/>
  <c r="Q55" i="87"/>
  <c r="R39" i="87" s="1"/>
  <c r="P55" i="87"/>
  <c r="Q21" i="87"/>
  <c r="R5" i="87" s="1"/>
  <c r="P21" i="87"/>
  <c r="D2" i="87"/>
  <c r="Q140" i="86"/>
  <c r="R124" i="86" s="1"/>
  <c r="P140" i="86"/>
  <c r="Q55" i="84"/>
  <c r="R39" i="84" s="1"/>
  <c r="P55" i="84"/>
  <c r="Q140" i="83"/>
  <c r="R124" i="83" s="1"/>
  <c r="P140" i="83"/>
  <c r="Q72" i="83"/>
  <c r="R56" i="83" s="1"/>
  <c r="P72" i="83"/>
  <c r="D2" i="83"/>
  <c r="Q21" i="83"/>
  <c r="R5" i="83" s="1"/>
  <c r="P21" i="83"/>
  <c r="Q106" i="84"/>
  <c r="R90" i="84" s="1"/>
  <c r="P106" i="84"/>
  <c r="Q174" i="83"/>
  <c r="R158" i="83" s="1"/>
  <c r="P174" i="83"/>
  <c r="Q89" i="83"/>
  <c r="R73" i="83" s="1"/>
  <c r="P89" i="83"/>
  <c r="Q55" i="83"/>
  <c r="R39" i="83" s="1"/>
  <c r="P55" i="83"/>
  <c r="Q21" i="84"/>
  <c r="R5" i="84" s="1"/>
  <c r="P21" i="84"/>
  <c r="D2" i="84"/>
  <c r="Q72" i="84"/>
  <c r="R56" i="84" s="1"/>
  <c r="P72" i="84"/>
  <c r="Q55" i="80"/>
  <c r="R39" i="80" s="1"/>
  <c r="P55" i="80"/>
  <c r="Q123" i="80"/>
  <c r="R107" i="80" s="1"/>
  <c r="P123" i="80"/>
  <c r="Q174" i="80"/>
  <c r="R158" i="80" s="1"/>
  <c r="P174" i="80"/>
  <c r="Q55" i="81"/>
  <c r="R39" i="81" s="1"/>
  <c r="P55" i="81"/>
  <c r="D2" i="81"/>
  <c r="Q106" i="81"/>
  <c r="R90" i="81" s="1"/>
  <c r="P106" i="81"/>
  <c r="Q140" i="80"/>
  <c r="R124" i="80" s="1"/>
  <c r="P140" i="80"/>
  <c r="D2" i="80"/>
  <c r="Q21" i="80"/>
  <c r="R5" i="80" s="1"/>
  <c r="P21" i="80"/>
  <c r="Q123" i="77"/>
  <c r="R107" i="77" s="1"/>
  <c r="P123" i="77"/>
  <c r="Q72" i="77"/>
  <c r="R56" i="77" s="1"/>
  <c r="P72" i="77"/>
  <c r="Q21" i="77"/>
  <c r="R5" i="77" s="1"/>
  <c r="P21" i="77"/>
  <c r="D2" i="77"/>
  <c r="Q106" i="77"/>
  <c r="R90" i="77" s="1"/>
  <c r="P106" i="77"/>
  <c r="Q140" i="77"/>
  <c r="R124" i="77" s="1"/>
  <c r="P140" i="77"/>
  <c r="Q38" i="78"/>
  <c r="R22" i="78" s="1"/>
  <c r="P38" i="78"/>
  <c r="D2" i="78"/>
  <c r="Q72" i="78"/>
  <c r="R56" i="78" s="1"/>
  <c r="P72" i="78"/>
  <c r="Q140" i="74"/>
  <c r="R124" i="74" s="1"/>
  <c r="P140" i="74"/>
  <c r="Q55" i="75"/>
  <c r="R39" i="75" s="1"/>
  <c r="P55" i="75"/>
  <c r="Q21" i="75"/>
  <c r="R5" i="75" s="1"/>
  <c r="P21" i="75"/>
  <c r="D2" i="75"/>
  <c r="Q38" i="74"/>
  <c r="R22" i="74" s="1"/>
  <c r="P38" i="74"/>
  <c r="Q106" i="75"/>
  <c r="R90" i="75" s="1"/>
  <c r="P106" i="75"/>
  <c r="Q72" i="74"/>
  <c r="R56" i="74" s="1"/>
  <c r="P72" i="74"/>
  <c r="Q89" i="74"/>
  <c r="R73" i="74" s="1"/>
  <c r="P89" i="74"/>
  <c r="D2" i="74"/>
  <c r="Q106" i="72"/>
  <c r="R90" i="72" s="1"/>
  <c r="P106" i="72"/>
  <c r="Q89" i="71"/>
  <c r="R73" i="71" s="1"/>
  <c r="P89" i="71"/>
  <c r="Q106" i="71"/>
  <c r="R90" i="71" s="1"/>
  <c r="P106" i="71"/>
  <c r="Q21" i="72"/>
  <c r="R5" i="72" s="1"/>
  <c r="P21" i="72"/>
  <c r="D2" i="72"/>
  <c r="Q55" i="72"/>
  <c r="R39" i="72" s="1"/>
  <c r="P55" i="72"/>
  <c r="Q157" i="71"/>
  <c r="R141" i="71" s="1"/>
  <c r="P157" i="71"/>
  <c r="Q72" i="72"/>
  <c r="R56" i="72" s="1"/>
  <c r="P72" i="72"/>
  <c r="Q140" i="71"/>
  <c r="R124" i="71" s="1"/>
  <c r="P140" i="71"/>
  <c r="Q123" i="69"/>
  <c r="R107" i="69" s="1"/>
  <c r="P123" i="69"/>
  <c r="Q106" i="69"/>
  <c r="R90" i="69" s="1"/>
  <c r="P106" i="69"/>
  <c r="Q140" i="68"/>
  <c r="R124" i="68" s="1"/>
  <c r="P140" i="68"/>
  <c r="P157" i="68"/>
  <c r="Q157" i="68"/>
  <c r="R141" i="68" s="1"/>
  <c r="P106" i="68"/>
  <c r="Q106" i="68"/>
  <c r="R90" i="68" s="1"/>
  <c r="Q72" i="69"/>
  <c r="R56" i="69" s="1"/>
  <c r="P72" i="69"/>
  <c r="Q55" i="69"/>
  <c r="R39" i="69" s="1"/>
  <c r="P55" i="69"/>
  <c r="Q174" i="68"/>
  <c r="R158" i="68" s="1"/>
  <c r="P174" i="68"/>
  <c r="P38" i="68"/>
  <c r="Q38" i="68"/>
  <c r="R22" i="68" s="1"/>
  <c r="D2" i="68"/>
  <c r="Q89" i="68"/>
  <c r="R73" i="68" s="1"/>
  <c r="P89" i="68"/>
  <c r="Q72" i="68"/>
  <c r="R56" i="68" s="1"/>
  <c r="P72" i="68"/>
  <c r="Q140" i="65"/>
  <c r="R124" i="65" s="1"/>
  <c r="P140" i="65"/>
  <c r="Q89" i="65"/>
  <c r="R73" i="65" s="1"/>
  <c r="P89" i="65"/>
  <c r="P106" i="65"/>
  <c r="Q106" i="65"/>
  <c r="R90" i="65" s="1"/>
  <c r="Q123" i="66"/>
  <c r="R107" i="66" s="1"/>
  <c r="P123" i="66"/>
  <c r="Q106" i="66"/>
  <c r="R90" i="66" s="1"/>
  <c r="P106" i="66"/>
  <c r="Q72" i="66"/>
  <c r="R56" i="66" s="1"/>
  <c r="P72" i="66"/>
  <c r="D2" i="66"/>
  <c r="Q55" i="66"/>
  <c r="R39" i="66" s="1"/>
  <c r="P55" i="66"/>
  <c r="Q174" i="65"/>
  <c r="R158" i="65" s="1"/>
  <c r="P174" i="65"/>
  <c r="P157" i="65"/>
  <c r="Q157" i="65"/>
  <c r="R141" i="65" s="1"/>
  <c r="D2" i="62"/>
  <c r="Q21" i="62"/>
  <c r="R5" i="62" s="1"/>
  <c r="P21" i="62"/>
  <c r="Q157" i="62"/>
  <c r="R141" i="62" s="1"/>
  <c r="P157" i="62"/>
  <c r="Q38" i="62"/>
  <c r="R22" i="62" s="1"/>
  <c r="P38" i="62"/>
  <c r="Q89" i="62"/>
  <c r="R73" i="62" s="1"/>
  <c r="P89" i="62"/>
  <c r="Q123" i="63"/>
  <c r="R107" i="63" s="1"/>
  <c r="P123" i="63"/>
  <c r="Q72" i="62"/>
  <c r="R56" i="62" s="1"/>
  <c r="P72" i="62"/>
  <c r="Q89" i="63"/>
  <c r="R73" i="63" s="1"/>
  <c r="P89" i="63"/>
  <c r="Q106" i="63"/>
  <c r="R90" i="63" s="1"/>
  <c r="P106" i="63"/>
  <c r="Q55" i="62"/>
  <c r="R39" i="62" s="1"/>
  <c r="P55" i="62"/>
  <c r="Q55" i="63"/>
  <c r="R39" i="63" s="1"/>
  <c r="P55" i="63"/>
  <c r="D2" i="63"/>
  <c r="Q140" i="62"/>
  <c r="R124" i="62" s="1"/>
  <c r="P140" i="62"/>
  <c r="Q106" i="62"/>
  <c r="R90" i="62" s="1"/>
  <c r="P106" i="62"/>
  <c r="Q55" i="60"/>
  <c r="R39" i="60" s="1"/>
  <c r="P55" i="60"/>
  <c r="Q174" i="59"/>
  <c r="R158" i="59" s="1"/>
  <c r="P174" i="59"/>
  <c r="Q157" i="59"/>
  <c r="R141" i="59" s="1"/>
  <c r="P157" i="59"/>
  <c r="Q72" i="60"/>
  <c r="R56" i="60" s="1"/>
  <c r="P72" i="60"/>
  <c r="Q89" i="60"/>
  <c r="R73" i="60" s="1"/>
  <c r="P89" i="60"/>
  <c r="Q140" i="59"/>
  <c r="R124" i="59" s="1"/>
  <c r="P140" i="59"/>
  <c r="D2" i="59"/>
  <c r="Q89" i="59"/>
  <c r="R73" i="59" s="1"/>
  <c r="P89" i="59"/>
  <c r="Q38" i="59"/>
  <c r="R22" i="59" s="1"/>
  <c r="P38" i="59"/>
  <c r="P55" i="59"/>
  <c r="Q55" i="59"/>
  <c r="R39" i="59" s="1"/>
  <c r="Q38" i="60"/>
  <c r="R22" i="60" s="1"/>
  <c r="P38" i="60"/>
  <c r="Q106" i="59"/>
  <c r="R90" i="59" s="1"/>
  <c r="P106" i="59"/>
  <c r="Q55" i="56"/>
  <c r="R39" i="56" s="1"/>
  <c r="P55" i="56"/>
  <c r="Q157" i="56"/>
  <c r="R141" i="56" s="1"/>
  <c r="P157" i="56"/>
  <c r="Q89" i="57"/>
  <c r="R73" i="57" s="1"/>
  <c r="P89" i="57"/>
  <c r="Q72" i="57"/>
  <c r="R56" i="57" s="1"/>
  <c r="P72" i="57"/>
  <c r="P72" i="56"/>
  <c r="Q72" i="56"/>
  <c r="R56" i="56" s="1"/>
  <c r="D2" i="56"/>
  <c r="Q21" i="56"/>
  <c r="R5" i="56" s="1"/>
  <c r="P21" i="56"/>
  <c r="Q106" i="56"/>
  <c r="R90" i="56" s="1"/>
  <c r="P106" i="56"/>
  <c r="Q174" i="56"/>
  <c r="R158" i="56" s="1"/>
  <c r="P174" i="56"/>
  <c r="Q208" i="53"/>
  <c r="R192" i="53" s="1"/>
  <c r="P208" i="53"/>
  <c r="Q72" i="54"/>
  <c r="R56" i="54" s="1"/>
  <c r="P72" i="54"/>
  <c r="Q72" i="53"/>
  <c r="R56" i="53" s="1"/>
  <c r="P72" i="53"/>
  <c r="Q21" i="54"/>
  <c r="R5" i="54" s="1"/>
  <c r="P21" i="54"/>
  <c r="D2" i="54"/>
  <c r="Q191" i="53"/>
  <c r="R175" i="53" s="1"/>
  <c r="P191" i="53"/>
  <c r="Q140" i="53"/>
  <c r="R124" i="53" s="1"/>
  <c r="P140" i="53"/>
  <c r="Q123" i="54"/>
  <c r="R107" i="54" s="1"/>
  <c r="P123" i="54"/>
  <c r="Q123" i="50"/>
  <c r="R107" i="50" s="1"/>
  <c r="P123" i="50"/>
  <c r="Q21" i="51"/>
  <c r="R5" i="51" s="1"/>
  <c r="P21" i="51"/>
  <c r="D2" i="51"/>
  <c r="D2" i="50"/>
  <c r="Q21" i="50"/>
  <c r="R5" i="50" s="1"/>
  <c r="P21" i="50"/>
  <c r="Q123" i="51"/>
  <c r="R107" i="51" s="1"/>
  <c r="P123" i="51"/>
  <c r="Q208" i="50"/>
  <c r="R192" i="50" s="1"/>
  <c r="P208" i="50"/>
  <c r="Q191" i="50"/>
  <c r="R175" i="50" s="1"/>
  <c r="P191" i="50"/>
  <c r="Q174" i="50"/>
  <c r="R158" i="50" s="1"/>
  <c r="P174" i="50"/>
  <c r="Q38" i="51"/>
  <c r="R22" i="51" s="1"/>
  <c r="P38" i="51"/>
  <c r="Q72" i="51"/>
  <c r="R56" i="51" s="1"/>
  <c r="P72" i="51"/>
  <c r="Q21" i="48"/>
  <c r="R5" i="48" s="1"/>
  <c r="P21" i="48"/>
  <c r="D2" i="48"/>
  <c r="Q55" i="48"/>
  <c r="R39" i="48" s="1"/>
  <c r="P55" i="48"/>
  <c r="Q123" i="48"/>
  <c r="R107" i="48" s="1"/>
  <c r="P123" i="48"/>
  <c r="Q72" i="47"/>
  <c r="R56" i="47" s="1"/>
  <c r="P72" i="47"/>
  <c r="Q140" i="47"/>
  <c r="R124" i="47" s="1"/>
  <c r="P140" i="47"/>
  <c r="Q106" i="48"/>
  <c r="R90" i="48" s="1"/>
  <c r="P106" i="48"/>
  <c r="Q38" i="48"/>
  <c r="R22" i="48" s="1"/>
  <c r="P38" i="48"/>
  <c r="Q89" i="48"/>
  <c r="R73" i="48" s="1"/>
  <c r="P89" i="48"/>
  <c r="D2" i="47"/>
  <c r="Q72" i="48"/>
  <c r="R56" i="48" s="1"/>
  <c r="P72" i="48"/>
  <c r="P191" i="44"/>
  <c r="Q191" i="44"/>
  <c r="R175" i="44" s="1"/>
  <c r="Q123" i="45"/>
  <c r="R107" i="45" s="1"/>
  <c r="P123" i="45"/>
  <c r="P123" i="44"/>
  <c r="Q123" i="44"/>
  <c r="R107" i="44" s="1"/>
  <c r="D2" i="45"/>
  <c r="Q140" i="45"/>
  <c r="R124" i="45" s="1"/>
  <c r="P140" i="45"/>
  <c r="Q208" i="44"/>
  <c r="R192" i="44" s="1"/>
  <c r="P208" i="44"/>
  <c r="Q89" i="44"/>
  <c r="R73" i="44" s="1"/>
  <c r="P89" i="44"/>
  <c r="Q38" i="45"/>
  <c r="R22" i="45" s="1"/>
  <c r="P38" i="45"/>
  <c r="Q157" i="44"/>
  <c r="R141" i="44" s="1"/>
  <c r="P157" i="44"/>
  <c r="Q174" i="44"/>
  <c r="R158" i="44" s="1"/>
  <c r="P174" i="44"/>
  <c r="Q106" i="44"/>
  <c r="R90" i="44" s="1"/>
  <c r="P106" i="44"/>
  <c r="P89" i="41"/>
  <c r="Q89" i="41"/>
  <c r="R73" i="41" s="1"/>
  <c r="Q55" i="41"/>
  <c r="R39" i="41" s="1"/>
  <c r="P55" i="41"/>
  <c r="Q140" i="41"/>
  <c r="R124" i="41" s="1"/>
  <c r="P140" i="41"/>
  <c r="Q89" i="42"/>
  <c r="R73" i="42" s="1"/>
  <c r="P89" i="42"/>
  <c r="Q123" i="42"/>
  <c r="R107" i="42" s="1"/>
  <c r="P123" i="42"/>
  <c r="Q72" i="41"/>
  <c r="R56" i="41" s="1"/>
  <c r="P72" i="41"/>
  <c r="D2" i="41"/>
  <c r="Q38" i="42"/>
  <c r="R22" i="42" s="1"/>
  <c r="P38" i="42"/>
  <c r="D2" i="42"/>
  <c r="Q123" i="41"/>
  <c r="R107" i="41" s="1"/>
  <c r="P123" i="41"/>
  <c r="Q55" i="42"/>
  <c r="R39" i="42" s="1"/>
  <c r="P55" i="42"/>
  <c r="Q208" i="41"/>
  <c r="R192" i="41" s="1"/>
  <c r="P208" i="41"/>
  <c r="P191" i="41"/>
  <c r="Q191" i="41"/>
  <c r="R175" i="41" s="1"/>
  <c r="Q72" i="38"/>
  <c r="R56" i="38" s="1"/>
  <c r="P72" i="38"/>
  <c r="Q174" i="38"/>
  <c r="R158" i="38" s="1"/>
  <c r="P174" i="38"/>
  <c r="Q140" i="39"/>
  <c r="R124" i="39" s="1"/>
  <c r="P140" i="39"/>
  <c r="P89" i="38"/>
  <c r="Q89" i="38"/>
  <c r="R73" i="38" s="1"/>
  <c r="Q55" i="39"/>
  <c r="R39" i="39" s="1"/>
  <c r="P55" i="39"/>
  <c r="Q38" i="39"/>
  <c r="R22" i="39" s="1"/>
  <c r="P38" i="39"/>
  <c r="D2" i="39"/>
  <c r="Q89" i="39"/>
  <c r="R73" i="39" s="1"/>
  <c r="P89" i="39"/>
  <c r="Q208" i="38"/>
  <c r="R192" i="38" s="1"/>
  <c r="P208" i="38"/>
  <c r="P191" i="38"/>
  <c r="Q191" i="38"/>
  <c r="R175" i="38" s="1"/>
  <c r="Q123" i="38"/>
  <c r="R107" i="38" s="1"/>
  <c r="P123" i="38"/>
  <c r="Q123" i="39"/>
  <c r="R107" i="39" s="1"/>
  <c r="P123" i="39"/>
  <c r="Q140" i="38"/>
  <c r="R124" i="38" s="1"/>
  <c r="P140" i="38"/>
  <c r="D2" i="38"/>
  <c r="P191" i="35"/>
  <c r="Q191" i="35"/>
  <c r="R175" i="35" s="1"/>
  <c r="Q123" i="35"/>
  <c r="R107" i="35" s="1"/>
  <c r="P123" i="35"/>
  <c r="Q72" i="35"/>
  <c r="R56" i="35" s="1"/>
  <c r="P72" i="35"/>
  <c r="Q140" i="36"/>
  <c r="R124" i="36" s="1"/>
  <c r="P140" i="36"/>
  <c r="Q174" i="35"/>
  <c r="R158" i="35" s="1"/>
  <c r="P174" i="35"/>
  <c r="P89" i="35"/>
  <c r="Q89" i="35"/>
  <c r="R73" i="35" s="1"/>
  <c r="D2" i="35"/>
  <c r="Q21" i="35"/>
  <c r="R5" i="35" s="1"/>
  <c r="P21" i="35"/>
  <c r="Q140" i="35"/>
  <c r="R124" i="35" s="1"/>
  <c r="P140" i="35"/>
  <c r="Q123" i="36"/>
  <c r="R107" i="36" s="1"/>
  <c r="P123" i="36"/>
  <c r="Q38" i="36"/>
  <c r="R22" i="36" s="1"/>
  <c r="P38" i="36"/>
  <c r="Q38" i="33"/>
  <c r="R22" i="33" s="1"/>
  <c r="P38" i="33"/>
  <c r="D2" i="33"/>
  <c r="Q21" i="33"/>
  <c r="R5" i="33" s="1"/>
  <c r="P21" i="33"/>
  <c r="Q140" i="33"/>
  <c r="R124" i="33" s="1"/>
  <c r="P140" i="33"/>
  <c r="Q123" i="33"/>
  <c r="R107" i="33" s="1"/>
  <c r="P123" i="33"/>
  <c r="P106" i="32"/>
  <c r="Q106" i="32"/>
  <c r="R90" i="32" s="1"/>
  <c r="Q89" i="33"/>
  <c r="R73" i="33" s="1"/>
  <c r="P89" i="33"/>
  <c r="Q157" i="30"/>
  <c r="R141" i="30" s="1"/>
  <c r="P157" i="30"/>
  <c r="D2" i="29"/>
  <c r="Q21" i="29"/>
  <c r="R5" i="29" s="1"/>
  <c r="P21" i="29"/>
  <c r="Q55" i="30"/>
  <c r="R39" i="30" s="1"/>
  <c r="P55" i="30"/>
  <c r="Q89" i="29"/>
  <c r="R73" i="29" s="1"/>
  <c r="P89" i="29"/>
  <c r="Q140" i="29"/>
  <c r="R124" i="29" s="1"/>
  <c r="P140" i="29"/>
  <c r="Q123" i="29"/>
  <c r="R107" i="29" s="1"/>
  <c r="P123" i="29"/>
  <c r="Q140" i="30"/>
  <c r="R124" i="30" s="1"/>
  <c r="P140" i="30"/>
  <c r="Q72" i="29"/>
  <c r="R56" i="29" s="1"/>
  <c r="P72" i="29"/>
  <c r="D2" i="30"/>
  <c r="Q191" i="29"/>
  <c r="R175" i="29" s="1"/>
  <c r="P191" i="29"/>
  <c r="Q38" i="30"/>
  <c r="R22" i="30" s="1"/>
  <c r="P38" i="30"/>
  <c r="Q123" i="26"/>
  <c r="R107" i="26" s="1"/>
  <c r="P123" i="26"/>
  <c r="Q140" i="26"/>
  <c r="R124" i="26" s="1"/>
  <c r="P140" i="26"/>
  <c r="Q38" i="26"/>
  <c r="R22" i="26" s="1"/>
  <c r="P38" i="26"/>
  <c r="Q38" i="27"/>
  <c r="R22" i="27" s="1"/>
  <c r="P38" i="27"/>
  <c r="Q106" i="27"/>
  <c r="R90" i="27" s="1"/>
  <c r="P106" i="27"/>
  <c r="Q55" i="27"/>
  <c r="R39" i="27" s="1"/>
  <c r="P55" i="27"/>
  <c r="D2" i="27"/>
  <c r="D2" i="26"/>
  <c r="Q157" i="27"/>
  <c r="R141" i="27" s="1"/>
  <c r="P157" i="27"/>
  <c r="Q106" i="26"/>
  <c r="R90" i="26" s="1"/>
  <c r="P106" i="26"/>
  <c r="Q140" i="24"/>
  <c r="R124" i="24" s="1"/>
  <c r="P140" i="24"/>
  <c r="Q106" i="24"/>
  <c r="R90" i="24" s="1"/>
  <c r="P106" i="24"/>
  <c r="Q38" i="23"/>
  <c r="R22" i="23" s="1"/>
  <c r="P38" i="23"/>
  <c r="Q140" i="23"/>
  <c r="R124" i="23" s="1"/>
  <c r="P140" i="23"/>
  <c r="Q38" i="24"/>
  <c r="R22" i="24" s="1"/>
  <c r="P38" i="24"/>
  <c r="Q157" i="24"/>
  <c r="R141" i="24" s="1"/>
  <c r="P157" i="24"/>
  <c r="Q123" i="23"/>
  <c r="R107" i="23" s="1"/>
  <c r="P123" i="23"/>
  <c r="D2" i="24"/>
  <c r="Q106" i="23"/>
  <c r="R90" i="23" s="1"/>
  <c r="P106" i="23"/>
  <c r="Q106" i="20"/>
  <c r="R90" i="20" s="1"/>
  <c r="P106" i="20"/>
  <c r="P21" i="20"/>
  <c r="D2" i="20"/>
  <c r="Q21" i="20"/>
  <c r="R5" i="20" s="1"/>
  <c r="Q191" i="20"/>
  <c r="R175" i="20" s="1"/>
  <c r="P191" i="20"/>
  <c r="Q123" i="21"/>
  <c r="R107" i="21" s="1"/>
  <c r="P123" i="21"/>
  <c r="Q89" i="20"/>
  <c r="R73" i="20" s="1"/>
  <c r="P89" i="20"/>
  <c r="P123" i="20"/>
  <c r="Q123" i="20"/>
  <c r="R107" i="20" s="1"/>
  <c r="AD157" i="18" l="1"/>
  <c r="AC157" i="18"/>
  <c r="Z157" i="18"/>
  <c r="Y157" i="18"/>
  <c r="T157" i="18"/>
  <c r="S157" i="18"/>
  <c r="L157" i="18"/>
  <c r="J157" i="18"/>
  <c r="I157" i="18"/>
  <c r="O143" i="18"/>
  <c r="M143" i="18"/>
  <c r="K143" i="18"/>
  <c r="G143" i="18"/>
  <c r="O142" i="18"/>
  <c r="M142" i="18"/>
  <c r="AJ142" i="18" s="1"/>
  <c r="K142" i="18"/>
  <c r="G142" i="18"/>
  <c r="O141" i="18"/>
  <c r="M141" i="18"/>
  <c r="K141" i="18"/>
  <c r="G141" i="18"/>
  <c r="AD140" i="18"/>
  <c r="AC140" i="18"/>
  <c r="Z140" i="18"/>
  <c r="Y140" i="18"/>
  <c r="T140" i="18"/>
  <c r="S140" i="18"/>
  <c r="L140" i="18"/>
  <c r="J140" i="18"/>
  <c r="I140" i="18"/>
  <c r="O126" i="18"/>
  <c r="M126" i="18"/>
  <c r="K126" i="18"/>
  <c r="G126" i="18"/>
  <c r="O125" i="18"/>
  <c r="M125" i="18"/>
  <c r="K125" i="18"/>
  <c r="G125" i="18"/>
  <c r="O124" i="18"/>
  <c r="M124" i="18"/>
  <c r="K124" i="18"/>
  <c r="G124" i="18"/>
  <c r="AD123" i="18"/>
  <c r="AC123" i="18"/>
  <c r="Z123" i="18"/>
  <c r="Y123" i="18"/>
  <c r="T123" i="18"/>
  <c r="S123" i="18"/>
  <c r="L123" i="18"/>
  <c r="J123" i="18"/>
  <c r="I123" i="18"/>
  <c r="O123" i="18" s="1"/>
  <c r="O111" i="18"/>
  <c r="M111" i="18"/>
  <c r="K111" i="18"/>
  <c r="G111" i="18"/>
  <c r="O110" i="18"/>
  <c r="M110" i="18"/>
  <c r="K110" i="18"/>
  <c r="G110" i="18"/>
  <c r="O109" i="18"/>
  <c r="M109" i="18"/>
  <c r="N109" i="18" s="1"/>
  <c r="K109" i="18"/>
  <c r="G109" i="18"/>
  <c r="O108" i="18"/>
  <c r="M108" i="18"/>
  <c r="AJ108" i="18" s="1"/>
  <c r="K108" i="18"/>
  <c r="G108" i="18"/>
  <c r="O107" i="18"/>
  <c r="M107" i="18"/>
  <c r="K107" i="18"/>
  <c r="G107" i="18"/>
  <c r="AD106" i="18"/>
  <c r="AC106" i="18"/>
  <c r="Z106" i="18"/>
  <c r="Y106" i="18"/>
  <c r="T106" i="18"/>
  <c r="S106" i="18"/>
  <c r="L106" i="18"/>
  <c r="J106" i="18"/>
  <c r="I106" i="18"/>
  <c r="O93" i="18"/>
  <c r="M93" i="18"/>
  <c r="K93" i="18"/>
  <c r="G93" i="18"/>
  <c r="O92" i="18"/>
  <c r="M92" i="18"/>
  <c r="K92" i="18"/>
  <c r="G92" i="18"/>
  <c r="O91" i="18"/>
  <c r="M91" i="18"/>
  <c r="K91" i="18"/>
  <c r="G91" i="18"/>
  <c r="O90" i="18"/>
  <c r="M90" i="18"/>
  <c r="K90" i="18"/>
  <c r="G90" i="18"/>
  <c r="AD89" i="18"/>
  <c r="AC89" i="18"/>
  <c r="Z89" i="18"/>
  <c r="Y89" i="18"/>
  <c r="T89" i="18"/>
  <c r="S89" i="18"/>
  <c r="L89" i="18"/>
  <c r="J89" i="18"/>
  <c r="I89" i="18"/>
  <c r="O81" i="18"/>
  <c r="M81" i="18"/>
  <c r="K81" i="18"/>
  <c r="G81" i="18"/>
  <c r="O80" i="18"/>
  <c r="M80" i="18"/>
  <c r="K80" i="18"/>
  <c r="G80" i="18"/>
  <c r="O79" i="18"/>
  <c r="M79" i="18"/>
  <c r="AJ79" i="18" s="1"/>
  <c r="K79" i="18"/>
  <c r="G79" i="18"/>
  <c r="O78" i="18"/>
  <c r="M78" i="18"/>
  <c r="K78" i="18"/>
  <c r="G78" i="18"/>
  <c r="O77" i="18"/>
  <c r="M77" i="18"/>
  <c r="K77" i="18"/>
  <c r="G77" i="18"/>
  <c r="O76" i="18"/>
  <c r="M76" i="18"/>
  <c r="K76" i="18"/>
  <c r="G76" i="18"/>
  <c r="O75" i="18"/>
  <c r="M75" i="18"/>
  <c r="AJ75" i="18" s="1"/>
  <c r="K75" i="18"/>
  <c r="G75" i="18"/>
  <c r="O74" i="18"/>
  <c r="M74" i="18"/>
  <c r="K74" i="18"/>
  <c r="G74" i="18"/>
  <c r="O73" i="18"/>
  <c r="M73" i="18"/>
  <c r="K73" i="18"/>
  <c r="G73" i="18"/>
  <c r="AD72" i="18"/>
  <c r="AC72" i="18"/>
  <c r="Z72" i="18"/>
  <c r="Y72" i="18"/>
  <c r="T72" i="18"/>
  <c r="S72" i="18"/>
  <c r="L72" i="18"/>
  <c r="J72" i="18"/>
  <c r="I72" i="18"/>
  <c r="O61" i="18"/>
  <c r="M61" i="18"/>
  <c r="AJ61" i="18" s="1"/>
  <c r="K61" i="18"/>
  <c r="G61" i="18"/>
  <c r="O60" i="18"/>
  <c r="M60" i="18"/>
  <c r="K60" i="18"/>
  <c r="G60" i="18"/>
  <c r="O59" i="18"/>
  <c r="M59" i="18"/>
  <c r="K59" i="18"/>
  <c r="G59" i="18"/>
  <c r="O58" i="18"/>
  <c r="M58" i="18"/>
  <c r="N58" i="18" s="1"/>
  <c r="K58" i="18"/>
  <c r="G58" i="18"/>
  <c r="O57" i="18"/>
  <c r="M57" i="18"/>
  <c r="AJ57" i="18" s="1"/>
  <c r="K57" i="18"/>
  <c r="G57" i="18"/>
  <c r="O56" i="18"/>
  <c r="M56" i="18"/>
  <c r="K56" i="18"/>
  <c r="G56" i="18"/>
  <c r="AD55" i="18"/>
  <c r="AC55" i="18"/>
  <c r="Z55" i="18"/>
  <c r="Y55" i="18"/>
  <c r="T55" i="18"/>
  <c r="S55" i="18"/>
  <c r="L55" i="18"/>
  <c r="J55" i="18"/>
  <c r="I55" i="18"/>
  <c r="O44" i="18"/>
  <c r="M44" i="18"/>
  <c r="K44" i="18"/>
  <c r="G44" i="18"/>
  <c r="O43" i="18"/>
  <c r="M43" i="18"/>
  <c r="AJ43" i="18" s="1"/>
  <c r="K43" i="18"/>
  <c r="G43" i="18"/>
  <c r="O42" i="18"/>
  <c r="M42" i="18"/>
  <c r="K42" i="18"/>
  <c r="G42" i="18"/>
  <c r="O41" i="18"/>
  <c r="M41" i="18"/>
  <c r="K41" i="18"/>
  <c r="G41" i="18"/>
  <c r="O40" i="18"/>
  <c r="M40" i="18"/>
  <c r="K40" i="18"/>
  <c r="G40" i="18"/>
  <c r="O39" i="18"/>
  <c r="M39" i="18"/>
  <c r="M55" i="18" s="1"/>
  <c r="K39" i="18"/>
  <c r="G39" i="18"/>
  <c r="AD38" i="18"/>
  <c r="AC38" i="18"/>
  <c r="Z38" i="18"/>
  <c r="Y38" i="18"/>
  <c r="T38" i="18"/>
  <c r="S38" i="18"/>
  <c r="L38" i="18"/>
  <c r="J38" i="18"/>
  <c r="I38" i="18"/>
  <c r="O25" i="18"/>
  <c r="M25" i="18"/>
  <c r="K25" i="18"/>
  <c r="G25" i="18"/>
  <c r="O24" i="18"/>
  <c r="M24" i="18"/>
  <c r="K24" i="18"/>
  <c r="G24" i="18"/>
  <c r="O23" i="18"/>
  <c r="M23" i="18"/>
  <c r="K23" i="18"/>
  <c r="G23" i="18"/>
  <c r="O22" i="18"/>
  <c r="M22" i="18"/>
  <c r="K22" i="18"/>
  <c r="G22" i="18"/>
  <c r="AD21" i="18"/>
  <c r="AD2" i="18" s="1"/>
  <c r="AC21" i="18"/>
  <c r="Z21" i="18"/>
  <c r="Y21" i="18"/>
  <c r="Y2" i="18" s="1"/>
  <c r="T21" i="18"/>
  <c r="S21" i="18"/>
  <c r="L21" i="18"/>
  <c r="J21" i="18"/>
  <c r="I21" i="18"/>
  <c r="O7" i="18"/>
  <c r="M7" i="18"/>
  <c r="K7" i="18"/>
  <c r="G7" i="18"/>
  <c r="O6" i="18"/>
  <c r="M6" i="18"/>
  <c r="K6" i="18"/>
  <c r="G6" i="18"/>
  <c r="O5" i="18"/>
  <c r="M5" i="18"/>
  <c r="K5" i="18"/>
  <c r="G5" i="18"/>
  <c r="Z2" i="18"/>
  <c r="H2" i="18"/>
  <c r="H1" i="18"/>
  <c r="D1" i="18"/>
  <c r="T208" i="17"/>
  <c r="S208" i="17"/>
  <c r="L208" i="17"/>
  <c r="J208" i="17"/>
  <c r="I208" i="17"/>
  <c r="O197" i="17"/>
  <c r="M197" i="17"/>
  <c r="K197" i="17"/>
  <c r="G197" i="17"/>
  <c r="O196" i="17"/>
  <c r="M196" i="17"/>
  <c r="AB196" i="17" s="1"/>
  <c r="K196" i="17"/>
  <c r="G196" i="17"/>
  <c r="O195" i="17"/>
  <c r="M195" i="17"/>
  <c r="K195" i="17"/>
  <c r="G195" i="17"/>
  <c r="O194" i="17"/>
  <c r="M194" i="17"/>
  <c r="K194" i="17"/>
  <c r="G194" i="17"/>
  <c r="O193" i="17"/>
  <c r="M193" i="17"/>
  <c r="K193" i="17"/>
  <c r="G193" i="17"/>
  <c r="O192" i="17"/>
  <c r="M192" i="17"/>
  <c r="M208" i="17" s="1"/>
  <c r="K192" i="17"/>
  <c r="G192" i="17"/>
  <c r="T191" i="17"/>
  <c r="S191" i="17"/>
  <c r="L191" i="17"/>
  <c r="J191" i="17"/>
  <c r="I191" i="17"/>
  <c r="O178" i="17"/>
  <c r="M178" i="17"/>
  <c r="K178" i="17"/>
  <c r="G178" i="17"/>
  <c r="O177" i="17"/>
  <c r="M177" i="17"/>
  <c r="K177" i="17"/>
  <c r="G177" i="17"/>
  <c r="O176" i="17"/>
  <c r="M176" i="17"/>
  <c r="K176" i="17"/>
  <c r="G176" i="17"/>
  <c r="O175" i="17"/>
  <c r="M175" i="17"/>
  <c r="N175" i="17" s="1"/>
  <c r="K175" i="17"/>
  <c r="G175" i="17"/>
  <c r="T174" i="17"/>
  <c r="S174" i="17"/>
  <c r="L174" i="17"/>
  <c r="J174" i="17"/>
  <c r="I174" i="17"/>
  <c r="O160" i="17"/>
  <c r="M160" i="17"/>
  <c r="K160" i="17"/>
  <c r="G160" i="17"/>
  <c r="O159" i="17"/>
  <c r="M159" i="17"/>
  <c r="K159" i="17"/>
  <c r="G159" i="17"/>
  <c r="O158" i="17"/>
  <c r="M158" i="17"/>
  <c r="K158" i="17"/>
  <c r="G158" i="17"/>
  <c r="T157" i="17"/>
  <c r="S157" i="17"/>
  <c r="L157" i="17"/>
  <c r="J157" i="17"/>
  <c r="I157" i="17"/>
  <c r="O143" i="17"/>
  <c r="M143" i="17"/>
  <c r="K143" i="17"/>
  <c r="G143" i="17"/>
  <c r="O142" i="17"/>
  <c r="M142" i="17"/>
  <c r="K142" i="17"/>
  <c r="G142" i="17"/>
  <c r="O141" i="17"/>
  <c r="M141" i="17"/>
  <c r="N141" i="17" s="1"/>
  <c r="K141" i="17"/>
  <c r="G141" i="17"/>
  <c r="T140" i="17"/>
  <c r="S140" i="17"/>
  <c r="L140" i="17"/>
  <c r="J140" i="17"/>
  <c r="I140" i="17"/>
  <c r="O127" i="17"/>
  <c r="M127" i="17"/>
  <c r="K127" i="17"/>
  <c r="G127" i="17"/>
  <c r="O126" i="17"/>
  <c r="M126" i="17"/>
  <c r="K126" i="17"/>
  <c r="G126" i="17"/>
  <c r="O125" i="17"/>
  <c r="M125" i="17"/>
  <c r="K125" i="17"/>
  <c r="G125" i="17"/>
  <c r="O124" i="17"/>
  <c r="M124" i="17"/>
  <c r="K124" i="17"/>
  <c r="G124" i="17"/>
  <c r="T123" i="17"/>
  <c r="S123" i="17"/>
  <c r="L123" i="17"/>
  <c r="J123" i="17"/>
  <c r="I123" i="17"/>
  <c r="O110" i="17"/>
  <c r="M110" i="17"/>
  <c r="K110" i="17"/>
  <c r="G110" i="17"/>
  <c r="O109" i="17"/>
  <c r="M109" i="17"/>
  <c r="K109" i="17"/>
  <c r="G109" i="17"/>
  <c r="O108" i="17"/>
  <c r="M108" i="17"/>
  <c r="K108" i="17"/>
  <c r="G108" i="17"/>
  <c r="O107" i="17"/>
  <c r="M107" i="17"/>
  <c r="K107" i="17"/>
  <c r="G107" i="17"/>
  <c r="T106" i="17"/>
  <c r="S106" i="17"/>
  <c r="L106" i="17"/>
  <c r="J106" i="17"/>
  <c r="I106" i="17"/>
  <c r="O93" i="17"/>
  <c r="M93" i="17"/>
  <c r="K93" i="17"/>
  <c r="G93" i="17"/>
  <c r="O92" i="17"/>
  <c r="M92" i="17"/>
  <c r="K92" i="17"/>
  <c r="G92" i="17"/>
  <c r="O91" i="17"/>
  <c r="M91" i="17"/>
  <c r="K91" i="17"/>
  <c r="G91" i="17"/>
  <c r="O90" i="17"/>
  <c r="M90" i="17"/>
  <c r="AB90" i="17" s="1"/>
  <c r="K90" i="17"/>
  <c r="G90" i="17"/>
  <c r="T89" i="17"/>
  <c r="S89" i="17"/>
  <c r="L89" i="17"/>
  <c r="J89" i="17"/>
  <c r="I89" i="17"/>
  <c r="O76" i="17"/>
  <c r="M76" i="17"/>
  <c r="K76" i="17"/>
  <c r="G76" i="17"/>
  <c r="O75" i="17"/>
  <c r="M75" i="17"/>
  <c r="K75" i="17"/>
  <c r="G75" i="17"/>
  <c r="O74" i="17"/>
  <c r="M74" i="17"/>
  <c r="K74" i="17"/>
  <c r="G74" i="17"/>
  <c r="O73" i="17"/>
  <c r="M73" i="17"/>
  <c r="K73" i="17"/>
  <c r="G73" i="17"/>
  <c r="T72" i="17"/>
  <c r="S72" i="17"/>
  <c r="L72" i="17"/>
  <c r="J72" i="17"/>
  <c r="I72" i="17"/>
  <c r="O56" i="17"/>
  <c r="M56" i="17"/>
  <c r="K56" i="17"/>
  <c r="G56" i="17"/>
  <c r="T55" i="17"/>
  <c r="S55" i="17"/>
  <c r="L55" i="17"/>
  <c r="J55" i="17"/>
  <c r="I55" i="17"/>
  <c r="O41" i="17"/>
  <c r="M41" i="17"/>
  <c r="K41" i="17"/>
  <c r="G41" i="17"/>
  <c r="O40" i="17"/>
  <c r="M40" i="17"/>
  <c r="K40" i="17"/>
  <c r="G40" i="17"/>
  <c r="O39" i="17"/>
  <c r="M39" i="17"/>
  <c r="K39" i="17"/>
  <c r="G39" i="17"/>
  <c r="T38" i="17"/>
  <c r="S38" i="17"/>
  <c r="L38" i="17"/>
  <c r="J38" i="17"/>
  <c r="I38" i="17"/>
  <c r="O23" i="17"/>
  <c r="M23" i="17"/>
  <c r="K23" i="17"/>
  <c r="G23" i="17"/>
  <c r="O22" i="17"/>
  <c r="M22" i="17"/>
  <c r="K22" i="17"/>
  <c r="G22" i="17"/>
  <c r="T21" i="17"/>
  <c r="S21" i="17"/>
  <c r="L21" i="17"/>
  <c r="J21" i="17"/>
  <c r="I21" i="17"/>
  <c r="O21" i="17" s="1"/>
  <c r="O6" i="17"/>
  <c r="M6" i="17"/>
  <c r="K6" i="17"/>
  <c r="G6" i="17"/>
  <c r="O5" i="17"/>
  <c r="M5" i="17"/>
  <c r="K5" i="17"/>
  <c r="G5" i="17"/>
  <c r="F1" i="17" s="1"/>
  <c r="H2" i="17"/>
  <c r="D1" i="17"/>
  <c r="X34" i="16"/>
  <c r="W34" i="16"/>
  <c r="V34" i="16"/>
  <c r="T34" i="16"/>
  <c r="P34" i="16"/>
  <c r="O34" i="16"/>
  <c r="N34" i="16"/>
  <c r="M34" i="16"/>
  <c r="I34" i="16"/>
  <c r="H34" i="16"/>
  <c r="G34" i="16"/>
  <c r="D34" i="16"/>
  <c r="K8" i="16" s="1"/>
  <c r="O16" i="16"/>
  <c r="N16" i="16"/>
  <c r="K16" i="16"/>
  <c r="I16" i="16"/>
  <c r="H16" i="16"/>
  <c r="G16" i="16"/>
  <c r="F16" i="16"/>
  <c r="E16" i="16"/>
  <c r="D16" i="16"/>
  <c r="E8" i="16" s="1"/>
  <c r="G8" i="16"/>
  <c r="F8" i="16"/>
  <c r="M7" i="16"/>
  <c r="K7" i="16"/>
  <c r="I7" i="16"/>
  <c r="G7" i="16"/>
  <c r="F7" i="16"/>
  <c r="E7" i="16"/>
  <c r="R6" i="16"/>
  <c r="Q6" i="16"/>
  <c r="P6" i="16"/>
  <c r="O6" i="16"/>
  <c r="M6" i="16"/>
  <c r="K6" i="16"/>
  <c r="I6" i="16"/>
  <c r="G6" i="16"/>
  <c r="F6" i="16"/>
  <c r="E6" i="16"/>
  <c r="F3" i="16"/>
  <c r="I8" i="16" l="1"/>
  <c r="M8" i="16"/>
  <c r="M21" i="17"/>
  <c r="AB5" i="17"/>
  <c r="N5" i="17"/>
  <c r="AB6" i="17"/>
  <c r="AA6" i="17"/>
  <c r="N6" i="17"/>
  <c r="K21" i="17"/>
  <c r="M38" i="17"/>
  <c r="AB22" i="17"/>
  <c r="AA22" i="17"/>
  <c r="N22" i="17"/>
  <c r="AB23" i="17"/>
  <c r="AA23" i="17"/>
  <c r="N23" i="17"/>
  <c r="K38" i="17"/>
  <c r="O38" i="17"/>
  <c r="M55" i="17"/>
  <c r="AB55" i="17" s="1"/>
  <c r="AC39" i="17" s="1"/>
  <c r="AB39" i="17"/>
  <c r="AA39" i="17"/>
  <c r="N39" i="17"/>
  <c r="Q39" i="17" s="1"/>
  <c r="AB40" i="17"/>
  <c r="AA40" i="17"/>
  <c r="N40" i="17"/>
  <c r="Q40" i="17" s="1"/>
  <c r="AB41" i="17"/>
  <c r="AA41" i="17"/>
  <c r="N41" i="17"/>
  <c r="Q41" i="17" s="1"/>
  <c r="K55" i="17"/>
  <c r="O55" i="17"/>
  <c r="AB56" i="17"/>
  <c r="M72" i="17"/>
  <c r="AB72" i="17" s="1"/>
  <c r="AC56" i="17" s="1"/>
  <c r="N56" i="17"/>
  <c r="K72" i="17"/>
  <c r="O72" i="17"/>
  <c r="AB73" i="17"/>
  <c r="N73" i="17"/>
  <c r="AB74" i="17"/>
  <c r="AA74" i="17"/>
  <c r="N74" i="17"/>
  <c r="AB75" i="17"/>
  <c r="AA75" i="17"/>
  <c r="N75" i="17"/>
  <c r="AB76" i="17"/>
  <c r="AA76" i="17"/>
  <c r="N76" i="17"/>
  <c r="Q76" i="17" s="1"/>
  <c r="K89" i="17"/>
  <c r="O89" i="17"/>
  <c r="AB91" i="17"/>
  <c r="AA91" i="17"/>
  <c r="N91" i="17"/>
  <c r="Q91" i="17" s="1"/>
  <c r="AB92" i="17"/>
  <c r="AA92" i="17"/>
  <c r="N92" i="17"/>
  <c r="AB93" i="17"/>
  <c r="AA93" i="17"/>
  <c r="N93" i="17"/>
  <c r="K106" i="17"/>
  <c r="O106" i="17"/>
  <c r="M123" i="17"/>
  <c r="AB107" i="17"/>
  <c r="AA107" i="17"/>
  <c r="N107" i="17"/>
  <c r="Q107" i="17" s="1"/>
  <c r="AB108" i="17"/>
  <c r="AA108" i="17"/>
  <c r="N108" i="17"/>
  <c r="Q108" i="17" s="1"/>
  <c r="AB109" i="17"/>
  <c r="AA109" i="17"/>
  <c r="N109" i="17"/>
  <c r="Q109" i="17" s="1"/>
  <c r="AB110" i="17"/>
  <c r="AA110" i="17"/>
  <c r="N110" i="17"/>
  <c r="K123" i="17"/>
  <c r="O123" i="17"/>
  <c r="AB124" i="17"/>
  <c r="M140" i="17"/>
  <c r="AB140" i="17" s="1"/>
  <c r="AC124" i="17" s="1"/>
  <c r="AA124" i="17"/>
  <c r="N124" i="17"/>
  <c r="AB125" i="17"/>
  <c r="AA125" i="17"/>
  <c r="N125" i="17"/>
  <c r="AB126" i="17"/>
  <c r="AA126" i="17"/>
  <c r="N126" i="17"/>
  <c r="Q126" i="17" s="1"/>
  <c r="AB127" i="17"/>
  <c r="AA127" i="17"/>
  <c r="N127" i="17"/>
  <c r="Q127" i="17" s="1"/>
  <c r="K140" i="17"/>
  <c r="O140" i="17"/>
  <c r="AB142" i="17"/>
  <c r="AA142" i="17"/>
  <c r="N142" i="17"/>
  <c r="AB143" i="17"/>
  <c r="AA143" i="17"/>
  <c r="N143" i="17"/>
  <c r="K157" i="17"/>
  <c r="O157" i="17"/>
  <c r="M174" i="17"/>
  <c r="AB174" i="17" s="1"/>
  <c r="AC158" i="17" s="1"/>
  <c r="AB158" i="17"/>
  <c r="AA158" i="17"/>
  <c r="N158" i="17"/>
  <c r="AB159" i="17"/>
  <c r="AA159" i="17"/>
  <c r="N159" i="17"/>
  <c r="Q159" i="17" s="1"/>
  <c r="AB160" i="17"/>
  <c r="AA160" i="17"/>
  <c r="N160" i="17"/>
  <c r="Q160" i="17" s="1"/>
  <c r="K174" i="17"/>
  <c r="O174" i="17"/>
  <c r="AA176" i="17"/>
  <c r="AB176" i="17"/>
  <c r="N176" i="17"/>
  <c r="N177" i="17"/>
  <c r="AA177" i="17"/>
  <c r="AB178" i="17"/>
  <c r="AA178" i="17"/>
  <c r="K191" i="17"/>
  <c r="O191" i="17"/>
  <c r="AB193" i="17"/>
  <c r="AA193" i="17"/>
  <c r="N193" i="17"/>
  <c r="Q193" i="17" s="1"/>
  <c r="AA194" i="17"/>
  <c r="AB194" i="17"/>
  <c r="N194" i="17"/>
  <c r="N195" i="17"/>
  <c r="AA195" i="17"/>
  <c r="AB197" i="17"/>
  <c r="AA197" i="17"/>
  <c r="N197" i="17"/>
  <c r="Q197" i="17" s="1"/>
  <c r="K208" i="17"/>
  <c r="O208" i="17"/>
  <c r="M21" i="18"/>
  <c r="AJ5" i="18"/>
  <c r="N5" i="18"/>
  <c r="F1" i="18"/>
  <c r="F2" i="18" s="1"/>
  <c r="N6" i="18"/>
  <c r="AJ6" i="18"/>
  <c r="AI7" i="18"/>
  <c r="AJ7" i="18"/>
  <c r="N7" i="18"/>
  <c r="Q7" i="18" s="1"/>
  <c r="K21" i="18"/>
  <c r="O21" i="18"/>
  <c r="N22" i="18"/>
  <c r="AJ22" i="18"/>
  <c r="AJ23" i="18"/>
  <c r="AI23" i="18"/>
  <c r="AJ24" i="18"/>
  <c r="AI24" i="18"/>
  <c r="N24" i="18"/>
  <c r="Q24" i="18" s="1"/>
  <c r="AI25" i="18"/>
  <c r="AJ25" i="18"/>
  <c r="K38" i="18"/>
  <c r="O38" i="18"/>
  <c r="AJ40" i="18"/>
  <c r="AI40" i="18"/>
  <c r="N40" i="18"/>
  <c r="Q40" i="18" s="1"/>
  <c r="AI41" i="18"/>
  <c r="AJ41" i="18"/>
  <c r="N41" i="18"/>
  <c r="N42" i="18"/>
  <c r="AI42" i="18"/>
  <c r="AJ44" i="18"/>
  <c r="AI44" i="18"/>
  <c r="N44" i="18"/>
  <c r="Q44" i="18" s="1"/>
  <c r="K55" i="18"/>
  <c r="O55" i="18"/>
  <c r="M72" i="18"/>
  <c r="AJ56" i="18"/>
  <c r="AI56" i="18"/>
  <c r="N56" i="18"/>
  <c r="N59" i="18"/>
  <c r="AJ59" i="18"/>
  <c r="AI59" i="18"/>
  <c r="AI60" i="18"/>
  <c r="AJ60" i="18"/>
  <c r="N60" i="18"/>
  <c r="Q60" i="18" s="1"/>
  <c r="K72" i="18"/>
  <c r="O72" i="18"/>
  <c r="AI73" i="18"/>
  <c r="AJ73" i="18"/>
  <c r="AJ74" i="18"/>
  <c r="AI74" i="18"/>
  <c r="N74" i="18"/>
  <c r="AJ76" i="18"/>
  <c r="AI76" i="18"/>
  <c r="N76" i="18"/>
  <c r="AJ77" i="18"/>
  <c r="AI77" i="18"/>
  <c r="AJ78" i="18"/>
  <c r="AI78" i="18"/>
  <c r="N78" i="18"/>
  <c r="AJ80" i="18"/>
  <c r="AI80" i="18"/>
  <c r="N80" i="18"/>
  <c r="AJ81" i="18"/>
  <c r="AI81" i="18"/>
  <c r="K89" i="18"/>
  <c r="O89" i="18"/>
  <c r="AC2" i="18"/>
  <c r="N90" i="18"/>
  <c r="AI90" i="18"/>
  <c r="AJ91" i="18"/>
  <c r="AI91" i="18"/>
  <c r="N91" i="18"/>
  <c r="Q91" i="18" s="1"/>
  <c r="M106" i="18"/>
  <c r="AJ93" i="18"/>
  <c r="AI93" i="18"/>
  <c r="N93" i="18"/>
  <c r="Q93" i="18" s="1"/>
  <c r="K106" i="18"/>
  <c r="O106" i="18"/>
  <c r="AI107" i="18"/>
  <c r="AJ107" i="18"/>
  <c r="N107" i="18"/>
  <c r="Q107" i="18" s="1"/>
  <c r="N110" i="18"/>
  <c r="AJ110" i="18"/>
  <c r="AI110" i="18"/>
  <c r="AJ111" i="18"/>
  <c r="AI111" i="18"/>
  <c r="N111" i="18"/>
  <c r="Q111" i="18" s="1"/>
  <c r="K123" i="18"/>
  <c r="M140" i="18"/>
  <c r="AJ140" i="18" s="1"/>
  <c r="AK124" i="18" s="1"/>
  <c r="AJ124" i="18"/>
  <c r="AI124" i="18"/>
  <c r="N124" i="18"/>
  <c r="AJ125" i="18"/>
  <c r="AI125" i="18"/>
  <c r="AJ126" i="18"/>
  <c r="AI126" i="18"/>
  <c r="N126" i="18"/>
  <c r="K140" i="18"/>
  <c r="O140" i="18"/>
  <c r="M157" i="18"/>
  <c r="AJ157" i="18" s="1"/>
  <c r="AK141" i="18" s="1"/>
  <c r="AJ141" i="18"/>
  <c r="AI141" i="18"/>
  <c r="N141" i="18"/>
  <c r="Q141" i="18" s="1"/>
  <c r="AJ143" i="18"/>
  <c r="AI143" i="18"/>
  <c r="N143" i="18"/>
  <c r="Q143" i="18" s="1"/>
  <c r="K157" i="18"/>
  <c r="O157" i="18"/>
  <c r="Q22" i="18"/>
  <c r="P22" i="18"/>
  <c r="Q42" i="18"/>
  <c r="P42" i="18"/>
  <c r="P58" i="18"/>
  <c r="Q58" i="18"/>
  <c r="F2" i="17"/>
  <c r="I3" i="16"/>
  <c r="Q6" i="18"/>
  <c r="P6" i="18"/>
  <c r="AI72" i="18"/>
  <c r="N72" i="18"/>
  <c r="AJ72" i="18"/>
  <c r="AK56" i="18" s="1"/>
  <c r="P109" i="18"/>
  <c r="Q109" i="18"/>
  <c r="N21" i="17"/>
  <c r="AB21" i="17"/>
  <c r="AC5" i="17" s="1"/>
  <c r="AA21" i="17"/>
  <c r="Q195" i="17"/>
  <c r="P195" i="17"/>
  <c r="Q59" i="18"/>
  <c r="P59" i="18"/>
  <c r="P141" i="17"/>
  <c r="Q141" i="17"/>
  <c r="Q110" i="18"/>
  <c r="P110" i="18"/>
  <c r="N21" i="18"/>
  <c r="AJ21" i="18"/>
  <c r="AK5" i="18" s="1"/>
  <c r="AI21" i="18"/>
  <c r="AJ55" i="18"/>
  <c r="AK39" i="18" s="1"/>
  <c r="AI55" i="18"/>
  <c r="N55" i="18"/>
  <c r="Q90" i="18"/>
  <c r="P90" i="18"/>
  <c r="AJ106" i="18"/>
  <c r="AK90" i="18" s="1"/>
  <c r="AI106" i="18"/>
  <c r="N106" i="18"/>
  <c r="Q177" i="17"/>
  <c r="P177" i="17"/>
  <c r="P175" i="17"/>
  <c r="Q175" i="17"/>
  <c r="N123" i="17"/>
  <c r="AB123" i="17"/>
  <c r="AC107" i="17" s="1"/>
  <c r="AA123" i="17"/>
  <c r="AB208" i="17"/>
  <c r="AC192" i="17" s="1"/>
  <c r="AA208" i="17"/>
  <c r="N208" i="17"/>
  <c r="AA38" i="17"/>
  <c r="N55" i="17"/>
  <c r="N72" i="17"/>
  <c r="N140" i="17"/>
  <c r="N174" i="17"/>
  <c r="AB177" i="17"/>
  <c r="AB195" i="17"/>
  <c r="AI6" i="18"/>
  <c r="AI22" i="18"/>
  <c r="N25" i="18"/>
  <c r="AJ42" i="18"/>
  <c r="N75" i="18"/>
  <c r="N79" i="18"/>
  <c r="AI140" i="18"/>
  <c r="N157" i="18"/>
  <c r="M89" i="17"/>
  <c r="N90" i="17"/>
  <c r="M191" i="17"/>
  <c r="N192" i="17"/>
  <c r="AI5" i="18"/>
  <c r="N39" i="18"/>
  <c r="N57" i="18"/>
  <c r="N61" i="18"/>
  <c r="AJ90" i="18"/>
  <c r="N108" i="18"/>
  <c r="N140" i="18"/>
  <c r="P41" i="17"/>
  <c r="P91" i="17"/>
  <c r="P109" i="17"/>
  <c r="P127" i="17"/>
  <c r="P160" i="17"/>
  <c r="P193" i="17"/>
  <c r="P197" i="17"/>
  <c r="P40" i="18"/>
  <c r="P44" i="18"/>
  <c r="AI58" i="18"/>
  <c r="P93" i="18"/>
  <c r="AI109" i="18"/>
  <c r="M123" i="18"/>
  <c r="P143" i="18"/>
  <c r="H1" i="17"/>
  <c r="AA5" i="17"/>
  <c r="AA56" i="17"/>
  <c r="AA73" i="17"/>
  <c r="AA141" i="17"/>
  <c r="AA175" i="17"/>
  <c r="N178" i="17"/>
  <c r="N196" i="17"/>
  <c r="N43" i="18"/>
  <c r="AJ58" i="18"/>
  <c r="N73" i="18"/>
  <c r="AI75" i="18"/>
  <c r="AI79" i="18"/>
  <c r="M89" i="18"/>
  <c r="N92" i="18"/>
  <c r="AJ109" i="18"/>
  <c r="N142" i="18"/>
  <c r="M106" i="17"/>
  <c r="AB141" i="17"/>
  <c r="M157" i="17"/>
  <c r="AB175" i="17"/>
  <c r="P24" i="18"/>
  <c r="P107" i="18"/>
  <c r="P40" i="17"/>
  <c r="AA55" i="17"/>
  <c r="AA72" i="17"/>
  <c r="P76" i="17"/>
  <c r="P108" i="17"/>
  <c r="P126" i="17"/>
  <c r="AA140" i="17"/>
  <c r="P159" i="17"/>
  <c r="AA174" i="17"/>
  <c r="N23" i="18"/>
  <c r="AI57" i="18"/>
  <c r="AI61" i="18"/>
  <c r="N77" i="18"/>
  <c r="N81" i="18"/>
  <c r="AI108" i="18"/>
  <c r="N125" i="18"/>
  <c r="P39" i="17"/>
  <c r="AA90" i="17"/>
  <c r="P107" i="17"/>
  <c r="AA192" i="17"/>
  <c r="P7" i="18"/>
  <c r="AI39" i="18"/>
  <c r="P60" i="18"/>
  <c r="P111" i="18"/>
  <c r="P141" i="18"/>
  <c r="AB192" i="17"/>
  <c r="AA196" i="17"/>
  <c r="AJ39" i="18"/>
  <c r="AI43" i="18"/>
  <c r="AI92" i="18"/>
  <c r="AI142" i="18"/>
  <c r="P91" i="18"/>
  <c r="AJ92" i="18"/>
  <c r="M38" i="18"/>
  <c r="AI157" i="18"/>
  <c r="Q126" i="18" l="1"/>
  <c r="P126" i="18"/>
  <c r="P124" i="18"/>
  <c r="Q124" i="18"/>
  <c r="Q80" i="18"/>
  <c r="P80" i="18"/>
  <c r="Q78" i="18"/>
  <c r="P78" i="18"/>
  <c r="Q76" i="18"/>
  <c r="P76" i="18"/>
  <c r="Q74" i="18"/>
  <c r="P74" i="18"/>
  <c r="Q56" i="18"/>
  <c r="P56" i="18"/>
  <c r="P41" i="18"/>
  <c r="Q41" i="18"/>
  <c r="Q5" i="18"/>
  <c r="P5" i="18"/>
  <c r="P194" i="17"/>
  <c r="Q194" i="17"/>
  <c r="P176" i="17"/>
  <c r="Q176" i="17"/>
  <c r="P158" i="17"/>
  <c r="Q158" i="17"/>
  <c r="P143" i="17"/>
  <c r="Q143" i="17"/>
  <c r="P142" i="17"/>
  <c r="Q142" i="17"/>
  <c r="P125" i="17"/>
  <c r="Q125" i="17"/>
  <c r="Q124" i="17"/>
  <c r="P124" i="17"/>
  <c r="P110" i="17"/>
  <c r="Q110" i="17"/>
  <c r="P93" i="17"/>
  <c r="Q93" i="17"/>
  <c r="P92" i="17"/>
  <c r="Q92" i="17"/>
  <c r="P75" i="17"/>
  <c r="Q75" i="17"/>
  <c r="P74" i="17"/>
  <c r="Q74" i="17"/>
  <c r="Q73" i="17"/>
  <c r="P73" i="17"/>
  <c r="Q56" i="17"/>
  <c r="P56" i="17"/>
  <c r="P23" i="17"/>
  <c r="Q23" i="17"/>
  <c r="Q22" i="17"/>
  <c r="P22" i="17"/>
  <c r="N38" i="17"/>
  <c r="AB38" i="17"/>
  <c r="AC22" i="17" s="1"/>
  <c r="P6" i="17"/>
  <c r="Q6" i="17"/>
  <c r="Q5" i="17"/>
  <c r="P5" i="17"/>
  <c r="AB106" i="17"/>
  <c r="AC90" i="17" s="1"/>
  <c r="N106" i="17"/>
  <c r="AA106" i="17"/>
  <c r="Q57" i="18"/>
  <c r="P57" i="18"/>
  <c r="Q25" i="18"/>
  <c r="P25" i="18"/>
  <c r="Q142" i="18"/>
  <c r="P142" i="18"/>
  <c r="Q39" i="18"/>
  <c r="P39" i="18"/>
  <c r="Q55" i="18"/>
  <c r="R39" i="18" s="1"/>
  <c r="P55" i="18"/>
  <c r="Q72" i="18"/>
  <c r="R56" i="18" s="1"/>
  <c r="P72" i="18"/>
  <c r="Q125" i="18"/>
  <c r="P125" i="18"/>
  <c r="Q192" i="17"/>
  <c r="P192" i="17"/>
  <c r="P123" i="17"/>
  <c r="Q123" i="17"/>
  <c r="R107" i="17" s="1"/>
  <c r="Q61" i="18"/>
  <c r="P61" i="18"/>
  <c r="AB191" i="17"/>
  <c r="AC175" i="17" s="1"/>
  <c r="AA191" i="17"/>
  <c r="N191" i="17"/>
  <c r="Q92" i="18"/>
  <c r="P92" i="18"/>
  <c r="Q90" i="17"/>
  <c r="P90" i="17"/>
  <c r="Q174" i="17"/>
  <c r="R158" i="17" s="1"/>
  <c r="P174" i="17"/>
  <c r="P21" i="17"/>
  <c r="Q21" i="17"/>
  <c r="R5" i="17" s="1"/>
  <c r="Q77" i="18"/>
  <c r="P77" i="18"/>
  <c r="AB89" i="17"/>
  <c r="AC73" i="17" s="1"/>
  <c r="AA89" i="17"/>
  <c r="N89" i="17"/>
  <c r="Q140" i="17"/>
  <c r="R124" i="17" s="1"/>
  <c r="P140" i="17"/>
  <c r="Q21" i="18"/>
  <c r="R5" i="18" s="1"/>
  <c r="P21" i="18"/>
  <c r="N89" i="18"/>
  <c r="AJ89" i="18"/>
  <c r="AK73" i="18" s="1"/>
  <c r="AI89" i="18"/>
  <c r="Q73" i="18"/>
  <c r="P73" i="18"/>
  <c r="N123" i="18"/>
  <c r="AJ123" i="18"/>
  <c r="AK107" i="18" s="1"/>
  <c r="AI123" i="18"/>
  <c r="Q157" i="18"/>
  <c r="R141" i="18" s="1"/>
  <c r="P157" i="18"/>
  <c r="Q72" i="17"/>
  <c r="R56" i="17" s="1"/>
  <c r="P72" i="17"/>
  <c r="Q178" i="17"/>
  <c r="P178" i="17"/>
  <c r="Q140" i="18"/>
  <c r="R124" i="18" s="1"/>
  <c r="P140" i="18"/>
  <c r="Q55" i="17"/>
  <c r="R39" i="17" s="1"/>
  <c r="P55" i="17"/>
  <c r="Q106" i="18"/>
  <c r="R90" i="18" s="1"/>
  <c r="P106" i="18"/>
  <c r="N38" i="18"/>
  <c r="AJ38" i="18"/>
  <c r="AK22" i="18" s="1"/>
  <c r="AI38" i="18"/>
  <c r="Q23" i="18"/>
  <c r="P23" i="18"/>
  <c r="Q43" i="18"/>
  <c r="P43" i="18"/>
  <c r="Q108" i="18"/>
  <c r="P108" i="18"/>
  <c r="Q79" i="18"/>
  <c r="P79" i="18"/>
  <c r="Q81" i="18"/>
  <c r="P81" i="18"/>
  <c r="N157" i="17"/>
  <c r="D2" i="17" s="1"/>
  <c r="AB157" i="17"/>
  <c r="AC141" i="17" s="1"/>
  <c r="AA157" i="17"/>
  <c r="Q196" i="17"/>
  <c r="P196" i="17"/>
  <c r="Q75" i="18"/>
  <c r="P75" i="18"/>
  <c r="Q208" i="17"/>
  <c r="R192" i="17" s="1"/>
  <c r="P208" i="17"/>
  <c r="Q38" i="17" l="1"/>
  <c r="R22" i="17" s="1"/>
  <c r="P38" i="17"/>
  <c r="Q89" i="18"/>
  <c r="R73" i="18" s="1"/>
  <c r="P89" i="18"/>
  <c r="Q157" i="17"/>
  <c r="R141" i="17" s="1"/>
  <c r="P157" i="17"/>
  <c r="D2" i="18"/>
  <c r="P38" i="18"/>
  <c r="Q38" i="18"/>
  <c r="R22" i="18" s="1"/>
  <c r="Q89" i="17"/>
  <c r="R73" i="17" s="1"/>
  <c r="P89" i="17"/>
  <c r="Q123" i="18"/>
  <c r="R107" i="18" s="1"/>
  <c r="P123" i="18"/>
  <c r="Q191" i="17"/>
  <c r="R175" i="17" s="1"/>
  <c r="P191" i="17"/>
  <c r="Q106" i="17"/>
  <c r="R90" i="17" s="1"/>
  <c r="P106" i="17"/>
  <c r="AD157" i="15" l="1"/>
  <c r="AC157" i="15"/>
  <c r="Z157" i="15"/>
  <c r="Y157" i="15"/>
  <c r="T157" i="15"/>
  <c r="S157" i="15"/>
  <c r="L157" i="15"/>
  <c r="J157" i="15"/>
  <c r="I157" i="15"/>
  <c r="O143" i="15"/>
  <c r="M143" i="15"/>
  <c r="AJ143" i="15" s="1"/>
  <c r="K143" i="15"/>
  <c r="G143" i="15"/>
  <c r="O142" i="15"/>
  <c r="M142" i="15"/>
  <c r="AJ142" i="15" s="1"/>
  <c r="K142" i="15"/>
  <c r="G142" i="15"/>
  <c r="O141" i="15"/>
  <c r="M141" i="15"/>
  <c r="K141" i="15"/>
  <c r="G141" i="15"/>
  <c r="AD140" i="15"/>
  <c r="AC140" i="15"/>
  <c r="Z140" i="15"/>
  <c r="Y140" i="15"/>
  <c r="T140" i="15"/>
  <c r="S140" i="15"/>
  <c r="L140" i="15"/>
  <c r="J140" i="15"/>
  <c r="I140" i="15"/>
  <c r="O126" i="15"/>
  <c r="M126" i="15"/>
  <c r="K126" i="15"/>
  <c r="G126" i="15"/>
  <c r="O125" i="15"/>
  <c r="M125" i="15"/>
  <c r="AJ125" i="15" s="1"/>
  <c r="K125" i="15"/>
  <c r="G125" i="15"/>
  <c r="O124" i="15"/>
  <c r="M124" i="15"/>
  <c r="K124" i="15"/>
  <c r="G124" i="15"/>
  <c r="AD123" i="15"/>
  <c r="AC123" i="15"/>
  <c r="Z123" i="15"/>
  <c r="Y123" i="15"/>
  <c r="T123" i="15"/>
  <c r="S123" i="15"/>
  <c r="L123" i="15"/>
  <c r="J123" i="15"/>
  <c r="I123" i="15"/>
  <c r="O111" i="15"/>
  <c r="M111" i="15"/>
  <c r="K111" i="15"/>
  <c r="G111" i="15"/>
  <c r="O110" i="15"/>
  <c r="M110" i="15"/>
  <c r="K110" i="15"/>
  <c r="G110" i="15"/>
  <c r="O109" i="15"/>
  <c r="M109" i="15"/>
  <c r="K109" i="15"/>
  <c r="G109" i="15"/>
  <c r="O108" i="15"/>
  <c r="M108" i="15"/>
  <c r="AJ108" i="15" s="1"/>
  <c r="K108" i="15"/>
  <c r="G108" i="15"/>
  <c r="O107" i="15"/>
  <c r="M107" i="15"/>
  <c r="K107" i="15"/>
  <c r="G107" i="15"/>
  <c r="AD106" i="15"/>
  <c r="AC106" i="15"/>
  <c r="Z106" i="15"/>
  <c r="Y106" i="15"/>
  <c r="T106" i="15"/>
  <c r="S106" i="15"/>
  <c r="L106" i="15"/>
  <c r="J106" i="15"/>
  <c r="I106" i="15"/>
  <c r="O93" i="15"/>
  <c r="M93" i="15"/>
  <c r="AJ93" i="15" s="1"/>
  <c r="K93" i="15"/>
  <c r="G93" i="15"/>
  <c r="O92" i="15"/>
  <c r="M92" i="15"/>
  <c r="K92" i="15"/>
  <c r="G92" i="15"/>
  <c r="O91" i="15"/>
  <c r="M91" i="15"/>
  <c r="K91" i="15"/>
  <c r="G91" i="15"/>
  <c r="O90" i="15"/>
  <c r="M90" i="15"/>
  <c r="M106" i="15" s="1"/>
  <c r="K90" i="15"/>
  <c r="G90" i="15"/>
  <c r="AD89" i="15"/>
  <c r="AC89" i="15"/>
  <c r="Z89" i="15"/>
  <c r="Y89" i="15"/>
  <c r="T89" i="15"/>
  <c r="S89" i="15"/>
  <c r="L89" i="15"/>
  <c r="J89" i="15"/>
  <c r="I89" i="15"/>
  <c r="O82" i="15"/>
  <c r="M82" i="15"/>
  <c r="K82" i="15"/>
  <c r="G82" i="15"/>
  <c r="O81" i="15"/>
  <c r="M81" i="15"/>
  <c r="K81" i="15"/>
  <c r="G81" i="15"/>
  <c r="O80" i="15"/>
  <c r="M80" i="15"/>
  <c r="K80" i="15"/>
  <c r="G80" i="15"/>
  <c r="O79" i="15"/>
  <c r="M79" i="15"/>
  <c r="K79" i="15"/>
  <c r="G79" i="15"/>
  <c r="O78" i="15"/>
  <c r="M78" i="15"/>
  <c r="K78" i="15"/>
  <c r="G78" i="15"/>
  <c r="O77" i="15"/>
  <c r="M77" i="15"/>
  <c r="K77" i="15"/>
  <c r="G77" i="15"/>
  <c r="O76" i="15"/>
  <c r="M76" i="15"/>
  <c r="K76" i="15"/>
  <c r="G76" i="15"/>
  <c r="O75" i="15"/>
  <c r="M75" i="15"/>
  <c r="K75" i="15"/>
  <c r="G75" i="15"/>
  <c r="O74" i="15"/>
  <c r="M74" i="15"/>
  <c r="K74" i="15"/>
  <c r="G74" i="15"/>
  <c r="O73" i="15"/>
  <c r="M73" i="15"/>
  <c r="K73" i="15"/>
  <c r="G73" i="15"/>
  <c r="AD72" i="15"/>
  <c r="AC72" i="15"/>
  <c r="Z72" i="15"/>
  <c r="Y72" i="15"/>
  <c r="T72" i="15"/>
  <c r="S72" i="15"/>
  <c r="L72" i="15"/>
  <c r="J72" i="15"/>
  <c r="I72" i="15"/>
  <c r="O72" i="15" s="1"/>
  <c r="O60" i="15"/>
  <c r="M60" i="15"/>
  <c r="K60" i="15"/>
  <c r="G60" i="15"/>
  <c r="O59" i="15"/>
  <c r="M59" i="15"/>
  <c r="K59" i="15"/>
  <c r="G59" i="15"/>
  <c r="O58" i="15"/>
  <c r="M58" i="15"/>
  <c r="N58" i="15" s="1"/>
  <c r="K58" i="15"/>
  <c r="G58" i="15"/>
  <c r="O57" i="15"/>
  <c r="M57" i="15"/>
  <c r="AJ57" i="15" s="1"/>
  <c r="K57" i="15"/>
  <c r="G57" i="15"/>
  <c r="O56" i="15"/>
  <c r="M56" i="15"/>
  <c r="K56" i="15"/>
  <c r="G56" i="15"/>
  <c r="AD55" i="15"/>
  <c r="AC55" i="15"/>
  <c r="Z55" i="15"/>
  <c r="Y55" i="15"/>
  <c r="T55" i="15"/>
  <c r="S55" i="15"/>
  <c r="L55" i="15"/>
  <c r="J55" i="15"/>
  <c r="I55" i="15"/>
  <c r="O45" i="15"/>
  <c r="M45" i="15"/>
  <c r="AJ45" i="15" s="1"/>
  <c r="K45" i="15"/>
  <c r="G45" i="15"/>
  <c r="O44" i="15"/>
  <c r="M44" i="15"/>
  <c r="K44" i="15"/>
  <c r="G44" i="15"/>
  <c r="O43" i="15"/>
  <c r="M43" i="15"/>
  <c r="K43" i="15"/>
  <c r="G43" i="15"/>
  <c r="O42" i="15"/>
  <c r="M42" i="15"/>
  <c r="K42" i="15"/>
  <c r="G42" i="15"/>
  <c r="O41" i="15"/>
  <c r="M41" i="15"/>
  <c r="AJ41" i="15" s="1"/>
  <c r="K41" i="15"/>
  <c r="G41" i="15"/>
  <c r="O40" i="15"/>
  <c r="M40" i="15"/>
  <c r="K40" i="15"/>
  <c r="G40" i="15"/>
  <c r="O39" i="15"/>
  <c r="M39" i="15"/>
  <c r="K39" i="15"/>
  <c r="G39" i="15"/>
  <c r="AD38" i="15"/>
  <c r="AC38" i="15"/>
  <c r="Z38" i="15"/>
  <c r="Y38" i="15"/>
  <c r="T38" i="15"/>
  <c r="S38" i="15"/>
  <c r="L38" i="15"/>
  <c r="J38" i="15"/>
  <c r="I38" i="15"/>
  <c r="O25" i="15"/>
  <c r="M25" i="15"/>
  <c r="K25" i="15"/>
  <c r="G25" i="15"/>
  <c r="O24" i="15"/>
  <c r="M24" i="15"/>
  <c r="K24" i="15"/>
  <c r="G24" i="15"/>
  <c r="O23" i="15"/>
  <c r="M23" i="15"/>
  <c r="K23" i="15"/>
  <c r="G23" i="15"/>
  <c r="O22" i="15"/>
  <c r="M22" i="15"/>
  <c r="N22" i="15" s="1"/>
  <c r="K22" i="15"/>
  <c r="G22" i="15"/>
  <c r="AD21" i="15"/>
  <c r="AC21" i="15"/>
  <c r="Z21" i="15"/>
  <c r="Y21" i="15"/>
  <c r="T21" i="15"/>
  <c r="S21" i="15"/>
  <c r="L21" i="15"/>
  <c r="J21" i="15"/>
  <c r="I21" i="15"/>
  <c r="O7" i="15"/>
  <c r="M7" i="15"/>
  <c r="K7" i="15"/>
  <c r="G7" i="15"/>
  <c r="O6" i="15"/>
  <c r="M6" i="15"/>
  <c r="N6" i="15" s="1"/>
  <c r="K6" i="15"/>
  <c r="G6" i="15"/>
  <c r="O5" i="15"/>
  <c r="M5" i="15"/>
  <c r="K5" i="15"/>
  <c r="G5" i="15"/>
  <c r="AD2" i="15"/>
  <c r="Y2" i="15"/>
  <c r="H2" i="15"/>
  <c r="F1" i="15"/>
  <c r="D1" i="15"/>
  <c r="T208" i="14"/>
  <c r="S208" i="14"/>
  <c r="L208" i="14"/>
  <c r="J208" i="14"/>
  <c r="I208" i="14"/>
  <c r="O208" i="14" s="1"/>
  <c r="O196" i="14"/>
  <c r="M196" i="14"/>
  <c r="K196" i="14"/>
  <c r="G196" i="14"/>
  <c r="O195" i="14"/>
  <c r="M195" i="14"/>
  <c r="K195" i="14"/>
  <c r="G195" i="14"/>
  <c r="O194" i="14"/>
  <c r="M194" i="14"/>
  <c r="N194" i="14" s="1"/>
  <c r="K194" i="14"/>
  <c r="G194" i="14"/>
  <c r="O193" i="14"/>
  <c r="M193" i="14"/>
  <c r="AB193" i="14" s="1"/>
  <c r="K193" i="14"/>
  <c r="G193" i="14"/>
  <c r="O192" i="14"/>
  <c r="M192" i="14"/>
  <c r="K192" i="14"/>
  <c r="G192" i="14"/>
  <c r="T191" i="14"/>
  <c r="S191" i="14"/>
  <c r="L191" i="14"/>
  <c r="J191" i="14"/>
  <c r="I191" i="14"/>
  <c r="O178" i="14"/>
  <c r="M178" i="14"/>
  <c r="K178" i="14"/>
  <c r="G178" i="14"/>
  <c r="O177" i="14"/>
  <c r="M177" i="14"/>
  <c r="K177" i="14"/>
  <c r="G177" i="14"/>
  <c r="O176" i="14"/>
  <c r="M176" i="14"/>
  <c r="N176" i="14" s="1"/>
  <c r="K176" i="14"/>
  <c r="G176" i="14"/>
  <c r="O175" i="14"/>
  <c r="M175" i="14"/>
  <c r="K175" i="14"/>
  <c r="G175" i="14"/>
  <c r="T174" i="14"/>
  <c r="S174" i="14"/>
  <c r="L174" i="14"/>
  <c r="J174" i="14"/>
  <c r="I174" i="14"/>
  <c r="O160" i="14"/>
  <c r="M160" i="14"/>
  <c r="AB160" i="14" s="1"/>
  <c r="K160" i="14"/>
  <c r="G160" i="14"/>
  <c r="O159" i="14"/>
  <c r="M159" i="14"/>
  <c r="K159" i="14"/>
  <c r="G159" i="14"/>
  <c r="O158" i="14"/>
  <c r="M158" i="14"/>
  <c r="K158" i="14"/>
  <c r="G158" i="14"/>
  <c r="T157" i="14"/>
  <c r="S157" i="14"/>
  <c r="L157" i="14"/>
  <c r="J157" i="14"/>
  <c r="I157" i="14"/>
  <c r="O143" i="14"/>
  <c r="M143" i="14"/>
  <c r="K143" i="14"/>
  <c r="G143" i="14"/>
  <c r="O142" i="14"/>
  <c r="M142" i="14"/>
  <c r="K142" i="14"/>
  <c r="G142" i="14"/>
  <c r="O141" i="14"/>
  <c r="M141" i="14"/>
  <c r="K141" i="14"/>
  <c r="G141" i="14"/>
  <c r="T140" i="14"/>
  <c r="S140" i="14"/>
  <c r="L140" i="14"/>
  <c r="J140" i="14"/>
  <c r="I140" i="14"/>
  <c r="O127" i="14"/>
  <c r="M127" i="14"/>
  <c r="AB127" i="14" s="1"/>
  <c r="K127" i="14"/>
  <c r="G127" i="14"/>
  <c r="O126" i="14"/>
  <c r="M126" i="14"/>
  <c r="K126" i="14"/>
  <c r="G126" i="14"/>
  <c r="O125" i="14"/>
  <c r="M125" i="14"/>
  <c r="K125" i="14"/>
  <c r="G125" i="14"/>
  <c r="O124" i="14"/>
  <c r="M124" i="14"/>
  <c r="M140" i="14" s="1"/>
  <c r="K124" i="14"/>
  <c r="G124" i="14"/>
  <c r="T123" i="14"/>
  <c r="S123" i="14"/>
  <c r="L123" i="14"/>
  <c r="J123" i="14"/>
  <c r="I123" i="14"/>
  <c r="O110" i="14"/>
  <c r="M110" i="14"/>
  <c r="K110" i="14"/>
  <c r="G110" i="14"/>
  <c r="O109" i="14"/>
  <c r="M109" i="14"/>
  <c r="AB109" i="14" s="1"/>
  <c r="K109" i="14"/>
  <c r="G109" i="14"/>
  <c r="O108" i="14"/>
  <c r="M108" i="14"/>
  <c r="K108" i="14"/>
  <c r="G108" i="14"/>
  <c r="O107" i="14"/>
  <c r="M107" i="14"/>
  <c r="K107" i="14"/>
  <c r="G107" i="14"/>
  <c r="T106" i="14"/>
  <c r="S106" i="14"/>
  <c r="L106" i="14"/>
  <c r="J106" i="14"/>
  <c r="I106" i="14"/>
  <c r="O93" i="14"/>
  <c r="M93" i="14"/>
  <c r="K93" i="14"/>
  <c r="G93" i="14"/>
  <c r="O92" i="14"/>
  <c r="M92" i="14"/>
  <c r="K92" i="14"/>
  <c r="G92" i="14"/>
  <c r="O91" i="14"/>
  <c r="M91" i="14"/>
  <c r="AB91" i="14" s="1"/>
  <c r="K91" i="14"/>
  <c r="G91" i="14"/>
  <c r="O90" i="14"/>
  <c r="M90" i="14"/>
  <c r="K90" i="14"/>
  <c r="G90" i="14"/>
  <c r="T89" i="14"/>
  <c r="S89" i="14"/>
  <c r="L89" i="14"/>
  <c r="J89" i="14"/>
  <c r="I89" i="14"/>
  <c r="O76" i="14"/>
  <c r="M76" i="14"/>
  <c r="K76" i="14"/>
  <c r="G76" i="14"/>
  <c r="O75" i="14"/>
  <c r="M75" i="14"/>
  <c r="K75" i="14"/>
  <c r="G75" i="14"/>
  <c r="O74" i="14"/>
  <c r="M74" i="14"/>
  <c r="K74" i="14"/>
  <c r="G74" i="14"/>
  <c r="O73" i="14"/>
  <c r="M73" i="14"/>
  <c r="K73" i="14"/>
  <c r="G73" i="14"/>
  <c r="T72" i="14"/>
  <c r="S72" i="14"/>
  <c r="L72" i="14"/>
  <c r="J72" i="14"/>
  <c r="I72" i="14"/>
  <c r="O56" i="14"/>
  <c r="M56" i="14"/>
  <c r="K56" i="14"/>
  <c r="G56" i="14"/>
  <c r="T55" i="14"/>
  <c r="S55" i="14"/>
  <c r="L55" i="14"/>
  <c r="J55" i="14"/>
  <c r="I55" i="14"/>
  <c r="O41" i="14"/>
  <c r="M41" i="14"/>
  <c r="K41" i="14"/>
  <c r="G41" i="14"/>
  <c r="O40" i="14"/>
  <c r="M40" i="14"/>
  <c r="K40" i="14"/>
  <c r="G40" i="14"/>
  <c r="O39" i="14"/>
  <c r="M39" i="14"/>
  <c r="K39" i="14"/>
  <c r="G39" i="14"/>
  <c r="T38" i="14"/>
  <c r="S38" i="14"/>
  <c r="L38" i="14"/>
  <c r="J38" i="14"/>
  <c r="I38" i="14"/>
  <c r="O38" i="14" s="1"/>
  <c r="O23" i="14"/>
  <c r="M23" i="14"/>
  <c r="K23" i="14"/>
  <c r="G23" i="14"/>
  <c r="O22" i="14"/>
  <c r="M22" i="14"/>
  <c r="N22" i="14" s="1"/>
  <c r="K22" i="14"/>
  <c r="G22" i="14"/>
  <c r="T21" i="14"/>
  <c r="S21" i="14"/>
  <c r="L21" i="14"/>
  <c r="J21" i="14"/>
  <c r="I21" i="14"/>
  <c r="O6" i="14"/>
  <c r="M6" i="14"/>
  <c r="K6" i="14"/>
  <c r="G6" i="14"/>
  <c r="O5" i="14"/>
  <c r="M5" i="14"/>
  <c r="K5" i="14"/>
  <c r="G5" i="14"/>
  <c r="F1" i="14" s="1"/>
  <c r="H2" i="14"/>
  <c r="H1" i="14"/>
  <c r="D1" i="14"/>
  <c r="X34" i="13"/>
  <c r="W34" i="13"/>
  <c r="V34" i="13"/>
  <c r="T34" i="13"/>
  <c r="P34" i="13"/>
  <c r="O34" i="13"/>
  <c r="N34" i="13"/>
  <c r="M34" i="13"/>
  <c r="I34" i="13"/>
  <c r="H34" i="13"/>
  <c r="G34" i="13"/>
  <c r="D34" i="13"/>
  <c r="K8" i="13" s="1"/>
  <c r="O16" i="13"/>
  <c r="N16" i="13"/>
  <c r="I8" i="13" s="1"/>
  <c r="K16" i="13"/>
  <c r="I16" i="13"/>
  <c r="H16" i="13"/>
  <c r="G16" i="13"/>
  <c r="F16" i="13"/>
  <c r="E16" i="13"/>
  <c r="D16" i="13"/>
  <c r="G8" i="13" s="1"/>
  <c r="F8" i="13"/>
  <c r="M7" i="13"/>
  <c r="K7" i="13"/>
  <c r="I7" i="13"/>
  <c r="G7" i="13"/>
  <c r="F7" i="13"/>
  <c r="E7" i="13"/>
  <c r="R6" i="13"/>
  <c r="Q6" i="13"/>
  <c r="P6" i="13"/>
  <c r="O6" i="13"/>
  <c r="M6" i="13"/>
  <c r="K6" i="13"/>
  <c r="I6" i="13"/>
  <c r="G6" i="13"/>
  <c r="F6" i="13"/>
  <c r="E6" i="13"/>
  <c r="F3" i="13"/>
  <c r="E8" i="13" l="1"/>
  <c r="M8" i="13"/>
  <c r="M21" i="14"/>
  <c r="AB5" i="14"/>
  <c r="N5" i="14"/>
  <c r="Q5" i="14" s="1"/>
  <c r="AB6" i="14"/>
  <c r="AA6" i="14"/>
  <c r="N6" i="14"/>
  <c r="K21" i="14"/>
  <c r="O21" i="14"/>
  <c r="AB23" i="14"/>
  <c r="AA23" i="14"/>
  <c r="N23" i="14"/>
  <c r="Q23" i="14" s="1"/>
  <c r="K38" i="14"/>
  <c r="AB39" i="14"/>
  <c r="AA39" i="14"/>
  <c r="N39" i="14"/>
  <c r="Q39" i="14" s="1"/>
  <c r="AB40" i="14"/>
  <c r="AA40" i="14"/>
  <c r="N40" i="14"/>
  <c r="M55" i="14"/>
  <c r="K55" i="14"/>
  <c r="O55" i="14"/>
  <c r="AA56" i="14"/>
  <c r="M72" i="14"/>
  <c r="AB56" i="14"/>
  <c r="N56" i="14"/>
  <c r="Q56" i="14" s="1"/>
  <c r="K72" i="14"/>
  <c r="O72" i="14"/>
  <c r="AA73" i="14"/>
  <c r="AB73" i="14"/>
  <c r="N73" i="14"/>
  <c r="Q73" i="14" s="1"/>
  <c r="AB74" i="14"/>
  <c r="AA74" i="14"/>
  <c r="N74" i="14"/>
  <c r="AB75" i="14"/>
  <c r="AA75" i="14"/>
  <c r="N75" i="14"/>
  <c r="Q75" i="14" s="1"/>
  <c r="AB76" i="14"/>
  <c r="AA76" i="14"/>
  <c r="N76" i="14"/>
  <c r="K89" i="14"/>
  <c r="O89" i="14"/>
  <c r="M106" i="14"/>
  <c r="AB90" i="14"/>
  <c r="AA90" i="14"/>
  <c r="N90" i="14"/>
  <c r="Q90" i="14" s="1"/>
  <c r="AB92" i="14"/>
  <c r="AA92" i="14"/>
  <c r="N92" i="14"/>
  <c r="AB93" i="14"/>
  <c r="AA93" i="14"/>
  <c r="N93" i="14"/>
  <c r="Q93" i="14" s="1"/>
  <c r="K106" i="14"/>
  <c r="O106" i="14"/>
  <c r="AA107" i="14"/>
  <c r="AB107" i="14"/>
  <c r="N107" i="14"/>
  <c r="Q107" i="14" s="1"/>
  <c r="AB108" i="14"/>
  <c r="AA108" i="14"/>
  <c r="N108" i="14"/>
  <c r="AB110" i="14"/>
  <c r="AA110" i="14"/>
  <c r="N110" i="14"/>
  <c r="K123" i="14"/>
  <c r="O123" i="14"/>
  <c r="AB125" i="14"/>
  <c r="AA125" i="14"/>
  <c r="N125" i="14"/>
  <c r="Q125" i="14" s="1"/>
  <c r="AB126" i="14"/>
  <c r="AA126" i="14"/>
  <c r="N126" i="14"/>
  <c r="K140" i="14"/>
  <c r="O140" i="14"/>
  <c r="M157" i="14"/>
  <c r="N141" i="14"/>
  <c r="Q141" i="14" s="1"/>
  <c r="AB142" i="14"/>
  <c r="N142" i="14"/>
  <c r="AB143" i="14"/>
  <c r="AA143" i="14"/>
  <c r="N143" i="14"/>
  <c r="Q143" i="14" s="1"/>
  <c r="K157" i="14"/>
  <c r="O157" i="14"/>
  <c r="M174" i="14"/>
  <c r="AB158" i="14"/>
  <c r="AA158" i="14"/>
  <c r="AB159" i="14"/>
  <c r="AA159" i="14"/>
  <c r="N159" i="14"/>
  <c r="K174" i="14"/>
  <c r="O174" i="14"/>
  <c r="AB175" i="14"/>
  <c r="N175" i="14"/>
  <c r="Q175" i="14" s="1"/>
  <c r="AB177" i="14"/>
  <c r="AA177" i="14"/>
  <c r="N177" i="14"/>
  <c r="Q177" i="14" s="1"/>
  <c r="AB178" i="14"/>
  <c r="AA178" i="14"/>
  <c r="N178" i="14"/>
  <c r="Q178" i="14" s="1"/>
  <c r="K191" i="14"/>
  <c r="O191" i="14"/>
  <c r="AA192" i="14"/>
  <c r="AB192" i="14"/>
  <c r="AB195" i="14"/>
  <c r="AA195" i="14"/>
  <c r="N195" i="14"/>
  <c r="AB196" i="14"/>
  <c r="AA196" i="14"/>
  <c r="N196" i="14"/>
  <c r="Q196" i="14" s="1"/>
  <c r="K208" i="14"/>
  <c r="F2" i="15"/>
  <c r="M21" i="15"/>
  <c r="N5" i="15"/>
  <c r="Q5" i="15" s="1"/>
  <c r="N7" i="15"/>
  <c r="AI7" i="15"/>
  <c r="K21" i="15"/>
  <c r="O21" i="15"/>
  <c r="AJ23" i="15"/>
  <c r="AI23" i="15"/>
  <c r="N23" i="15"/>
  <c r="AJ24" i="15"/>
  <c r="AI24" i="15"/>
  <c r="N25" i="15"/>
  <c r="AJ25" i="15"/>
  <c r="AI25" i="15"/>
  <c r="K38" i="15"/>
  <c r="O38" i="15"/>
  <c r="M55" i="15"/>
  <c r="AJ39" i="15"/>
  <c r="AI39" i="15"/>
  <c r="N39" i="15"/>
  <c r="Q39" i="15" s="1"/>
  <c r="AI40" i="15"/>
  <c r="AJ40" i="15"/>
  <c r="AJ42" i="15"/>
  <c r="N42" i="15"/>
  <c r="AJ43" i="15"/>
  <c r="AI43" i="15"/>
  <c r="N43" i="15"/>
  <c r="Q43" i="15" s="1"/>
  <c r="AI44" i="15"/>
  <c r="AJ44" i="15"/>
  <c r="K55" i="15"/>
  <c r="O55" i="15"/>
  <c r="AI56" i="15"/>
  <c r="AJ56" i="15"/>
  <c r="N56" i="15"/>
  <c r="N59" i="15"/>
  <c r="AJ59" i="15"/>
  <c r="AI59" i="15"/>
  <c r="AJ60" i="15"/>
  <c r="AI60" i="15"/>
  <c r="N60" i="15"/>
  <c r="Q60" i="15" s="1"/>
  <c r="K72" i="15"/>
  <c r="AC2" i="15"/>
  <c r="M89" i="15"/>
  <c r="AJ73" i="15"/>
  <c r="AI73" i="15"/>
  <c r="N73" i="15"/>
  <c r="AJ74" i="15"/>
  <c r="AI74" i="15"/>
  <c r="AJ75" i="15"/>
  <c r="AI75" i="15"/>
  <c r="N75" i="15"/>
  <c r="AI76" i="15"/>
  <c r="AJ76" i="15"/>
  <c r="N76" i="15"/>
  <c r="Q76" i="15" s="1"/>
  <c r="AJ77" i="15"/>
  <c r="AI77" i="15"/>
  <c r="N77" i="15"/>
  <c r="AJ78" i="15"/>
  <c r="AI78" i="15"/>
  <c r="AJ79" i="15"/>
  <c r="AI79" i="15"/>
  <c r="N79" i="15"/>
  <c r="AI80" i="15"/>
  <c r="AJ80" i="15"/>
  <c r="N80" i="15"/>
  <c r="Q80" i="15" s="1"/>
  <c r="AJ81" i="15"/>
  <c r="AI81" i="15"/>
  <c r="N81" i="15"/>
  <c r="AJ82" i="15"/>
  <c r="AI82" i="15"/>
  <c r="K89" i="15"/>
  <c r="O89" i="15"/>
  <c r="Z2" i="15"/>
  <c r="AJ91" i="15"/>
  <c r="AI91" i="15"/>
  <c r="N91" i="15"/>
  <c r="AI92" i="15"/>
  <c r="AJ92" i="15"/>
  <c r="K106" i="15"/>
  <c r="O106" i="15"/>
  <c r="AI107" i="15"/>
  <c r="AJ107" i="15"/>
  <c r="N107" i="15"/>
  <c r="AJ109" i="15"/>
  <c r="N109" i="15"/>
  <c r="N110" i="15"/>
  <c r="AJ110" i="15"/>
  <c r="AI110" i="15"/>
  <c r="AJ111" i="15"/>
  <c r="AI111" i="15"/>
  <c r="N111" i="15"/>
  <c r="Q111" i="15" s="1"/>
  <c r="K123" i="15"/>
  <c r="O123" i="15"/>
  <c r="AJ124" i="15"/>
  <c r="AI124" i="15"/>
  <c r="N124" i="15"/>
  <c r="Q124" i="15" s="1"/>
  <c r="AJ126" i="15"/>
  <c r="AI126" i="15"/>
  <c r="N126" i="15"/>
  <c r="K140" i="15"/>
  <c r="O140" i="15"/>
  <c r="M157" i="15"/>
  <c r="AJ141" i="15"/>
  <c r="AI141" i="15"/>
  <c r="N141" i="15"/>
  <c r="Q141" i="15" s="1"/>
  <c r="K157" i="15"/>
  <c r="O157" i="15"/>
  <c r="Q194" i="14"/>
  <c r="P194" i="14"/>
  <c r="AJ106" i="15"/>
  <c r="AK90" i="15" s="1"/>
  <c r="AI106" i="15"/>
  <c r="N106" i="15"/>
  <c r="Q59" i="15"/>
  <c r="P59" i="15"/>
  <c r="N174" i="14"/>
  <c r="AB174" i="14"/>
  <c r="AC158" i="14" s="1"/>
  <c r="AA174" i="14"/>
  <c r="N21" i="14"/>
  <c r="AB21" i="14"/>
  <c r="AC5" i="14" s="1"/>
  <c r="AA21" i="14"/>
  <c r="AB55" i="14"/>
  <c r="AC39" i="14" s="1"/>
  <c r="AA55" i="14"/>
  <c r="N55" i="14"/>
  <c r="Q7" i="15"/>
  <c r="P7" i="15"/>
  <c r="AJ157" i="15"/>
  <c r="AK141" i="15" s="1"/>
  <c r="AI157" i="15"/>
  <c r="N157" i="15"/>
  <c r="P176" i="14"/>
  <c r="Q176" i="14"/>
  <c r="Q22" i="15"/>
  <c r="P22" i="15"/>
  <c r="N21" i="15"/>
  <c r="AJ21" i="15"/>
  <c r="AK5" i="15" s="1"/>
  <c r="AI21" i="15"/>
  <c r="N157" i="14"/>
  <c r="AA157" i="14"/>
  <c r="AB157" i="14"/>
  <c r="AC141" i="14" s="1"/>
  <c r="AJ55" i="15"/>
  <c r="AK39" i="15" s="1"/>
  <c r="AI55" i="15"/>
  <c r="N55" i="15"/>
  <c r="AB140" i="14"/>
  <c r="AC124" i="14" s="1"/>
  <c r="AA140" i="14"/>
  <c r="N140" i="14"/>
  <c r="F2" i="14"/>
  <c r="I3" i="13"/>
  <c r="N106" i="14"/>
  <c r="AB106" i="14"/>
  <c r="AC90" i="14" s="1"/>
  <c r="AA106" i="14"/>
  <c r="Q25" i="15"/>
  <c r="P25" i="15"/>
  <c r="N89" i="15"/>
  <c r="AJ89" i="15"/>
  <c r="AK73" i="15" s="1"/>
  <c r="AI89" i="15"/>
  <c r="Q58" i="15"/>
  <c r="P58" i="15"/>
  <c r="Q110" i="15"/>
  <c r="P110" i="15"/>
  <c r="Q22" i="14"/>
  <c r="P22" i="14"/>
  <c r="Q6" i="15"/>
  <c r="P6" i="15"/>
  <c r="P5" i="14"/>
  <c r="AA22" i="14"/>
  <c r="N41" i="14"/>
  <c r="P56" i="14"/>
  <c r="P73" i="14"/>
  <c r="N91" i="14"/>
  <c r="N109" i="14"/>
  <c r="AA124" i="14"/>
  <c r="N127" i="14"/>
  <c r="P141" i="14"/>
  <c r="N160" i="14"/>
  <c r="P175" i="14"/>
  <c r="N193" i="14"/>
  <c r="H1" i="15"/>
  <c r="AJ7" i="15"/>
  <c r="M38" i="15"/>
  <c r="N41" i="15"/>
  <c r="N45" i="15"/>
  <c r="AI90" i="15"/>
  <c r="N93" i="15"/>
  <c r="M140" i="15"/>
  <c r="N143" i="15"/>
  <c r="AB22" i="14"/>
  <c r="M89" i="14"/>
  <c r="AB124" i="14"/>
  <c r="AA142" i="14"/>
  <c r="AA176" i="14"/>
  <c r="M191" i="14"/>
  <c r="N192" i="14"/>
  <c r="AA194" i="14"/>
  <c r="M208" i="14"/>
  <c r="P5" i="15"/>
  <c r="AI42" i="15"/>
  <c r="N57" i="15"/>
  <c r="P76" i="15"/>
  <c r="P80" i="15"/>
  <c r="AJ90" i="15"/>
  <c r="N108" i="15"/>
  <c r="AB176" i="14"/>
  <c r="AB194" i="14"/>
  <c r="AI6" i="15"/>
  <c r="AI22" i="15"/>
  <c r="AI58" i="15"/>
  <c r="M72" i="15"/>
  <c r="AI109" i="15"/>
  <c r="M123" i="15"/>
  <c r="AA5" i="14"/>
  <c r="P90" i="14"/>
  <c r="AA141" i="14"/>
  <c r="AA175" i="14"/>
  <c r="AJ6" i="15"/>
  <c r="AJ22" i="15"/>
  <c r="N40" i="15"/>
  <c r="N44" i="15"/>
  <c r="AJ58" i="15"/>
  <c r="N92" i="15"/>
  <c r="N142" i="15"/>
  <c r="M38" i="14"/>
  <c r="AA41" i="14"/>
  <c r="AA91" i="14"/>
  <c r="AA109" i="14"/>
  <c r="AA127" i="14"/>
  <c r="AB141" i="14"/>
  <c r="N158" i="14"/>
  <c r="AA160" i="14"/>
  <c r="AA193" i="14"/>
  <c r="AI5" i="15"/>
  <c r="AI41" i="15"/>
  <c r="AI45" i="15"/>
  <c r="AI93" i="15"/>
  <c r="AI143" i="15"/>
  <c r="AB41" i="14"/>
  <c r="AA72" i="14"/>
  <c r="P178" i="14"/>
  <c r="P196" i="14"/>
  <c r="AJ5" i="15"/>
  <c r="N24" i="15"/>
  <c r="AI57" i="15"/>
  <c r="N74" i="15"/>
  <c r="N78" i="15"/>
  <c r="N82" i="15"/>
  <c r="AI108" i="15"/>
  <c r="N125" i="15"/>
  <c r="P39" i="14"/>
  <c r="P107" i="14"/>
  <c r="P39" i="15"/>
  <c r="P60" i="15"/>
  <c r="P111" i="15"/>
  <c r="P141" i="15"/>
  <c r="M123" i="14"/>
  <c r="N124" i="14"/>
  <c r="N90" i="15"/>
  <c r="AI142" i="15"/>
  <c r="P23" i="14"/>
  <c r="P75" i="14"/>
  <c r="P93" i="14"/>
  <c r="P125" i="14"/>
  <c r="P143" i="14"/>
  <c r="P177" i="14"/>
  <c r="P43" i="15"/>
  <c r="P124" i="15"/>
  <c r="AI125" i="15"/>
  <c r="Q126" i="15" l="1"/>
  <c r="P126" i="15"/>
  <c r="Q109" i="15"/>
  <c r="P109" i="15"/>
  <c r="Q107" i="15"/>
  <c r="P107" i="15"/>
  <c r="Q91" i="15"/>
  <c r="P91" i="15"/>
  <c r="P81" i="15"/>
  <c r="Q81" i="15"/>
  <c r="Q79" i="15"/>
  <c r="P79" i="15"/>
  <c r="P77" i="15"/>
  <c r="Q77" i="15"/>
  <c r="Q75" i="15"/>
  <c r="P75" i="15"/>
  <c r="Q73" i="15"/>
  <c r="P73" i="15"/>
  <c r="Q56" i="15"/>
  <c r="P56" i="15"/>
  <c r="Q42" i="15"/>
  <c r="P42" i="15"/>
  <c r="P23" i="15"/>
  <c r="Q23" i="15"/>
  <c r="Q195" i="14"/>
  <c r="P195" i="14"/>
  <c r="P159" i="14"/>
  <c r="Q159" i="14"/>
  <c r="Q142" i="14"/>
  <c r="P142" i="14"/>
  <c r="P126" i="14"/>
  <c r="Q126" i="14"/>
  <c r="Q110" i="14"/>
  <c r="P110" i="14"/>
  <c r="P108" i="14"/>
  <c r="Q108" i="14"/>
  <c r="Q92" i="14"/>
  <c r="P92" i="14"/>
  <c r="P76" i="14"/>
  <c r="Q76" i="14"/>
  <c r="P74" i="14"/>
  <c r="Q74" i="14"/>
  <c r="AB72" i="14"/>
  <c r="AC56" i="14" s="1"/>
  <c r="N72" i="14"/>
  <c r="P40" i="14"/>
  <c r="Q40" i="14"/>
  <c r="P6" i="14"/>
  <c r="Q6" i="14"/>
  <c r="Q108" i="15"/>
  <c r="P108" i="15"/>
  <c r="Q41" i="14"/>
  <c r="P41" i="14"/>
  <c r="P21" i="14"/>
  <c r="Q21" i="14"/>
  <c r="R5" i="14" s="1"/>
  <c r="Q89" i="15"/>
  <c r="R73" i="15" s="1"/>
  <c r="P89" i="15"/>
  <c r="Q55" i="15"/>
  <c r="R39" i="15" s="1"/>
  <c r="P55" i="15"/>
  <c r="AB191" i="14"/>
  <c r="AC175" i="14" s="1"/>
  <c r="AA191" i="14"/>
  <c r="N191" i="14"/>
  <c r="AB89" i="14"/>
  <c r="AC73" i="14" s="1"/>
  <c r="AA89" i="14"/>
  <c r="N89" i="14"/>
  <c r="Q193" i="14"/>
  <c r="P193" i="14"/>
  <c r="Q157" i="15"/>
  <c r="R141" i="15" s="1"/>
  <c r="P157" i="15"/>
  <c r="Q125" i="15"/>
  <c r="P125" i="15"/>
  <c r="Q174" i="14"/>
  <c r="R158" i="14" s="1"/>
  <c r="P174" i="14"/>
  <c r="N38" i="14"/>
  <c r="AA38" i="14"/>
  <c r="AB38" i="14"/>
  <c r="AC22" i="14" s="1"/>
  <c r="N123" i="15"/>
  <c r="AJ123" i="15"/>
  <c r="AK107" i="15" s="1"/>
  <c r="AI123" i="15"/>
  <c r="Q57" i="15"/>
  <c r="P57" i="15"/>
  <c r="Q160" i="14"/>
  <c r="P160" i="14"/>
  <c r="Q90" i="15"/>
  <c r="P90" i="15"/>
  <c r="Q78" i="15"/>
  <c r="P78" i="15"/>
  <c r="Q92" i="15"/>
  <c r="P92" i="15"/>
  <c r="N72" i="15"/>
  <c r="AJ72" i="15"/>
  <c r="AK56" i="15" s="1"/>
  <c r="AI72" i="15"/>
  <c r="N140" i="15"/>
  <c r="AJ140" i="15"/>
  <c r="AK124" i="15" s="1"/>
  <c r="AI140" i="15"/>
  <c r="Q127" i="14"/>
  <c r="P127" i="14"/>
  <c r="Q106" i="14"/>
  <c r="R90" i="14" s="1"/>
  <c r="P106" i="14"/>
  <c r="Q157" i="14"/>
  <c r="R141" i="14" s="1"/>
  <c r="P157" i="14"/>
  <c r="Q106" i="15"/>
  <c r="R90" i="15" s="1"/>
  <c r="P106" i="15"/>
  <c r="Q143" i="15"/>
  <c r="P143" i="15"/>
  <c r="Q124" i="14"/>
  <c r="P124" i="14"/>
  <c r="Q74" i="15"/>
  <c r="P74" i="15"/>
  <c r="AB208" i="14"/>
  <c r="AC192" i="14" s="1"/>
  <c r="AA208" i="14"/>
  <c r="N208" i="14"/>
  <c r="Q93" i="15"/>
  <c r="P93" i="15"/>
  <c r="Q55" i="14"/>
  <c r="R39" i="14" s="1"/>
  <c r="P55" i="14"/>
  <c r="Q158" i="14"/>
  <c r="P158" i="14"/>
  <c r="Q82" i="15"/>
  <c r="P82" i="15"/>
  <c r="Q44" i="15"/>
  <c r="P44" i="15"/>
  <c r="Q109" i="14"/>
  <c r="P109" i="14"/>
  <c r="Q41" i="15"/>
  <c r="P41" i="15"/>
  <c r="N38" i="15"/>
  <c r="AJ38" i="15"/>
  <c r="AK22" i="15" s="1"/>
  <c r="AI38" i="15"/>
  <c r="Q142" i="15"/>
  <c r="P142" i="15"/>
  <c r="N123" i="14"/>
  <c r="D2" i="14" s="1"/>
  <c r="AB123" i="14"/>
  <c r="AC107" i="14" s="1"/>
  <c r="AA123" i="14"/>
  <c r="Q24" i="15"/>
  <c r="P24" i="15"/>
  <c r="Q40" i="15"/>
  <c r="P40" i="15"/>
  <c r="Q192" i="14"/>
  <c r="P192" i="14"/>
  <c r="Q45" i="15"/>
  <c r="P45" i="15"/>
  <c r="Q91" i="14"/>
  <c r="P91" i="14"/>
  <c r="Q140" i="14"/>
  <c r="R124" i="14" s="1"/>
  <c r="P140" i="14"/>
  <c r="Q21" i="15"/>
  <c r="R5" i="15" s="1"/>
  <c r="P21" i="15"/>
  <c r="Q72" i="14" l="1"/>
  <c r="R56" i="14" s="1"/>
  <c r="P72" i="14"/>
  <c r="Q140" i="15"/>
  <c r="R124" i="15" s="1"/>
  <c r="P140" i="15"/>
  <c r="Q38" i="15"/>
  <c r="R22" i="15" s="1"/>
  <c r="P38" i="15"/>
  <c r="Q72" i="15"/>
  <c r="R56" i="15" s="1"/>
  <c r="P72" i="15"/>
  <c r="D2" i="15"/>
  <c r="Q123" i="15"/>
  <c r="R107" i="15" s="1"/>
  <c r="P123" i="15"/>
  <c r="Q89" i="14"/>
  <c r="R73" i="14" s="1"/>
  <c r="P89" i="14"/>
  <c r="P123" i="14"/>
  <c r="Q123" i="14"/>
  <c r="R107" i="14" s="1"/>
  <c r="Q208" i="14"/>
  <c r="R192" i="14" s="1"/>
  <c r="P208" i="14"/>
  <c r="Q38" i="14"/>
  <c r="R22" i="14" s="1"/>
  <c r="P38" i="14"/>
  <c r="Q191" i="14"/>
  <c r="R175" i="14" s="1"/>
  <c r="P191" i="14"/>
  <c r="AD157" i="12" l="1"/>
  <c r="AC157" i="12"/>
  <c r="Z157" i="12"/>
  <c r="Y157" i="12"/>
  <c r="T157" i="12"/>
  <c r="S157" i="12"/>
  <c r="L157" i="12"/>
  <c r="J157" i="12"/>
  <c r="I157" i="12"/>
  <c r="O143" i="12"/>
  <c r="M143" i="12"/>
  <c r="AJ143" i="12" s="1"/>
  <c r="K143" i="12"/>
  <c r="G143" i="12"/>
  <c r="O142" i="12"/>
  <c r="M142" i="12"/>
  <c r="AJ142" i="12" s="1"/>
  <c r="K142" i="12"/>
  <c r="G142" i="12"/>
  <c r="O141" i="12"/>
  <c r="M141" i="12"/>
  <c r="K141" i="12"/>
  <c r="G141" i="12"/>
  <c r="AD140" i="12"/>
  <c r="AC140" i="12"/>
  <c r="Z140" i="12"/>
  <c r="Y140" i="12"/>
  <c r="T140" i="12"/>
  <c r="S140" i="12"/>
  <c r="L140" i="12"/>
  <c r="J140" i="12"/>
  <c r="I140" i="12"/>
  <c r="O126" i="12"/>
  <c r="M126" i="12"/>
  <c r="K126" i="12"/>
  <c r="G126" i="12"/>
  <c r="O125" i="12"/>
  <c r="M125" i="12"/>
  <c r="K125" i="12"/>
  <c r="G125" i="12"/>
  <c r="O124" i="12"/>
  <c r="M124" i="12"/>
  <c r="K124" i="12"/>
  <c r="G124" i="12"/>
  <c r="AD123" i="12"/>
  <c r="AC123" i="12"/>
  <c r="Z123" i="12"/>
  <c r="Y123" i="12"/>
  <c r="T123" i="12"/>
  <c r="S123" i="12"/>
  <c r="L123" i="12"/>
  <c r="J123" i="12"/>
  <c r="I123" i="12"/>
  <c r="O111" i="12"/>
  <c r="M111" i="12"/>
  <c r="K111" i="12"/>
  <c r="G111" i="12"/>
  <c r="O110" i="12"/>
  <c r="M110" i="12"/>
  <c r="K110" i="12"/>
  <c r="G110" i="12"/>
  <c r="O109" i="12"/>
  <c r="M109" i="12"/>
  <c r="N109" i="12" s="1"/>
  <c r="K109" i="12"/>
  <c r="G109" i="12"/>
  <c r="O108" i="12"/>
  <c r="M108" i="12"/>
  <c r="K108" i="12"/>
  <c r="G108" i="12"/>
  <c r="O107" i="12"/>
  <c r="M107" i="12"/>
  <c r="K107" i="12"/>
  <c r="G107" i="12"/>
  <c r="AD106" i="12"/>
  <c r="AC106" i="12"/>
  <c r="Z106" i="12"/>
  <c r="Y106" i="12"/>
  <c r="T106" i="12"/>
  <c r="S106" i="12"/>
  <c r="L106" i="12"/>
  <c r="J106" i="12"/>
  <c r="I106" i="12"/>
  <c r="O93" i="12"/>
  <c r="M93" i="12"/>
  <c r="AJ93" i="12" s="1"/>
  <c r="K93" i="12"/>
  <c r="G93" i="12"/>
  <c r="O92" i="12"/>
  <c r="M92" i="12"/>
  <c r="K92" i="12"/>
  <c r="G92" i="12"/>
  <c r="O91" i="12"/>
  <c r="M91" i="12"/>
  <c r="K91" i="12"/>
  <c r="G91" i="12"/>
  <c r="O90" i="12"/>
  <c r="M90" i="12"/>
  <c r="M106" i="12" s="1"/>
  <c r="K90" i="12"/>
  <c r="G90" i="12"/>
  <c r="AD89" i="12"/>
  <c r="AC89" i="12"/>
  <c r="Z89" i="12"/>
  <c r="Y89" i="12"/>
  <c r="T89" i="12"/>
  <c r="S89" i="12"/>
  <c r="L89" i="12"/>
  <c r="J89" i="12"/>
  <c r="I89" i="12"/>
  <c r="O82" i="12"/>
  <c r="M82" i="12"/>
  <c r="K82" i="12"/>
  <c r="G82" i="12"/>
  <c r="O81" i="12"/>
  <c r="M81" i="12"/>
  <c r="K81" i="12"/>
  <c r="G81" i="12"/>
  <c r="O80" i="12"/>
  <c r="M80" i="12"/>
  <c r="K80" i="12"/>
  <c r="G80" i="12"/>
  <c r="O79" i="12"/>
  <c r="M79" i="12"/>
  <c r="K79" i="12"/>
  <c r="G79" i="12"/>
  <c r="O78" i="12"/>
  <c r="M78" i="12"/>
  <c r="K78" i="12"/>
  <c r="G78" i="12"/>
  <c r="O77" i="12"/>
  <c r="M77" i="12"/>
  <c r="K77" i="12"/>
  <c r="G77" i="12"/>
  <c r="O76" i="12"/>
  <c r="M76" i="12"/>
  <c r="K76" i="12"/>
  <c r="G76" i="12"/>
  <c r="O75" i="12"/>
  <c r="M75" i="12"/>
  <c r="K75" i="12"/>
  <c r="G75" i="12"/>
  <c r="O74" i="12"/>
  <c r="M74" i="12"/>
  <c r="K74" i="12"/>
  <c r="G74" i="12"/>
  <c r="O73" i="12"/>
  <c r="M73" i="12"/>
  <c r="K73" i="12"/>
  <c r="G73" i="12"/>
  <c r="AD72" i="12"/>
  <c r="AC72" i="12"/>
  <c r="Z72" i="12"/>
  <c r="Y72" i="12"/>
  <c r="T72" i="12"/>
  <c r="S72" i="12"/>
  <c r="L72" i="12"/>
  <c r="J72" i="12"/>
  <c r="I72" i="12"/>
  <c r="O60" i="12"/>
  <c r="M60" i="12"/>
  <c r="K60" i="12"/>
  <c r="G60" i="12"/>
  <c r="O59" i="12"/>
  <c r="M59" i="12"/>
  <c r="K59" i="12"/>
  <c r="G59" i="12"/>
  <c r="O58" i="12"/>
  <c r="M58" i="12"/>
  <c r="N58" i="12" s="1"/>
  <c r="K58" i="12"/>
  <c r="G58" i="12"/>
  <c r="O57" i="12"/>
  <c r="M57" i="12"/>
  <c r="AJ57" i="12" s="1"/>
  <c r="K57" i="12"/>
  <c r="G57" i="12"/>
  <c r="O56" i="12"/>
  <c r="M56" i="12"/>
  <c r="K56" i="12"/>
  <c r="G56" i="12"/>
  <c r="AD55" i="12"/>
  <c r="AC55" i="12"/>
  <c r="Z55" i="12"/>
  <c r="Y55" i="12"/>
  <c r="T55" i="12"/>
  <c r="S55" i="12"/>
  <c r="L55" i="12"/>
  <c r="J55" i="12"/>
  <c r="I55" i="12"/>
  <c r="O46" i="12"/>
  <c r="M46" i="12"/>
  <c r="AJ46" i="12" s="1"/>
  <c r="K46" i="12"/>
  <c r="G46" i="12"/>
  <c r="O45" i="12"/>
  <c r="M45" i="12"/>
  <c r="K45" i="12"/>
  <c r="G45" i="12"/>
  <c r="O44" i="12"/>
  <c r="M44" i="12"/>
  <c r="K44" i="12"/>
  <c r="G44" i="12"/>
  <c r="O43" i="12"/>
  <c r="M43" i="12"/>
  <c r="K43" i="12"/>
  <c r="G43" i="12"/>
  <c r="O42" i="12"/>
  <c r="M42" i="12"/>
  <c r="AJ42" i="12" s="1"/>
  <c r="K42" i="12"/>
  <c r="G42" i="12"/>
  <c r="O41" i="12"/>
  <c r="M41" i="12"/>
  <c r="K41" i="12"/>
  <c r="G41" i="12"/>
  <c r="O40" i="12"/>
  <c r="M40" i="12"/>
  <c r="K40" i="12"/>
  <c r="G40" i="12"/>
  <c r="O39" i="12"/>
  <c r="M39" i="12"/>
  <c r="M55" i="12" s="1"/>
  <c r="K39" i="12"/>
  <c r="G39" i="12"/>
  <c r="AD38" i="12"/>
  <c r="AC38" i="12"/>
  <c r="Z38" i="12"/>
  <c r="Y38" i="12"/>
  <c r="T38" i="12"/>
  <c r="S38" i="12"/>
  <c r="L38" i="12"/>
  <c r="J38" i="12"/>
  <c r="I38" i="12"/>
  <c r="O25" i="12"/>
  <c r="M25" i="12"/>
  <c r="K25" i="12"/>
  <c r="G25" i="12"/>
  <c r="O24" i="12"/>
  <c r="M24" i="12"/>
  <c r="K24" i="12"/>
  <c r="G24" i="12"/>
  <c r="O23" i="12"/>
  <c r="M23" i="12"/>
  <c r="K23" i="12"/>
  <c r="G23" i="12"/>
  <c r="O22" i="12"/>
  <c r="M22" i="12"/>
  <c r="AJ22" i="12" s="1"/>
  <c r="K22" i="12"/>
  <c r="G22" i="12"/>
  <c r="AD21" i="12"/>
  <c r="AC21" i="12"/>
  <c r="Z21" i="12"/>
  <c r="Y21" i="12"/>
  <c r="Y2" i="12" s="1"/>
  <c r="T21" i="12"/>
  <c r="S21" i="12"/>
  <c r="L21" i="12"/>
  <c r="J21" i="12"/>
  <c r="I21" i="12"/>
  <c r="O7" i="12"/>
  <c r="M7" i="12"/>
  <c r="N7" i="12" s="1"/>
  <c r="K7" i="12"/>
  <c r="G7" i="12"/>
  <c r="O6" i="12"/>
  <c r="M6" i="12"/>
  <c r="AJ6" i="12" s="1"/>
  <c r="K6" i="12"/>
  <c r="G6" i="12"/>
  <c r="O5" i="12"/>
  <c r="M5" i="12"/>
  <c r="K5" i="12"/>
  <c r="G5" i="12"/>
  <c r="F1" i="12" s="1"/>
  <c r="AD2" i="12"/>
  <c r="H2" i="12"/>
  <c r="D1" i="12"/>
  <c r="T208" i="11"/>
  <c r="S208" i="11"/>
  <c r="L208" i="11"/>
  <c r="J208" i="11"/>
  <c r="I208" i="11"/>
  <c r="O197" i="11"/>
  <c r="M197" i="11"/>
  <c r="K197" i="11"/>
  <c r="G197" i="11"/>
  <c r="O196" i="11"/>
  <c r="M196" i="11"/>
  <c r="K196" i="11"/>
  <c r="G196" i="11"/>
  <c r="O195" i="11"/>
  <c r="M195" i="11"/>
  <c r="AB195" i="11" s="1"/>
  <c r="K195" i="11"/>
  <c r="G195" i="11"/>
  <c r="O194" i="11"/>
  <c r="M194" i="11"/>
  <c r="K194" i="11"/>
  <c r="G194" i="11"/>
  <c r="O193" i="11"/>
  <c r="M193" i="11"/>
  <c r="K193" i="11"/>
  <c r="G193" i="11"/>
  <c r="O192" i="11"/>
  <c r="M192" i="11"/>
  <c r="N192" i="11" s="1"/>
  <c r="K192" i="11"/>
  <c r="G192" i="11"/>
  <c r="T191" i="11"/>
  <c r="S191" i="11"/>
  <c r="L191" i="11"/>
  <c r="J191" i="11"/>
  <c r="I191" i="11"/>
  <c r="O178" i="11"/>
  <c r="M178" i="11"/>
  <c r="K178" i="11"/>
  <c r="G178" i="11"/>
  <c r="O177" i="11"/>
  <c r="M177" i="11"/>
  <c r="AB177" i="11" s="1"/>
  <c r="K177" i="11"/>
  <c r="G177" i="11"/>
  <c r="O176" i="11"/>
  <c r="M176" i="11"/>
  <c r="K176" i="11"/>
  <c r="G176" i="11"/>
  <c r="O175" i="11"/>
  <c r="M175" i="11"/>
  <c r="K175" i="11"/>
  <c r="G175" i="11"/>
  <c r="T174" i="11"/>
  <c r="S174" i="11"/>
  <c r="L174" i="11"/>
  <c r="J174" i="11"/>
  <c r="I174" i="11"/>
  <c r="O160" i="11"/>
  <c r="M160" i="11"/>
  <c r="K160" i="11"/>
  <c r="G160" i="11"/>
  <c r="O159" i="11"/>
  <c r="M159" i="11"/>
  <c r="K159" i="11"/>
  <c r="G159" i="11"/>
  <c r="O158" i="11"/>
  <c r="M158" i="11"/>
  <c r="N158" i="11" s="1"/>
  <c r="K158" i="11"/>
  <c r="G158" i="11"/>
  <c r="T157" i="11"/>
  <c r="S157" i="11"/>
  <c r="L157" i="11"/>
  <c r="J157" i="11"/>
  <c r="I157" i="11"/>
  <c r="O143" i="11"/>
  <c r="M143" i="11"/>
  <c r="AB143" i="11" s="1"/>
  <c r="K143" i="11"/>
  <c r="G143" i="11"/>
  <c r="O142" i="11"/>
  <c r="M142" i="11"/>
  <c r="K142" i="11"/>
  <c r="G142" i="11"/>
  <c r="O141" i="11"/>
  <c r="M141" i="11"/>
  <c r="K141" i="11"/>
  <c r="G141" i="11"/>
  <c r="T140" i="11"/>
  <c r="S140" i="11"/>
  <c r="L140" i="11"/>
  <c r="J140" i="11"/>
  <c r="I140" i="11"/>
  <c r="O128" i="11"/>
  <c r="M128" i="11"/>
  <c r="K128" i="11"/>
  <c r="G128" i="11"/>
  <c r="O127" i="11"/>
  <c r="M127" i="11"/>
  <c r="K127" i="11"/>
  <c r="G127" i="11"/>
  <c r="O126" i="11"/>
  <c r="M126" i="11"/>
  <c r="AB126" i="11" s="1"/>
  <c r="K126" i="11"/>
  <c r="G126" i="11"/>
  <c r="O125" i="11"/>
  <c r="M125" i="11"/>
  <c r="K125" i="11"/>
  <c r="G125" i="11"/>
  <c r="O124" i="11"/>
  <c r="M124" i="11"/>
  <c r="K124" i="11"/>
  <c r="G124" i="11"/>
  <c r="T123" i="11"/>
  <c r="S123" i="11"/>
  <c r="L123" i="11"/>
  <c r="J123" i="11"/>
  <c r="I123" i="11"/>
  <c r="O110" i="11"/>
  <c r="M110" i="11"/>
  <c r="K110" i="11"/>
  <c r="G110" i="11"/>
  <c r="O109" i="11"/>
  <c r="M109" i="11"/>
  <c r="K109" i="11"/>
  <c r="G109" i="11"/>
  <c r="O108" i="11"/>
  <c r="M108" i="11"/>
  <c r="AB108" i="11" s="1"/>
  <c r="K108" i="11"/>
  <c r="G108" i="11"/>
  <c r="O107" i="11"/>
  <c r="M107" i="11"/>
  <c r="K107" i="11"/>
  <c r="G107" i="11"/>
  <c r="T106" i="11"/>
  <c r="S106" i="11"/>
  <c r="L106" i="11"/>
  <c r="J106" i="11"/>
  <c r="I106" i="11"/>
  <c r="O106" i="11" s="1"/>
  <c r="O93" i="11"/>
  <c r="M93" i="11"/>
  <c r="K93" i="11"/>
  <c r="G93" i="11"/>
  <c r="O92" i="11"/>
  <c r="M92" i="11"/>
  <c r="K92" i="11"/>
  <c r="G92" i="11"/>
  <c r="O91" i="11"/>
  <c r="M91" i="11"/>
  <c r="K91" i="11"/>
  <c r="G91" i="11"/>
  <c r="O90" i="11"/>
  <c r="M90" i="11"/>
  <c r="N90" i="11" s="1"/>
  <c r="K90" i="11"/>
  <c r="G90" i="11"/>
  <c r="T89" i="11"/>
  <c r="S89" i="11"/>
  <c r="L89" i="11"/>
  <c r="J89" i="11"/>
  <c r="I89" i="11"/>
  <c r="O76" i="11"/>
  <c r="M76" i="11"/>
  <c r="AB76" i="11" s="1"/>
  <c r="K76" i="11"/>
  <c r="G76" i="11"/>
  <c r="O75" i="11"/>
  <c r="M75" i="11"/>
  <c r="K75" i="11"/>
  <c r="G75" i="11"/>
  <c r="O74" i="11"/>
  <c r="M74" i="11"/>
  <c r="K74" i="11"/>
  <c r="G74" i="11"/>
  <c r="O73" i="11"/>
  <c r="M73" i="11"/>
  <c r="K73" i="11"/>
  <c r="G73" i="11"/>
  <c r="T72" i="11"/>
  <c r="S72" i="11"/>
  <c r="L72" i="11"/>
  <c r="J72" i="11"/>
  <c r="I72" i="11"/>
  <c r="O56" i="11"/>
  <c r="M56" i="11"/>
  <c r="K56" i="11"/>
  <c r="G56" i="11"/>
  <c r="T55" i="11"/>
  <c r="S55" i="11"/>
  <c r="L55" i="11"/>
  <c r="J55" i="11"/>
  <c r="I55" i="11"/>
  <c r="O41" i="11"/>
  <c r="M41" i="11"/>
  <c r="K41" i="11"/>
  <c r="G41" i="11"/>
  <c r="O40" i="11"/>
  <c r="M40" i="11"/>
  <c r="K40" i="11"/>
  <c r="G40" i="11"/>
  <c r="O39" i="11"/>
  <c r="M39" i="11"/>
  <c r="K39" i="11"/>
  <c r="G39" i="11"/>
  <c r="T38" i="11"/>
  <c r="S38" i="11"/>
  <c r="L38" i="11"/>
  <c r="J38" i="11"/>
  <c r="I38" i="11"/>
  <c r="O38" i="11" s="1"/>
  <c r="O23" i="11"/>
  <c r="M23" i="11"/>
  <c r="K23" i="11"/>
  <c r="G23" i="11"/>
  <c r="O22" i="11"/>
  <c r="M22" i="11"/>
  <c r="K22" i="11"/>
  <c r="G22" i="11"/>
  <c r="T21" i="11"/>
  <c r="S21" i="11"/>
  <c r="L21" i="11"/>
  <c r="J21" i="11"/>
  <c r="I21" i="11"/>
  <c r="O6" i="11"/>
  <c r="M6" i="11"/>
  <c r="K6" i="11"/>
  <c r="G6" i="11"/>
  <c r="O5" i="11"/>
  <c r="M5" i="11"/>
  <c r="K5" i="11"/>
  <c r="G5" i="11"/>
  <c r="H2" i="11"/>
  <c r="F1" i="11"/>
  <c r="D1" i="11"/>
  <c r="X34" i="10"/>
  <c r="W34" i="10"/>
  <c r="V34" i="10"/>
  <c r="T34" i="10"/>
  <c r="P34" i="10"/>
  <c r="O34" i="10"/>
  <c r="N34" i="10"/>
  <c r="M34" i="10"/>
  <c r="I34" i="10"/>
  <c r="H34" i="10"/>
  <c r="G34" i="10"/>
  <c r="D34" i="10"/>
  <c r="O16" i="10"/>
  <c r="N16" i="10"/>
  <c r="K16" i="10"/>
  <c r="I16" i="10"/>
  <c r="H16" i="10"/>
  <c r="G16" i="10"/>
  <c r="F16" i="10"/>
  <c r="E16" i="10"/>
  <c r="D16" i="10"/>
  <c r="E8" i="10" s="1"/>
  <c r="G8" i="10"/>
  <c r="F8" i="10"/>
  <c r="M7" i="10"/>
  <c r="K7" i="10"/>
  <c r="I7" i="10"/>
  <c r="G7" i="10"/>
  <c r="F7" i="10"/>
  <c r="E7" i="10"/>
  <c r="R6" i="10"/>
  <c r="Q6" i="10"/>
  <c r="P6" i="10"/>
  <c r="O6" i="10"/>
  <c r="M6" i="10"/>
  <c r="K6" i="10"/>
  <c r="I6" i="10"/>
  <c r="G6" i="10"/>
  <c r="F6" i="10"/>
  <c r="E6" i="10"/>
  <c r="F3" i="10"/>
  <c r="I8" i="10" l="1"/>
  <c r="K8" i="10"/>
  <c r="M8" i="10"/>
  <c r="F2" i="11"/>
  <c r="M21" i="11"/>
  <c r="AB5" i="11"/>
  <c r="N5" i="11"/>
  <c r="AB6" i="11"/>
  <c r="AA6" i="11"/>
  <c r="N6" i="11"/>
  <c r="K21" i="11"/>
  <c r="O21" i="11"/>
  <c r="AB22" i="11"/>
  <c r="AA22" i="11"/>
  <c r="AB23" i="11"/>
  <c r="N23" i="11"/>
  <c r="Q23" i="11" s="1"/>
  <c r="K38" i="11"/>
  <c r="AB39" i="11"/>
  <c r="AA39" i="11"/>
  <c r="N39" i="11"/>
  <c r="M55" i="11"/>
  <c r="AB41" i="11"/>
  <c r="AA41" i="11"/>
  <c r="N41" i="11"/>
  <c r="K55" i="11"/>
  <c r="O55" i="11"/>
  <c r="AA56" i="11"/>
  <c r="M72" i="11"/>
  <c r="AB56" i="11"/>
  <c r="N56" i="11"/>
  <c r="K72" i="11"/>
  <c r="O72" i="11"/>
  <c r="M89" i="11"/>
  <c r="AB73" i="11"/>
  <c r="N73" i="11"/>
  <c r="AB74" i="11"/>
  <c r="AA74" i="11"/>
  <c r="N74" i="11"/>
  <c r="AB75" i="11"/>
  <c r="N75" i="11"/>
  <c r="Q75" i="11" s="1"/>
  <c r="K89" i="11"/>
  <c r="O89" i="11"/>
  <c r="AB91" i="11"/>
  <c r="AA91" i="11"/>
  <c r="N91" i="11"/>
  <c r="AB92" i="11"/>
  <c r="AA92" i="11"/>
  <c r="N92" i="11"/>
  <c r="AB93" i="11"/>
  <c r="N93" i="11"/>
  <c r="Q93" i="11" s="1"/>
  <c r="K106" i="11"/>
  <c r="AB107" i="11"/>
  <c r="N107" i="11"/>
  <c r="AB109" i="11"/>
  <c r="AA109" i="11"/>
  <c r="N109" i="11"/>
  <c r="N110" i="11"/>
  <c r="AB110" i="11"/>
  <c r="AA110" i="11"/>
  <c r="K123" i="11"/>
  <c r="O123" i="11"/>
  <c r="AB124" i="11"/>
  <c r="AA124" i="11"/>
  <c r="AB125" i="11"/>
  <c r="N125" i="11"/>
  <c r="Q125" i="11" s="1"/>
  <c r="AB127" i="11"/>
  <c r="AA127" i="11"/>
  <c r="N127" i="11"/>
  <c r="AB128" i="11"/>
  <c r="AA128" i="11"/>
  <c r="N128" i="11"/>
  <c r="K140" i="11"/>
  <c r="O140" i="11"/>
  <c r="M157" i="11"/>
  <c r="AA141" i="11"/>
  <c r="AB142" i="11"/>
  <c r="N142" i="11"/>
  <c r="Q142" i="11" s="1"/>
  <c r="K157" i="11"/>
  <c r="O157" i="11"/>
  <c r="AB159" i="11"/>
  <c r="AA159" i="11"/>
  <c r="N159" i="11"/>
  <c r="AB160" i="11"/>
  <c r="AA160" i="11"/>
  <c r="N160" i="11"/>
  <c r="K174" i="11"/>
  <c r="O174" i="11"/>
  <c r="AB175" i="11"/>
  <c r="AA175" i="11"/>
  <c r="AB176" i="11"/>
  <c r="N176" i="11"/>
  <c r="Q176" i="11" s="1"/>
  <c r="AB178" i="11"/>
  <c r="AA178" i="11"/>
  <c r="N178" i="11"/>
  <c r="K191" i="11"/>
  <c r="O191" i="11"/>
  <c r="AB193" i="11"/>
  <c r="AA193" i="11"/>
  <c r="N193" i="11"/>
  <c r="AB194" i="11"/>
  <c r="N194" i="11"/>
  <c r="Q194" i="11" s="1"/>
  <c r="AB196" i="11"/>
  <c r="AA196" i="11"/>
  <c r="N196" i="11"/>
  <c r="AB197" i="11"/>
  <c r="AA197" i="11"/>
  <c r="N197" i="11"/>
  <c r="K208" i="11"/>
  <c r="O208" i="11"/>
  <c r="F2" i="12"/>
  <c r="M21" i="12"/>
  <c r="AJ5" i="12"/>
  <c r="AI5" i="12"/>
  <c r="N5" i="12"/>
  <c r="Q5" i="12" s="1"/>
  <c r="K21" i="12"/>
  <c r="O21" i="12"/>
  <c r="AJ23" i="12"/>
  <c r="AI23" i="12"/>
  <c r="N23" i="12"/>
  <c r="Q23" i="12" s="1"/>
  <c r="N24" i="12"/>
  <c r="AI24" i="12"/>
  <c r="N25" i="12"/>
  <c r="AJ25" i="12"/>
  <c r="AI25" i="12"/>
  <c r="K38" i="12"/>
  <c r="O38" i="12"/>
  <c r="Z2" i="12"/>
  <c r="AJ40" i="12"/>
  <c r="AI40" i="12"/>
  <c r="N40" i="12"/>
  <c r="AJ41" i="12"/>
  <c r="N41" i="12"/>
  <c r="Q41" i="12" s="1"/>
  <c r="AI43" i="12"/>
  <c r="AJ43" i="12"/>
  <c r="N43" i="12"/>
  <c r="AJ44" i="12"/>
  <c r="AI44" i="12"/>
  <c r="N44" i="12"/>
  <c r="AJ45" i="12"/>
  <c r="N45" i="12"/>
  <c r="Q45" i="12" s="1"/>
  <c r="K55" i="12"/>
  <c r="H1" i="12"/>
  <c r="AJ56" i="12"/>
  <c r="N56" i="12"/>
  <c r="Q56" i="12" s="1"/>
  <c r="N59" i="12"/>
  <c r="AI59" i="12"/>
  <c r="AI60" i="12"/>
  <c r="AJ60" i="12"/>
  <c r="K72" i="12"/>
  <c r="O72" i="12"/>
  <c r="AC2" i="12"/>
  <c r="M89" i="12"/>
  <c r="N89" i="12" s="1"/>
  <c r="AJ73" i="12"/>
  <c r="AI73" i="12"/>
  <c r="N73" i="12"/>
  <c r="N74" i="12"/>
  <c r="AJ74" i="12"/>
  <c r="AI74" i="12"/>
  <c r="AJ75" i="12"/>
  <c r="AI75" i="12"/>
  <c r="N75" i="12"/>
  <c r="Q75" i="12" s="1"/>
  <c r="AJ76" i="12"/>
  <c r="AI76" i="12"/>
  <c r="N76" i="12"/>
  <c r="Q76" i="12" s="1"/>
  <c r="N77" i="12"/>
  <c r="AI77" i="12"/>
  <c r="N78" i="12"/>
  <c r="AJ78" i="12"/>
  <c r="AI78" i="12"/>
  <c r="AJ79" i="12"/>
  <c r="AI79" i="12"/>
  <c r="N79" i="12"/>
  <c r="Q79" i="12" s="1"/>
  <c r="AJ80" i="12"/>
  <c r="AI80" i="12"/>
  <c r="N80" i="12"/>
  <c r="Q80" i="12" s="1"/>
  <c r="N81" i="12"/>
  <c r="AI81" i="12"/>
  <c r="N82" i="12"/>
  <c r="AJ82" i="12"/>
  <c r="AI82" i="12"/>
  <c r="K89" i="12"/>
  <c r="O89" i="12"/>
  <c r="AJ91" i="12"/>
  <c r="AI91" i="12"/>
  <c r="N91" i="12"/>
  <c r="AJ92" i="12"/>
  <c r="N92" i="12"/>
  <c r="Q92" i="12" s="1"/>
  <c r="K106" i="12"/>
  <c r="O106" i="12"/>
  <c r="AJ107" i="12"/>
  <c r="AI107" i="12"/>
  <c r="N107" i="12"/>
  <c r="Q107" i="12" s="1"/>
  <c r="AI108" i="12"/>
  <c r="AJ108" i="12"/>
  <c r="N110" i="12"/>
  <c r="AI110" i="12"/>
  <c r="AI111" i="12"/>
  <c r="AJ111" i="12"/>
  <c r="K123" i="12"/>
  <c r="O123" i="12"/>
  <c r="M140" i="12"/>
  <c r="AJ124" i="12"/>
  <c r="AI124" i="12"/>
  <c r="N124" i="12"/>
  <c r="N125" i="12"/>
  <c r="AJ125" i="12"/>
  <c r="AI125" i="12"/>
  <c r="AJ126" i="12"/>
  <c r="AI126" i="12"/>
  <c r="N126" i="12"/>
  <c r="Q126" i="12" s="1"/>
  <c r="K140" i="12"/>
  <c r="O140" i="12"/>
  <c r="M157" i="12"/>
  <c r="AI141" i="12"/>
  <c r="K157" i="12"/>
  <c r="O157" i="12"/>
  <c r="Q74" i="12"/>
  <c r="P74" i="12"/>
  <c r="Q78" i="12"/>
  <c r="P78" i="12"/>
  <c r="Q82" i="12"/>
  <c r="P82" i="12"/>
  <c r="Q25" i="12"/>
  <c r="P25" i="12"/>
  <c r="AJ55" i="12"/>
  <c r="AK39" i="12" s="1"/>
  <c r="AI55" i="12"/>
  <c r="N55" i="12"/>
  <c r="Q110" i="12"/>
  <c r="P110" i="12"/>
  <c r="AJ157" i="12"/>
  <c r="AK141" i="12" s="1"/>
  <c r="AI157" i="12"/>
  <c r="N157" i="12"/>
  <c r="AB89" i="11"/>
  <c r="AC73" i="11" s="1"/>
  <c r="AA89" i="11"/>
  <c r="N89" i="11"/>
  <c r="Q158" i="11"/>
  <c r="P158" i="11"/>
  <c r="AJ106" i="12"/>
  <c r="AK90" i="12" s="1"/>
  <c r="AI106" i="12"/>
  <c r="N106" i="12"/>
  <c r="Q58" i="12"/>
  <c r="P58" i="12"/>
  <c r="Q125" i="12"/>
  <c r="P125" i="12"/>
  <c r="N55" i="11"/>
  <c r="AB55" i="11"/>
  <c r="AC39" i="11" s="1"/>
  <c r="AA55" i="11"/>
  <c r="P24" i="12"/>
  <c r="Q24" i="12"/>
  <c r="Q7" i="12"/>
  <c r="P7" i="12"/>
  <c r="P77" i="12"/>
  <c r="Q77" i="12"/>
  <c r="P81" i="12"/>
  <c r="Q81" i="12"/>
  <c r="Q89" i="12"/>
  <c r="R73" i="12" s="1"/>
  <c r="P89" i="12"/>
  <c r="N21" i="12"/>
  <c r="AJ21" i="12"/>
  <c r="AK5" i="12" s="1"/>
  <c r="AI21" i="12"/>
  <c r="Q90" i="11"/>
  <c r="P90" i="11"/>
  <c r="Q110" i="11"/>
  <c r="P110" i="11"/>
  <c r="AB157" i="11"/>
  <c r="AC141" i="11" s="1"/>
  <c r="AA157" i="11"/>
  <c r="N157" i="11"/>
  <c r="Q59" i="12"/>
  <c r="P59" i="12"/>
  <c r="N140" i="12"/>
  <c r="AJ140" i="12"/>
  <c r="AK124" i="12" s="1"/>
  <c r="AI140" i="12"/>
  <c r="N21" i="11"/>
  <c r="AB21" i="11"/>
  <c r="AC5" i="11" s="1"/>
  <c r="AA21" i="11"/>
  <c r="Q192" i="11"/>
  <c r="P192" i="11"/>
  <c r="Q109" i="12"/>
  <c r="P109" i="12"/>
  <c r="H1" i="11"/>
  <c r="AA5" i="11"/>
  <c r="N40" i="11"/>
  <c r="AA73" i="11"/>
  <c r="N76" i="11"/>
  <c r="N108" i="11"/>
  <c r="N126" i="11"/>
  <c r="N143" i="11"/>
  <c r="N177" i="11"/>
  <c r="AA192" i="11"/>
  <c r="N195" i="11"/>
  <c r="N22" i="12"/>
  <c r="AI39" i="12"/>
  <c r="N42" i="12"/>
  <c r="N46" i="12"/>
  <c r="O55" i="12"/>
  <c r="AJ59" i="12"/>
  <c r="AI90" i="12"/>
  <c r="N93" i="12"/>
  <c r="AJ110" i="12"/>
  <c r="N143" i="12"/>
  <c r="M38" i="11"/>
  <c r="M106" i="11"/>
  <c r="AB192" i="11"/>
  <c r="N6" i="12"/>
  <c r="P23" i="12"/>
  <c r="AJ24" i="12"/>
  <c r="AJ39" i="12"/>
  <c r="N57" i="12"/>
  <c r="P76" i="12"/>
  <c r="AJ77" i="12"/>
  <c r="P80" i="12"/>
  <c r="AJ81" i="12"/>
  <c r="AJ90" i="12"/>
  <c r="N108" i="12"/>
  <c r="I3" i="10"/>
  <c r="AI7" i="12"/>
  <c r="AI58" i="12"/>
  <c r="M72" i="12"/>
  <c r="AI89" i="12"/>
  <c r="AI109" i="12"/>
  <c r="M123" i="12"/>
  <c r="AA158" i="11"/>
  <c r="M38" i="12"/>
  <c r="AJ58" i="12"/>
  <c r="AJ89" i="12"/>
  <c r="AK73" i="12" s="1"/>
  <c r="AJ109" i="12"/>
  <c r="N142" i="12"/>
  <c r="N22" i="11"/>
  <c r="AA40" i="11"/>
  <c r="AA76" i="11"/>
  <c r="AB90" i="11"/>
  <c r="AA108" i="11"/>
  <c r="M123" i="11"/>
  <c r="N124" i="11"/>
  <c r="AA126" i="11"/>
  <c r="M140" i="11"/>
  <c r="N141" i="11"/>
  <c r="AA143" i="11"/>
  <c r="AB158" i="11"/>
  <c r="M174" i="11"/>
  <c r="N175" i="11"/>
  <c r="AA177" i="11"/>
  <c r="AA195" i="11"/>
  <c r="M208" i="11"/>
  <c r="P5" i="12"/>
  <c r="AI42" i="12"/>
  <c r="AI46" i="12"/>
  <c r="P56" i="12"/>
  <c r="N60" i="12"/>
  <c r="P75" i="12"/>
  <c r="P79" i="12"/>
  <c r="AI93" i="12"/>
  <c r="P107" i="12"/>
  <c r="N111" i="12"/>
  <c r="P126" i="12"/>
  <c r="N141" i="12"/>
  <c r="AI143" i="12"/>
  <c r="AA90" i="11"/>
  <c r="AJ7" i="12"/>
  <c r="P23" i="11"/>
  <c r="AB40" i="11"/>
  <c r="P75" i="11"/>
  <c r="P93" i="11"/>
  <c r="P125" i="11"/>
  <c r="P142" i="11"/>
  <c r="P176" i="11"/>
  <c r="P194" i="11"/>
  <c r="AI6" i="12"/>
  <c r="AI22" i="12"/>
  <c r="P41" i="12"/>
  <c r="P45" i="12"/>
  <c r="AI57" i="12"/>
  <c r="P92" i="12"/>
  <c r="AA107" i="11"/>
  <c r="AA23" i="11"/>
  <c r="AA75" i="11"/>
  <c r="AA93" i="11"/>
  <c r="AA125" i="11"/>
  <c r="AA142" i="11"/>
  <c r="AA176" i="11"/>
  <c r="M191" i="11"/>
  <c r="AA194" i="11"/>
  <c r="N39" i="12"/>
  <c r="AI41" i="12"/>
  <c r="AI45" i="12"/>
  <c r="AI56" i="12"/>
  <c r="N90" i="12"/>
  <c r="AI92" i="12"/>
  <c r="AI142" i="12"/>
  <c r="AB141" i="11"/>
  <c r="AJ141" i="12"/>
  <c r="P124" i="12" l="1"/>
  <c r="Q124" i="12"/>
  <c r="P91" i="12"/>
  <c r="Q91" i="12"/>
  <c r="P73" i="12"/>
  <c r="Q73" i="12"/>
  <c r="P44" i="12"/>
  <c r="Q44" i="12"/>
  <c r="Q43" i="12"/>
  <c r="P43" i="12"/>
  <c r="P40" i="12"/>
  <c r="Q40" i="12"/>
  <c r="P197" i="11"/>
  <c r="Q197" i="11"/>
  <c r="Q196" i="11"/>
  <c r="P196" i="11"/>
  <c r="P193" i="11"/>
  <c r="Q193" i="11"/>
  <c r="Q178" i="11"/>
  <c r="P178" i="11"/>
  <c r="P160" i="11"/>
  <c r="Q160" i="11"/>
  <c r="Q159" i="11"/>
  <c r="P159" i="11"/>
  <c r="P128" i="11"/>
  <c r="Q128" i="11"/>
  <c r="Q127" i="11"/>
  <c r="P127" i="11"/>
  <c r="Q109" i="11"/>
  <c r="P109" i="11"/>
  <c r="Q107" i="11"/>
  <c r="P107" i="11"/>
  <c r="P92" i="11"/>
  <c r="Q92" i="11"/>
  <c r="Q91" i="11"/>
  <c r="P91" i="11"/>
  <c r="P74" i="11"/>
  <c r="Q74" i="11"/>
  <c r="Q73" i="11"/>
  <c r="P73" i="11"/>
  <c r="Q56" i="11"/>
  <c r="P56" i="11"/>
  <c r="N72" i="11"/>
  <c r="AB72" i="11"/>
  <c r="AC56" i="11" s="1"/>
  <c r="AA72" i="11"/>
  <c r="Q41" i="11"/>
  <c r="P41" i="11"/>
  <c r="Q39" i="11"/>
  <c r="P39" i="11"/>
  <c r="P6" i="11"/>
  <c r="Q6" i="11"/>
  <c r="Q5" i="11"/>
  <c r="P5" i="11"/>
  <c r="N123" i="11"/>
  <c r="AA123" i="11"/>
  <c r="AB123" i="11"/>
  <c r="AC107" i="11" s="1"/>
  <c r="N123" i="12"/>
  <c r="AJ123" i="12"/>
  <c r="AK107" i="12" s="1"/>
  <c r="AI123" i="12"/>
  <c r="Q108" i="11"/>
  <c r="P108" i="11"/>
  <c r="Q21" i="11"/>
  <c r="R5" i="11" s="1"/>
  <c r="P21" i="11"/>
  <c r="Q55" i="12"/>
  <c r="R39" i="12" s="1"/>
  <c r="P55" i="12"/>
  <c r="Q141" i="12"/>
  <c r="P141" i="12"/>
  <c r="N208" i="11"/>
  <c r="AA208" i="11"/>
  <c r="AB208" i="11"/>
  <c r="AC192" i="11" s="1"/>
  <c r="Q57" i="12"/>
  <c r="P57" i="12"/>
  <c r="Q76" i="11"/>
  <c r="P76" i="11"/>
  <c r="N72" i="12"/>
  <c r="AJ72" i="12"/>
  <c r="AK56" i="12" s="1"/>
  <c r="AI72" i="12"/>
  <c r="Q46" i="12"/>
  <c r="P46" i="12"/>
  <c r="Q40" i="11"/>
  <c r="P40" i="11"/>
  <c r="Q140" i="12"/>
  <c r="R124" i="12" s="1"/>
  <c r="P140" i="12"/>
  <c r="P21" i="12"/>
  <c r="Q21" i="12"/>
  <c r="R5" i="12" s="1"/>
  <c r="Q175" i="11"/>
  <c r="P175" i="11"/>
  <c r="Q42" i="12"/>
  <c r="P42" i="12"/>
  <c r="Q89" i="11"/>
  <c r="R73" i="11" s="1"/>
  <c r="P89" i="11"/>
  <c r="Q106" i="12"/>
  <c r="R90" i="12" s="1"/>
  <c r="P106" i="12"/>
  <c r="N174" i="11"/>
  <c r="AA174" i="11"/>
  <c r="AB174" i="11"/>
  <c r="AC158" i="11" s="1"/>
  <c r="Q22" i="11"/>
  <c r="P22" i="11"/>
  <c r="P6" i="12"/>
  <c r="Q6" i="12"/>
  <c r="Q90" i="12"/>
  <c r="P90" i="12"/>
  <c r="Q142" i="12"/>
  <c r="P142" i="12"/>
  <c r="Q22" i="12"/>
  <c r="P22" i="12"/>
  <c r="Q157" i="11"/>
  <c r="R141" i="11" s="1"/>
  <c r="P157" i="11"/>
  <c r="P55" i="11"/>
  <c r="Q55" i="11"/>
  <c r="R39" i="11" s="1"/>
  <c r="Q126" i="11"/>
  <c r="P126" i="11"/>
  <c r="Q108" i="12"/>
  <c r="P108" i="12"/>
  <c r="AB106" i="11"/>
  <c r="AC90" i="11" s="1"/>
  <c r="AA106" i="11"/>
  <c r="N106" i="11"/>
  <c r="Q195" i="11"/>
  <c r="P195" i="11"/>
  <c r="Q157" i="12"/>
  <c r="R141" i="12" s="1"/>
  <c r="P157" i="12"/>
  <c r="Q124" i="11"/>
  <c r="P124" i="11"/>
  <c r="N191" i="11"/>
  <c r="AB191" i="11"/>
  <c r="AC175" i="11" s="1"/>
  <c r="AA191" i="11"/>
  <c r="Q60" i="12"/>
  <c r="P60" i="12"/>
  <c r="Q141" i="11"/>
  <c r="P141" i="11"/>
  <c r="AB38" i="11"/>
  <c r="AC22" i="11" s="1"/>
  <c r="AA38" i="11"/>
  <c r="N38" i="11"/>
  <c r="Q111" i="12"/>
  <c r="P111" i="12"/>
  <c r="AA140" i="11"/>
  <c r="N140" i="11"/>
  <c r="AB140" i="11"/>
  <c r="AC124" i="11" s="1"/>
  <c r="Q143" i="12"/>
  <c r="P143" i="12"/>
  <c r="Q177" i="11"/>
  <c r="P177" i="11"/>
  <c r="Q93" i="12"/>
  <c r="P93" i="12"/>
  <c r="Q39" i="12"/>
  <c r="P39" i="12"/>
  <c r="N38" i="12"/>
  <c r="AJ38" i="12"/>
  <c r="AK22" i="12" s="1"/>
  <c r="AI38" i="12"/>
  <c r="Q143" i="11"/>
  <c r="P143" i="11"/>
  <c r="D2" i="11" l="1"/>
  <c r="P72" i="11"/>
  <c r="Q72" i="11"/>
  <c r="R56" i="11" s="1"/>
  <c r="Q38" i="12"/>
  <c r="R22" i="12" s="1"/>
  <c r="P38" i="12"/>
  <c r="D2" i="12"/>
  <c r="Q174" i="11"/>
  <c r="R158" i="11" s="1"/>
  <c r="P174" i="11"/>
  <c r="Q38" i="11"/>
  <c r="R22" i="11" s="1"/>
  <c r="P38" i="11"/>
  <c r="Q106" i="11"/>
  <c r="R90" i="11" s="1"/>
  <c r="P106" i="11"/>
  <c r="Q208" i="11"/>
  <c r="R192" i="11" s="1"/>
  <c r="P208" i="11"/>
  <c r="Q123" i="12"/>
  <c r="R107" i="12" s="1"/>
  <c r="P123" i="12"/>
  <c r="Q140" i="11"/>
  <c r="R124" i="11" s="1"/>
  <c r="P140" i="11"/>
  <c r="Q72" i="12"/>
  <c r="R56" i="12" s="1"/>
  <c r="P72" i="12"/>
  <c r="P191" i="11"/>
  <c r="Q191" i="11"/>
  <c r="R175" i="11" s="1"/>
  <c r="Q123" i="11"/>
  <c r="R107" i="11" s="1"/>
  <c r="P123" i="11"/>
  <c r="AD157" i="9" l="1"/>
  <c r="AC157" i="9"/>
  <c r="Z157" i="9"/>
  <c r="Y157" i="9"/>
  <c r="T157" i="9"/>
  <c r="S157" i="9"/>
  <c r="L157" i="9"/>
  <c r="J157" i="9"/>
  <c r="I157" i="9"/>
  <c r="O143" i="9"/>
  <c r="M143" i="9"/>
  <c r="AJ143" i="9" s="1"/>
  <c r="K143" i="9"/>
  <c r="G143" i="9"/>
  <c r="O142" i="9"/>
  <c r="M142" i="9"/>
  <c r="AJ142" i="9" s="1"/>
  <c r="K142" i="9"/>
  <c r="G142" i="9"/>
  <c r="O141" i="9"/>
  <c r="M141" i="9"/>
  <c r="K141" i="9"/>
  <c r="G141" i="9"/>
  <c r="AD140" i="9"/>
  <c r="AC140" i="9"/>
  <c r="Z140" i="9"/>
  <c r="Y140" i="9"/>
  <c r="T140" i="9"/>
  <c r="S140" i="9"/>
  <c r="L140" i="9"/>
  <c r="J140" i="9"/>
  <c r="I140" i="9"/>
  <c r="O126" i="9"/>
  <c r="M126" i="9"/>
  <c r="K126" i="9"/>
  <c r="G126" i="9"/>
  <c r="O125" i="9"/>
  <c r="M125" i="9"/>
  <c r="K125" i="9"/>
  <c r="G125" i="9"/>
  <c r="O124" i="9"/>
  <c r="M124" i="9"/>
  <c r="K124" i="9"/>
  <c r="G124" i="9"/>
  <c r="AD123" i="9"/>
  <c r="AC123" i="9"/>
  <c r="Z123" i="9"/>
  <c r="Y123" i="9"/>
  <c r="T123" i="9"/>
  <c r="S123" i="9"/>
  <c r="L123" i="9"/>
  <c r="J123" i="9"/>
  <c r="I123" i="9"/>
  <c r="O111" i="9"/>
  <c r="M111" i="9"/>
  <c r="K111" i="9"/>
  <c r="G111" i="9"/>
  <c r="O110" i="9"/>
  <c r="M110" i="9"/>
  <c r="K110" i="9"/>
  <c r="G110" i="9"/>
  <c r="O109" i="9"/>
  <c r="M109" i="9"/>
  <c r="N109" i="9" s="1"/>
  <c r="K109" i="9"/>
  <c r="G109" i="9"/>
  <c r="O108" i="9"/>
  <c r="M108" i="9"/>
  <c r="K108" i="9"/>
  <c r="G108" i="9"/>
  <c r="O107" i="9"/>
  <c r="M107" i="9"/>
  <c r="K107" i="9"/>
  <c r="G107" i="9"/>
  <c r="AD106" i="9"/>
  <c r="AC106" i="9"/>
  <c r="Z106" i="9"/>
  <c r="Y106" i="9"/>
  <c r="T106" i="9"/>
  <c r="S106" i="9"/>
  <c r="L106" i="9"/>
  <c r="J106" i="9"/>
  <c r="I106" i="9"/>
  <c r="K106" i="9" s="1"/>
  <c r="O93" i="9"/>
  <c r="M93" i="9"/>
  <c r="AJ93" i="9" s="1"/>
  <c r="K93" i="9"/>
  <c r="G93" i="9"/>
  <c r="O92" i="9"/>
  <c r="M92" i="9"/>
  <c r="AJ92" i="9" s="1"/>
  <c r="K92" i="9"/>
  <c r="G92" i="9"/>
  <c r="O91" i="9"/>
  <c r="M91" i="9"/>
  <c r="K91" i="9"/>
  <c r="G91" i="9"/>
  <c r="O90" i="9"/>
  <c r="M90" i="9"/>
  <c r="M106" i="9" s="1"/>
  <c r="K90" i="9"/>
  <c r="G90" i="9"/>
  <c r="AD89" i="9"/>
  <c r="AC89" i="9"/>
  <c r="Z89" i="9"/>
  <c r="Y89" i="9"/>
  <c r="T89" i="9"/>
  <c r="S89" i="9"/>
  <c r="L89" i="9"/>
  <c r="J89" i="9"/>
  <c r="I89" i="9"/>
  <c r="K89" i="9" s="1"/>
  <c r="O82" i="9"/>
  <c r="M82" i="9"/>
  <c r="K82" i="9"/>
  <c r="G82" i="9"/>
  <c r="O81" i="9"/>
  <c r="M81" i="9"/>
  <c r="K81" i="9"/>
  <c r="G81" i="9"/>
  <c r="O80" i="9"/>
  <c r="M80" i="9"/>
  <c r="K80" i="9"/>
  <c r="G80" i="9"/>
  <c r="O79" i="9"/>
  <c r="M79" i="9"/>
  <c r="K79" i="9"/>
  <c r="G79" i="9"/>
  <c r="O78" i="9"/>
  <c r="M78" i="9"/>
  <c r="K78" i="9"/>
  <c r="G78" i="9"/>
  <c r="O77" i="9"/>
  <c r="M77" i="9"/>
  <c r="K77" i="9"/>
  <c r="G77" i="9"/>
  <c r="O76" i="9"/>
  <c r="M76" i="9"/>
  <c r="K76" i="9"/>
  <c r="G76" i="9"/>
  <c r="O75" i="9"/>
  <c r="M75" i="9"/>
  <c r="K75" i="9"/>
  <c r="G75" i="9"/>
  <c r="O74" i="9"/>
  <c r="M74" i="9"/>
  <c r="K74" i="9"/>
  <c r="G74" i="9"/>
  <c r="O73" i="9"/>
  <c r="M73" i="9"/>
  <c r="K73" i="9"/>
  <c r="G73" i="9"/>
  <c r="AD72" i="9"/>
  <c r="AC72" i="9"/>
  <c r="Z72" i="9"/>
  <c r="Y72" i="9"/>
  <c r="T72" i="9"/>
  <c r="S72" i="9"/>
  <c r="L72" i="9"/>
  <c r="J72" i="9"/>
  <c r="I72" i="9"/>
  <c r="O60" i="9"/>
  <c r="M60" i="9"/>
  <c r="K60" i="9"/>
  <c r="G60" i="9"/>
  <c r="O59" i="9"/>
  <c r="M59" i="9"/>
  <c r="K59" i="9"/>
  <c r="G59" i="9"/>
  <c r="O58" i="9"/>
  <c r="M58" i="9"/>
  <c r="N58" i="9" s="1"/>
  <c r="K58" i="9"/>
  <c r="G58" i="9"/>
  <c r="O57" i="9"/>
  <c r="M57" i="9"/>
  <c r="K57" i="9"/>
  <c r="G57" i="9"/>
  <c r="O56" i="9"/>
  <c r="M56" i="9"/>
  <c r="K56" i="9"/>
  <c r="G56" i="9"/>
  <c r="AD55" i="9"/>
  <c r="AC55" i="9"/>
  <c r="Z55" i="9"/>
  <c r="Y55" i="9"/>
  <c r="T55" i="9"/>
  <c r="S55" i="9"/>
  <c r="L55" i="9"/>
  <c r="J55" i="9"/>
  <c r="I55" i="9"/>
  <c r="K55" i="9" s="1"/>
  <c r="O46" i="9"/>
  <c r="M46" i="9"/>
  <c r="AJ46" i="9" s="1"/>
  <c r="K46" i="9"/>
  <c r="G46" i="9"/>
  <c r="O45" i="9"/>
  <c r="M45" i="9"/>
  <c r="AJ45" i="9" s="1"/>
  <c r="K45" i="9"/>
  <c r="G45" i="9"/>
  <c r="O44" i="9"/>
  <c r="M44" i="9"/>
  <c r="K44" i="9"/>
  <c r="G44" i="9"/>
  <c r="O43" i="9"/>
  <c r="M43" i="9"/>
  <c r="K43" i="9"/>
  <c r="G43" i="9"/>
  <c r="O42" i="9"/>
  <c r="M42" i="9"/>
  <c r="AJ42" i="9" s="1"/>
  <c r="K42" i="9"/>
  <c r="G42" i="9"/>
  <c r="O41" i="9"/>
  <c r="M41" i="9"/>
  <c r="AJ41" i="9" s="1"/>
  <c r="K41" i="9"/>
  <c r="G41" i="9"/>
  <c r="O40" i="9"/>
  <c r="M40" i="9"/>
  <c r="K40" i="9"/>
  <c r="G40" i="9"/>
  <c r="O39" i="9"/>
  <c r="M39" i="9"/>
  <c r="K39" i="9"/>
  <c r="G39" i="9"/>
  <c r="AD38" i="9"/>
  <c r="AC38" i="9"/>
  <c r="Z38" i="9"/>
  <c r="Y38" i="9"/>
  <c r="T38" i="9"/>
  <c r="S38" i="9"/>
  <c r="L38" i="9"/>
  <c r="J38" i="9"/>
  <c r="I38" i="9"/>
  <c r="O25" i="9"/>
  <c r="M25" i="9"/>
  <c r="K25" i="9"/>
  <c r="G25" i="9"/>
  <c r="O24" i="9"/>
  <c r="M24" i="9"/>
  <c r="K24" i="9"/>
  <c r="G24" i="9"/>
  <c r="O23" i="9"/>
  <c r="M23" i="9"/>
  <c r="K23" i="9"/>
  <c r="G23" i="9"/>
  <c r="O22" i="9"/>
  <c r="M22" i="9"/>
  <c r="AJ22" i="9" s="1"/>
  <c r="K22" i="9"/>
  <c r="G22" i="9"/>
  <c r="AD21" i="9"/>
  <c r="AC21" i="9"/>
  <c r="Z21" i="9"/>
  <c r="Z2" i="9" s="1"/>
  <c r="Y21" i="9"/>
  <c r="T21" i="9"/>
  <c r="S21" i="9"/>
  <c r="L21" i="9"/>
  <c r="J21" i="9"/>
  <c r="I21" i="9"/>
  <c r="O21" i="9" s="1"/>
  <c r="O7" i="9"/>
  <c r="M7" i="9"/>
  <c r="N7" i="9" s="1"/>
  <c r="K7" i="9"/>
  <c r="G7" i="9"/>
  <c r="O6" i="9"/>
  <c r="M6" i="9"/>
  <c r="AJ6" i="9" s="1"/>
  <c r="K6" i="9"/>
  <c r="G6" i="9"/>
  <c r="O5" i="9"/>
  <c r="M5" i="9"/>
  <c r="K5" i="9"/>
  <c r="G5" i="9"/>
  <c r="AD2" i="9"/>
  <c r="AC2" i="9"/>
  <c r="H2" i="9"/>
  <c r="F1" i="9"/>
  <c r="D1" i="9"/>
  <c r="T208" i="8"/>
  <c r="S208" i="8"/>
  <c r="L208" i="8"/>
  <c r="J208" i="8"/>
  <c r="I208" i="8"/>
  <c r="O197" i="8"/>
  <c r="M197" i="8"/>
  <c r="K197" i="8"/>
  <c r="G197" i="8"/>
  <c r="O196" i="8"/>
  <c r="M196" i="8"/>
  <c r="K196" i="8"/>
  <c r="G196" i="8"/>
  <c r="O195" i="8"/>
  <c r="M195" i="8"/>
  <c r="AB195" i="8" s="1"/>
  <c r="K195" i="8"/>
  <c r="G195" i="8"/>
  <c r="O194" i="8"/>
  <c r="M194" i="8"/>
  <c r="AB194" i="8" s="1"/>
  <c r="K194" i="8"/>
  <c r="G194" i="8"/>
  <c r="O193" i="8"/>
  <c r="M193" i="8"/>
  <c r="K193" i="8"/>
  <c r="G193" i="8"/>
  <c r="O192" i="8"/>
  <c r="M192" i="8"/>
  <c r="N192" i="8" s="1"/>
  <c r="K192" i="8"/>
  <c r="G192" i="8"/>
  <c r="T191" i="8"/>
  <c r="S191" i="8"/>
  <c r="L191" i="8"/>
  <c r="J191" i="8"/>
  <c r="I191" i="8"/>
  <c r="O178" i="8"/>
  <c r="M178" i="8"/>
  <c r="K178" i="8"/>
  <c r="G178" i="8"/>
  <c r="O177" i="8"/>
  <c r="M177" i="8"/>
  <c r="AB177" i="8" s="1"/>
  <c r="K177" i="8"/>
  <c r="G177" i="8"/>
  <c r="O176" i="8"/>
  <c r="M176" i="8"/>
  <c r="AB176" i="8" s="1"/>
  <c r="K176" i="8"/>
  <c r="G176" i="8"/>
  <c r="O175" i="8"/>
  <c r="M175" i="8"/>
  <c r="K175" i="8"/>
  <c r="G175" i="8"/>
  <c r="T174" i="8"/>
  <c r="S174" i="8"/>
  <c r="L174" i="8"/>
  <c r="J174" i="8"/>
  <c r="I174" i="8"/>
  <c r="O160" i="8"/>
  <c r="M160" i="8"/>
  <c r="K160" i="8"/>
  <c r="G160" i="8"/>
  <c r="O159" i="8"/>
  <c r="M159" i="8"/>
  <c r="K159" i="8"/>
  <c r="G159" i="8"/>
  <c r="O158" i="8"/>
  <c r="M158" i="8"/>
  <c r="N158" i="8" s="1"/>
  <c r="K158" i="8"/>
  <c r="G158" i="8"/>
  <c r="T157" i="8"/>
  <c r="S157" i="8"/>
  <c r="L157" i="8"/>
  <c r="J157" i="8"/>
  <c r="I157" i="8"/>
  <c r="O143" i="8"/>
  <c r="M143" i="8"/>
  <c r="AB143" i="8" s="1"/>
  <c r="K143" i="8"/>
  <c r="G143" i="8"/>
  <c r="O142" i="8"/>
  <c r="M142" i="8"/>
  <c r="K142" i="8"/>
  <c r="G142" i="8"/>
  <c r="O141" i="8"/>
  <c r="M141" i="8"/>
  <c r="K141" i="8"/>
  <c r="G141" i="8"/>
  <c r="T140" i="8"/>
  <c r="S140" i="8"/>
  <c r="L140" i="8"/>
  <c r="J140" i="8"/>
  <c r="I140" i="8"/>
  <c r="O128" i="8"/>
  <c r="M128" i="8"/>
  <c r="K128" i="8"/>
  <c r="G128" i="8"/>
  <c r="O127" i="8"/>
  <c r="M127" i="8"/>
  <c r="K127" i="8"/>
  <c r="G127" i="8"/>
  <c r="O126" i="8"/>
  <c r="M126" i="8"/>
  <c r="AB126" i="8" s="1"/>
  <c r="K126" i="8"/>
  <c r="G126" i="8"/>
  <c r="O125" i="8"/>
  <c r="M125" i="8"/>
  <c r="AB125" i="8" s="1"/>
  <c r="K125" i="8"/>
  <c r="G125" i="8"/>
  <c r="O124" i="8"/>
  <c r="M124" i="8"/>
  <c r="K124" i="8"/>
  <c r="G124" i="8"/>
  <c r="T123" i="8"/>
  <c r="S123" i="8"/>
  <c r="L123" i="8"/>
  <c r="J123" i="8"/>
  <c r="I123" i="8"/>
  <c r="O110" i="8"/>
  <c r="M110" i="8"/>
  <c r="K110" i="8"/>
  <c r="G110" i="8"/>
  <c r="O109" i="8"/>
  <c r="M109" i="8"/>
  <c r="K109" i="8"/>
  <c r="G109" i="8"/>
  <c r="O108" i="8"/>
  <c r="M108" i="8"/>
  <c r="AB108" i="8" s="1"/>
  <c r="K108" i="8"/>
  <c r="G108" i="8"/>
  <c r="O107" i="8"/>
  <c r="M107" i="8"/>
  <c r="K107" i="8"/>
  <c r="G107" i="8"/>
  <c r="T106" i="8"/>
  <c r="S106" i="8"/>
  <c r="L106" i="8"/>
  <c r="J106" i="8"/>
  <c r="I106" i="8"/>
  <c r="K106" i="8" s="1"/>
  <c r="O93" i="8"/>
  <c r="M93" i="8"/>
  <c r="AB93" i="8" s="1"/>
  <c r="K93" i="8"/>
  <c r="G93" i="8"/>
  <c r="O92" i="8"/>
  <c r="M92" i="8"/>
  <c r="K92" i="8"/>
  <c r="G92" i="8"/>
  <c r="O91" i="8"/>
  <c r="M91" i="8"/>
  <c r="K91" i="8"/>
  <c r="G91" i="8"/>
  <c r="O90" i="8"/>
  <c r="M90" i="8"/>
  <c r="N90" i="8" s="1"/>
  <c r="K90" i="8"/>
  <c r="G90" i="8"/>
  <c r="T89" i="8"/>
  <c r="S89" i="8"/>
  <c r="L89" i="8"/>
  <c r="J89" i="8"/>
  <c r="I89" i="8"/>
  <c r="O76" i="8"/>
  <c r="M76" i="8"/>
  <c r="AB76" i="8" s="1"/>
  <c r="K76" i="8"/>
  <c r="G76" i="8"/>
  <c r="O75" i="8"/>
  <c r="M75" i="8"/>
  <c r="AB75" i="8" s="1"/>
  <c r="K75" i="8"/>
  <c r="G75" i="8"/>
  <c r="O74" i="8"/>
  <c r="M74" i="8"/>
  <c r="K74" i="8"/>
  <c r="G74" i="8"/>
  <c r="O73" i="8"/>
  <c r="M73" i="8"/>
  <c r="K73" i="8"/>
  <c r="G73" i="8"/>
  <c r="T72" i="8"/>
  <c r="S72" i="8"/>
  <c r="L72" i="8"/>
  <c r="J72" i="8"/>
  <c r="I72" i="8"/>
  <c r="O56" i="8"/>
  <c r="M56" i="8"/>
  <c r="K56" i="8"/>
  <c r="G56" i="8"/>
  <c r="T55" i="8"/>
  <c r="S55" i="8"/>
  <c r="L55" i="8"/>
  <c r="J55" i="8"/>
  <c r="I55" i="8"/>
  <c r="O41" i="8"/>
  <c r="M41" i="8"/>
  <c r="K41" i="8"/>
  <c r="G41" i="8"/>
  <c r="O40" i="8"/>
  <c r="M40" i="8"/>
  <c r="AB40" i="8" s="1"/>
  <c r="K40" i="8"/>
  <c r="G40" i="8"/>
  <c r="O39" i="8"/>
  <c r="M39" i="8"/>
  <c r="K39" i="8"/>
  <c r="G39" i="8"/>
  <c r="T38" i="8"/>
  <c r="S38" i="8"/>
  <c r="L38" i="8"/>
  <c r="J38" i="8"/>
  <c r="I38" i="8"/>
  <c r="K38" i="8" s="1"/>
  <c r="AB27" i="8"/>
  <c r="AA27" i="8"/>
  <c r="AB26" i="8"/>
  <c r="AA26" i="8"/>
  <c r="AB25" i="8"/>
  <c r="AA25" i="8"/>
  <c r="AB24" i="8"/>
  <c r="AA24" i="8"/>
  <c r="O23" i="8"/>
  <c r="M23" i="8"/>
  <c r="K23" i="8"/>
  <c r="G23" i="8"/>
  <c r="O22" i="8"/>
  <c r="M22" i="8"/>
  <c r="K22" i="8"/>
  <c r="G22" i="8"/>
  <c r="T21" i="8"/>
  <c r="S21" i="8"/>
  <c r="L21" i="8"/>
  <c r="J21" i="8"/>
  <c r="I21" i="8"/>
  <c r="O6" i="8"/>
  <c r="M6" i="8"/>
  <c r="N6" i="8" s="1"/>
  <c r="K6" i="8"/>
  <c r="G6" i="8"/>
  <c r="O5" i="8"/>
  <c r="M5" i="8"/>
  <c r="K5" i="8"/>
  <c r="G5" i="8"/>
  <c r="F1" i="8" s="1"/>
  <c r="H2" i="8"/>
  <c r="D1" i="8"/>
  <c r="F3" i="7" s="1"/>
  <c r="X34" i="7"/>
  <c r="W34" i="7"/>
  <c r="V34" i="7"/>
  <c r="T34" i="7"/>
  <c r="P34" i="7"/>
  <c r="M8" i="7" s="1"/>
  <c r="O34" i="7"/>
  <c r="N34" i="7"/>
  <c r="M34" i="7"/>
  <c r="I34" i="7"/>
  <c r="H34" i="7"/>
  <c r="G34" i="7"/>
  <c r="D34" i="7"/>
  <c r="K8" i="7" s="1"/>
  <c r="O16" i="7"/>
  <c r="N16" i="7"/>
  <c r="K16" i="7"/>
  <c r="I16" i="7"/>
  <c r="H16" i="7"/>
  <c r="G16" i="7"/>
  <c r="F16" i="7"/>
  <c r="E16" i="7"/>
  <c r="D16" i="7"/>
  <c r="G8" i="7" s="1"/>
  <c r="I8" i="7"/>
  <c r="F8" i="7"/>
  <c r="M7" i="7"/>
  <c r="K7" i="7"/>
  <c r="I7" i="7"/>
  <c r="G7" i="7"/>
  <c r="F7" i="7"/>
  <c r="E7" i="7"/>
  <c r="R6" i="7"/>
  <c r="Q6" i="7"/>
  <c r="P6" i="7"/>
  <c r="O6" i="7"/>
  <c r="M6" i="7"/>
  <c r="K6" i="7"/>
  <c r="I6" i="7"/>
  <c r="G6" i="7"/>
  <c r="F6" i="7"/>
  <c r="E6" i="7"/>
  <c r="AD157" i="6"/>
  <c r="AC157" i="6"/>
  <c r="Z157" i="6"/>
  <c r="Y157" i="6"/>
  <c r="T157" i="6"/>
  <c r="S157" i="6"/>
  <c r="L157" i="6"/>
  <c r="J157" i="6"/>
  <c r="I157" i="6"/>
  <c r="O143" i="6"/>
  <c r="M143" i="6"/>
  <c r="K143" i="6"/>
  <c r="G143" i="6"/>
  <c r="O142" i="6"/>
  <c r="M142" i="6"/>
  <c r="K142" i="6"/>
  <c r="G142" i="6"/>
  <c r="O141" i="6"/>
  <c r="M141" i="6"/>
  <c r="K141" i="6"/>
  <c r="G141" i="6"/>
  <c r="AD140" i="6"/>
  <c r="AC140" i="6"/>
  <c r="Z140" i="6"/>
  <c r="Y140" i="6"/>
  <c r="T140" i="6"/>
  <c r="S140" i="6"/>
  <c r="L140" i="6"/>
  <c r="J140" i="6"/>
  <c r="I140" i="6"/>
  <c r="O126" i="6"/>
  <c r="M126" i="6"/>
  <c r="K126" i="6"/>
  <c r="G126" i="6"/>
  <c r="O125" i="6"/>
  <c r="M125" i="6"/>
  <c r="AJ125" i="6" s="1"/>
  <c r="K125" i="6"/>
  <c r="G125" i="6"/>
  <c r="O124" i="6"/>
  <c r="M124" i="6"/>
  <c r="K124" i="6"/>
  <c r="G124" i="6"/>
  <c r="AD123" i="6"/>
  <c r="AC123" i="6"/>
  <c r="Z123" i="6"/>
  <c r="Y123" i="6"/>
  <c r="T123" i="6"/>
  <c r="S123" i="6"/>
  <c r="L123" i="6"/>
  <c r="J123" i="6"/>
  <c r="I123" i="6"/>
  <c r="O111" i="6"/>
  <c r="M111" i="6"/>
  <c r="K111" i="6"/>
  <c r="G111" i="6"/>
  <c r="O110" i="6"/>
  <c r="M110" i="6"/>
  <c r="K110" i="6"/>
  <c r="G110" i="6"/>
  <c r="O109" i="6"/>
  <c r="M109" i="6"/>
  <c r="K109" i="6"/>
  <c r="G109" i="6"/>
  <c r="O108" i="6"/>
  <c r="M108" i="6"/>
  <c r="K108" i="6"/>
  <c r="G108" i="6"/>
  <c r="O107" i="6"/>
  <c r="M107" i="6"/>
  <c r="K107" i="6"/>
  <c r="G107" i="6"/>
  <c r="AD106" i="6"/>
  <c r="AC106" i="6"/>
  <c r="Z106" i="6"/>
  <c r="Y106" i="6"/>
  <c r="T106" i="6"/>
  <c r="S106" i="6"/>
  <c r="L106" i="6"/>
  <c r="J106" i="6"/>
  <c r="I106" i="6"/>
  <c r="O106" i="6" s="1"/>
  <c r="O93" i="6"/>
  <c r="M93" i="6"/>
  <c r="K93" i="6"/>
  <c r="G93" i="6"/>
  <c r="O92" i="6"/>
  <c r="M92" i="6"/>
  <c r="K92" i="6"/>
  <c r="G92" i="6"/>
  <c r="O91" i="6"/>
  <c r="M91" i="6"/>
  <c r="K91" i="6"/>
  <c r="G91" i="6"/>
  <c r="O90" i="6"/>
  <c r="M90" i="6"/>
  <c r="K90" i="6"/>
  <c r="G90" i="6"/>
  <c r="AD89" i="6"/>
  <c r="AC89" i="6"/>
  <c r="Z89" i="6"/>
  <c r="Y89" i="6"/>
  <c r="T89" i="6"/>
  <c r="S89" i="6"/>
  <c r="L89" i="6"/>
  <c r="J89" i="6"/>
  <c r="I89" i="6"/>
  <c r="O82" i="6"/>
  <c r="M82" i="6"/>
  <c r="AJ82" i="6" s="1"/>
  <c r="K82" i="6"/>
  <c r="G82" i="6"/>
  <c r="O81" i="6"/>
  <c r="M81" i="6"/>
  <c r="N81" i="6" s="1"/>
  <c r="K81" i="6"/>
  <c r="G81" i="6"/>
  <c r="O80" i="6"/>
  <c r="M80" i="6"/>
  <c r="K80" i="6"/>
  <c r="G80" i="6"/>
  <c r="O79" i="6"/>
  <c r="M79" i="6"/>
  <c r="K79" i="6"/>
  <c r="G79" i="6"/>
  <c r="O78" i="6"/>
  <c r="M78" i="6"/>
  <c r="AJ78" i="6" s="1"/>
  <c r="K78" i="6"/>
  <c r="G78" i="6"/>
  <c r="O77" i="6"/>
  <c r="M77" i="6"/>
  <c r="N77" i="6" s="1"/>
  <c r="K77" i="6"/>
  <c r="G77" i="6"/>
  <c r="O76" i="6"/>
  <c r="M76" i="6"/>
  <c r="K76" i="6"/>
  <c r="G76" i="6"/>
  <c r="O75" i="6"/>
  <c r="M75" i="6"/>
  <c r="K75" i="6"/>
  <c r="G75" i="6"/>
  <c r="O74" i="6"/>
  <c r="M74" i="6"/>
  <c r="AJ74" i="6" s="1"/>
  <c r="K74" i="6"/>
  <c r="G74" i="6"/>
  <c r="O73" i="6"/>
  <c r="M73" i="6"/>
  <c r="K73" i="6"/>
  <c r="G73" i="6"/>
  <c r="AD72" i="6"/>
  <c r="AC72" i="6"/>
  <c r="Z72" i="6"/>
  <c r="Y72" i="6"/>
  <c r="T72" i="6"/>
  <c r="S72" i="6"/>
  <c r="L72" i="6"/>
  <c r="J72" i="6"/>
  <c r="I72" i="6"/>
  <c r="O60" i="6"/>
  <c r="M60" i="6"/>
  <c r="K60" i="6"/>
  <c r="G60" i="6"/>
  <c r="O59" i="6"/>
  <c r="M59" i="6"/>
  <c r="K59" i="6"/>
  <c r="G59" i="6"/>
  <c r="O58" i="6"/>
  <c r="M58" i="6"/>
  <c r="N58" i="6" s="1"/>
  <c r="K58" i="6"/>
  <c r="G58" i="6"/>
  <c r="O57" i="6"/>
  <c r="M57" i="6"/>
  <c r="K57" i="6"/>
  <c r="G57" i="6"/>
  <c r="O56" i="6"/>
  <c r="M56" i="6"/>
  <c r="K56" i="6"/>
  <c r="G56" i="6"/>
  <c r="AD55" i="6"/>
  <c r="AC55" i="6"/>
  <c r="Z55" i="6"/>
  <c r="Y55" i="6"/>
  <c r="T55" i="6"/>
  <c r="S55" i="6"/>
  <c r="L55" i="6"/>
  <c r="J55" i="6"/>
  <c r="I55" i="6"/>
  <c r="O45" i="6"/>
  <c r="M45" i="6"/>
  <c r="K45" i="6"/>
  <c r="G45" i="6"/>
  <c r="O44" i="6"/>
  <c r="M44" i="6"/>
  <c r="K44" i="6"/>
  <c r="G44" i="6"/>
  <c r="O43" i="6"/>
  <c r="M43" i="6"/>
  <c r="K43" i="6"/>
  <c r="G43" i="6"/>
  <c r="O42" i="6"/>
  <c r="M42" i="6"/>
  <c r="N42" i="6" s="1"/>
  <c r="K42" i="6"/>
  <c r="G42" i="6"/>
  <c r="O41" i="6"/>
  <c r="M41" i="6"/>
  <c r="K41" i="6"/>
  <c r="G41" i="6"/>
  <c r="O40" i="6"/>
  <c r="M40" i="6"/>
  <c r="K40" i="6"/>
  <c r="G40" i="6"/>
  <c r="O39" i="6"/>
  <c r="M39" i="6"/>
  <c r="K39" i="6"/>
  <c r="G39" i="6"/>
  <c r="AD38" i="6"/>
  <c r="AC38" i="6"/>
  <c r="Z38" i="6"/>
  <c r="Y38" i="6"/>
  <c r="T38" i="6"/>
  <c r="S38" i="6"/>
  <c r="L38" i="6"/>
  <c r="J38" i="6"/>
  <c r="I38" i="6"/>
  <c r="O26" i="6"/>
  <c r="M26" i="6"/>
  <c r="K26" i="6"/>
  <c r="G26" i="6"/>
  <c r="O25" i="6"/>
  <c r="M25" i="6"/>
  <c r="AJ25" i="6" s="1"/>
  <c r="K25" i="6"/>
  <c r="G25" i="6"/>
  <c r="O24" i="6"/>
  <c r="M24" i="6"/>
  <c r="N24" i="6" s="1"/>
  <c r="K24" i="6"/>
  <c r="G24" i="6"/>
  <c r="O23" i="6"/>
  <c r="M23" i="6"/>
  <c r="K23" i="6"/>
  <c r="G23" i="6"/>
  <c r="O22" i="6"/>
  <c r="M22" i="6"/>
  <c r="AJ22" i="6" s="1"/>
  <c r="K22" i="6"/>
  <c r="G22" i="6"/>
  <c r="AD21" i="6"/>
  <c r="AC21" i="6"/>
  <c r="Z21" i="6"/>
  <c r="Z2" i="6" s="1"/>
  <c r="Y21" i="6"/>
  <c r="T21" i="6"/>
  <c r="S21" i="6"/>
  <c r="L21" i="6"/>
  <c r="J21" i="6"/>
  <c r="I21" i="6"/>
  <c r="O7" i="6"/>
  <c r="M7" i="6"/>
  <c r="N7" i="6" s="1"/>
  <c r="K7" i="6"/>
  <c r="G7" i="6"/>
  <c r="O6" i="6"/>
  <c r="M6" i="6"/>
  <c r="K6" i="6"/>
  <c r="G6" i="6"/>
  <c r="O5" i="6"/>
  <c r="M5" i="6"/>
  <c r="K5" i="6"/>
  <c r="G5" i="6"/>
  <c r="F1" i="6" s="1"/>
  <c r="AD2" i="6"/>
  <c r="Y2" i="6"/>
  <c r="H2" i="6"/>
  <c r="D1" i="6"/>
  <c r="T208" i="5"/>
  <c r="S208" i="5"/>
  <c r="L208" i="5"/>
  <c r="J208" i="5"/>
  <c r="I208" i="5"/>
  <c r="O197" i="5"/>
  <c r="M197" i="5"/>
  <c r="K197" i="5"/>
  <c r="G197" i="5"/>
  <c r="O196" i="5"/>
  <c r="M196" i="5"/>
  <c r="N196" i="5" s="1"/>
  <c r="K196" i="5"/>
  <c r="G196" i="5"/>
  <c r="O195" i="5"/>
  <c r="M195" i="5"/>
  <c r="K195" i="5"/>
  <c r="G195" i="5"/>
  <c r="O194" i="5"/>
  <c r="M194" i="5"/>
  <c r="K194" i="5"/>
  <c r="G194" i="5"/>
  <c r="O193" i="5"/>
  <c r="M193" i="5"/>
  <c r="K193" i="5"/>
  <c r="G193" i="5"/>
  <c r="O192" i="5"/>
  <c r="M192" i="5"/>
  <c r="K192" i="5"/>
  <c r="G192" i="5"/>
  <c r="T191" i="5"/>
  <c r="S191" i="5"/>
  <c r="L191" i="5"/>
  <c r="J191" i="5"/>
  <c r="I191" i="5"/>
  <c r="O178" i="5"/>
  <c r="M178" i="5"/>
  <c r="K178" i="5"/>
  <c r="G178" i="5"/>
  <c r="O177" i="5"/>
  <c r="M177" i="5"/>
  <c r="K177" i="5"/>
  <c r="G177" i="5"/>
  <c r="O176" i="5"/>
  <c r="M176" i="5"/>
  <c r="K176" i="5"/>
  <c r="G176" i="5"/>
  <c r="O175" i="5"/>
  <c r="M175" i="5"/>
  <c r="K175" i="5"/>
  <c r="G175" i="5"/>
  <c r="T174" i="5"/>
  <c r="S174" i="5"/>
  <c r="L174" i="5"/>
  <c r="J174" i="5"/>
  <c r="I174" i="5"/>
  <c r="O159" i="5"/>
  <c r="M159" i="5"/>
  <c r="K159" i="5"/>
  <c r="G159" i="5"/>
  <c r="O158" i="5"/>
  <c r="M158" i="5"/>
  <c r="K158" i="5"/>
  <c r="G158" i="5"/>
  <c r="T157" i="5"/>
  <c r="S157" i="5"/>
  <c r="L157" i="5"/>
  <c r="J157" i="5"/>
  <c r="I157" i="5"/>
  <c r="O145" i="5"/>
  <c r="M145" i="5"/>
  <c r="K145" i="5"/>
  <c r="G145" i="5"/>
  <c r="O144" i="5"/>
  <c r="M144" i="5"/>
  <c r="K144" i="5"/>
  <c r="G144" i="5"/>
  <c r="O143" i="5"/>
  <c r="M143" i="5"/>
  <c r="K143" i="5"/>
  <c r="G143" i="5"/>
  <c r="O142" i="5"/>
  <c r="M142" i="5"/>
  <c r="K142" i="5"/>
  <c r="G142" i="5"/>
  <c r="O141" i="5"/>
  <c r="M141" i="5"/>
  <c r="K141" i="5"/>
  <c r="G141" i="5"/>
  <c r="T140" i="5"/>
  <c r="S140" i="5"/>
  <c r="L140" i="5"/>
  <c r="J140" i="5"/>
  <c r="I140" i="5"/>
  <c r="O128" i="5"/>
  <c r="M128" i="5"/>
  <c r="K128" i="5"/>
  <c r="G128" i="5"/>
  <c r="O127" i="5"/>
  <c r="M127" i="5"/>
  <c r="K127" i="5"/>
  <c r="G127" i="5"/>
  <c r="O126" i="5"/>
  <c r="M126" i="5"/>
  <c r="K126" i="5"/>
  <c r="G126" i="5"/>
  <c r="O125" i="5"/>
  <c r="M125" i="5"/>
  <c r="K125" i="5"/>
  <c r="G125" i="5"/>
  <c r="O124" i="5"/>
  <c r="M124" i="5"/>
  <c r="K124" i="5"/>
  <c r="G124" i="5"/>
  <c r="T123" i="5"/>
  <c r="S123" i="5"/>
  <c r="L123" i="5"/>
  <c r="J123" i="5"/>
  <c r="I123" i="5"/>
  <c r="O110" i="5"/>
  <c r="M110" i="5"/>
  <c r="K110" i="5"/>
  <c r="G110" i="5"/>
  <c r="O109" i="5"/>
  <c r="M109" i="5"/>
  <c r="K109" i="5"/>
  <c r="G109" i="5"/>
  <c r="O108" i="5"/>
  <c r="M108" i="5"/>
  <c r="K108" i="5"/>
  <c r="G108" i="5"/>
  <c r="O107" i="5"/>
  <c r="M107" i="5"/>
  <c r="K107" i="5"/>
  <c r="G107" i="5"/>
  <c r="T106" i="5"/>
  <c r="S106" i="5"/>
  <c r="L106" i="5"/>
  <c r="J106" i="5"/>
  <c r="I106" i="5"/>
  <c r="O93" i="5"/>
  <c r="M93" i="5"/>
  <c r="K93" i="5"/>
  <c r="G93" i="5"/>
  <c r="O92" i="5"/>
  <c r="M92" i="5"/>
  <c r="K92" i="5"/>
  <c r="G92" i="5"/>
  <c r="O91" i="5"/>
  <c r="M91" i="5"/>
  <c r="K91" i="5"/>
  <c r="G91" i="5"/>
  <c r="O90" i="5"/>
  <c r="M90" i="5"/>
  <c r="K90" i="5"/>
  <c r="G90" i="5"/>
  <c r="T89" i="5"/>
  <c r="S89" i="5"/>
  <c r="L89" i="5"/>
  <c r="J89" i="5"/>
  <c r="I89" i="5"/>
  <c r="O76" i="5"/>
  <c r="M76" i="5"/>
  <c r="K76" i="5"/>
  <c r="G76" i="5"/>
  <c r="O75" i="5"/>
  <c r="M75" i="5"/>
  <c r="K75" i="5"/>
  <c r="G75" i="5"/>
  <c r="O74" i="5"/>
  <c r="M74" i="5"/>
  <c r="K74" i="5"/>
  <c r="G74" i="5"/>
  <c r="O73" i="5"/>
  <c r="M73" i="5"/>
  <c r="K73" i="5"/>
  <c r="G73" i="5"/>
  <c r="T72" i="5"/>
  <c r="S72" i="5"/>
  <c r="L72" i="5"/>
  <c r="J72" i="5"/>
  <c r="I72" i="5"/>
  <c r="O56" i="5"/>
  <c r="M56" i="5"/>
  <c r="K56" i="5"/>
  <c r="G56" i="5"/>
  <c r="T55" i="5"/>
  <c r="S55" i="5"/>
  <c r="L55" i="5"/>
  <c r="J55" i="5"/>
  <c r="I55" i="5"/>
  <c r="O41" i="5"/>
  <c r="M41" i="5"/>
  <c r="K41" i="5"/>
  <c r="G41" i="5"/>
  <c r="O40" i="5"/>
  <c r="M40" i="5"/>
  <c r="K40" i="5"/>
  <c r="G40" i="5"/>
  <c r="O39" i="5"/>
  <c r="M39" i="5"/>
  <c r="K39" i="5"/>
  <c r="G39" i="5"/>
  <c r="T38" i="5"/>
  <c r="S38" i="5"/>
  <c r="L38" i="5"/>
  <c r="J38" i="5"/>
  <c r="I38" i="5"/>
  <c r="O23" i="5"/>
  <c r="M23" i="5"/>
  <c r="K23" i="5"/>
  <c r="G23" i="5"/>
  <c r="O22" i="5"/>
  <c r="M22" i="5"/>
  <c r="K22" i="5"/>
  <c r="G22" i="5"/>
  <c r="T21" i="5"/>
  <c r="S21" i="5"/>
  <c r="L21" i="5"/>
  <c r="J21" i="5"/>
  <c r="I21" i="5"/>
  <c r="O6" i="5"/>
  <c r="M6" i="5"/>
  <c r="K6" i="5"/>
  <c r="G6" i="5"/>
  <c r="O5" i="5"/>
  <c r="M5" i="5"/>
  <c r="K5" i="5"/>
  <c r="G5" i="5"/>
  <c r="F1" i="5" s="1"/>
  <c r="H2" i="5"/>
  <c r="H1" i="5"/>
  <c r="D1" i="5"/>
  <c r="X34" i="4"/>
  <c r="W34" i="4"/>
  <c r="V34" i="4"/>
  <c r="T34" i="4"/>
  <c r="P34" i="4"/>
  <c r="O34" i="4"/>
  <c r="N34" i="4"/>
  <c r="M34" i="4"/>
  <c r="I34" i="4"/>
  <c r="H34" i="4"/>
  <c r="G34" i="4"/>
  <c r="D34" i="4"/>
  <c r="O16" i="4"/>
  <c r="N16" i="4"/>
  <c r="K16" i="4"/>
  <c r="I16" i="4"/>
  <c r="H16" i="4"/>
  <c r="G16" i="4"/>
  <c r="F16" i="4"/>
  <c r="E16" i="4"/>
  <c r="D16" i="4"/>
  <c r="F8" i="4"/>
  <c r="M7" i="4"/>
  <c r="K7" i="4"/>
  <c r="I7" i="4"/>
  <c r="G7" i="4"/>
  <c r="F7" i="4"/>
  <c r="E7" i="4"/>
  <c r="R6" i="4"/>
  <c r="Q6" i="4"/>
  <c r="P6" i="4"/>
  <c r="O6" i="4"/>
  <c r="M6" i="4"/>
  <c r="K6" i="4"/>
  <c r="I6" i="4"/>
  <c r="G6" i="4"/>
  <c r="F6" i="4"/>
  <c r="E6" i="4"/>
  <c r="F3" i="4"/>
  <c r="AD157" i="3"/>
  <c r="AC157" i="3"/>
  <c r="Z157" i="3"/>
  <c r="Y157" i="3"/>
  <c r="T157" i="3"/>
  <c r="S157" i="3"/>
  <c r="L157" i="3"/>
  <c r="J157" i="3"/>
  <c r="I157" i="3"/>
  <c r="K157" i="3" s="1"/>
  <c r="O143" i="3"/>
  <c r="M143" i="3"/>
  <c r="K143" i="3"/>
  <c r="G143" i="3"/>
  <c r="O142" i="3"/>
  <c r="M142" i="3"/>
  <c r="AJ142" i="3" s="1"/>
  <c r="K142" i="3"/>
  <c r="G142" i="3"/>
  <c r="O141" i="3"/>
  <c r="M141" i="3"/>
  <c r="M157" i="3" s="1"/>
  <c r="K141" i="3"/>
  <c r="G141" i="3"/>
  <c r="AD140" i="3"/>
  <c r="AC140" i="3"/>
  <c r="Z140" i="3"/>
  <c r="Y140" i="3"/>
  <c r="T140" i="3"/>
  <c r="S140" i="3"/>
  <c r="L140" i="3"/>
  <c r="J140" i="3"/>
  <c r="I140" i="3"/>
  <c r="O126" i="3"/>
  <c r="M126" i="3"/>
  <c r="K126" i="3"/>
  <c r="G126" i="3"/>
  <c r="O125" i="3"/>
  <c r="M125" i="3"/>
  <c r="AJ125" i="3" s="1"/>
  <c r="K125" i="3"/>
  <c r="G125" i="3"/>
  <c r="O124" i="3"/>
  <c r="M124" i="3"/>
  <c r="K124" i="3"/>
  <c r="G124" i="3"/>
  <c r="AD123" i="3"/>
  <c r="AC123" i="3"/>
  <c r="Z123" i="3"/>
  <c r="Y123" i="3"/>
  <c r="T123" i="3"/>
  <c r="S123" i="3"/>
  <c r="L123" i="3"/>
  <c r="J123" i="3"/>
  <c r="I123" i="3"/>
  <c r="O111" i="3"/>
  <c r="M111" i="3"/>
  <c r="K111" i="3"/>
  <c r="G111" i="3"/>
  <c r="O110" i="3"/>
  <c r="M110" i="3"/>
  <c r="N110" i="3" s="1"/>
  <c r="K110" i="3"/>
  <c r="G110" i="3"/>
  <c r="O109" i="3"/>
  <c r="M109" i="3"/>
  <c r="K109" i="3"/>
  <c r="G109" i="3"/>
  <c r="O108" i="3"/>
  <c r="M108" i="3"/>
  <c r="K108" i="3"/>
  <c r="G108" i="3"/>
  <c r="O107" i="3"/>
  <c r="M107" i="3"/>
  <c r="K107" i="3"/>
  <c r="G107" i="3"/>
  <c r="AD106" i="3"/>
  <c r="AC106" i="3"/>
  <c r="Z106" i="3"/>
  <c r="Y106" i="3"/>
  <c r="T106" i="3"/>
  <c r="S106" i="3"/>
  <c r="L106" i="3"/>
  <c r="J106" i="3"/>
  <c r="I106" i="3"/>
  <c r="K106" i="3" s="1"/>
  <c r="O93" i="3"/>
  <c r="M93" i="3"/>
  <c r="AJ93" i="3" s="1"/>
  <c r="K93" i="3"/>
  <c r="G93" i="3"/>
  <c r="O92" i="3"/>
  <c r="M92" i="3"/>
  <c r="AJ92" i="3" s="1"/>
  <c r="K92" i="3"/>
  <c r="G92" i="3"/>
  <c r="O91" i="3"/>
  <c r="M91" i="3"/>
  <c r="K91" i="3"/>
  <c r="G91" i="3"/>
  <c r="O90" i="3"/>
  <c r="M90" i="3"/>
  <c r="M106" i="3" s="1"/>
  <c r="K90" i="3"/>
  <c r="G90" i="3"/>
  <c r="AD89" i="3"/>
  <c r="AC89" i="3"/>
  <c r="Z89" i="3"/>
  <c r="Y89" i="3"/>
  <c r="T89" i="3"/>
  <c r="S89" i="3"/>
  <c r="L89" i="3"/>
  <c r="J89" i="3"/>
  <c r="I89" i="3"/>
  <c r="O82" i="3"/>
  <c r="M82" i="3"/>
  <c r="K82" i="3"/>
  <c r="G82" i="3"/>
  <c r="O81" i="3"/>
  <c r="M81" i="3"/>
  <c r="K81" i="3"/>
  <c r="G81" i="3"/>
  <c r="O80" i="3"/>
  <c r="M80" i="3"/>
  <c r="K80" i="3"/>
  <c r="G80" i="3"/>
  <c r="O79" i="3"/>
  <c r="M79" i="3"/>
  <c r="K79" i="3"/>
  <c r="G79" i="3"/>
  <c r="O78" i="3"/>
  <c r="M78" i="3"/>
  <c r="K78" i="3"/>
  <c r="G78" i="3"/>
  <c r="O77" i="3"/>
  <c r="M77" i="3"/>
  <c r="K77" i="3"/>
  <c r="G77" i="3"/>
  <c r="O76" i="3"/>
  <c r="M76" i="3"/>
  <c r="K76" i="3"/>
  <c r="G76" i="3"/>
  <c r="O75" i="3"/>
  <c r="M75" i="3"/>
  <c r="K75" i="3"/>
  <c r="G75" i="3"/>
  <c r="O74" i="3"/>
  <c r="M74" i="3"/>
  <c r="K74" i="3"/>
  <c r="G74" i="3"/>
  <c r="O73" i="3"/>
  <c r="M73" i="3"/>
  <c r="K73" i="3"/>
  <c r="G73" i="3"/>
  <c r="AD72" i="3"/>
  <c r="AC72" i="3"/>
  <c r="Z72" i="3"/>
  <c r="Y72" i="3"/>
  <c r="T72" i="3"/>
  <c r="S72" i="3"/>
  <c r="L72" i="3"/>
  <c r="J72" i="3"/>
  <c r="I72" i="3"/>
  <c r="O60" i="3"/>
  <c r="M60" i="3"/>
  <c r="K60" i="3"/>
  <c r="G60" i="3"/>
  <c r="O59" i="3"/>
  <c r="M59" i="3"/>
  <c r="N59" i="3" s="1"/>
  <c r="K59" i="3"/>
  <c r="G59" i="3"/>
  <c r="O58" i="3"/>
  <c r="M58" i="3"/>
  <c r="K58" i="3"/>
  <c r="G58" i="3"/>
  <c r="O57" i="3"/>
  <c r="M57" i="3"/>
  <c r="K57" i="3"/>
  <c r="G57" i="3"/>
  <c r="O56" i="3"/>
  <c r="M56" i="3"/>
  <c r="K56" i="3"/>
  <c r="G56" i="3"/>
  <c r="AD55" i="3"/>
  <c r="AC55" i="3"/>
  <c r="Z55" i="3"/>
  <c r="Y55" i="3"/>
  <c r="T55" i="3"/>
  <c r="S55" i="3"/>
  <c r="L55" i="3"/>
  <c r="J55" i="3"/>
  <c r="I55" i="3"/>
  <c r="K55" i="3" s="1"/>
  <c r="O45" i="3"/>
  <c r="M45" i="3"/>
  <c r="AJ45" i="3" s="1"/>
  <c r="K45" i="3"/>
  <c r="G45" i="3"/>
  <c r="O44" i="3"/>
  <c r="M44" i="3"/>
  <c r="AJ44" i="3" s="1"/>
  <c r="K44" i="3"/>
  <c r="G44" i="3"/>
  <c r="O43" i="3"/>
  <c r="M43" i="3"/>
  <c r="K43" i="3"/>
  <c r="G43" i="3"/>
  <c r="O42" i="3"/>
  <c r="M42" i="3"/>
  <c r="K42" i="3"/>
  <c r="G42" i="3"/>
  <c r="O41" i="3"/>
  <c r="M41" i="3"/>
  <c r="AJ41" i="3" s="1"/>
  <c r="K41" i="3"/>
  <c r="G41" i="3"/>
  <c r="O40" i="3"/>
  <c r="M40" i="3"/>
  <c r="AJ40" i="3" s="1"/>
  <c r="K40" i="3"/>
  <c r="G40" i="3"/>
  <c r="O39" i="3"/>
  <c r="M39" i="3"/>
  <c r="M55" i="3" s="1"/>
  <c r="K39" i="3"/>
  <c r="G39" i="3"/>
  <c r="AD38" i="3"/>
  <c r="AC38" i="3"/>
  <c r="Z38" i="3"/>
  <c r="Y38" i="3"/>
  <c r="T38" i="3"/>
  <c r="S38" i="3"/>
  <c r="L38" i="3"/>
  <c r="J38" i="3"/>
  <c r="I38" i="3"/>
  <c r="O26" i="3"/>
  <c r="M26" i="3"/>
  <c r="K26" i="3"/>
  <c r="G26" i="3"/>
  <c r="O25" i="3"/>
  <c r="M25" i="3"/>
  <c r="K25" i="3"/>
  <c r="G25" i="3"/>
  <c r="O24" i="3"/>
  <c r="M24" i="3"/>
  <c r="K24" i="3"/>
  <c r="G24" i="3"/>
  <c r="O23" i="3"/>
  <c r="M23" i="3"/>
  <c r="K23" i="3"/>
  <c r="G23" i="3"/>
  <c r="O22" i="3"/>
  <c r="M22" i="3"/>
  <c r="K22" i="3"/>
  <c r="G22" i="3"/>
  <c r="AD21" i="3"/>
  <c r="AD2" i="3" s="1"/>
  <c r="R6" i="1" s="1"/>
  <c r="AC21" i="3"/>
  <c r="Z21" i="3"/>
  <c r="Y21" i="3"/>
  <c r="Y2" i="3" s="1"/>
  <c r="O6" i="1" s="1"/>
  <c r="T21" i="3"/>
  <c r="S21" i="3"/>
  <c r="L21" i="3"/>
  <c r="J21" i="3"/>
  <c r="I21" i="3"/>
  <c r="O7" i="3"/>
  <c r="M7" i="3"/>
  <c r="K7" i="3"/>
  <c r="G7" i="3"/>
  <c r="O6" i="3"/>
  <c r="M6" i="3"/>
  <c r="K6" i="3"/>
  <c r="G6" i="3"/>
  <c r="O5" i="3"/>
  <c r="M5" i="3"/>
  <c r="K5" i="3"/>
  <c r="G5" i="3"/>
  <c r="AC2" i="3"/>
  <c r="H2" i="3"/>
  <c r="F1" i="3"/>
  <c r="D1" i="3"/>
  <c r="T208" i="2"/>
  <c r="S208" i="2"/>
  <c r="L208" i="2"/>
  <c r="J208" i="2"/>
  <c r="I208" i="2"/>
  <c r="O197" i="2"/>
  <c r="M197" i="2"/>
  <c r="K197" i="2"/>
  <c r="G197" i="2"/>
  <c r="O196" i="2"/>
  <c r="M196" i="2"/>
  <c r="K196" i="2"/>
  <c r="G196" i="2"/>
  <c r="O195" i="2"/>
  <c r="M195" i="2"/>
  <c r="K195" i="2"/>
  <c r="G195" i="2"/>
  <c r="O194" i="2"/>
  <c r="M194" i="2"/>
  <c r="AB194" i="2" s="1"/>
  <c r="K194" i="2"/>
  <c r="G194" i="2"/>
  <c r="O193" i="2"/>
  <c r="M193" i="2"/>
  <c r="K193" i="2"/>
  <c r="G193" i="2"/>
  <c r="O192" i="2"/>
  <c r="M192" i="2"/>
  <c r="N192" i="2" s="1"/>
  <c r="K192" i="2"/>
  <c r="G192" i="2"/>
  <c r="T191" i="2"/>
  <c r="S191" i="2"/>
  <c r="L191" i="2"/>
  <c r="J191" i="2"/>
  <c r="I191" i="2"/>
  <c r="O178" i="2"/>
  <c r="M178" i="2"/>
  <c r="K178" i="2"/>
  <c r="G178" i="2"/>
  <c r="O177" i="2"/>
  <c r="M177" i="2"/>
  <c r="K177" i="2"/>
  <c r="G177" i="2"/>
  <c r="O176" i="2"/>
  <c r="M176" i="2"/>
  <c r="AB176" i="2" s="1"/>
  <c r="K176" i="2"/>
  <c r="G176" i="2"/>
  <c r="O175" i="2"/>
  <c r="M175" i="2"/>
  <c r="AB175" i="2" s="1"/>
  <c r="K175" i="2"/>
  <c r="G175" i="2"/>
  <c r="T174" i="2"/>
  <c r="S174" i="2"/>
  <c r="L174" i="2"/>
  <c r="J174" i="2"/>
  <c r="I174" i="2"/>
  <c r="O159" i="2"/>
  <c r="M159" i="2"/>
  <c r="K159" i="2"/>
  <c r="G159" i="2"/>
  <c r="O158" i="2"/>
  <c r="M158" i="2"/>
  <c r="N158" i="2" s="1"/>
  <c r="K158" i="2"/>
  <c r="G158" i="2"/>
  <c r="T157" i="2"/>
  <c r="S157" i="2"/>
  <c r="L157" i="2"/>
  <c r="J157" i="2"/>
  <c r="I157" i="2"/>
  <c r="O145" i="2"/>
  <c r="M145" i="2"/>
  <c r="K145" i="2"/>
  <c r="G145" i="2"/>
  <c r="O144" i="2"/>
  <c r="M144" i="2"/>
  <c r="K144" i="2"/>
  <c r="G144" i="2"/>
  <c r="O143" i="2"/>
  <c r="M143" i="2"/>
  <c r="AB143" i="2" s="1"/>
  <c r="K143" i="2"/>
  <c r="G143" i="2"/>
  <c r="O142" i="2"/>
  <c r="M142" i="2"/>
  <c r="K142" i="2"/>
  <c r="G142" i="2"/>
  <c r="O141" i="2"/>
  <c r="M141" i="2"/>
  <c r="M157" i="2" s="1"/>
  <c r="K141" i="2"/>
  <c r="G141" i="2"/>
  <c r="T140" i="2"/>
  <c r="S140" i="2"/>
  <c r="L140" i="2"/>
  <c r="J140" i="2"/>
  <c r="I140" i="2"/>
  <c r="O128" i="2"/>
  <c r="M128" i="2"/>
  <c r="K128" i="2"/>
  <c r="G128" i="2"/>
  <c r="O127" i="2"/>
  <c r="M127" i="2"/>
  <c r="K127" i="2"/>
  <c r="G127" i="2"/>
  <c r="O126" i="2"/>
  <c r="M126" i="2"/>
  <c r="AB126" i="2" s="1"/>
  <c r="K126" i="2"/>
  <c r="G126" i="2"/>
  <c r="O125" i="2"/>
  <c r="M125" i="2"/>
  <c r="K125" i="2"/>
  <c r="G125" i="2"/>
  <c r="O124" i="2"/>
  <c r="M124" i="2"/>
  <c r="M140" i="2" s="1"/>
  <c r="K124" i="2"/>
  <c r="G124" i="2"/>
  <c r="T123" i="2"/>
  <c r="S123" i="2"/>
  <c r="L123" i="2"/>
  <c r="J123" i="2"/>
  <c r="I123" i="2"/>
  <c r="O110" i="2"/>
  <c r="M110" i="2"/>
  <c r="K110" i="2"/>
  <c r="G110" i="2"/>
  <c r="O109" i="2"/>
  <c r="M109" i="2"/>
  <c r="K109" i="2"/>
  <c r="G109" i="2"/>
  <c r="O108" i="2"/>
  <c r="M108" i="2"/>
  <c r="AB108" i="2" s="1"/>
  <c r="K108" i="2"/>
  <c r="G108" i="2"/>
  <c r="O107" i="2"/>
  <c r="M107" i="2"/>
  <c r="AB107" i="2" s="1"/>
  <c r="K107" i="2"/>
  <c r="G107" i="2"/>
  <c r="T106" i="2"/>
  <c r="S106" i="2"/>
  <c r="L106" i="2"/>
  <c r="J106" i="2"/>
  <c r="I106" i="2"/>
  <c r="O93" i="2"/>
  <c r="M93" i="2"/>
  <c r="K93" i="2"/>
  <c r="G93" i="2"/>
  <c r="O92" i="2"/>
  <c r="M92" i="2"/>
  <c r="K92" i="2"/>
  <c r="G92" i="2"/>
  <c r="O91" i="2"/>
  <c r="M91" i="2"/>
  <c r="K91" i="2"/>
  <c r="G91" i="2"/>
  <c r="O90" i="2"/>
  <c r="M90" i="2"/>
  <c r="K90" i="2"/>
  <c r="G90" i="2"/>
  <c r="T89" i="2"/>
  <c r="S89" i="2"/>
  <c r="L89" i="2"/>
  <c r="J89" i="2"/>
  <c r="I89" i="2"/>
  <c r="O76" i="2"/>
  <c r="M76" i="2"/>
  <c r="AB76" i="2" s="1"/>
  <c r="K76" i="2"/>
  <c r="G76" i="2"/>
  <c r="O75" i="2"/>
  <c r="M75" i="2"/>
  <c r="K75" i="2"/>
  <c r="G75" i="2"/>
  <c r="O74" i="2"/>
  <c r="M74" i="2"/>
  <c r="K74" i="2"/>
  <c r="G74" i="2"/>
  <c r="O73" i="2"/>
  <c r="M73" i="2"/>
  <c r="K73" i="2"/>
  <c r="G73" i="2"/>
  <c r="T72" i="2"/>
  <c r="S72" i="2"/>
  <c r="L72" i="2"/>
  <c r="J72" i="2"/>
  <c r="I72" i="2"/>
  <c r="K72" i="2" s="1"/>
  <c r="O56" i="2"/>
  <c r="M56" i="2"/>
  <c r="K56" i="2"/>
  <c r="G56" i="2"/>
  <c r="T55" i="2"/>
  <c r="S55" i="2"/>
  <c r="L55" i="2"/>
  <c r="J55" i="2"/>
  <c r="I55" i="2"/>
  <c r="K55" i="2" s="1"/>
  <c r="O41" i="2"/>
  <c r="M41" i="2"/>
  <c r="K41" i="2"/>
  <c r="G41" i="2"/>
  <c r="O40" i="2"/>
  <c r="M40" i="2"/>
  <c r="AA40" i="2" s="1"/>
  <c r="K40" i="2"/>
  <c r="G40" i="2"/>
  <c r="O39" i="2"/>
  <c r="M39" i="2"/>
  <c r="M55" i="2" s="1"/>
  <c r="K39" i="2"/>
  <c r="G39" i="2"/>
  <c r="T38" i="2"/>
  <c r="S38" i="2"/>
  <c r="L38" i="2"/>
  <c r="J38" i="2"/>
  <c r="I38" i="2"/>
  <c r="O23" i="2"/>
  <c r="M23" i="2"/>
  <c r="K23" i="2"/>
  <c r="G23" i="2"/>
  <c r="O22" i="2"/>
  <c r="M22" i="2"/>
  <c r="N22" i="2" s="1"/>
  <c r="K22" i="2"/>
  <c r="G22" i="2"/>
  <c r="T21" i="2"/>
  <c r="S21" i="2"/>
  <c r="L21" i="2"/>
  <c r="J21" i="2"/>
  <c r="I21" i="2"/>
  <c r="O6" i="2"/>
  <c r="M6" i="2"/>
  <c r="K6" i="2"/>
  <c r="G6" i="2"/>
  <c r="O5" i="2"/>
  <c r="M5" i="2"/>
  <c r="K5" i="2"/>
  <c r="G5" i="2"/>
  <c r="H2" i="2"/>
  <c r="F1" i="2"/>
  <c r="D1" i="2"/>
  <c r="X34" i="1"/>
  <c r="W34" i="1"/>
  <c r="V34" i="1"/>
  <c r="T34" i="1"/>
  <c r="P34" i="1"/>
  <c r="M8" i="1" s="1"/>
  <c r="O34" i="1"/>
  <c r="N34" i="1"/>
  <c r="M34" i="1"/>
  <c r="I34" i="1"/>
  <c r="H34" i="1"/>
  <c r="G34" i="1"/>
  <c r="D34" i="1"/>
  <c r="O16" i="1"/>
  <c r="N16" i="1"/>
  <c r="K16" i="1"/>
  <c r="I16" i="1"/>
  <c r="H16" i="1"/>
  <c r="G16" i="1"/>
  <c r="F16" i="1"/>
  <c r="E16" i="1"/>
  <c r="D16" i="1"/>
  <c r="G8" i="1" s="1"/>
  <c r="F8" i="1"/>
  <c r="M7" i="1"/>
  <c r="K7" i="1"/>
  <c r="I7" i="1"/>
  <c r="G7" i="1"/>
  <c r="F7" i="1"/>
  <c r="E7" i="1"/>
  <c r="Q6" i="1"/>
  <c r="M6" i="1"/>
  <c r="K6" i="1"/>
  <c r="I6" i="1"/>
  <c r="G6" i="1"/>
  <c r="F6" i="1"/>
  <c r="E6" i="1"/>
  <c r="F3" i="1"/>
  <c r="I8" i="1" l="1"/>
  <c r="F2" i="2"/>
  <c r="M21" i="2"/>
  <c r="AB5" i="2"/>
  <c r="AA5" i="2"/>
  <c r="N5" i="2"/>
  <c r="Q5" i="2" s="1"/>
  <c r="N6" i="2"/>
  <c r="AB6" i="2"/>
  <c r="K21" i="2"/>
  <c r="O21" i="2"/>
  <c r="AB23" i="2"/>
  <c r="AA23" i="2"/>
  <c r="N23" i="2"/>
  <c r="Q23" i="2" s="1"/>
  <c r="K38" i="2"/>
  <c r="O38" i="2"/>
  <c r="AB41" i="2"/>
  <c r="AA41" i="2"/>
  <c r="O55" i="2"/>
  <c r="M72" i="2"/>
  <c r="AA56" i="2"/>
  <c r="O72" i="2"/>
  <c r="AB73" i="2"/>
  <c r="AA73" i="2"/>
  <c r="N73" i="2"/>
  <c r="Q73" i="2" s="1"/>
  <c r="N74" i="2"/>
  <c r="AB74" i="2"/>
  <c r="AB75" i="2"/>
  <c r="AA75" i="2"/>
  <c r="N75" i="2"/>
  <c r="Q75" i="2" s="1"/>
  <c r="K89" i="2"/>
  <c r="O89" i="2"/>
  <c r="AB90" i="2"/>
  <c r="AA90" i="2"/>
  <c r="N90" i="2"/>
  <c r="AB91" i="2"/>
  <c r="AA91" i="2"/>
  <c r="N91" i="2"/>
  <c r="N92" i="2"/>
  <c r="AB92" i="2"/>
  <c r="AB93" i="2"/>
  <c r="AA93" i="2"/>
  <c r="N93" i="2"/>
  <c r="Q93" i="2" s="1"/>
  <c r="K106" i="2"/>
  <c r="O106" i="2"/>
  <c r="AB109" i="2"/>
  <c r="AA109" i="2"/>
  <c r="N110" i="2"/>
  <c r="AB110" i="2"/>
  <c r="K123" i="2"/>
  <c r="O123" i="2"/>
  <c r="AB125" i="2"/>
  <c r="AA125" i="2"/>
  <c r="N125" i="2"/>
  <c r="Q125" i="2" s="1"/>
  <c r="AB127" i="2"/>
  <c r="AA127" i="2"/>
  <c r="N127" i="2"/>
  <c r="N128" i="2"/>
  <c r="AB128" i="2"/>
  <c r="K140" i="2"/>
  <c r="O140" i="2"/>
  <c r="AB142" i="2"/>
  <c r="AA142" i="2"/>
  <c r="N142" i="2"/>
  <c r="Q142" i="2" s="1"/>
  <c r="AB144" i="2"/>
  <c r="AA144" i="2"/>
  <c r="N144" i="2"/>
  <c r="N145" i="2"/>
  <c r="AB145" i="2"/>
  <c r="K157" i="2"/>
  <c r="O157" i="2"/>
  <c r="AB159" i="2"/>
  <c r="AA159" i="2"/>
  <c r="N159" i="2"/>
  <c r="Q159" i="2" s="1"/>
  <c r="K174" i="2"/>
  <c r="O174" i="2"/>
  <c r="AB177" i="2"/>
  <c r="AA177" i="2"/>
  <c r="N177" i="2"/>
  <c r="N178" i="2"/>
  <c r="AB178" i="2"/>
  <c r="K191" i="2"/>
  <c r="O191" i="2"/>
  <c r="AB193" i="2"/>
  <c r="AA193" i="2"/>
  <c r="N193" i="2"/>
  <c r="Q193" i="2" s="1"/>
  <c r="AB195" i="2"/>
  <c r="AA195" i="2"/>
  <c r="N196" i="2"/>
  <c r="AB196" i="2"/>
  <c r="AB197" i="2"/>
  <c r="AA197" i="2"/>
  <c r="N197" i="2"/>
  <c r="Q197" i="2" s="1"/>
  <c r="K208" i="2"/>
  <c r="O208" i="2"/>
  <c r="F2" i="3"/>
  <c r="M21" i="3"/>
  <c r="N21" i="3" s="1"/>
  <c r="AJ5" i="3"/>
  <c r="AI5" i="3"/>
  <c r="N5" i="3"/>
  <c r="Q5" i="3" s="1"/>
  <c r="N6" i="3"/>
  <c r="AJ6" i="3"/>
  <c r="AI6" i="3"/>
  <c r="N7" i="3"/>
  <c r="AJ7" i="3"/>
  <c r="AI7" i="3"/>
  <c r="K21" i="3"/>
  <c r="O21" i="3"/>
  <c r="AI22" i="3"/>
  <c r="AJ22" i="3"/>
  <c r="AJ23" i="3"/>
  <c r="AI23" i="3"/>
  <c r="N23" i="3"/>
  <c r="AJ24" i="3"/>
  <c r="AI24" i="3"/>
  <c r="N24" i="3"/>
  <c r="P24" i="3" s="1"/>
  <c r="N25" i="3"/>
  <c r="AJ25" i="3"/>
  <c r="AI25" i="3"/>
  <c r="AJ26" i="3"/>
  <c r="AI26" i="3"/>
  <c r="N26" i="3"/>
  <c r="Q26" i="3" s="1"/>
  <c r="K38" i="3"/>
  <c r="O38" i="3"/>
  <c r="N42" i="3"/>
  <c r="AJ42" i="3"/>
  <c r="AI43" i="3"/>
  <c r="N43" i="3"/>
  <c r="Q43" i="3" s="1"/>
  <c r="O55" i="3"/>
  <c r="Z2" i="3"/>
  <c r="P6" i="1" s="1"/>
  <c r="AI56" i="3"/>
  <c r="M72" i="3"/>
  <c r="N72" i="3" s="1"/>
  <c r="AJ56" i="3"/>
  <c r="N56" i="3"/>
  <c r="Q56" i="3" s="1"/>
  <c r="AI57" i="3"/>
  <c r="AJ57" i="3"/>
  <c r="N58" i="3"/>
  <c r="AJ58" i="3"/>
  <c r="AI58" i="3"/>
  <c r="AJ60" i="3"/>
  <c r="AI60" i="3"/>
  <c r="K72" i="3"/>
  <c r="O72" i="3"/>
  <c r="M89" i="3"/>
  <c r="AJ73" i="3"/>
  <c r="AI73" i="3"/>
  <c r="N73" i="3"/>
  <c r="Q73" i="3" s="1"/>
  <c r="N74" i="3"/>
  <c r="AJ74" i="3"/>
  <c r="AI74" i="3"/>
  <c r="AJ75" i="3"/>
  <c r="AI75" i="3"/>
  <c r="N75" i="3"/>
  <c r="Q75" i="3" s="1"/>
  <c r="AJ76" i="3"/>
  <c r="AI76" i="3"/>
  <c r="N76" i="3"/>
  <c r="AJ77" i="3"/>
  <c r="AI77" i="3"/>
  <c r="N77" i="3"/>
  <c r="P77" i="3" s="1"/>
  <c r="N78" i="3"/>
  <c r="AJ78" i="3"/>
  <c r="AI78" i="3"/>
  <c r="AJ79" i="3"/>
  <c r="AI79" i="3"/>
  <c r="N79" i="3"/>
  <c r="Q79" i="3" s="1"/>
  <c r="AJ80" i="3"/>
  <c r="AI80" i="3"/>
  <c r="N80" i="3"/>
  <c r="AJ81" i="3"/>
  <c r="AI81" i="3"/>
  <c r="N81" i="3"/>
  <c r="P81" i="3" s="1"/>
  <c r="AJ82" i="3"/>
  <c r="AI82" i="3"/>
  <c r="K89" i="3"/>
  <c r="O89" i="3"/>
  <c r="AJ91" i="3"/>
  <c r="AI91" i="3"/>
  <c r="N91" i="3"/>
  <c r="Q91" i="3" s="1"/>
  <c r="AI107" i="3"/>
  <c r="M123" i="3"/>
  <c r="AJ123" i="3" s="1"/>
  <c r="AK107" i="3" s="1"/>
  <c r="AJ107" i="3"/>
  <c r="N107" i="3"/>
  <c r="Q107" i="3" s="1"/>
  <c r="AI108" i="3"/>
  <c r="AJ108" i="3"/>
  <c r="N109" i="3"/>
  <c r="AJ109" i="3"/>
  <c r="AI109" i="3"/>
  <c r="AJ111" i="3"/>
  <c r="AI111" i="3"/>
  <c r="K123" i="3"/>
  <c r="O123" i="3"/>
  <c r="AJ124" i="3"/>
  <c r="AI124" i="3"/>
  <c r="N124" i="3"/>
  <c r="Q124" i="3" s="1"/>
  <c r="AJ126" i="3"/>
  <c r="AI126" i="3"/>
  <c r="N126" i="3"/>
  <c r="Q126" i="3" s="1"/>
  <c r="K140" i="3"/>
  <c r="O140" i="3"/>
  <c r="AJ143" i="3"/>
  <c r="AI143" i="3"/>
  <c r="O157" i="3"/>
  <c r="M21" i="5"/>
  <c r="N21" i="5" s="1"/>
  <c r="AB5" i="5"/>
  <c r="AA5" i="5"/>
  <c r="N5" i="5"/>
  <c r="N6" i="5"/>
  <c r="AA6" i="5"/>
  <c r="K21" i="5"/>
  <c r="O21" i="5"/>
  <c r="AA22" i="5"/>
  <c r="M38" i="5"/>
  <c r="N38" i="5" s="1"/>
  <c r="AB22" i="5"/>
  <c r="N22" i="5"/>
  <c r="Q22" i="5" s="1"/>
  <c r="AB23" i="5"/>
  <c r="AA23" i="5"/>
  <c r="N23" i="5"/>
  <c r="Q23" i="5" s="1"/>
  <c r="K38" i="5"/>
  <c r="O38" i="5"/>
  <c r="M55" i="5"/>
  <c r="AB39" i="5"/>
  <c r="N39" i="5"/>
  <c r="Q39" i="5" s="1"/>
  <c r="AB40" i="5"/>
  <c r="AA40" i="5"/>
  <c r="N40" i="5"/>
  <c r="Q40" i="5" s="1"/>
  <c r="AB41" i="5"/>
  <c r="AA41" i="5"/>
  <c r="K55" i="5"/>
  <c r="O55" i="5"/>
  <c r="M72" i="5"/>
  <c r="AB56" i="5"/>
  <c r="AA56" i="5"/>
  <c r="N56" i="5"/>
  <c r="Q56" i="5" s="1"/>
  <c r="K72" i="5"/>
  <c r="O72" i="5"/>
  <c r="M89" i="5"/>
  <c r="AB73" i="5"/>
  <c r="AA73" i="5"/>
  <c r="N73" i="5"/>
  <c r="Q73" i="5" s="1"/>
  <c r="AB74" i="5"/>
  <c r="AA74" i="5"/>
  <c r="N74" i="5"/>
  <c r="AB75" i="5"/>
  <c r="AA75" i="5"/>
  <c r="N75" i="5"/>
  <c r="Q75" i="5" s="1"/>
  <c r="AB76" i="5"/>
  <c r="AA76" i="5"/>
  <c r="N76" i="5"/>
  <c r="Q76" i="5" s="1"/>
  <c r="K89" i="5"/>
  <c r="O89" i="5"/>
  <c r="M106" i="5"/>
  <c r="N106" i="5" s="1"/>
  <c r="AB90" i="5"/>
  <c r="AA90" i="5"/>
  <c r="N90" i="5"/>
  <c r="AB91" i="5"/>
  <c r="AA91" i="5"/>
  <c r="N92" i="5"/>
  <c r="AA92" i="5"/>
  <c r="AB93" i="5"/>
  <c r="AA93" i="5"/>
  <c r="N93" i="5"/>
  <c r="Q93" i="5" s="1"/>
  <c r="K106" i="5"/>
  <c r="O106" i="5"/>
  <c r="AB107" i="5"/>
  <c r="M123" i="5"/>
  <c r="N123" i="5" s="1"/>
  <c r="N107" i="5"/>
  <c r="P107" i="5" s="1"/>
  <c r="AB108" i="5"/>
  <c r="AA108" i="5"/>
  <c r="N108" i="5"/>
  <c r="Q108" i="5" s="1"/>
  <c r="AB109" i="5"/>
  <c r="AA109" i="5"/>
  <c r="N110" i="5"/>
  <c r="AA110" i="5"/>
  <c r="K123" i="5"/>
  <c r="O123" i="5"/>
  <c r="AB124" i="5"/>
  <c r="M140" i="5"/>
  <c r="N140" i="5" s="1"/>
  <c r="N124" i="5"/>
  <c r="Q124" i="5" s="1"/>
  <c r="AB125" i="5"/>
  <c r="AA125" i="5"/>
  <c r="N125" i="5"/>
  <c r="Q125" i="5" s="1"/>
  <c r="AB126" i="5"/>
  <c r="AA126" i="5"/>
  <c r="N126" i="5"/>
  <c r="Q126" i="5" s="1"/>
  <c r="AB127" i="5"/>
  <c r="AA127" i="5"/>
  <c r="N128" i="5"/>
  <c r="AA128" i="5"/>
  <c r="K140" i="5"/>
  <c r="O140" i="5"/>
  <c r="AA141" i="5"/>
  <c r="M157" i="5"/>
  <c r="N157" i="5" s="1"/>
  <c r="AB141" i="5"/>
  <c r="N141" i="5"/>
  <c r="Q141" i="5" s="1"/>
  <c r="AB142" i="5"/>
  <c r="AA142" i="5"/>
  <c r="N142" i="5"/>
  <c r="Q142" i="5" s="1"/>
  <c r="AB143" i="5"/>
  <c r="AA143" i="5"/>
  <c r="N143" i="5"/>
  <c r="Q143" i="5" s="1"/>
  <c r="AB144" i="5"/>
  <c r="AA144" i="5"/>
  <c r="N145" i="5"/>
  <c r="AA145" i="5"/>
  <c r="K157" i="5"/>
  <c r="O157" i="5"/>
  <c r="AA158" i="5"/>
  <c r="M174" i="5"/>
  <c r="N174" i="5" s="1"/>
  <c r="AB158" i="5"/>
  <c r="N158" i="5"/>
  <c r="Q158" i="5" s="1"/>
  <c r="AB159" i="5"/>
  <c r="AA159" i="5"/>
  <c r="N159" i="5"/>
  <c r="Q159" i="5" s="1"/>
  <c r="K174" i="5"/>
  <c r="O174" i="5"/>
  <c r="AA175" i="5"/>
  <c r="M191" i="5"/>
  <c r="N191" i="5" s="1"/>
  <c r="AB175" i="5"/>
  <c r="N175" i="5"/>
  <c r="P175" i="5" s="1"/>
  <c r="AB176" i="5"/>
  <c r="AA176" i="5"/>
  <c r="N176" i="5"/>
  <c r="Q176" i="5" s="1"/>
  <c r="AB177" i="5"/>
  <c r="AA177" i="5"/>
  <c r="N178" i="5"/>
  <c r="AA178" i="5"/>
  <c r="K191" i="5"/>
  <c r="O191" i="5"/>
  <c r="AB192" i="5"/>
  <c r="M208" i="5"/>
  <c r="N208" i="5" s="1"/>
  <c r="N192" i="5"/>
  <c r="Q192" i="5" s="1"/>
  <c r="AB193" i="5"/>
  <c r="AA193" i="5"/>
  <c r="N193" i="5"/>
  <c r="Q193" i="5" s="1"/>
  <c r="AB194" i="5"/>
  <c r="AA194" i="5"/>
  <c r="N194" i="5"/>
  <c r="Q194" i="5" s="1"/>
  <c r="AB195" i="5"/>
  <c r="AA195" i="5"/>
  <c r="AB197" i="5"/>
  <c r="AA197" i="5"/>
  <c r="N197" i="5"/>
  <c r="Q197" i="5" s="1"/>
  <c r="K208" i="5"/>
  <c r="O208" i="5"/>
  <c r="F2" i="6"/>
  <c r="AJ5" i="6"/>
  <c r="AI5" i="6"/>
  <c r="N5" i="6"/>
  <c r="N6" i="6"/>
  <c r="AJ6" i="6"/>
  <c r="AI6" i="6"/>
  <c r="K21" i="6"/>
  <c r="O21" i="6"/>
  <c r="AI23" i="6"/>
  <c r="AJ23" i="6"/>
  <c r="N23" i="6"/>
  <c r="Q23" i="6" s="1"/>
  <c r="N26" i="6"/>
  <c r="AJ26" i="6"/>
  <c r="AI26" i="6"/>
  <c r="K38" i="6"/>
  <c r="O38" i="6"/>
  <c r="M55" i="6"/>
  <c r="N39" i="6"/>
  <c r="P39" i="6" s="1"/>
  <c r="AJ40" i="6"/>
  <c r="AI40" i="6"/>
  <c r="N40" i="6"/>
  <c r="Q40" i="6" s="1"/>
  <c r="AJ41" i="6"/>
  <c r="AI41" i="6"/>
  <c r="AJ43" i="6"/>
  <c r="AI43" i="6"/>
  <c r="N43" i="6"/>
  <c r="Q43" i="6" s="1"/>
  <c r="AJ44" i="6"/>
  <c r="AI44" i="6"/>
  <c r="N44" i="6"/>
  <c r="Q44" i="6" s="1"/>
  <c r="AJ45" i="6"/>
  <c r="AI45" i="6"/>
  <c r="K55" i="6"/>
  <c r="O55" i="6"/>
  <c r="AC2" i="6"/>
  <c r="M72" i="6"/>
  <c r="AJ56" i="6"/>
  <c r="AI56" i="6"/>
  <c r="AI57" i="6"/>
  <c r="AJ57" i="6"/>
  <c r="AJ59" i="6"/>
  <c r="AI59" i="6"/>
  <c r="N59" i="6"/>
  <c r="Q59" i="6" s="1"/>
  <c r="AJ60" i="6"/>
  <c r="N60" i="6"/>
  <c r="K72" i="6"/>
  <c r="O72" i="6"/>
  <c r="M89" i="6"/>
  <c r="AJ73" i="6"/>
  <c r="AI73" i="6"/>
  <c r="N73" i="6"/>
  <c r="Q73" i="6" s="1"/>
  <c r="AJ75" i="6"/>
  <c r="AI75" i="6"/>
  <c r="N75" i="6"/>
  <c r="AJ76" i="6"/>
  <c r="AI76" i="6"/>
  <c r="N76" i="6"/>
  <c r="Q76" i="6" s="1"/>
  <c r="AJ79" i="6"/>
  <c r="AI79" i="6"/>
  <c r="N79" i="6"/>
  <c r="AJ80" i="6"/>
  <c r="AI80" i="6"/>
  <c r="N80" i="6"/>
  <c r="Q80" i="6" s="1"/>
  <c r="K89" i="6"/>
  <c r="O89" i="6"/>
  <c r="M106" i="6"/>
  <c r="N90" i="6"/>
  <c r="Q90" i="6" s="1"/>
  <c r="AJ91" i="6"/>
  <c r="AI91" i="6"/>
  <c r="N91" i="6"/>
  <c r="Q91" i="6" s="1"/>
  <c r="N92" i="6"/>
  <c r="AJ92" i="6"/>
  <c r="AI92" i="6"/>
  <c r="AJ93" i="6"/>
  <c r="AI93" i="6"/>
  <c r="K106" i="6"/>
  <c r="M123" i="6"/>
  <c r="AJ107" i="6"/>
  <c r="AI107" i="6"/>
  <c r="AI108" i="6"/>
  <c r="AJ108" i="6"/>
  <c r="AJ109" i="6"/>
  <c r="N109" i="6"/>
  <c r="Q109" i="6" s="1"/>
  <c r="AJ110" i="6"/>
  <c r="AI110" i="6"/>
  <c r="N110" i="6"/>
  <c r="Q110" i="6" s="1"/>
  <c r="AJ111" i="6"/>
  <c r="AI111" i="6"/>
  <c r="N111" i="6"/>
  <c r="Q111" i="6" s="1"/>
  <c r="K123" i="6"/>
  <c r="O123" i="6"/>
  <c r="AJ124" i="6"/>
  <c r="AI124" i="6"/>
  <c r="N124" i="6"/>
  <c r="Q124" i="6" s="1"/>
  <c r="N126" i="6"/>
  <c r="AJ126" i="6"/>
  <c r="AI126" i="6"/>
  <c r="K140" i="6"/>
  <c r="O140" i="6"/>
  <c r="M157" i="6"/>
  <c r="N141" i="6"/>
  <c r="Q141" i="6" s="1"/>
  <c r="AJ142" i="6"/>
  <c r="AI142" i="6"/>
  <c r="N142" i="6"/>
  <c r="AJ143" i="6"/>
  <c r="AI143" i="6"/>
  <c r="K157" i="6"/>
  <c r="O157" i="6"/>
  <c r="E8" i="7"/>
  <c r="M21" i="8"/>
  <c r="AB5" i="8"/>
  <c r="AA5" i="8"/>
  <c r="N5" i="8"/>
  <c r="K21" i="8"/>
  <c r="O21" i="8"/>
  <c r="N22" i="8"/>
  <c r="AB22" i="8"/>
  <c r="N23" i="8"/>
  <c r="AA23" i="8"/>
  <c r="O38" i="8"/>
  <c r="M55" i="8"/>
  <c r="AB39" i="8"/>
  <c r="AA39" i="8"/>
  <c r="N39" i="8"/>
  <c r="AB41" i="8"/>
  <c r="AA41" i="8"/>
  <c r="N41" i="8"/>
  <c r="Q41" i="8" s="1"/>
  <c r="K55" i="8"/>
  <c r="O55" i="8"/>
  <c r="AB56" i="8"/>
  <c r="M72" i="8"/>
  <c r="N56" i="8"/>
  <c r="K72" i="8"/>
  <c r="O72" i="8"/>
  <c r="M89" i="8"/>
  <c r="N73" i="8"/>
  <c r="AB74" i="8"/>
  <c r="AA74" i="8"/>
  <c r="N74" i="8"/>
  <c r="K89" i="8"/>
  <c r="H1" i="8"/>
  <c r="AB91" i="8"/>
  <c r="AA91" i="8"/>
  <c r="N91" i="8"/>
  <c r="Q91" i="8" s="1"/>
  <c r="AB92" i="8"/>
  <c r="AA92" i="8"/>
  <c r="N92" i="8"/>
  <c r="O106" i="8"/>
  <c r="AB107" i="8"/>
  <c r="N107" i="8"/>
  <c r="AB109" i="8"/>
  <c r="AA109" i="8"/>
  <c r="N109" i="8"/>
  <c r="Q109" i="8" s="1"/>
  <c r="AB110" i="8"/>
  <c r="AA110" i="8"/>
  <c r="N110" i="8"/>
  <c r="K123" i="8"/>
  <c r="O123" i="8"/>
  <c r="AB124" i="8"/>
  <c r="AA124" i="8"/>
  <c r="N124" i="8"/>
  <c r="Q124" i="8" s="1"/>
  <c r="AB127" i="8"/>
  <c r="AA127" i="8"/>
  <c r="N127" i="8"/>
  <c r="Q127" i="8" s="1"/>
  <c r="AB128" i="8"/>
  <c r="AA128" i="8"/>
  <c r="N128" i="8"/>
  <c r="K140" i="8"/>
  <c r="O140" i="8"/>
  <c r="AB141" i="8"/>
  <c r="AA141" i="8"/>
  <c r="N141" i="8"/>
  <c r="Q141" i="8" s="1"/>
  <c r="M157" i="8"/>
  <c r="K157" i="8"/>
  <c r="O157" i="8"/>
  <c r="AB159" i="8"/>
  <c r="AA159" i="8"/>
  <c r="N159" i="8"/>
  <c r="Q159" i="8" s="1"/>
  <c r="AB160" i="8"/>
  <c r="AA160" i="8"/>
  <c r="N160" i="8"/>
  <c r="K174" i="8"/>
  <c r="O174" i="8"/>
  <c r="M191" i="8"/>
  <c r="AB175" i="8"/>
  <c r="AA175" i="8"/>
  <c r="N175" i="8"/>
  <c r="Q175" i="8" s="1"/>
  <c r="AB178" i="8"/>
  <c r="AA178" i="8"/>
  <c r="N178" i="8"/>
  <c r="Q178" i="8" s="1"/>
  <c r="K191" i="8"/>
  <c r="O191" i="8"/>
  <c r="AB193" i="8"/>
  <c r="AA193" i="8"/>
  <c r="N193" i="8"/>
  <c r="AB196" i="8"/>
  <c r="AA196" i="8"/>
  <c r="N196" i="8"/>
  <c r="Q196" i="8" s="1"/>
  <c r="AB197" i="8"/>
  <c r="AA197" i="8"/>
  <c r="N197" i="8"/>
  <c r="K208" i="8"/>
  <c r="O208" i="8"/>
  <c r="F2" i="9"/>
  <c r="M21" i="9"/>
  <c r="N5" i="9"/>
  <c r="Q5" i="9" s="1"/>
  <c r="AI23" i="9"/>
  <c r="AJ23" i="9"/>
  <c r="N23" i="9"/>
  <c r="N24" i="9"/>
  <c r="AJ24" i="9"/>
  <c r="AI24" i="9"/>
  <c r="AJ25" i="9"/>
  <c r="AI25" i="9"/>
  <c r="K38" i="9"/>
  <c r="O38" i="9"/>
  <c r="M55" i="9"/>
  <c r="AJ39" i="9"/>
  <c r="AJ40" i="9"/>
  <c r="AI40" i="9"/>
  <c r="N40" i="9"/>
  <c r="AJ43" i="9"/>
  <c r="AI43" i="9"/>
  <c r="N43" i="9"/>
  <c r="Q43" i="9" s="1"/>
  <c r="AJ44" i="9"/>
  <c r="AI44" i="9"/>
  <c r="N44" i="9"/>
  <c r="O55" i="9"/>
  <c r="AJ56" i="9"/>
  <c r="N56" i="9"/>
  <c r="Q56" i="9" s="1"/>
  <c r="AJ57" i="9"/>
  <c r="N57" i="9"/>
  <c r="N59" i="9"/>
  <c r="AJ59" i="9"/>
  <c r="AI59" i="9"/>
  <c r="AJ60" i="9"/>
  <c r="AI60" i="9"/>
  <c r="N60" i="9"/>
  <c r="Q60" i="9" s="1"/>
  <c r="K72" i="9"/>
  <c r="O72" i="9"/>
  <c r="Y2" i="9"/>
  <c r="M89" i="9"/>
  <c r="AJ73" i="9"/>
  <c r="AI73" i="9"/>
  <c r="N73" i="9"/>
  <c r="AJ74" i="9"/>
  <c r="AI74" i="9"/>
  <c r="AJ75" i="9"/>
  <c r="N75" i="9"/>
  <c r="Q75" i="9" s="1"/>
  <c r="AI76" i="9"/>
  <c r="AJ76" i="9"/>
  <c r="N76" i="9"/>
  <c r="AJ77" i="9"/>
  <c r="AI77" i="9"/>
  <c r="N77" i="9"/>
  <c r="AJ78" i="9"/>
  <c r="AI78" i="9"/>
  <c r="AJ79" i="9"/>
  <c r="N79" i="9"/>
  <c r="Q79" i="9" s="1"/>
  <c r="AI80" i="9"/>
  <c r="AJ80" i="9"/>
  <c r="N80" i="9"/>
  <c r="AJ81" i="9"/>
  <c r="AI81" i="9"/>
  <c r="N81" i="9"/>
  <c r="AJ82" i="9"/>
  <c r="AI82" i="9"/>
  <c r="O89" i="9"/>
  <c r="AJ91" i="9"/>
  <c r="AI91" i="9"/>
  <c r="N91" i="9"/>
  <c r="O106" i="9"/>
  <c r="AJ107" i="9"/>
  <c r="N107" i="9"/>
  <c r="Q107" i="9" s="1"/>
  <c r="AI108" i="9"/>
  <c r="AJ108" i="9"/>
  <c r="N108" i="9"/>
  <c r="N110" i="9"/>
  <c r="AI110" i="9"/>
  <c r="AJ111" i="9"/>
  <c r="AI111" i="9"/>
  <c r="N111" i="9"/>
  <c r="Q111" i="9" s="1"/>
  <c r="K123" i="9"/>
  <c r="O123" i="9"/>
  <c r="AJ124" i="9"/>
  <c r="AI124" i="9"/>
  <c r="N124" i="9"/>
  <c r="AJ125" i="9"/>
  <c r="AI125" i="9"/>
  <c r="AJ126" i="9"/>
  <c r="AI126" i="9"/>
  <c r="N126" i="9"/>
  <c r="Q126" i="9" s="1"/>
  <c r="K140" i="9"/>
  <c r="O140" i="9"/>
  <c r="M157" i="9"/>
  <c r="AJ141" i="9"/>
  <c r="AI141" i="9"/>
  <c r="N141" i="9"/>
  <c r="Q141" i="9" s="1"/>
  <c r="K157" i="9"/>
  <c r="O157" i="9"/>
  <c r="Q110" i="9"/>
  <c r="P110" i="9"/>
  <c r="AB157" i="8"/>
  <c r="AC141" i="8" s="1"/>
  <c r="AA157" i="8"/>
  <c r="N157" i="8"/>
  <c r="N55" i="8"/>
  <c r="AA55" i="8"/>
  <c r="AB55" i="8"/>
  <c r="AC39" i="8" s="1"/>
  <c r="Q158" i="8"/>
  <c r="P158" i="8"/>
  <c r="Q58" i="9"/>
  <c r="P58" i="9"/>
  <c r="AJ157" i="9"/>
  <c r="AK141" i="9" s="1"/>
  <c r="AI157" i="9"/>
  <c r="N157" i="9"/>
  <c r="Q192" i="8"/>
  <c r="P192" i="8"/>
  <c r="P22" i="8"/>
  <c r="Q22" i="8"/>
  <c r="P24" i="9"/>
  <c r="Q24" i="9"/>
  <c r="AB89" i="8"/>
  <c r="AC73" i="8" s="1"/>
  <c r="AA89" i="8"/>
  <c r="N89" i="8"/>
  <c r="N191" i="8"/>
  <c r="AA191" i="8"/>
  <c r="AB191" i="8"/>
  <c r="AC175" i="8" s="1"/>
  <c r="Q7" i="9"/>
  <c r="P7" i="9"/>
  <c r="AJ106" i="9"/>
  <c r="AK90" i="9" s="1"/>
  <c r="AI106" i="9"/>
  <c r="N106" i="9"/>
  <c r="N89" i="9"/>
  <c r="AJ89" i="9"/>
  <c r="AK73" i="9" s="1"/>
  <c r="AI89" i="9"/>
  <c r="Q59" i="9"/>
  <c r="P59" i="9"/>
  <c r="Q6" i="8"/>
  <c r="P6" i="8"/>
  <c r="Q90" i="8"/>
  <c r="P90" i="8"/>
  <c r="N21" i="9"/>
  <c r="AJ21" i="9"/>
  <c r="AK5" i="9" s="1"/>
  <c r="AI21" i="9"/>
  <c r="Q109" i="9"/>
  <c r="P109" i="9"/>
  <c r="F2" i="8"/>
  <c r="I3" i="7"/>
  <c r="Q23" i="8"/>
  <c r="P23" i="8"/>
  <c r="AB21" i="8"/>
  <c r="AC5" i="8" s="1"/>
  <c r="AA21" i="8"/>
  <c r="N21" i="8"/>
  <c r="AJ55" i="9"/>
  <c r="AK39" i="9" s="1"/>
  <c r="AI55" i="9"/>
  <c r="N55" i="9"/>
  <c r="P41" i="8"/>
  <c r="P91" i="8"/>
  <c r="P109" i="8"/>
  <c r="P127" i="8"/>
  <c r="P159" i="8"/>
  <c r="P178" i="8"/>
  <c r="P196" i="8"/>
  <c r="P43" i="9"/>
  <c r="AB23" i="8"/>
  <c r="N40" i="8"/>
  <c r="AA56" i="8"/>
  <c r="AA73" i="8"/>
  <c r="N76" i="8"/>
  <c r="O89" i="8"/>
  <c r="N108" i="8"/>
  <c r="N126" i="8"/>
  <c r="N143" i="8"/>
  <c r="N177" i="8"/>
  <c r="AA192" i="8"/>
  <c r="N195" i="8"/>
  <c r="N22" i="9"/>
  <c r="AI39" i="9"/>
  <c r="N42" i="9"/>
  <c r="N46" i="9"/>
  <c r="AI90" i="9"/>
  <c r="N93" i="9"/>
  <c r="AJ110" i="9"/>
  <c r="M140" i="9"/>
  <c r="N143" i="9"/>
  <c r="AA22" i="8"/>
  <c r="M38" i="8"/>
  <c r="AB73" i="8"/>
  <c r="M106" i="8"/>
  <c r="AB192" i="8"/>
  <c r="N6" i="9"/>
  <c r="AJ90" i="9"/>
  <c r="AI7" i="9"/>
  <c r="AI58" i="9"/>
  <c r="M72" i="9"/>
  <c r="AI109" i="9"/>
  <c r="M123" i="9"/>
  <c r="AB6" i="8"/>
  <c r="AB72" i="8"/>
  <c r="AC56" i="8" s="1"/>
  <c r="N75" i="8"/>
  <c r="AA90" i="8"/>
  <c r="N93" i="8"/>
  <c r="N125" i="8"/>
  <c r="N142" i="8"/>
  <c r="AA158" i="8"/>
  <c r="N176" i="8"/>
  <c r="N194" i="8"/>
  <c r="H1" i="9"/>
  <c r="AJ7" i="9"/>
  <c r="M38" i="9"/>
  <c r="N41" i="9"/>
  <c r="N45" i="9"/>
  <c r="AJ58" i="9"/>
  <c r="N92" i="9"/>
  <c r="AJ109" i="9"/>
  <c r="N142" i="9"/>
  <c r="AA40" i="8"/>
  <c r="AA76" i="8"/>
  <c r="AB90" i="8"/>
  <c r="AA108" i="8"/>
  <c r="M123" i="8"/>
  <c r="AA126" i="8"/>
  <c r="M140" i="8"/>
  <c r="AA143" i="8"/>
  <c r="AB158" i="8"/>
  <c r="M174" i="8"/>
  <c r="AA177" i="8"/>
  <c r="AA195" i="8"/>
  <c r="M208" i="8"/>
  <c r="P5" i="9"/>
  <c r="AI42" i="9"/>
  <c r="AI46" i="9"/>
  <c r="P56" i="9"/>
  <c r="P75" i="9"/>
  <c r="P79" i="9"/>
  <c r="AI93" i="9"/>
  <c r="P107" i="9"/>
  <c r="P126" i="9"/>
  <c r="AI143" i="9"/>
  <c r="AA6" i="8"/>
  <c r="AI6" i="9"/>
  <c r="AI22" i="9"/>
  <c r="N25" i="9"/>
  <c r="AI57" i="9"/>
  <c r="N74" i="9"/>
  <c r="N78" i="9"/>
  <c r="N82" i="9"/>
  <c r="N125" i="9"/>
  <c r="AA107" i="8"/>
  <c r="P124" i="8"/>
  <c r="P141" i="8"/>
  <c r="P175" i="8"/>
  <c r="K21" i="9"/>
  <c r="P60" i="9"/>
  <c r="AI75" i="9"/>
  <c r="AI79" i="9"/>
  <c r="P111" i="9"/>
  <c r="P141" i="9"/>
  <c r="AA75" i="8"/>
  <c r="AA93" i="8"/>
  <c r="AA125" i="8"/>
  <c r="AA142" i="8"/>
  <c r="AA176" i="8"/>
  <c r="AA194" i="8"/>
  <c r="AI5" i="9"/>
  <c r="N39" i="9"/>
  <c r="AI41" i="9"/>
  <c r="AI45" i="9"/>
  <c r="AI56" i="9"/>
  <c r="N90" i="9"/>
  <c r="AI92" i="9"/>
  <c r="AI107" i="9"/>
  <c r="AI142" i="9"/>
  <c r="AB142" i="8"/>
  <c r="AJ5" i="9"/>
  <c r="K8" i="1"/>
  <c r="E8" i="1"/>
  <c r="E8" i="4"/>
  <c r="I8" i="4"/>
  <c r="M8" i="4"/>
  <c r="K8" i="4"/>
  <c r="Q92" i="5"/>
  <c r="P92" i="5"/>
  <c r="P191" i="5"/>
  <c r="Q191" i="5"/>
  <c r="R175" i="5" s="1"/>
  <c r="Q6" i="6"/>
  <c r="P6" i="6"/>
  <c r="AJ106" i="6"/>
  <c r="AK90" i="6" s="1"/>
  <c r="AI106" i="6"/>
  <c r="N106" i="6"/>
  <c r="Q92" i="6"/>
  <c r="P92" i="6"/>
  <c r="AJ157" i="6"/>
  <c r="AK141" i="6" s="1"/>
  <c r="AI157" i="6"/>
  <c r="N157" i="6"/>
  <c r="Q106" i="5"/>
  <c r="R90" i="5" s="1"/>
  <c r="P106" i="5"/>
  <c r="P157" i="5"/>
  <c r="Q157" i="5"/>
  <c r="R141" i="5" s="1"/>
  <c r="Q26" i="6"/>
  <c r="P26" i="6"/>
  <c r="P21" i="5"/>
  <c r="Q21" i="5"/>
  <c r="R5" i="5" s="1"/>
  <c r="AB55" i="5"/>
  <c r="AC39" i="5" s="1"/>
  <c r="AA55" i="5"/>
  <c r="N55" i="5"/>
  <c r="AB89" i="5"/>
  <c r="AC73" i="5" s="1"/>
  <c r="AA89" i="5"/>
  <c r="N89" i="5"/>
  <c r="P140" i="5"/>
  <c r="Q140" i="5"/>
  <c r="R124" i="5" s="1"/>
  <c r="F2" i="5"/>
  <c r="I3" i="4"/>
  <c r="P123" i="5"/>
  <c r="Q123" i="5"/>
  <c r="R107" i="5" s="1"/>
  <c r="AJ55" i="6"/>
  <c r="AK39" i="6" s="1"/>
  <c r="AI55" i="6"/>
  <c r="N55" i="6"/>
  <c r="Q58" i="6"/>
  <c r="P58" i="6"/>
  <c r="Q196" i="5"/>
  <c r="P196" i="5"/>
  <c r="Q208" i="5"/>
  <c r="R192" i="5" s="1"/>
  <c r="P208" i="5"/>
  <c r="P24" i="6"/>
  <c r="Q24" i="6"/>
  <c r="N72" i="6"/>
  <c r="AJ72" i="6"/>
  <c r="AK56" i="6" s="1"/>
  <c r="AI72" i="6"/>
  <c r="Q178" i="5"/>
  <c r="P178" i="5"/>
  <c r="Q7" i="6"/>
  <c r="P7" i="6"/>
  <c r="N89" i="6"/>
  <c r="AJ89" i="6"/>
  <c r="AK73" i="6" s="1"/>
  <c r="AI89" i="6"/>
  <c r="Q145" i="5"/>
  <c r="P145" i="5"/>
  <c r="P81" i="6"/>
  <c r="Q81" i="6"/>
  <c r="Q6" i="5"/>
  <c r="P6" i="5"/>
  <c r="Q128" i="5"/>
  <c r="P128" i="5"/>
  <c r="Q174" i="5"/>
  <c r="R158" i="5" s="1"/>
  <c r="P174" i="5"/>
  <c r="P77" i="6"/>
  <c r="Q77" i="6"/>
  <c r="N123" i="6"/>
  <c r="AJ123" i="6"/>
  <c r="AK107" i="6" s="1"/>
  <c r="AI123" i="6"/>
  <c r="Q110" i="5"/>
  <c r="P110" i="5"/>
  <c r="P38" i="5"/>
  <c r="Q38" i="5"/>
  <c r="R22" i="5" s="1"/>
  <c r="Q42" i="6"/>
  <c r="P42" i="6"/>
  <c r="Q126" i="6"/>
  <c r="P126" i="6"/>
  <c r="Q107" i="5"/>
  <c r="AA38" i="5"/>
  <c r="AA106" i="5"/>
  <c r="AA174" i="5"/>
  <c r="AA208" i="5"/>
  <c r="G8" i="4"/>
  <c r="AB38" i="5"/>
  <c r="AC22" i="5" s="1"/>
  <c r="N41" i="5"/>
  <c r="P56" i="5"/>
  <c r="P73" i="5"/>
  <c r="N91" i="5"/>
  <c r="AB106" i="5"/>
  <c r="AC90" i="5" s="1"/>
  <c r="N109" i="5"/>
  <c r="AA124" i="5"/>
  <c r="N127" i="5"/>
  <c r="N144" i="5"/>
  <c r="AB174" i="5"/>
  <c r="AC158" i="5" s="1"/>
  <c r="N177" i="5"/>
  <c r="AA192" i="5"/>
  <c r="N195" i="5"/>
  <c r="AB208" i="5"/>
  <c r="AC192" i="5" s="1"/>
  <c r="N22" i="6"/>
  <c r="AI24" i="6"/>
  <c r="M38" i="6"/>
  <c r="N41" i="6"/>
  <c r="N45" i="6"/>
  <c r="AI77" i="6"/>
  <c r="AI81" i="6"/>
  <c r="AI90" i="6"/>
  <c r="N93" i="6"/>
  <c r="P109" i="6"/>
  <c r="M140" i="6"/>
  <c r="N143" i="6"/>
  <c r="Q175" i="5"/>
  <c r="AA196" i="5"/>
  <c r="P23" i="6"/>
  <c r="AJ24" i="6"/>
  <c r="AI42" i="6"/>
  <c r="N57" i="6"/>
  <c r="P76" i="6"/>
  <c r="AJ77" i="6"/>
  <c r="P80" i="6"/>
  <c r="AJ81" i="6"/>
  <c r="AJ90" i="6"/>
  <c r="N108" i="6"/>
  <c r="AB6" i="5"/>
  <c r="AA21" i="5"/>
  <c r="AB92" i="5"/>
  <c r="AB110" i="5"/>
  <c r="AA123" i="5"/>
  <c r="AB128" i="5"/>
  <c r="AA140" i="5"/>
  <c r="AB145" i="5"/>
  <c r="AA157" i="5"/>
  <c r="AB178" i="5"/>
  <c r="AA191" i="5"/>
  <c r="AB196" i="5"/>
  <c r="AI7" i="6"/>
  <c r="AJ42" i="6"/>
  <c r="N56" i="6"/>
  <c r="AI58" i="6"/>
  <c r="N107" i="6"/>
  <c r="AI109" i="6"/>
  <c r="Q39" i="6"/>
  <c r="AB21" i="5"/>
  <c r="AC5" i="5" s="1"/>
  <c r="AB123" i="5"/>
  <c r="AC107" i="5" s="1"/>
  <c r="AB140" i="5"/>
  <c r="AC124" i="5" s="1"/>
  <c r="AB157" i="5"/>
  <c r="AC141" i="5" s="1"/>
  <c r="AB191" i="5"/>
  <c r="AC175" i="5" s="1"/>
  <c r="H1" i="6"/>
  <c r="AJ7" i="6"/>
  <c r="AJ58" i="6"/>
  <c r="P40" i="5"/>
  <c r="AA72" i="5"/>
  <c r="P76" i="5"/>
  <c r="P108" i="5"/>
  <c r="P126" i="5"/>
  <c r="P143" i="5"/>
  <c r="P176" i="5"/>
  <c r="P194" i="5"/>
  <c r="AI22" i="6"/>
  <c r="N25" i="6"/>
  <c r="P40" i="6"/>
  <c r="P44" i="6"/>
  <c r="N74" i="6"/>
  <c r="N78" i="6"/>
  <c r="N82" i="6"/>
  <c r="N125" i="6"/>
  <c r="P39" i="5"/>
  <c r="P111" i="6"/>
  <c r="P141" i="6"/>
  <c r="P23" i="5"/>
  <c r="P75" i="5"/>
  <c r="P93" i="5"/>
  <c r="P125" i="5"/>
  <c r="P142" i="5"/>
  <c r="P159" i="5"/>
  <c r="P193" i="5"/>
  <c r="P197" i="5"/>
  <c r="M21" i="6"/>
  <c r="P43" i="6"/>
  <c r="AI60" i="6"/>
  <c r="P73" i="6"/>
  <c r="P91" i="6"/>
  <c r="P124" i="6"/>
  <c r="P22" i="5"/>
  <c r="AA39" i="5"/>
  <c r="AA107" i="5"/>
  <c r="P124" i="5"/>
  <c r="P141" i="5"/>
  <c r="P158" i="5"/>
  <c r="P192" i="5"/>
  <c r="AI25" i="6"/>
  <c r="AI39" i="6"/>
  <c r="P59" i="6"/>
  <c r="AI74" i="6"/>
  <c r="AI78" i="6"/>
  <c r="AI82" i="6"/>
  <c r="P90" i="6"/>
  <c r="P110" i="6"/>
  <c r="AI125" i="6"/>
  <c r="AI141" i="6"/>
  <c r="AJ39" i="6"/>
  <c r="AJ141" i="6"/>
  <c r="Q178" i="2"/>
  <c r="P178" i="2"/>
  <c r="Q109" i="3"/>
  <c r="P109" i="3"/>
  <c r="Q74" i="3"/>
  <c r="P74" i="3"/>
  <c r="AA72" i="2"/>
  <c r="AB72" i="2"/>
  <c r="AC56" i="2" s="1"/>
  <c r="N72" i="2"/>
  <c r="Q22" i="2"/>
  <c r="P22" i="2"/>
  <c r="Q158" i="2"/>
  <c r="P158" i="2"/>
  <c r="AJ55" i="3"/>
  <c r="AK39" i="3" s="1"/>
  <c r="AI55" i="3"/>
  <c r="N55" i="3"/>
  <c r="Q42" i="3"/>
  <c r="P42" i="3"/>
  <c r="Q78" i="3"/>
  <c r="P78" i="3"/>
  <c r="Q25" i="3"/>
  <c r="P25" i="3"/>
  <c r="AJ157" i="3"/>
  <c r="AK141" i="3" s="1"/>
  <c r="AI157" i="3"/>
  <c r="N157" i="3"/>
  <c r="Q6" i="2"/>
  <c r="P6" i="2"/>
  <c r="Q145" i="2"/>
  <c r="P145" i="2"/>
  <c r="Q7" i="3"/>
  <c r="P7" i="3"/>
  <c r="Q58" i="3"/>
  <c r="P58" i="3"/>
  <c r="Q21" i="3"/>
  <c r="R5" i="3" s="1"/>
  <c r="P21" i="3"/>
  <c r="Q74" i="2"/>
  <c r="P74" i="2"/>
  <c r="Q92" i="2"/>
  <c r="P92" i="2"/>
  <c r="Q196" i="2"/>
  <c r="P196" i="2"/>
  <c r="Q110" i="3"/>
  <c r="P110" i="3"/>
  <c r="Q110" i="2"/>
  <c r="P110" i="2"/>
  <c r="AB55" i="2"/>
  <c r="AC39" i="2" s="1"/>
  <c r="AA55" i="2"/>
  <c r="N55" i="2"/>
  <c r="Q128" i="2"/>
  <c r="P128" i="2"/>
  <c r="P72" i="3"/>
  <c r="Q72" i="3"/>
  <c r="R56" i="3" s="1"/>
  <c r="AJ106" i="3"/>
  <c r="AK90" i="3" s="1"/>
  <c r="AI106" i="3"/>
  <c r="N106" i="3"/>
  <c r="AA21" i="2"/>
  <c r="AB21" i="2"/>
  <c r="AC5" i="2" s="1"/>
  <c r="N21" i="2"/>
  <c r="Q192" i="2"/>
  <c r="P192" i="2"/>
  <c r="N157" i="2"/>
  <c r="AA157" i="2"/>
  <c r="AB157" i="2"/>
  <c r="AC141" i="2" s="1"/>
  <c r="N140" i="2"/>
  <c r="AA140" i="2"/>
  <c r="AB140" i="2"/>
  <c r="AC124" i="2" s="1"/>
  <c r="Q6" i="3"/>
  <c r="P6" i="3"/>
  <c r="Q59" i="3"/>
  <c r="P59" i="3"/>
  <c r="P75" i="2"/>
  <c r="Q24" i="3"/>
  <c r="AJ43" i="3"/>
  <c r="AI59" i="3"/>
  <c r="Q77" i="3"/>
  <c r="Q81" i="3"/>
  <c r="AI110" i="3"/>
  <c r="P5" i="2"/>
  <c r="AA22" i="2"/>
  <c r="N41" i="2"/>
  <c r="P73" i="2"/>
  <c r="N109" i="2"/>
  <c r="AA124" i="2"/>
  <c r="AA141" i="2"/>
  <c r="AA158" i="2"/>
  <c r="AA192" i="2"/>
  <c r="N195" i="2"/>
  <c r="N22" i="3"/>
  <c r="M38" i="3"/>
  <c r="N41" i="3"/>
  <c r="N45" i="3"/>
  <c r="AJ59" i="3"/>
  <c r="AI90" i="3"/>
  <c r="N93" i="3"/>
  <c r="O106" i="3"/>
  <c r="AJ110" i="3"/>
  <c r="M140" i="3"/>
  <c r="N143" i="3"/>
  <c r="AB40" i="2"/>
  <c r="AA6" i="2"/>
  <c r="AB22" i="2"/>
  <c r="AA74" i="2"/>
  <c r="M89" i="2"/>
  <c r="AA92" i="2"/>
  <c r="AA110" i="2"/>
  <c r="AB124" i="2"/>
  <c r="AA128" i="2"/>
  <c r="AB141" i="2"/>
  <c r="AA145" i="2"/>
  <c r="AB158" i="2"/>
  <c r="AA178" i="2"/>
  <c r="AB192" i="2"/>
  <c r="AA196" i="2"/>
  <c r="AI42" i="3"/>
  <c r="N57" i="3"/>
  <c r="AI72" i="3"/>
  <c r="AJ90" i="3"/>
  <c r="N108" i="3"/>
  <c r="AI123" i="3"/>
  <c r="AJ72" i="3"/>
  <c r="AK56" i="3" s="1"/>
  <c r="N76" i="2"/>
  <c r="N108" i="2"/>
  <c r="N126" i="2"/>
  <c r="N143" i="2"/>
  <c r="N176" i="2"/>
  <c r="N194" i="2"/>
  <c r="H1" i="3"/>
  <c r="N40" i="3"/>
  <c r="N44" i="3"/>
  <c r="AJ89" i="3"/>
  <c r="AK73" i="3" s="1"/>
  <c r="N92" i="3"/>
  <c r="N123" i="3"/>
  <c r="N142" i="3"/>
  <c r="N40" i="2"/>
  <c r="M38" i="2"/>
  <c r="N39" i="2"/>
  <c r="AB56" i="2"/>
  <c r="M106" i="2"/>
  <c r="N107" i="2"/>
  <c r="M174" i="2"/>
  <c r="N175" i="2"/>
  <c r="M208" i="2"/>
  <c r="P5" i="3"/>
  <c r="P26" i="3"/>
  <c r="N39" i="3"/>
  <c r="AI41" i="3"/>
  <c r="AI45" i="3"/>
  <c r="P56" i="3"/>
  <c r="N60" i="3"/>
  <c r="P75" i="3"/>
  <c r="P79" i="3"/>
  <c r="AI93" i="3"/>
  <c r="P107" i="3"/>
  <c r="N111" i="3"/>
  <c r="P126" i="3"/>
  <c r="N141" i="3"/>
  <c r="H1" i="2"/>
  <c r="I3" i="1"/>
  <c r="N82" i="3"/>
  <c r="N125" i="3"/>
  <c r="AA76" i="2"/>
  <c r="AA108" i="2"/>
  <c r="M123" i="2"/>
  <c r="N124" i="2"/>
  <c r="AA126" i="2"/>
  <c r="N141" i="2"/>
  <c r="AA143" i="2"/>
  <c r="AA176" i="2"/>
  <c r="M191" i="2"/>
  <c r="AA194" i="2"/>
  <c r="AI21" i="3"/>
  <c r="AI40" i="3"/>
  <c r="AI44" i="3"/>
  <c r="N90" i="3"/>
  <c r="AI92" i="3"/>
  <c r="AI142" i="3"/>
  <c r="P93" i="2"/>
  <c r="P125" i="2"/>
  <c r="P142" i="2"/>
  <c r="P159" i="2"/>
  <c r="P193" i="2"/>
  <c r="P197" i="2"/>
  <c r="AJ21" i="3"/>
  <c r="AK5" i="3" s="1"/>
  <c r="P43" i="3"/>
  <c r="P73" i="3"/>
  <c r="P91" i="3"/>
  <c r="P124" i="3"/>
  <c r="P23" i="2"/>
  <c r="AA39" i="2"/>
  <c r="AA107" i="2"/>
  <c r="AA175" i="2"/>
  <c r="AI39" i="3"/>
  <c r="AI125" i="3"/>
  <c r="AI141" i="3"/>
  <c r="AB39" i="2"/>
  <c r="N56" i="2"/>
  <c r="AJ39" i="3"/>
  <c r="AJ141" i="3"/>
  <c r="P124" i="9" l="1"/>
  <c r="Q124" i="9"/>
  <c r="P108" i="9"/>
  <c r="Q108" i="9"/>
  <c r="P91" i="9"/>
  <c r="Q91" i="9"/>
  <c r="Q81" i="9"/>
  <c r="P81" i="9"/>
  <c r="P80" i="9"/>
  <c r="Q80" i="9"/>
  <c r="Q77" i="9"/>
  <c r="P77" i="9"/>
  <c r="P76" i="9"/>
  <c r="Q76" i="9"/>
  <c r="P73" i="9"/>
  <c r="Q73" i="9"/>
  <c r="P57" i="9"/>
  <c r="Q57" i="9"/>
  <c r="P44" i="9"/>
  <c r="Q44" i="9"/>
  <c r="P40" i="9"/>
  <c r="Q40" i="9"/>
  <c r="P23" i="9"/>
  <c r="Q23" i="9"/>
  <c r="P197" i="8"/>
  <c r="Q197" i="8"/>
  <c r="P193" i="8"/>
  <c r="Q193" i="8"/>
  <c r="P160" i="8"/>
  <c r="Q160" i="8"/>
  <c r="P128" i="8"/>
  <c r="Q128" i="8"/>
  <c r="P110" i="8"/>
  <c r="Q110" i="8"/>
  <c r="P107" i="8"/>
  <c r="Q107" i="8"/>
  <c r="P92" i="8"/>
  <c r="Q92" i="8"/>
  <c r="P74" i="8"/>
  <c r="Q74" i="8"/>
  <c r="Q73" i="8"/>
  <c r="P73" i="8"/>
  <c r="Q56" i="8"/>
  <c r="P56" i="8"/>
  <c r="N72" i="8"/>
  <c r="AA72" i="8"/>
  <c r="P39" i="8"/>
  <c r="Q39" i="8"/>
  <c r="P5" i="8"/>
  <c r="Q5" i="8"/>
  <c r="P142" i="6"/>
  <c r="Q142" i="6"/>
  <c r="Q79" i="6"/>
  <c r="P79" i="6"/>
  <c r="Q75" i="6"/>
  <c r="P75" i="6"/>
  <c r="P60" i="6"/>
  <c r="Q60" i="6"/>
  <c r="Q5" i="6"/>
  <c r="P5" i="6"/>
  <c r="P90" i="5"/>
  <c r="Q90" i="5"/>
  <c r="Q74" i="5"/>
  <c r="P74" i="5"/>
  <c r="AB72" i="5"/>
  <c r="AC56" i="5" s="1"/>
  <c r="N72" i="5"/>
  <c r="P5" i="5"/>
  <c r="Q5" i="5"/>
  <c r="P80" i="3"/>
  <c r="Q80" i="3"/>
  <c r="P76" i="3"/>
  <c r="Q76" i="3"/>
  <c r="N89" i="3"/>
  <c r="AI89" i="3"/>
  <c r="P23" i="3"/>
  <c r="Q23" i="3"/>
  <c r="Q177" i="2"/>
  <c r="P177" i="2"/>
  <c r="Q144" i="2"/>
  <c r="P144" i="2"/>
  <c r="Q127" i="2"/>
  <c r="P127" i="2"/>
  <c r="Q91" i="2"/>
  <c r="P91" i="2"/>
  <c r="Q90" i="2"/>
  <c r="P90" i="2"/>
  <c r="N208" i="8"/>
  <c r="AB208" i="8"/>
  <c r="AC192" i="8" s="1"/>
  <c r="AA208" i="8"/>
  <c r="P76" i="8"/>
  <c r="Q76" i="8"/>
  <c r="Q142" i="9"/>
  <c r="P142" i="9"/>
  <c r="Q142" i="8"/>
  <c r="P142" i="8"/>
  <c r="Q46" i="9"/>
  <c r="P46" i="9"/>
  <c r="Q55" i="9"/>
  <c r="R39" i="9" s="1"/>
  <c r="P55" i="9"/>
  <c r="Q125" i="8"/>
  <c r="P125" i="8"/>
  <c r="Q6" i="9"/>
  <c r="P6" i="9"/>
  <c r="Q42" i="9"/>
  <c r="P42" i="9"/>
  <c r="Q89" i="9"/>
  <c r="R73" i="9" s="1"/>
  <c r="P89" i="9"/>
  <c r="Q39" i="9"/>
  <c r="P39" i="9"/>
  <c r="Q176" i="8"/>
  <c r="P176" i="8"/>
  <c r="N174" i="8"/>
  <c r="AB174" i="8"/>
  <c r="AC158" i="8" s="1"/>
  <c r="AA174" i="8"/>
  <c r="Q92" i="9"/>
  <c r="P92" i="9"/>
  <c r="Q93" i="8"/>
  <c r="P93" i="8"/>
  <c r="Q40" i="8"/>
  <c r="P40" i="8"/>
  <c r="Q106" i="9"/>
  <c r="R90" i="9" s="1"/>
  <c r="P106" i="9"/>
  <c r="AA106" i="8"/>
  <c r="N106" i="8"/>
  <c r="AB106" i="8"/>
  <c r="AC90" i="8" s="1"/>
  <c r="Q22" i="9"/>
  <c r="P22" i="9"/>
  <c r="Q21" i="8"/>
  <c r="R5" i="8" s="1"/>
  <c r="P21" i="8"/>
  <c r="Q89" i="8"/>
  <c r="R73" i="8" s="1"/>
  <c r="P89" i="8"/>
  <c r="Q125" i="9"/>
  <c r="P125" i="9"/>
  <c r="Q45" i="9"/>
  <c r="P45" i="9"/>
  <c r="Q75" i="8"/>
  <c r="P75" i="8"/>
  <c r="Q195" i="8"/>
  <c r="P195" i="8"/>
  <c r="Q21" i="9"/>
  <c r="R5" i="9" s="1"/>
  <c r="P21" i="9"/>
  <c r="P55" i="8"/>
  <c r="Q55" i="8"/>
  <c r="R39" i="8" s="1"/>
  <c r="Q82" i="9"/>
  <c r="P82" i="9"/>
  <c r="N140" i="8"/>
  <c r="AB140" i="8"/>
  <c r="AC124" i="8" s="1"/>
  <c r="AA140" i="8"/>
  <c r="Q41" i="9"/>
  <c r="P41" i="9"/>
  <c r="AA38" i="8"/>
  <c r="N38" i="8"/>
  <c r="AB38" i="8"/>
  <c r="AC22" i="8" s="1"/>
  <c r="Q157" i="8"/>
  <c r="R141" i="8" s="1"/>
  <c r="P157" i="8"/>
  <c r="Q90" i="9"/>
  <c r="P90" i="9"/>
  <c r="Q78" i="9"/>
  <c r="P78" i="9"/>
  <c r="N38" i="9"/>
  <c r="AJ38" i="9"/>
  <c r="AK22" i="9" s="1"/>
  <c r="AI38" i="9"/>
  <c r="Q177" i="8"/>
  <c r="P177" i="8"/>
  <c r="Q93" i="9"/>
  <c r="P93" i="9"/>
  <c r="Q74" i="9"/>
  <c r="P74" i="9"/>
  <c r="N123" i="8"/>
  <c r="AB123" i="8"/>
  <c r="AC107" i="8" s="1"/>
  <c r="AA123" i="8"/>
  <c r="N123" i="9"/>
  <c r="AJ123" i="9"/>
  <c r="AK107" i="9" s="1"/>
  <c r="AI123" i="9"/>
  <c r="Q143" i="9"/>
  <c r="P143" i="9"/>
  <c r="P143" i="8"/>
  <c r="Q143" i="8"/>
  <c r="Q157" i="9"/>
  <c r="R141" i="9" s="1"/>
  <c r="P157" i="9"/>
  <c r="N140" i="9"/>
  <c r="AJ140" i="9"/>
  <c r="AK124" i="9" s="1"/>
  <c r="AI140" i="9"/>
  <c r="P126" i="8"/>
  <c r="Q126" i="8"/>
  <c r="Q25" i="9"/>
  <c r="P25" i="9"/>
  <c r="Q194" i="8"/>
  <c r="P194" i="8"/>
  <c r="N72" i="9"/>
  <c r="AJ72" i="9"/>
  <c r="AK56" i="9" s="1"/>
  <c r="AI72" i="9"/>
  <c r="P108" i="8"/>
  <c r="Q108" i="8"/>
  <c r="P191" i="8"/>
  <c r="Q191" i="8"/>
  <c r="R175" i="8" s="1"/>
  <c r="Q144" i="5"/>
  <c r="P144" i="5"/>
  <c r="Q78" i="6"/>
  <c r="P78" i="6"/>
  <c r="Q107" i="6"/>
  <c r="P107" i="6"/>
  <c r="Q127" i="5"/>
  <c r="P127" i="5"/>
  <c r="Q72" i="6"/>
  <c r="R56" i="6" s="1"/>
  <c r="P72" i="6"/>
  <c r="Q125" i="6"/>
  <c r="P125" i="6"/>
  <c r="Q74" i="6"/>
  <c r="P74" i="6"/>
  <c r="Q45" i="6"/>
  <c r="P45" i="6"/>
  <c r="Q57" i="6"/>
  <c r="P57" i="6"/>
  <c r="Q56" i="6"/>
  <c r="P56" i="6"/>
  <c r="Q41" i="6"/>
  <c r="P41" i="6"/>
  <c r="Q109" i="5"/>
  <c r="P109" i="5"/>
  <c r="Q123" i="6"/>
  <c r="R107" i="6" s="1"/>
  <c r="P123" i="6"/>
  <c r="Q106" i="6"/>
  <c r="R90" i="6" s="1"/>
  <c r="P106" i="6"/>
  <c r="N38" i="6"/>
  <c r="AJ38" i="6"/>
  <c r="AK22" i="6" s="1"/>
  <c r="AI38" i="6"/>
  <c r="Q108" i="6"/>
  <c r="P108" i="6"/>
  <c r="Q22" i="6"/>
  <c r="P22" i="6"/>
  <c r="Q89" i="6"/>
  <c r="R73" i="6" s="1"/>
  <c r="P89" i="6"/>
  <c r="N21" i="6"/>
  <c r="AI21" i="6"/>
  <c r="AJ21" i="6"/>
  <c r="AK5" i="6" s="1"/>
  <c r="Q25" i="6"/>
  <c r="P25" i="6"/>
  <c r="Q143" i="6"/>
  <c r="P143" i="6"/>
  <c r="P89" i="5"/>
  <c r="Q89" i="5"/>
  <c r="R73" i="5" s="1"/>
  <c r="N140" i="6"/>
  <c r="AJ140" i="6"/>
  <c r="AK124" i="6" s="1"/>
  <c r="AI140" i="6"/>
  <c r="Q195" i="5"/>
  <c r="P195" i="5"/>
  <c r="Q41" i="5"/>
  <c r="P41" i="5"/>
  <c r="Q82" i="6"/>
  <c r="P82" i="6"/>
  <c r="Q91" i="5"/>
  <c r="P91" i="5"/>
  <c r="Q93" i="6"/>
  <c r="P93" i="6"/>
  <c r="Q177" i="5"/>
  <c r="P177" i="5"/>
  <c r="Q55" i="6"/>
  <c r="R39" i="6" s="1"/>
  <c r="P55" i="6"/>
  <c r="Q55" i="5"/>
  <c r="R39" i="5" s="1"/>
  <c r="P55" i="5"/>
  <c r="Q157" i="6"/>
  <c r="R141" i="6" s="1"/>
  <c r="P157" i="6"/>
  <c r="P40" i="3"/>
  <c r="Q40" i="3"/>
  <c r="Q175" i="2"/>
  <c r="P175" i="2"/>
  <c r="P44" i="3"/>
  <c r="Q44" i="3"/>
  <c r="N174" i="2"/>
  <c r="AB174" i="2"/>
  <c r="AC158" i="2" s="1"/>
  <c r="AA174" i="2"/>
  <c r="P41" i="2"/>
  <c r="Q41" i="2"/>
  <c r="Q57" i="3"/>
  <c r="P57" i="3"/>
  <c r="AB89" i="2"/>
  <c r="AC73" i="2" s="1"/>
  <c r="N89" i="2"/>
  <c r="AA89" i="2"/>
  <c r="Q45" i="3"/>
  <c r="P45" i="3"/>
  <c r="Q90" i="3"/>
  <c r="P90" i="3"/>
  <c r="N106" i="2"/>
  <c r="AB106" i="2"/>
  <c r="AC90" i="2" s="1"/>
  <c r="AA106" i="2"/>
  <c r="Q194" i="2"/>
  <c r="P194" i="2"/>
  <c r="P41" i="3"/>
  <c r="Q41" i="3"/>
  <c r="P72" i="2"/>
  <c r="Q72" i="2"/>
  <c r="R56" i="2" s="1"/>
  <c r="Q60" i="3"/>
  <c r="P60" i="3"/>
  <c r="P176" i="2"/>
  <c r="Q176" i="2"/>
  <c r="N38" i="3"/>
  <c r="AJ38" i="3"/>
  <c r="AK22" i="3" s="1"/>
  <c r="AI38" i="3"/>
  <c r="Q106" i="3"/>
  <c r="R90" i="3" s="1"/>
  <c r="P106" i="3"/>
  <c r="P21" i="2"/>
  <c r="Q21" i="2"/>
  <c r="R5" i="2" s="1"/>
  <c r="N123" i="2"/>
  <c r="AA123" i="2"/>
  <c r="AB123" i="2"/>
  <c r="AC107" i="2" s="1"/>
  <c r="Q56" i="2"/>
  <c r="P56" i="2"/>
  <c r="Q125" i="3"/>
  <c r="P125" i="3"/>
  <c r="Q39" i="2"/>
  <c r="P39" i="2"/>
  <c r="P143" i="2"/>
  <c r="Q143" i="2"/>
  <c r="P22" i="3"/>
  <c r="Q22" i="3"/>
  <c r="Q107" i="2"/>
  <c r="P107" i="2"/>
  <c r="Q82" i="3"/>
  <c r="P82" i="3"/>
  <c r="N38" i="2"/>
  <c r="AB38" i="2"/>
  <c r="AC22" i="2" s="1"/>
  <c r="AA38" i="2"/>
  <c r="P126" i="2"/>
  <c r="Q126" i="2"/>
  <c r="Q195" i="2"/>
  <c r="P195" i="2"/>
  <c r="P108" i="2"/>
  <c r="Q108" i="2"/>
  <c r="P39" i="3"/>
  <c r="Q39" i="3"/>
  <c r="Q142" i="3"/>
  <c r="P142" i="3"/>
  <c r="Q76" i="2"/>
  <c r="P76" i="2"/>
  <c r="N140" i="3"/>
  <c r="AJ140" i="3"/>
  <c r="AK124" i="3" s="1"/>
  <c r="AI140" i="3"/>
  <c r="Q55" i="3"/>
  <c r="R39" i="3" s="1"/>
  <c r="P55" i="3"/>
  <c r="Q124" i="2"/>
  <c r="P124" i="2"/>
  <c r="P40" i="2"/>
  <c r="Q40" i="2"/>
  <c r="P140" i="2"/>
  <c r="Q140" i="2"/>
  <c r="R124" i="2" s="1"/>
  <c r="Q141" i="3"/>
  <c r="P141" i="3"/>
  <c r="Q123" i="3"/>
  <c r="R107" i="3" s="1"/>
  <c r="P123" i="3"/>
  <c r="N191" i="2"/>
  <c r="AB191" i="2"/>
  <c r="AC175" i="2" s="1"/>
  <c r="AA191" i="2"/>
  <c r="P92" i="3"/>
  <c r="Q92" i="3"/>
  <c r="P157" i="2"/>
  <c r="Q157" i="2"/>
  <c r="R141" i="2" s="1"/>
  <c r="P143" i="3"/>
  <c r="Q143" i="3"/>
  <c r="Q141" i="2"/>
  <c r="P141" i="2"/>
  <c r="Q111" i="3"/>
  <c r="P111" i="3"/>
  <c r="N208" i="2"/>
  <c r="AB208" i="2"/>
  <c r="AC192" i="2" s="1"/>
  <c r="AA208" i="2"/>
  <c r="Q108" i="3"/>
  <c r="P108" i="3"/>
  <c r="P93" i="3"/>
  <c r="Q93" i="3"/>
  <c r="Q109" i="2"/>
  <c r="P109" i="2"/>
  <c r="Q55" i="2"/>
  <c r="R39" i="2" s="1"/>
  <c r="P55" i="2"/>
  <c r="Q157" i="3"/>
  <c r="R141" i="3" s="1"/>
  <c r="P157" i="3"/>
  <c r="Q89" i="3" l="1"/>
  <c r="R73" i="3" s="1"/>
  <c r="P89" i="3"/>
  <c r="Q72" i="5"/>
  <c r="R56" i="5" s="1"/>
  <c r="P72" i="5"/>
  <c r="D2" i="5"/>
  <c r="P72" i="8"/>
  <c r="Q72" i="8"/>
  <c r="R56" i="8" s="1"/>
  <c r="Q72" i="9"/>
  <c r="R56" i="9" s="1"/>
  <c r="P72" i="9"/>
  <c r="Q38" i="8"/>
  <c r="R22" i="8" s="1"/>
  <c r="P38" i="8"/>
  <c r="D2" i="9"/>
  <c r="D2" i="8"/>
  <c r="Q123" i="9"/>
  <c r="R107" i="9" s="1"/>
  <c r="P123" i="9"/>
  <c r="Q38" i="9"/>
  <c r="R22" i="9" s="1"/>
  <c r="P38" i="9"/>
  <c r="Q140" i="8"/>
  <c r="R124" i="8" s="1"/>
  <c r="P140" i="8"/>
  <c r="Q106" i="8"/>
  <c r="R90" i="8" s="1"/>
  <c r="P106" i="8"/>
  <c r="Q174" i="8"/>
  <c r="R158" i="8" s="1"/>
  <c r="P174" i="8"/>
  <c r="Q140" i="9"/>
  <c r="R124" i="9" s="1"/>
  <c r="P140" i="9"/>
  <c r="Q123" i="8"/>
  <c r="R107" i="8" s="1"/>
  <c r="P123" i="8"/>
  <c r="Q208" i="8"/>
  <c r="R192" i="8" s="1"/>
  <c r="P208" i="8"/>
  <c r="Q140" i="6"/>
  <c r="R124" i="6" s="1"/>
  <c r="P140" i="6"/>
  <c r="Q38" i="6"/>
  <c r="R22" i="6" s="1"/>
  <c r="P38" i="6"/>
  <c r="D2" i="6"/>
  <c r="Q21" i="6"/>
  <c r="R5" i="6" s="1"/>
  <c r="P21" i="6"/>
  <c r="Q38" i="3"/>
  <c r="R22" i="3" s="1"/>
  <c r="P38" i="3"/>
  <c r="D2" i="3"/>
  <c r="Q106" i="2"/>
  <c r="R90" i="2" s="1"/>
  <c r="P106" i="2"/>
  <c r="Q38" i="2"/>
  <c r="R22" i="2" s="1"/>
  <c r="P38" i="2"/>
  <c r="Q174" i="2"/>
  <c r="R158" i="2" s="1"/>
  <c r="P174" i="2"/>
  <c r="Q208" i="2"/>
  <c r="R192" i="2" s="1"/>
  <c r="P208" i="2"/>
  <c r="P123" i="2"/>
  <c r="Q123" i="2"/>
  <c r="R107" i="2" s="1"/>
  <c r="D2" i="2"/>
  <c r="Q89" i="2"/>
  <c r="R73" i="2" s="1"/>
  <c r="P89" i="2"/>
  <c r="P191" i="2"/>
  <c r="Q191" i="2"/>
  <c r="R175" i="2" s="1"/>
  <c r="Q140" i="3"/>
  <c r="R124" i="3" s="1"/>
  <c r="P140" i="3"/>
</calcChain>
</file>

<file path=xl/sharedStrings.xml><?xml version="1.0" encoding="utf-8"?>
<sst xmlns="http://schemas.openxmlformats.org/spreadsheetml/2006/main" count="16728" uniqueCount="295">
  <si>
    <r>
      <t xml:space="preserve">屏榮 </t>
    </r>
    <r>
      <rPr>
        <b/>
        <sz val="26"/>
        <color rgb="FFFF0000"/>
        <rFont val="微軟正黑體"/>
        <family val="2"/>
        <charset val="136"/>
      </rPr>
      <t>大溪廠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6" type="noConversion"/>
  </si>
  <si>
    <t>日期</t>
    <phoneticPr fontId="6" type="noConversion"/>
  </si>
  <si>
    <t>114.12.31星期三</t>
    <phoneticPr fontId="9" type="noConversion"/>
  </si>
  <si>
    <t>訂單量</t>
    <phoneticPr fontId="6" type="noConversion"/>
  </si>
  <si>
    <t>營業額</t>
    <phoneticPr fontId="6" type="noConversion"/>
  </si>
  <si>
    <t>人時性</t>
    <phoneticPr fontId="6" type="noConversion"/>
  </si>
  <si>
    <t>項目</t>
    <phoneticPr fontId="9" type="noConversion"/>
  </si>
  <si>
    <t>➀</t>
    <phoneticPr fontId="9" type="noConversion"/>
  </si>
  <si>
    <t>➁</t>
    <phoneticPr fontId="9" type="noConversion"/>
  </si>
  <si>
    <t>➂</t>
    <phoneticPr fontId="9" type="noConversion"/>
  </si>
  <si>
    <t>④</t>
    <phoneticPr fontId="5" type="noConversion"/>
  </si>
  <si>
    <t>⑤</t>
    <phoneticPr fontId="5" type="noConversion"/>
  </si>
  <si>
    <t>異常停線</t>
    <phoneticPr fontId="9" type="noConversion"/>
  </si>
  <si>
    <t>短暫停線</t>
    <phoneticPr fontId="9" type="noConversion"/>
  </si>
  <si>
    <t>組合室</t>
    <phoneticPr fontId="6" type="noConversion"/>
  </si>
  <si>
    <t>全溫層</t>
    <phoneticPr fontId="6" type="noConversion"/>
  </si>
  <si>
    <t>4度C-各編組展開(一配)</t>
    <phoneticPr fontId="6" type="noConversion"/>
  </si>
  <si>
    <t>4度C-各編組展開(二配)</t>
    <phoneticPr fontId="5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</si>
  <si>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</t>
    </r>
    <r>
      <rPr>
        <sz val="12"/>
        <color theme="1"/>
        <rFont val="Microsoft JhengHei"/>
        <family val="2"/>
        <charset val="136"/>
      </rPr>
      <t>一配</t>
    </r>
    <r>
      <rPr>
        <sz val="12"/>
        <color theme="1"/>
        <rFont val="Calibri"/>
        <family val="2"/>
      </rPr>
      <t>)</t>
    </r>
    <phoneticPr fontId="6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</si>
  <si>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各編組展開(二配)</t>
    </r>
    <phoneticPr fontId="6" type="noConversion"/>
  </si>
  <si>
    <t>合計次數</t>
    <phoneticPr fontId="9" type="noConversion"/>
  </si>
  <si>
    <t>時間</t>
    <phoneticPr fontId="6" type="noConversion"/>
  </si>
  <si>
    <t>設備次數</t>
    <phoneticPr fontId="6" type="noConversion"/>
  </si>
  <si>
    <t>排關平均</t>
  </si>
  <si>
    <t>實績平均</t>
  </si>
  <si>
    <t>達成率平均</t>
  </si>
  <si>
    <t>※現行日本鮮食廠以達成率80%為基本(即為現行KPI)</t>
    <phoneticPr fontId="9" type="noConversion"/>
  </si>
  <si>
    <t>溫層</t>
    <phoneticPr fontId="6" type="noConversion"/>
  </si>
  <si>
    <t>➁4度C-各編組展開</t>
    <phoneticPr fontId="6" type="noConversion"/>
  </si>
  <si>
    <r>
      <rPr>
        <b/>
        <sz val="16"/>
        <color theme="1"/>
        <rFont val="Segoe UI Symbol"/>
        <family val="2"/>
      </rPr>
      <t>➂</t>
    </r>
    <r>
      <rPr>
        <b/>
        <sz val="16"/>
        <color theme="1"/>
        <rFont val="微軟正黑體"/>
        <family val="2"/>
        <charset val="136"/>
      </rPr>
      <t>4度C-各編組展開</t>
    </r>
    <phoneticPr fontId="5" type="noConversion"/>
  </si>
  <si>
    <t>編組</t>
    <phoneticPr fontId="6" type="noConversion"/>
  </si>
  <si>
    <t>便當一線</t>
  </si>
  <si>
    <t>便當二線</t>
  </si>
  <si>
    <t>涼麵一線</t>
    <phoneticPr fontId="5" type="noConversion"/>
  </si>
  <si>
    <t>涼麵二線</t>
  </si>
  <si>
    <t>涼麵三線</t>
  </si>
  <si>
    <t>自動包裝機</t>
  </si>
  <si>
    <t>自動包裝機2</t>
    <phoneticPr fontId="5" type="noConversion"/>
  </si>
  <si>
    <t>自動包裝機3</t>
  </si>
  <si>
    <t>便當一線</t>
    <phoneticPr fontId="5" type="noConversion"/>
  </si>
  <si>
    <t>涼麵一線</t>
  </si>
  <si>
    <t>人時性</t>
    <phoneticPr fontId="9" type="noConversion"/>
  </si>
  <si>
    <t>排關</t>
    <phoneticPr fontId="6" type="noConversion"/>
  </si>
  <si>
    <t>-</t>
  </si>
  <si>
    <t>實績</t>
    <phoneticPr fontId="6" type="noConversion"/>
  </si>
  <si>
    <t>達成率</t>
    <phoneticPr fontId="6" type="noConversion"/>
  </si>
  <si>
    <t>作業
時間</t>
    <phoneticPr fontId="6" type="noConversion"/>
  </si>
  <si>
    <t>開始</t>
    <phoneticPr fontId="6" type="noConversion"/>
  </si>
  <si>
    <t>結束</t>
    <phoneticPr fontId="6" type="noConversion"/>
  </si>
  <si>
    <t>產線異常
(5分鐘以上)</t>
    <phoneticPr fontId="5" type="noConversion"/>
  </si>
  <si>
    <t>次數</t>
    <phoneticPr fontId="5" type="noConversion"/>
  </si>
  <si>
    <t>時間/分</t>
    <phoneticPr fontId="5" type="noConversion"/>
  </si>
  <si>
    <t>短暫停線
(5分鐘以下)</t>
    <phoneticPr fontId="5" type="noConversion"/>
  </si>
  <si>
    <t>設備次數</t>
    <phoneticPr fontId="5" type="noConversion"/>
  </si>
  <si>
    <t>配置人數</t>
    <phoneticPr fontId="6" type="noConversion"/>
  </si>
  <si>
    <t>主要應用設備</t>
    <phoneticPr fontId="6" type="noConversion"/>
  </si>
  <si>
    <t>L型封口機</t>
  </si>
  <si>
    <t>ET-55</t>
  </si>
  <si>
    <t>ET-600</t>
  </si>
  <si>
    <t>伺服包裝機</t>
  </si>
  <si>
    <t>次要應用設備</t>
    <phoneticPr fontId="6" type="noConversion"/>
  </si>
  <si>
    <t>備註</t>
    <phoneticPr fontId="6" type="noConversion"/>
  </si>
  <si>
    <t>涼麵+烤飯糰</t>
  </si>
  <si>
    <t>大口飯糰線</t>
  </si>
  <si>
    <t>烤飯糰+手卷</t>
  </si>
  <si>
    <r>
      <rPr>
        <b/>
        <sz val="16"/>
        <color theme="1"/>
        <rFont val="Segoe UI Symbol"/>
        <family val="2"/>
      </rPr>
      <t>➃</t>
    </r>
    <r>
      <rPr>
        <b/>
        <sz val="16"/>
        <color theme="1"/>
        <rFont val="微軟正黑體"/>
        <family val="2"/>
        <charset val="136"/>
      </rPr>
      <t>18度C-各編組展開</t>
    </r>
    <r>
      <rPr>
        <b/>
        <sz val="16"/>
        <color theme="1"/>
        <rFont val="Calibri"/>
        <family val="2"/>
      </rPr>
      <t xml:space="preserve"> (</t>
    </r>
    <r>
      <rPr>
        <b/>
        <sz val="16"/>
        <color theme="1"/>
        <rFont val="微軟正黑體"/>
        <family val="2"/>
        <charset val="136"/>
      </rPr>
      <t>一配</t>
    </r>
    <r>
      <rPr>
        <b/>
        <sz val="16"/>
        <color theme="1"/>
        <rFont val="Calibri"/>
        <family val="2"/>
      </rPr>
      <t>)</t>
    </r>
    <phoneticPr fontId="6" type="noConversion"/>
  </si>
  <si>
    <t>⑤18度C-各編組展開 (二配)</t>
    <phoneticPr fontId="5" type="noConversion"/>
  </si>
  <si>
    <t>自動包裝機2</t>
  </si>
  <si>
    <t>味付飯糰線B</t>
  </si>
  <si>
    <t>(舊)
3300型飯糰線</t>
  </si>
  <si>
    <t>3000型飯糰線</t>
    <phoneticPr fontId="5" type="noConversion"/>
  </si>
  <si>
    <t>(新)
3300型飯糰機</t>
  </si>
  <si>
    <t>GKK3600型
飯糰機</t>
    <phoneticPr fontId="9" type="noConversion"/>
  </si>
  <si>
    <t>GKK3600型
飯糰機2</t>
    <phoneticPr fontId="5" type="noConversion"/>
  </si>
  <si>
    <t>自動包裝機</t>
    <phoneticPr fontId="6" type="noConversion"/>
  </si>
  <si>
    <t>自動包裝機3</t>
    <phoneticPr fontId="5" type="noConversion"/>
  </si>
  <si>
    <t>味付飯糰線B</t>
    <phoneticPr fontId="6" type="noConversion"/>
  </si>
  <si>
    <t>(舊)
3300型飯糰線</t>
    <phoneticPr fontId="6" type="noConversion"/>
  </si>
  <si>
    <t>(新)
3300型飯糰機</t>
    <phoneticPr fontId="6" type="noConversion"/>
  </si>
  <si>
    <t>GKK3600型
飯糰機2</t>
    <phoneticPr fontId="9" type="noConversion"/>
  </si>
  <si>
    <t>夾心型</t>
  </si>
  <si>
    <t>3300型</t>
  </si>
  <si>
    <t>GKK</t>
  </si>
  <si>
    <t>大溪廠日報分析</t>
    <phoneticPr fontId="9" type="noConversion"/>
  </si>
  <si>
    <t>總生產量</t>
    <phoneticPr fontId="9" type="noConversion"/>
  </si>
  <si>
    <t>出勤人數</t>
    <phoneticPr fontId="9" type="noConversion"/>
  </si>
  <si>
    <t>產線配置圖</t>
    <phoneticPr fontId="9" type="noConversion"/>
  </si>
  <si>
    <t>生產實績</t>
    <phoneticPr fontId="9" type="noConversion"/>
  </si>
  <si>
    <t>人時性差異分析</t>
    <phoneticPr fontId="9" type="noConversion"/>
  </si>
  <si>
    <t>日報登錄</t>
    <phoneticPr fontId="9" type="noConversion"/>
  </si>
  <si>
    <t>分析說明</t>
    <phoneticPr fontId="9" type="noConversion"/>
  </si>
  <si>
    <t>產能差異分析</t>
    <phoneticPr fontId="9" type="noConversion"/>
  </si>
  <si>
    <t>平均廠價</t>
  </si>
  <si>
    <t>多次生產數</t>
    <phoneticPr fontId="9" type="noConversion"/>
  </si>
  <si>
    <t>線別</t>
    <phoneticPr fontId="6" type="noConversion"/>
  </si>
  <si>
    <t>品類</t>
    <phoneticPr fontId="9" type="noConversion"/>
  </si>
  <si>
    <t>品名</t>
    <phoneticPr fontId="6" type="noConversion"/>
  </si>
  <si>
    <t>廠價</t>
    <phoneticPr fontId="9" type="noConversion"/>
  </si>
  <si>
    <t>生產量</t>
    <phoneticPr fontId="9" type="noConversion"/>
  </si>
  <si>
    <t>營收</t>
    <phoneticPr fontId="9" type="noConversion"/>
  </si>
  <si>
    <t>多次
生產</t>
    <phoneticPr fontId="9" type="noConversion"/>
  </si>
  <si>
    <t>人數</t>
    <phoneticPr fontId="9" type="noConversion"/>
  </si>
  <si>
    <t>產能/時</t>
    <phoneticPr fontId="9" type="noConversion"/>
  </si>
  <si>
    <t>達成率</t>
    <phoneticPr fontId="9" type="noConversion"/>
  </si>
  <si>
    <t>達成率
平均</t>
    <phoneticPr fontId="9" type="noConversion"/>
  </si>
  <si>
    <t>生產時間</t>
    <rPh sb="0" eb="4">
      <t>カイシジカン</t>
    </rPh>
    <phoneticPr fontId="1"/>
  </si>
  <si>
    <t>換線、休息/分</t>
    <rPh sb="0" eb="2">
      <t>キリカエ</t>
    </rPh>
    <phoneticPr fontId="1"/>
  </si>
  <si>
    <t>稼動時間/分</t>
    <phoneticPr fontId="9" type="noConversion"/>
  </si>
  <si>
    <t>休息時間</t>
    <phoneticPr fontId="9" type="noConversion"/>
  </si>
  <si>
    <t>(屏榮回填)</t>
    <phoneticPr fontId="9" type="noConversion"/>
  </si>
  <si>
    <t>達成率平均</t>
    <phoneticPr fontId="9" type="noConversion"/>
  </si>
  <si>
    <t>開始</t>
    <rPh sb="0" eb="2">
      <t>カイシジカン</t>
    </rPh>
    <phoneticPr fontId="1"/>
  </si>
  <si>
    <t>結束</t>
    <rPh sb="0" eb="2">
      <t>シュウリョウジカン</t>
    </rPh>
    <phoneticPr fontId="1"/>
  </si>
  <si>
    <t>開始</t>
    <phoneticPr fontId="9" type="noConversion"/>
  </si>
  <si>
    <t>結束</t>
    <phoneticPr fontId="9" type="noConversion"/>
  </si>
  <si>
    <t>自動包裝機</t>
    <phoneticPr fontId="9" type="noConversion"/>
  </si>
  <si>
    <t>18℃-壽司手卷</t>
  </si>
  <si>
    <t>一配明太子玉子脆卷</t>
  </si>
  <si>
    <t>18℃-飯糰</t>
  </si>
  <si>
    <t>一配兩粒飯糰(鮪魚.焦糖鮭魚)</t>
  </si>
  <si>
    <t>一配海饌雙手卷</t>
  </si>
  <si>
    <t>一配雙饗雙手卷</t>
  </si>
  <si>
    <t>一配長野稻荷壽司</t>
  </si>
  <si>
    <t>一配核桃腰果稻荷壽司組</t>
  </si>
  <si>
    <t>平均</t>
    <phoneticPr fontId="9" type="noConversion"/>
  </si>
  <si>
    <t>自動包裝機2</t>
    <phoneticPr fontId="9" type="noConversion"/>
  </si>
  <si>
    <t>一配雙鬆細卷</t>
  </si>
  <si>
    <t>一配經典鮪魚沙拉細卷</t>
  </si>
  <si>
    <t>(新)
3300型飯糰機</t>
    <phoneticPr fontId="9" type="noConversion"/>
  </si>
  <si>
    <t>一配照燒雞肉飯糰</t>
  </si>
  <si>
    <t>一配壹號醬炙烤牛飯糰</t>
  </si>
  <si>
    <t>一配鹽蔥燒肉飯糰</t>
  </si>
  <si>
    <t>一配鮭魚奶油醬油飯糰</t>
  </si>
  <si>
    <t>一配雞肉飯飯糰</t>
  </si>
  <si>
    <t>一配蔬食鮪魚飯糰</t>
  </si>
  <si>
    <t>一配經典肉鬆飯糰</t>
  </si>
  <si>
    <t>一配明太子龍蝦風味沙拉飯糰</t>
  </si>
  <si>
    <t>一配鮪魚飯糰</t>
  </si>
  <si>
    <t>一配博多明太子奶油飯糰</t>
  </si>
  <si>
    <t>一配熟成紅鮭飯糰</t>
  </si>
  <si>
    <t>一配北海道秋鮭親子飯糰</t>
  </si>
  <si>
    <t>一配贅沢鮭魚肚飯糰</t>
  </si>
  <si>
    <t>自動包裝機
(二配)</t>
    <phoneticPr fontId="9" type="noConversion"/>
  </si>
  <si>
    <t>二配長野稻荷壽司</t>
  </si>
  <si>
    <t>二配雙饗雙手卷</t>
  </si>
  <si>
    <t>二配海饌雙手卷</t>
  </si>
  <si>
    <t>二配兩粒飯糰(鮪魚.焦糖鮭魚)</t>
  </si>
  <si>
    <t>(舊)
3300型飯糰線
(二配)</t>
    <phoneticPr fontId="9" type="noConversion"/>
  </si>
  <si>
    <t>二配大飯糰滷肉飯加蛋</t>
  </si>
  <si>
    <t>二配大飯糰韓式蒜烤豬五花</t>
  </si>
  <si>
    <t>二配鹽蔥燒肉飯糰</t>
  </si>
  <si>
    <t>(新)
3300型飯糰機 (二配)</t>
    <phoneticPr fontId="9" type="noConversion"/>
  </si>
  <si>
    <t>二配三杯醬爆菇菇飯糰</t>
  </si>
  <si>
    <t>二配壹號醬炙烤牛飯糰</t>
  </si>
  <si>
    <t>二配油蔥G絲飯糰</t>
  </si>
  <si>
    <t>二配雞肉飯飯糰</t>
  </si>
  <si>
    <t>GKK3600型
飯糰機
(二配)</t>
    <phoneticPr fontId="9" type="noConversion"/>
  </si>
  <si>
    <t>二配經典肉鬆飯糰</t>
  </si>
  <si>
    <t>二配芝麻香鬆飯糰</t>
  </si>
  <si>
    <t>二配鮪魚飯糰</t>
  </si>
  <si>
    <t>GKK3600型
飯糰機2
(二配)</t>
    <phoneticPr fontId="9" type="noConversion"/>
  </si>
  <si>
    <t>二配蔬食鮪魚飯糰</t>
  </si>
  <si>
    <t>二配北海道秋鮭親子飯糰</t>
  </si>
  <si>
    <t>二配熟成紅鮭飯糰</t>
  </si>
  <si>
    <t>二配明太子龍蝦風味沙拉飯糰</t>
  </si>
  <si>
    <t>原因回覆</t>
  </si>
  <si>
    <t>1.當日出勤人數較多</t>
  </si>
  <si>
    <t>2.當日出勤人數較少</t>
  </si>
  <si>
    <t>3.當日出勤熟手較多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</si>
  <si>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</si>
  <si>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</si>
  <si>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</si>
  <si>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</si>
  <si>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</si>
  <si>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</si>
  <si>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</si>
  <si>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</si>
  <si>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12.活動期間品項需貼標</t>
    <phoneticPr fontId="5" type="noConversion"/>
  </si>
  <si>
    <t>合計(時間/分)</t>
    <phoneticPr fontId="6" type="noConversion"/>
  </si>
  <si>
    <t>產線異常
分析說明(5分鐘以上)</t>
    <phoneticPr fontId="9" type="noConversion"/>
  </si>
  <si>
    <t>短暫停線
分析說明(5分鐘以下)</t>
    <phoneticPr fontId="9" type="noConversion"/>
  </si>
  <si>
    <t>產線異常統計</t>
    <phoneticPr fontId="9" type="noConversion"/>
  </si>
  <si>
    <t>短暫停線統計</t>
    <phoneticPr fontId="9" type="noConversion"/>
  </si>
  <si>
    <t>總次數</t>
    <phoneticPr fontId="5" type="noConversion"/>
  </si>
  <si>
    <t>設備因素(次數)</t>
    <phoneticPr fontId="5" type="noConversion"/>
  </si>
  <si>
    <t>便當二線</t>
    <phoneticPr fontId="9" type="noConversion"/>
  </si>
  <si>
    <t>微波主食</t>
  </si>
  <si>
    <t>糖燻野郎三十天熟成牛飯</t>
  </si>
  <si>
    <t>4℃-飯糰</t>
  </si>
  <si>
    <t>韓素燒若飯糰</t>
  </si>
  <si>
    <t>麻油雞飯糰</t>
  </si>
  <si>
    <t>便當</t>
  </si>
  <si>
    <t>嫩烤香料雞胸排蔬滿盒</t>
  </si>
  <si>
    <t>健身G肉餐盒</t>
  </si>
  <si>
    <t>涼麵一線</t>
    <phoneticPr fontId="9" type="noConversion"/>
  </si>
  <si>
    <t>微波小吃</t>
  </si>
  <si>
    <t>日式茶碗蒸</t>
  </si>
  <si>
    <t>經典滷肉飯</t>
  </si>
  <si>
    <t>香腸腿排雙拼便當</t>
  </si>
  <si>
    <t>香烤藍尾鱈魚五行餐盒</t>
  </si>
  <si>
    <t>熱食義麵</t>
  </si>
  <si>
    <t>明太子雞叉燒拌麵</t>
  </si>
  <si>
    <t>涼麵二線</t>
    <phoneticPr fontId="9" type="noConversion"/>
  </si>
  <si>
    <t>美式雞丁餐盒</t>
  </si>
  <si>
    <t>烤蛋白餐盒</t>
  </si>
  <si>
    <t>海陸雙拼肉肉餐盒</t>
  </si>
  <si>
    <t>蔬活腿排補力餐盒</t>
  </si>
  <si>
    <t>涼麵三線</t>
    <phoneticPr fontId="9" type="noConversion"/>
  </si>
  <si>
    <t>焗烤蕃茄起司四方麵</t>
  </si>
  <si>
    <t>季節調理麵</t>
  </si>
  <si>
    <t>東京豚骨風味拉麵</t>
  </si>
  <si>
    <t>醬油叉燒拉麵</t>
  </si>
  <si>
    <t>和風匠製胡麻涼麵</t>
  </si>
  <si>
    <t>日式壽喜燒</t>
  </si>
  <si>
    <t>韓式部隊鍋</t>
  </si>
  <si>
    <t>和風牛肉咖哩炸飯糰</t>
  </si>
  <si>
    <t>便當二線
(二配)</t>
    <phoneticPr fontId="9" type="noConversion"/>
  </si>
  <si>
    <t>二配鐵板蘑菇肉醬起司焗飯</t>
  </si>
  <si>
    <t>二配蒙古風味烤肉飯</t>
  </si>
  <si>
    <t>二配乳酪燻腸紅醬焗飯</t>
  </si>
  <si>
    <t>二配西班牙風味海鮮燉飯</t>
  </si>
  <si>
    <t>涼麵一線
(二配)</t>
    <phoneticPr fontId="9" type="noConversion"/>
  </si>
  <si>
    <t>二配里肌豬排可可咖哩歐姆蛋飯</t>
  </si>
  <si>
    <t>二配黃金雞排蘑菇白醬歐姆蛋飯</t>
  </si>
  <si>
    <t>二配哞哞培根奶香海陸焗飯</t>
  </si>
  <si>
    <t>二配失控起司薯餅焗飯</t>
  </si>
  <si>
    <t>1.膜料更換。</t>
  </si>
  <si>
    <t>2.半成品更換過慢。</t>
  </si>
  <si>
    <t>3.半成品不足。</t>
  </si>
  <si>
    <t>4.半成品狀態異常。</t>
  </si>
  <si>
    <t>5.包材異常。</t>
  </si>
  <si>
    <t>6.人員作業不及。</t>
  </si>
  <si>
    <t>7.酒精消毒。</t>
    <phoneticPr fontId="5" type="noConversion"/>
  </si>
  <si>
    <t>8.機台設備異常。</t>
    <phoneticPr fontId="5" type="noConversion"/>
  </si>
  <si>
    <t>9.金檢異常。</t>
    <phoneticPr fontId="5" type="noConversion"/>
  </si>
  <si>
    <t>114.12.30星期二</t>
    <phoneticPr fontId="9" type="noConversion"/>
  </si>
  <si>
    <t>114.12.29星期一</t>
    <phoneticPr fontId="9" type="noConversion"/>
  </si>
  <si>
    <t>114.12.28星期日</t>
    <phoneticPr fontId="9" type="noConversion"/>
  </si>
  <si>
    <t>114.12.27星期六</t>
    <phoneticPr fontId="9" type="noConversion"/>
  </si>
  <si>
    <t>114.12.26星期五</t>
    <phoneticPr fontId="9" type="noConversion"/>
  </si>
  <si>
    <t>114.12.25星期四</t>
    <phoneticPr fontId="9" type="noConversion"/>
  </si>
  <si>
    <t>114.12.24星期三</t>
    <phoneticPr fontId="9" type="noConversion"/>
  </si>
  <si>
    <t>114.12.23星期二</t>
    <phoneticPr fontId="9" type="noConversion"/>
  </si>
  <si>
    <t>便當一線</t>
    <phoneticPr fontId="9" type="noConversion"/>
  </si>
  <si>
    <t>涼麵二線
(二配)</t>
    <phoneticPr fontId="9" type="noConversion"/>
  </si>
  <si>
    <t>114.12.22星期一</t>
    <phoneticPr fontId="9" type="noConversion"/>
  </si>
  <si>
    <t>114.12.21星期日</t>
    <phoneticPr fontId="9" type="noConversion"/>
  </si>
  <si>
    <t>114.12.20星期六</t>
    <phoneticPr fontId="9" type="noConversion"/>
  </si>
  <si>
    <t>照燒豬排纖食餐盒</t>
  </si>
  <si>
    <t>114.12.19星期五</t>
    <phoneticPr fontId="9" type="noConversion"/>
  </si>
  <si>
    <t>114.12.18星期四</t>
    <phoneticPr fontId="9" type="noConversion"/>
  </si>
  <si>
    <t>自動包裝機3</t>
    <phoneticPr fontId="9" type="noConversion"/>
  </si>
  <si>
    <t>114.12.17星期三</t>
    <phoneticPr fontId="9" type="noConversion"/>
  </si>
  <si>
    <t>合計次數</t>
  </si>
  <si>
    <t>合計(時間/分)</t>
  </si>
  <si>
    <t>合計
次數</t>
  </si>
  <si>
    <t>合計
設備次數</t>
  </si>
  <si>
    <t>114.12.16星期二</t>
    <phoneticPr fontId="9" type="noConversion"/>
  </si>
  <si>
    <t>114.12.15星期一</t>
    <phoneticPr fontId="9" type="noConversion"/>
  </si>
  <si>
    <t>蒜蒜燒豚飯</t>
  </si>
  <si>
    <t>壹號醬雞豚雙拼</t>
  </si>
  <si>
    <t>大口蒜味香腸燒肉雙拼飯糰</t>
  </si>
  <si>
    <t>大口法式蕈菇起司雞排飯糰</t>
  </si>
  <si>
    <t>大口義式香草雞腿排飯糰</t>
  </si>
  <si>
    <t>香料咖哩炸雞烤飯糰</t>
  </si>
  <si>
    <t>淡麗清酒蒸蛤蜊烤飯糰</t>
  </si>
  <si>
    <t>糖燻野郎起司炙燒牛烤飯糰</t>
  </si>
  <si>
    <t>114.12.14星期日</t>
    <phoneticPr fontId="9" type="noConversion"/>
  </si>
  <si>
    <t>114.12.13星期六</t>
    <phoneticPr fontId="9" type="noConversion"/>
  </si>
  <si>
    <t>一配香濃起司蟹風味棒細卷</t>
  </si>
  <si>
    <t>二配長野稻荷壽司</t>
    <phoneticPr fontId="5" type="noConversion"/>
  </si>
  <si>
    <t>114.12.12星期五</t>
    <phoneticPr fontId="9" type="noConversion"/>
  </si>
  <si>
    <t>濃厚豚骨拉麵</t>
  </si>
  <si>
    <t>114.12.11星期四</t>
    <phoneticPr fontId="9" type="noConversion"/>
  </si>
  <si>
    <t>蒜味奶燉豬紅米營養餐</t>
  </si>
  <si>
    <t>大滿足香辣涼麵</t>
  </si>
  <si>
    <t>大滿足麻醬涼麵</t>
  </si>
  <si>
    <t>椒麻香蔥雞涼拌麵</t>
  </si>
  <si>
    <t>114.12.10星期三</t>
    <phoneticPr fontId="9" type="noConversion"/>
  </si>
  <si>
    <t>4℃-壽司手卷</t>
  </si>
  <si>
    <t>香料咖哩烤雞飯卷</t>
  </si>
  <si>
    <t>114.12.09星期二</t>
    <phoneticPr fontId="9" type="noConversion"/>
  </si>
  <si>
    <t>鮮蝦稻荷壽司組</t>
  </si>
  <si>
    <t>114.12.08星期一</t>
    <phoneticPr fontId="9" type="noConversion"/>
  </si>
  <si>
    <t>114.12.07星期日</t>
    <phoneticPr fontId="9" type="noConversion"/>
  </si>
  <si>
    <t>114.12.06星期六</t>
    <phoneticPr fontId="9" type="noConversion"/>
  </si>
  <si>
    <r>
      <t>114.12.05星期</t>
    </r>
    <r>
      <rPr>
        <b/>
        <sz val="14"/>
        <color theme="0"/>
        <rFont val="Microsoft JhengHei UI"/>
        <family val="2"/>
        <charset val="136"/>
      </rPr>
      <t>五</t>
    </r>
    <phoneticPr fontId="9" type="noConversion"/>
  </si>
  <si>
    <t>台式麻醬涼麵</t>
  </si>
  <si>
    <t>114.12.04星期四</t>
    <phoneticPr fontId="9" type="noConversion"/>
  </si>
  <si>
    <t>二配兔兔昆布飯糰</t>
  </si>
  <si>
    <t>妮妮家漢堡排</t>
  </si>
  <si>
    <t>114.12.03星期三</t>
    <phoneticPr fontId="9" type="noConversion"/>
  </si>
  <si>
    <t>114.12.02星期二</t>
    <phoneticPr fontId="9" type="noConversion"/>
  </si>
  <si>
    <t>二配大飯糰鮪魚昆布</t>
  </si>
  <si>
    <t>114.12.01星期一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</si>
</sst>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0.0%"/>
    <numFmt numFmtId="180" formatCode="h:mm;@"/>
    <numFmt numFmtId="181" formatCode="[$-F800]dddd\,\ mmmm\ dd\,\ yyyy"/>
    <numFmt numFmtId="182" formatCode="0_ "/>
    <numFmt numFmtId="183" formatCode="0.0_ "/>
    <numFmt numFmtId="184" formatCode="0_);[Red]\(0\)"/>
  </numFmts>
  <fonts count="31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Meiryo UI"/>
      <family val="2"/>
      <charset val="128"/>
    </font>
    <font>
      <sz val="18"/>
      <color theme="1"/>
      <name val="微軟正黑體"/>
      <family val="2"/>
      <charset val="136"/>
    </font>
    <font>
      <sz val="15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theme="1"/>
      <name val="Segoe UI Symbol"/>
      <family val="2"/>
    </font>
    <font>
      <sz val="11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6"/>
      <color theme="1"/>
      <name val="Calibri"/>
      <family val="2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b/>
      <sz val="14"/>
      <color theme="0"/>
      <name val="Microsoft JhengHei UI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7" fillId="0" borderId="0">
      <alignment vertical="center"/>
    </xf>
  </cellStyleXfs>
  <cellXfs count="430">
    <xf numFmtId="0" fontId="0" fillId="0" borderId="0" xfId="0">
      <alignment vertical="center"/>
    </xf>
    <xf numFmtId="0" fontId="3" fillId="0" borderId="0" xfId="1" applyFont="1">
      <alignment vertical="center"/>
    </xf>
    <xf numFmtId="0" fontId="1" fillId="0" borderId="0" xfId="1" applyFont="1">
      <alignment vertical="center"/>
    </xf>
    <xf numFmtId="0" fontId="7" fillId="0" borderId="2" xfId="2" applyFont="1" applyBorder="1" applyAlignment="1">
      <alignment horizontal="center" vertical="center"/>
    </xf>
    <xf numFmtId="0" fontId="1" fillId="0" borderId="5" xfId="2" applyFont="1" applyBorder="1">
      <alignment vertical="center"/>
    </xf>
    <xf numFmtId="0" fontId="1" fillId="0" borderId="0" xfId="2" applyFont="1">
      <alignment vertical="center"/>
    </xf>
    <xf numFmtId="0" fontId="1" fillId="0" borderId="4" xfId="2" applyFont="1" applyBorder="1" applyAlignment="1">
      <alignment horizontal="center" vertical="center"/>
    </xf>
    <xf numFmtId="0" fontId="13" fillId="0" borderId="8" xfId="4" applyFont="1" applyBorder="1" applyAlignment="1">
      <alignment horizontal="center" vertical="center" wrapText="1"/>
    </xf>
    <xf numFmtId="0" fontId="13" fillId="0" borderId="9" xfId="4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7" fillId="0" borderId="0" xfId="2" applyFont="1">
      <alignment vertical="center"/>
    </xf>
    <xf numFmtId="0" fontId="18" fillId="0" borderId="0" xfId="2" applyFont="1">
      <alignment vertical="center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 wrapText="1"/>
    </xf>
    <xf numFmtId="0" fontId="21" fillId="0" borderId="2" xfId="1" applyFont="1" applyBorder="1" applyAlignment="1">
      <alignment horizontal="center" vertical="center" wrapText="1"/>
    </xf>
    <xf numFmtId="0" fontId="21" fillId="0" borderId="3" xfId="1" applyFont="1" applyBorder="1" applyAlignment="1">
      <alignment horizontal="center" vertical="center" wrapText="1"/>
    </xf>
    <xf numFmtId="0" fontId="21" fillId="0" borderId="1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21" fillId="0" borderId="15" xfId="1" applyFont="1" applyBorder="1" applyAlignment="1">
      <alignment horizontal="center" vertical="center" wrapText="1"/>
    </xf>
    <xf numFmtId="180" fontId="1" fillId="0" borderId="0" xfId="2" applyNumberFormat="1" applyFont="1" applyAlignment="1">
      <alignment horizontal="center" vertical="center"/>
    </xf>
    <xf numFmtId="0" fontId="1" fillId="0" borderId="15" xfId="2" applyFont="1" applyBorder="1" applyAlignment="1">
      <alignment horizontal="center" vertical="center" wrapText="1"/>
    </xf>
    <xf numFmtId="178" fontId="1" fillId="0" borderId="14" xfId="1" applyNumberFormat="1" applyFont="1" applyBorder="1" applyAlignment="1">
      <alignment horizontal="center" vertical="center" wrapText="1"/>
    </xf>
    <xf numFmtId="178" fontId="1" fillId="0" borderId="2" xfId="1" applyNumberFormat="1" applyFont="1" applyBorder="1" applyAlignment="1">
      <alignment horizontal="center" vertical="center" wrapText="1"/>
    </xf>
    <xf numFmtId="178" fontId="1" fillId="0" borderId="3" xfId="1" applyNumberFormat="1" applyFont="1" applyBorder="1" applyAlignment="1">
      <alignment horizontal="center" vertical="center" wrapText="1"/>
    </xf>
    <xf numFmtId="178" fontId="1" fillId="0" borderId="4" xfId="1" applyNumberFormat="1" applyFont="1" applyBorder="1" applyAlignment="1">
      <alignment horizontal="center" vertical="center" wrapText="1"/>
    </xf>
    <xf numFmtId="178" fontId="1" fillId="0" borderId="15" xfId="1" applyNumberFormat="1" applyFont="1" applyBorder="1" applyAlignment="1">
      <alignment horizontal="center" vertical="center" wrapText="1"/>
    </xf>
    <xf numFmtId="2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 wrapText="1"/>
    </xf>
    <xf numFmtId="178" fontId="23" fillId="9" borderId="14" xfId="1" applyNumberFormat="1" applyFont="1" applyFill="1" applyBorder="1" applyAlignment="1">
      <alignment horizontal="center" vertical="center"/>
    </xf>
    <xf numFmtId="178" fontId="23" fillId="9" borderId="2" xfId="1" applyNumberFormat="1" applyFont="1" applyFill="1" applyBorder="1" applyAlignment="1">
      <alignment horizontal="center" vertical="center"/>
    </xf>
    <xf numFmtId="178" fontId="23" fillId="9" borderId="3" xfId="1" applyNumberFormat="1" applyFont="1" applyFill="1" applyBorder="1" applyAlignment="1">
      <alignment horizontal="center" vertical="center"/>
    </xf>
    <xf numFmtId="178" fontId="23" fillId="9" borderId="4" xfId="1" applyNumberFormat="1" applyFont="1" applyFill="1" applyBorder="1" applyAlignment="1">
      <alignment horizontal="center" vertical="center"/>
    </xf>
    <xf numFmtId="178" fontId="23" fillId="9" borderId="15" xfId="1" applyNumberFormat="1" applyFont="1" applyFill="1" applyBorder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/>
    </xf>
    <xf numFmtId="179" fontId="23" fillId="0" borderId="14" xfId="6" applyNumberFormat="1" applyFont="1" applyBorder="1" applyAlignment="1">
      <alignment horizontal="center" vertical="center"/>
    </xf>
    <xf numFmtId="179" fontId="23" fillId="0" borderId="2" xfId="6" applyNumberFormat="1" applyFont="1" applyBorder="1" applyAlignment="1">
      <alignment horizontal="center" vertical="center"/>
    </xf>
    <xf numFmtId="179" fontId="23" fillId="0" borderId="3" xfId="6" applyNumberFormat="1" applyFont="1" applyBorder="1" applyAlignment="1">
      <alignment horizontal="center" vertical="center"/>
    </xf>
    <xf numFmtId="179" fontId="23" fillId="0" borderId="4" xfId="6" applyNumberFormat="1" applyFont="1" applyBorder="1" applyAlignment="1">
      <alignment horizontal="center" vertical="center"/>
    </xf>
    <xf numFmtId="179" fontId="23" fillId="0" borderId="15" xfId="6" applyNumberFormat="1" applyFont="1" applyBorder="1" applyAlignment="1">
      <alignment horizontal="center" vertical="center"/>
    </xf>
    <xf numFmtId="180" fontId="1" fillId="0" borderId="14" xfId="2" applyNumberFormat="1" applyFont="1" applyBorder="1" applyAlignment="1">
      <alignment horizontal="center" vertical="center"/>
    </xf>
    <xf numFmtId="180" fontId="1" fillId="0" borderId="2" xfId="2" applyNumberFormat="1" applyFont="1" applyBorder="1" applyAlignment="1">
      <alignment horizontal="center" vertical="center"/>
    </xf>
    <xf numFmtId="180" fontId="1" fillId="0" borderId="4" xfId="2" applyNumberFormat="1" applyFont="1" applyBorder="1" applyAlignment="1">
      <alignment horizontal="center" vertical="center"/>
    </xf>
    <xf numFmtId="180" fontId="1" fillId="0" borderId="15" xfId="2" applyNumberFormat="1" applyFont="1" applyBorder="1" applyAlignment="1">
      <alignment horizontal="center" vertical="center"/>
    </xf>
    <xf numFmtId="0" fontId="0" fillId="3" borderId="15" xfId="2" applyFont="1" applyFill="1" applyBorder="1" applyAlignment="1">
      <alignment horizontal="center" vertical="center"/>
    </xf>
    <xf numFmtId="180" fontId="1" fillId="3" borderId="14" xfId="2" applyNumberFormat="1" applyFont="1" applyFill="1" applyBorder="1" applyAlignment="1">
      <alignment horizontal="center" vertical="center"/>
    </xf>
    <xf numFmtId="180" fontId="1" fillId="3" borderId="2" xfId="2" applyNumberFormat="1" applyFont="1" applyFill="1" applyBorder="1" applyAlignment="1">
      <alignment horizontal="center" vertical="center"/>
    </xf>
    <xf numFmtId="180" fontId="1" fillId="3" borderId="3" xfId="2" applyNumberFormat="1" applyFont="1" applyFill="1" applyBorder="1" applyAlignment="1">
      <alignment horizontal="center" vertical="center"/>
    </xf>
    <xf numFmtId="180" fontId="1" fillId="3" borderId="4" xfId="2" applyNumberFormat="1" applyFont="1" applyFill="1" applyBorder="1" applyAlignment="1">
      <alignment horizontal="center" vertical="center"/>
    </xf>
    <xf numFmtId="180" fontId="1" fillId="3" borderId="15" xfId="2" applyNumberFormat="1" applyFont="1" applyFill="1" applyBorder="1" applyAlignment="1">
      <alignment horizontal="center" vertical="center"/>
    </xf>
    <xf numFmtId="1" fontId="1" fillId="3" borderId="14" xfId="2" applyNumberFormat="1" applyFont="1" applyFill="1" applyBorder="1" applyAlignment="1">
      <alignment horizontal="center" vertical="center"/>
    </xf>
    <xf numFmtId="0" fontId="1" fillId="3" borderId="2" xfId="2" applyFont="1" applyFill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" fillId="3" borderId="14" xfId="2" applyFont="1" applyFill="1" applyBorder="1" applyAlignment="1">
      <alignment horizontal="center" vertical="center"/>
    </xf>
    <xf numFmtId="0" fontId="1" fillId="3" borderId="4" xfId="2" applyFont="1" applyFill="1" applyBorder="1" applyAlignment="1">
      <alignment horizontal="center" vertical="center"/>
    </xf>
    <xf numFmtId="0" fontId="1" fillId="3" borderId="15" xfId="2" applyFont="1" applyFill="1" applyBorder="1" applyAlignment="1">
      <alignment horizontal="center" vertical="center"/>
    </xf>
    <xf numFmtId="1" fontId="1" fillId="0" borderId="14" xfId="1" applyNumberFormat="1" applyFont="1" applyBorder="1" applyAlignment="1">
      <alignment horizontal="center" vertical="center"/>
    </xf>
    <xf numFmtId="1" fontId="1" fillId="0" borderId="2" xfId="1" applyNumberFormat="1" applyFont="1" applyBorder="1" applyAlignment="1">
      <alignment horizontal="center" vertical="center"/>
    </xf>
    <xf numFmtId="1" fontId="1" fillId="0" borderId="3" xfId="1" applyNumberFormat="1" applyFont="1" applyBorder="1" applyAlignment="1">
      <alignment horizontal="center" vertical="center"/>
    </xf>
    <xf numFmtId="1" fontId="1" fillId="0" borderId="4" xfId="1" applyNumberFormat="1" applyFont="1" applyBorder="1" applyAlignment="1">
      <alignment horizontal="center" vertical="center"/>
    </xf>
    <xf numFmtId="1" fontId="1" fillId="0" borderId="15" xfId="1" applyNumberFormat="1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24" fillId="0" borderId="14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24" fillId="0" borderId="19" xfId="1" applyFont="1" applyBorder="1">
      <alignment vertical="center"/>
    </xf>
    <xf numFmtId="0" fontId="24" fillId="0" borderId="21" xfId="1" applyFont="1" applyBorder="1" applyAlignment="1">
      <alignment horizontal="center" vertical="center"/>
    </xf>
    <xf numFmtId="0" fontId="24" fillId="0" borderId="21" xfId="1" applyFont="1" applyBorder="1">
      <alignment vertical="center"/>
    </xf>
    <xf numFmtId="0" fontId="24" fillId="0" borderId="22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24" fillId="0" borderId="20" xfId="1" applyFont="1" applyBorder="1" applyAlignment="1">
      <alignment horizontal="center" vertical="center"/>
    </xf>
    <xf numFmtId="0" fontId="21" fillId="0" borderId="14" xfId="2" applyFont="1" applyBorder="1" applyAlignment="1">
      <alignment horizontal="center" vertical="center"/>
    </xf>
    <xf numFmtId="0" fontId="21" fillId="0" borderId="4" xfId="2" applyFont="1" applyBorder="1" applyAlignment="1">
      <alignment horizontal="center" vertical="center"/>
    </xf>
    <xf numFmtId="0" fontId="21" fillId="0" borderId="2" xfId="7" applyFont="1" applyBorder="1" applyAlignment="1">
      <alignment horizontal="center" vertical="center" wrapText="1"/>
    </xf>
    <xf numFmtId="0" fontId="21" fillId="0" borderId="15" xfId="7" applyFont="1" applyBorder="1" applyAlignment="1">
      <alignment horizontal="center" vertical="center" wrapText="1"/>
    </xf>
    <xf numFmtId="0" fontId="1" fillId="0" borderId="23" xfId="2" applyFont="1" applyBorder="1" applyAlignment="1">
      <alignment horizontal="center" vertical="center"/>
    </xf>
    <xf numFmtId="0" fontId="24" fillId="0" borderId="19" xfId="1" applyFont="1" applyBorder="1" applyAlignment="1">
      <alignment horizontal="center" vertical="center"/>
    </xf>
    <xf numFmtId="178" fontId="1" fillId="0" borderId="0" xfId="1" applyNumberFormat="1" applyFont="1">
      <alignment vertical="center"/>
    </xf>
    <xf numFmtId="0" fontId="22" fillId="0" borderId="11" xfId="2" applyFont="1" applyBorder="1">
      <alignment vertical="center"/>
    </xf>
    <xf numFmtId="0" fontId="22" fillId="0" borderId="24" xfId="2" applyFont="1" applyBorder="1" applyAlignment="1">
      <alignment vertical="center" shrinkToFit="1"/>
    </xf>
    <xf numFmtId="0" fontId="22" fillId="0" borderId="25" xfId="2" applyFont="1" applyBorder="1" applyAlignment="1">
      <alignment horizontal="left" vertical="center" shrinkToFit="1"/>
    </xf>
    <xf numFmtId="0" fontId="7" fillId="10" borderId="26" xfId="2" applyFont="1" applyFill="1" applyBorder="1" applyAlignment="1">
      <alignment horizontal="center" vertical="center" shrinkToFit="1"/>
    </xf>
    <xf numFmtId="0" fontId="22" fillId="0" borderId="26" xfId="2" applyFont="1" applyBorder="1" applyAlignment="1">
      <alignment horizontal="center" vertical="center" shrinkToFit="1"/>
    </xf>
    <xf numFmtId="43" fontId="7" fillId="0" borderId="25" xfId="2" applyNumberFormat="1" applyFont="1" applyBorder="1" applyAlignment="1">
      <alignment vertical="center" shrinkToFit="1"/>
    </xf>
    <xf numFmtId="0" fontId="22" fillId="0" borderId="25" xfId="2" applyFont="1" applyBorder="1" applyAlignment="1">
      <alignment vertical="center" shrinkToFit="1"/>
    </xf>
    <xf numFmtId="1" fontId="22" fillId="0" borderId="26" xfId="2" applyNumberFormat="1" applyFont="1" applyBorder="1" applyAlignment="1">
      <alignment horizontal="center" vertical="center" shrinkToFit="1"/>
    </xf>
    <xf numFmtId="0" fontId="22" fillId="0" borderId="6" xfId="2" applyFont="1" applyBorder="1" applyAlignment="1">
      <alignment horizontal="left" vertical="center" shrinkToFit="1"/>
    </xf>
    <xf numFmtId="178" fontId="22" fillId="0" borderId="34" xfId="2" applyNumberFormat="1" applyFont="1" applyBorder="1" applyAlignment="1">
      <alignment horizontal="center" vertical="center" shrinkToFit="1"/>
    </xf>
    <xf numFmtId="43" fontId="22" fillId="0" borderId="6" xfId="2" applyNumberFormat="1" applyFont="1" applyBorder="1" applyAlignment="1">
      <alignment vertical="center" shrinkToFit="1"/>
    </xf>
    <xf numFmtId="0" fontId="22" fillId="0" borderId="6" xfId="2" applyFont="1" applyBorder="1" applyAlignment="1">
      <alignment vertical="center" shrinkToFit="1"/>
    </xf>
    <xf numFmtId="0" fontId="22" fillId="0" borderId="34" xfId="2" applyFont="1" applyBorder="1" applyAlignment="1">
      <alignment horizontal="center" vertical="center" shrinkToFit="1"/>
    </xf>
    <xf numFmtId="0" fontId="1" fillId="0" borderId="25" xfId="2" applyFont="1" applyBorder="1" applyAlignment="1">
      <alignment horizontal="center" vertical="center"/>
    </xf>
    <xf numFmtId="0" fontId="1" fillId="0" borderId="46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shrinkToFit="1"/>
    </xf>
    <xf numFmtId="2" fontId="1" fillId="0" borderId="4" xfId="8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2" fontId="1" fillId="0" borderId="3" xfId="2" applyNumberFormat="1" applyFont="1" applyBorder="1" applyAlignment="1">
      <alignment horizontal="right" vertical="center"/>
    </xf>
    <xf numFmtId="1" fontId="1" fillId="4" borderId="14" xfId="2" applyNumberFormat="1" applyFont="1" applyFill="1" applyBorder="1" applyAlignment="1">
      <alignment horizontal="center" vertical="center"/>
    </xf>
    <xf numFmtId="1" fontId="1" fillId="0" borderId="2" xfId="2" applyNumberFormat="1" applyFont="1" applyBorder="1" applyAlignment="1">
      <alignment horizontal="center" vertical="center"/>
    </xf>
    <xf numFmtId="178" fontId="1" fillId="0" borderId="15" xfId="2" applyNumberFormat="1" applyFont="1" applyBorder="1" applyAlignment="1">
      <alignment horizontal="center" vertical="center"/>
    </xf>
    <xf numFmtId="0" fontId="1" fillId="4" borderId="4" xfId="2" applyFont="1" applyFill="1" applyBorder="1" applyAlignment="1">
      <alignment horizontal="center" vertical="center"/>
    </xf>
    <xf numFmtId="182" fontId="1" fillId="4" borderId="14" xfId="2" applyNumberFormat="1" applyFont="1" applyFill="1" applyBorder="1" applyAlignment="1">
      <alignment horizontal="center" vertical="center"/>
    </xf>
    <xf numFmtId="183" fontId="1" fillId="0" borderId="2" xfId="2" applyNumberFormat="1" applyFont="1" applyBorder="1" applyAlignment="1">
      <alignment horizontal="center" vertical="center"/>
    </xf>
    <xf numFmtId="179" fontId="1" fillId="0" borderId="2" xfId="6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 wrapText="1"/>
    </xf>
    <xf numFmtId="20" fontId="1" fillId="0" borderId="2" xfId="2" applyNumberFormat="1" applyFont="1" applyBorder="1" applyAlignment="1">
      <alignment horizontal="center" vertical="center"/>
    </xf>
    <xf numFmtId="0" fontId="1" fillId="0" borderId="45" xfId="2" applyFont="1" applyBorder="1" applyAlignment="1">
      <alignment horizontal="center" vertical="center" shrinkToFit="1"/>
    </xf>
    <xf numFmtId="182" fontId="1" fillId="0" borderId="45" xfId="2" applyNumberFormat="1" applyFont="1" applyBorder="1" applyAlignment="1">
      <alignment horizontal="center" vertical="center"/>
    </xf>
    <xf numFmtId="179" fontId="1" fillId="0" borderId="46" xfId="6" applyNumberFormat="1" applyFont="1" applyBorder="1" applyAlignment="1">
      <alignment horizontal="center" vertical="center"/>
    </xf>
    <xf numFmtId="20" fontId="1" fillId="0" borderId="15" xfId="2" applyNumberFormat="1" applyFont="1" applyBorder="1" applyAlignment="1">
      <alignment horizontal="center" vertical="center"/>
    </xf>
    <xf numFmtId="182" fontId="1" fillId="0" borderId="14" xfId="2" applyNumberFormat="1" applyFont="1" applyBorder="1" applyAlignment="1">
      <alignment horizontal="center" vertical="center"/>
    </xf>
    <xf numFmtId="179" fontId="1" fillId="0" borderId="15" xfId="6" applyNumberFormat="1" applyFont="1" applyBorder="1" applyAlignment="1">
      <alignment horizontal="center" vertical="center"/>
    </xf>
    <xf numFmtId="1" fontId="1" fillId="4" borderId="4" xfId="2" applyNumberFormat="1" applyFont="1" applyFill="1" applyBorder="1" applyAlignment="1">
      <alignment horizontal="center" vertical="center"/>
    </xf>
    <xf numFmtId="180" fontId="1" fillId="0" borderId="16" xfId="2" applyNumberFormat="1" applyFont="1" applyBorder="1" applyAlignment="1">
      <alignment horizontal="center" vertical="center"/>
    </xf>
    <xf numFmtId="180" fontId="1" fillId="0" borderId="6" xfId="2" applyNumberFormat="1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right" vertical="center"/>
    </xf>
    <xf numFmtId="0" fontId="1" fillId="0" borderId="18" xfId="2" applyFont="1" applyBorder="1" applyAlignment="1">
      <alignment horizontal="center" vertical="center" wrapText="1"/>
    </xf>
    <xf numFmtId="182" fontId="1" fillId="4" borderId="16" xfId="2" applyNumberFormat="1" applyFont="1" applyFill="1" applyBorder="1" applyAlignment="1">
      <alignment horizontal="center" vertical="center"/>
    </xf>
    <xf numFmtId="183" fontId="1" fillId="0" borderId="6" xfId="2" applyNumberFormat="1" applyFont="1" applyBorder="1" applyAlignment="1">
      <alignment horizontal="center" vertical="center"/>
    </xf>
    <xf numFmtId="179" fontId="1" fillId="0" borderId="6" xfId="6" applyNumberFormat="1" applyFont="1" applyBorder="1" applyAlignment="1">
      <alignment horizontal="center" vertical="center"/>
    </xf>
    <xf numFmtId="20" fontId="1" fillId="0" borderId="6" xfId="2" applyNumberFormat="1" applyFont="1" applyBorder="1" applyAlignment="1">
      <alignment horizontal="center" vertical="center"/>
    </xf>
    <xf numFmtId="20" fontId="1" fillId="0" borderId="18" xfId="2" applyNumberFormat="1" applyFont="1" applyBorder="1" applyAlignment="1">
      <alignment horizontal="center" vertical="center"/>
    </xf>
    <xf numFmtId="0" fontId="1" fillId="0" borderId="58" xfId="2" applyFont="1" applyBorder="1" applyAlignment="1">
      <alignment horizontal="center" vertical="center" shrinkToFit="1"/>
    </xf>
    <xf numFmtId="0" fontId="1" fillId="0" borderId="59" xfId="8" applyFont="1" applyBorder="1" applyAlignment="1">
      <alignment horizontal="left" vertical="center"/>
    </xf>
    <xf numFmtId="0" fontId="1" fillId="0" borderId="6" xfId="2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 wrapText="1"/>
    </xf>
    <xf numFmtId="182" fontId="1" fillId="0" borderId="60" xfId="2" applyNumberFormat="1" applyFont="1" applyBorder="1" applyAlignment="1">
      <alignment horizontal="center" vertical="center"/>
    </xf>
    <xf numFmtId="179" fontId="1" fillId="0" borderId="10" xfId="6" applyNumberFormat="1" applyFont="1" applyBorder="1" applyAlignment="1">
      <alignment horizontal="center" vertical="center"/>
    </xf>
    <xf numFmtId="0" fontId="1" fillId="0" borderId="62" xfId="2" applyFont="1" applyBorder="1" applyAlignment="1">
      <alignment horizontal="center" vertical="center" shrinkToFit="1"/>
    </xf>
    <xf numFmtId="0" fontId="1" fillId="0" borderId="63" xfId="2" applyFont="1" applyBorder="1">
      <alignment vertical="center"/>
    </xf>
    <xf numFmtId="2" fontId="1" fillId="0" borderId="22" xfId="2" applyNumberFormat="1" applyFont="1" applyBorder="1" applyAlignment="1">
      <alignment horizontal="center" vertical="center"/>
    </xf>
    <xf numFmtId="1" fontId="1" fillId="4" borderId="19" xfId="2" applyNumberFormat="1" applyFont="1" applyFill="1" applyBorder="1" applyAlignment="1">
      <alignment horizontal="center" vertical="center"/>
    </xf>
    <xf numFmtId="1" fontId="1" fillId="0" borderId="21" xfId="2" applyNumberFormat="1" applyFont="1" applyBorder="1" applyAlignment="1">
      <alignment horizontal="center" vertical="center"/>
    </xf>
    <xf numFmtId="178" fontId="1" fillId="0" borderId="20" xfId="2" applyNumberFormat="1" applyFont="1" applyBorder="1" applyAlignment="1">
      <alignment horizontal="center" vertical="center"/>
    </xf>
    <xf numFmtId="182" fontId="1" fillId="4" borderId="19" xfId="2" applyNumberFormat="1" applyFont="1" applyFill="1" applyBorder="1" applyAlignment="1">
      <alignment horizontal="center" vertical="center"/>
    </xf>
    <xf numFmtId="183" fontId="1" fillId="0" borderId="21" xfId="2" applyNumberFormat="1" applyFont="1" applyBorder="1" applyAlignment="1">
      <alignment horizontal="center" vertical="center"/>
    </xf>
    <xf numFmtId="179" fontId="1" fillId="0" borderId="21" xfId="6" applyNumberFormat="1" applyFont="1" applyBorder="1" applyAlignment="1">
      <alignment horizontal="center" vertical="center"/>
    </xf>
    <xf numFmtId="180" fontId="1" fillId="0" borderId="19" xfId="2" applyNumberFormat="1" applyFont="1" applyBorder="1" applyAlignment="1">
      <alignment horizontal="center" vertical="center" shrinkToFit="1"/>
    </xf>
    <xf numFmtId="180" fontId="1" fillId="0" borderId="21" xfId="2" applyNumberFormat="1" applyFont="1" applyBorder="1" applyAlignment="1">
      <alignment horizontal="center" vertical="center" shrinkToFit="1"/>
    </xf>
    <xf numFmtId="184" fontId="1" fillId="0" borderId="21" xfId="2" applyNumberFormat="1" applyFont="1" applyBorder="1" applyAlignment="1">
      <alignment horizontal="center" vertical="center" shrinkToFit="1"/>
    </xf>
    <xf numFmtId="178" fontId="1" fillId="0" borderId="21" xfId="2" applyNumberFormat="1" applyFont="1" applyBorder="1" applyAlignment="1">
      <alignment horizontal="center" vertical="center" shrinkToFit="1"/>
    </xf>
    <xf numFmtId="178" fontId="1" fillId="0" borderId="20" xfId="2" applyNumberFormat="1" applyFont="1" applyBorder="1" applyAlignment="1">
      <alignment horizontal="center" vertical="center" shrinkToFit="1"/>
    </xf>
    <xf numFmtId="182" fontId="1" fillId="0" borderId="23" xfId="2" applyNumberFormat="1" applyFont="1" applyBorder="1" applyAlignment="1">
      <alignment horizontal="center" vertical="center" shrinkToFit="1"/>
    </xf>
    <xf numFmtId="179" fontId="1" fillId="0" borderId="21" xfId="6" applyNumberFormat="1" applyFont="1" applyBorder="1" applyAlignment="1">
      <alignment horizontal="center" vertical="center" shrinkToFit="1"/>
    </xf>
    <xf numFmtId="0" fontId="1" fillId="0" borderId="0" xfId="2" applyFont="1" applyAlignment="1">
      <alignment vertical="center" shrinkToFit="1"/>
    </xf>
    <xf numFmtId="0" fontId="1" fillId="0" borderId="64" xfId="2" applyFont="1" applyBorder="1" applyAlignment="1">
      <alignment horizontal="center" vertical="center" shrinkToFit="1"/>
    </xf>
    <xf numFmtId="2" fontId="1" fillId="0" borderId="24" xfId="8" applyNumberFormat="1" applyFont="1" applyBorder="1" applyAlignment="1">
      <alignment horizontal="center" vertical="center"/>
    </xf>
    <xf numFmtId="2" fontId="1" fillId="0" borderId="26" xfId="2" applyNumberFormat="1" applyFont="1" applyBorder="1" applyAlignment="1">
      <alignment horizontal="right" vertical="center"/>
    </xf>
    <xf numFmtId="0" fontId="1" fillId="0" borderId="46" xfId="2" applyFont="1" applyBorder="1" applyAlignment="1">
      <alignment horizontal="center" vertical="center" wrapText="1"/>
    </xf>
    <xf numFmtId="1" fontId="1" fillId="4" borderId="45" xfId="2" applyNumberFormat="1" applyFont="1" applyFill="1" applyBorder="1" applyAlignment="1">
      <alignment horizontal="center" vertical="center"/>
    </xf>
    <xf numFmtId="1" fontId="1" fillId="0" borderId="25" xfId="2" applyNumberFormat="1" applyFont="1" applyBorder="1" applyAlignment="1">
      <alignment horizontal="center" vertical="center"/>
    </xf>
    <xf numFmtId="178" fontId="1" fillId="0" borderId="46" xfId="2" applyNumberFormat="1" applyFont="1" applyBorder="1" applyAlignment="1">
      <alignment horizontal="center" vertical="center"/>
    </xf>
    <xf numFmtId="1" fontId="1" fillId="4" borderId="24" xfId="2" applyNumberFormat="1" applyFont="1" applyFill="1" applyBorder="1" applyAlignment="1">
      <alignment horizontal="center" vertical="center"/>
    </xf>
    <xf numFmtId="182" fontId="1" fillId="4" borderId="45" xfId="2" applyNumberFormat="1" applyFont="1" applyFill="1" applyBorder="1" applyAlignment="1">
      <alignment horizontal="center" vertical="center"/>
    </xf>
    <xf numFmtId="183" fontId="1" fillId="0" borderId="25" xfId="2" applyNumberFormat="1" applyFont="1" applyBorder="1" applyAlignment="1">
      <alignment horizontal="center" vertical="center"/>
    </xf>
    <xf numFmtId="179" fontId="1" fillId="0" borderId="25" xfId="6" applyNumberFormat="1" applyFont="1" applyBorder="1" applyAlignment="1">
      <alignment horizontal="center" vertical="center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 wrapText="1"/>
    </xf>
    <xf numFmtId="20" fontId="1" fillId="0" borderId="25" xfId="2" applyNumberFormat="1" applyFont="1" applyBorder="1" applyAlignment="1">
      <alignment horizontal="center" vertical="center"/>
    </xf>
    <xf numFmtId="20" fontId="1" fillId="0" borderId="46" xfId="2" applyNumberFormat="1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 shrinkToFit="1"/>
    </xf>
    <xf numFmtId="0" fontId="1" fillId="0" borderId="59" xfId="2" applyFont="1" applyBorder="1" applyAlignment="1">
      <alignment horizontal="left" vertical="center"/>
    </xf>
    <xf numFmtId="182" fontId="1" fillId="0" borderId="16" xfId="2" applyNumberFormat="1" applyFont="1" applyBorder="1" applyAlignment="1">
      <alignment horizontal="center" vertical="center"/>
    </xf>
    <xf numFmtId="184" fontId="1" fillId="0" borderId="21" xfId="2" applyNumberFormat="1" applyFont="1" applyBorder="1" applyAlignment="1">
      <alignment horizontal="center" vertical="center" wrapText="1"/>
    </xf>
    <xf numFmtId="178" fontId="1" fillId="0" borderId="21" xfId="2" applyNumberFormat="1" applyFont="1" applyBorder="1" applyAlignment="1">
      <alignment horizontal="center" vertical="center"/>
    </xf>
    <xf numFmtId="182" fontId="1" fillId="0" borderId="19" xfId="2" applyNumberFormat="1" applyFont="1" applyBorder="1" applyAlignment="1">
      <alignment horizontal="center" vertical="center"/>
    </xf>
    <xf numFmtId="180" fontId="1" fillId="0" borderId="46" xfId="2" applyNumberFormat="1" applyFont="1" applyBorder="1" applyAlignment="1">
      <alignment horizontal="center" vertical="center"/>
    </xf>
    <xf numFmtId="0" fontId="1" fillId="0" borderId="4" xfId="2" applyFont="1" applyBorder="1" applyAlignment="1">
      <alignment horizontal="left" vertical="center"/>
    </xf>
    <xf numFmtId="182" fontId="1" fillId="0" borderId="24" xfId="2" applyNumberFormat="1" applyFont="1" applyBorder="1" applyAlignment="1">
      <alignment horizontal="center" vertical="center"/>
    </xf>
    <xf numFmtId="182" fontId="1" fillId="0" borderId="4" xfId="2" applyNumberFormat="1" applyFont="1" applyBorder="1" applyAlignment="1">
      <alignment horizontal="center" vertical="center"/>
    </xf>
    <xf numFmtId="182" fontId="1" fillId="0" borderId="59" xfId="2" applyNumberFormat="1" applyFont="1" applyBorder="1" applyAlignment="1">
      <alignment horizontal="center" vertical="center"/>
    </xf>
    <xf numFmtId="182" fontId="1" fillId="0" borderId="23" xfId="2" applyNumberFormat="1" applyFont="1" applyBorder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1" fillId="0" borderId="0" xfId="2" applyFont="1" applyAlignment="1">
      <alignment vertical="center" wrapText="1"/>
    </xf>
    <xf numFmtId="0" fontId="26" fillId="0" borderId="65" xfId="4" applyFont="1" applyBorder="1" applyAlignment="1">
      <alignment horizontal="center" vertical="center" shrinkToFit="1"/>
    </xf>
    <xf numFmtId="0" fontId="26" fillId="0" borderId="66" xfId="4" applyFont="1" applyBorder="1" applyAlignment="1">
      <alignment horizontal="center" vertical="center" shrinkToFit="1"/>
    </xf>
    <xf numFmtId="0" fontId="26" fillId="0" borderId="67" xfId="4" applyFont="1" applyBorder="1" applyAlignment="1">
      <alignment horizontal="center" vertical="center" shrinkToFit="1"/>
    </xf>
    <xf numFmtId="182" fontId="29" fillId="0" borderId="2" xfId="4" applyNumberFormat="1" applyFont="1" applyBorder="1" applyAlignment="1">
      <alignment horizontal="center" vertical="center" shrinkToFit="1"/>
    </xf>
    <xf numFmtId="182" fontId="29" fillId="0" borderId="19" xfId="4" applyNumberFormat="1" applyFont="1" applyBorder="1" applyAlignment="1">
      <alignment horizontal="center" vertical="center" shrinkToFit="1"/>
    </xf>
    <xf numFmtId="182" fontId="29" fillId="0" borderId="20" xfId="4" applyNumberFormat="1" applyFont="1" applyBorder="1" applyAlignment="1">
      <alignment horizontal="center" vertical="center" shrinkToFit="1"/>
    </xf>
    <xf numFmtId="0" fontId="0" fillId="3" borderId="19" xfId="2" applyFont="1" applyFill="1" applyBorder="1" applyAlignment="1">
      <alignment horizontal="center" vertical="center" shrinkToFit="1"/>
    </xf>
    <xf numFmtId="0" fontId="0" fillId="3" borderId="20" xfId="2" applyFont="1" applyFill="1" applyBorder="1" applyAlignment="1">
      <alignment horizontal="center" vertical="center" shrinkToFit="1"/>
    </xf>
    <xf numFmtId="182" fontId="1" fillId="4" borderId="17" xfId="2" applyNumberFormat="1" applyFont="1" applyFill="1" applyBorder="1" applyAlignment="1">
      <alignment horizontal="center" vertical="center"/>
    </xf>
    <xf numFmtId="183" fontId="1" fillId="0" borderId="10" xfId="2" applyNumberFormat="1" applyFont="1" applyBorder="1" applyAlignment="1">
      <alignment horizontal="center" vertical="center"/>
    </xf>
    <xf numFmtId="0" fontId="1" fillId="0" borderId="17" xfId="2" applyFont="1" applyBorder="1" applyAlignment="1">
      <alignment horizontal="center" vertical="center" shrinkToFit="1"/>
    </xf>
    <xf numFmtId="1" fontId="1" fillId="0" borderId="68" xfId="2" applyNumberFormat="1" applyFont="1" applyBorder="1" applyAlignment="1">
      <alignment horizontal="center" vertical="center" shrinkToFit="1"/>
    </xf>
    <xf numFmtId="182" fontId="1" fillId="0" borderId="17" xfId="2" applyNumberFormat="1" applyFont="1" applyBorder="1" applyAlignment="1">
      <alignment horizontal="center" vertical="center"/>
    </xf>
    <xf numFmtId="1" fontId="1" fillId="0" borderId="15" xfId="2" applyNumberFormat="1" applyFont="1" applyBorder="1" applyAlignment="1">
      <alignment horizontal="center" vertical="center" shrinkToFit="1"/>
    </xf>
    <xf numFmtId="1" fontId="1" fillId="0" borderId="19" xfId="2" applyNumberFormat="1" applyFont="1" applyBorder="1" applyAlignment="1">
      <alignment horizontal="center" vertical="center" shrinkToFit="1"/>
    </xf>
    <xf numFmtId="1" fontId="1" fillId="0" borderId="20" xfId="2" applyNumberFormat="1" applyFont="1" applyBorder="1" applyAlignment="1">
      <alignment horizontal="center" vertical="center" shrinkToFit="1"/>
    </xf>
    <xf numFmtId="178" fontId="1" fillId="0" borderId="25" xfId="2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/>
    </xf>
    <xf numFmtId="0" fontId="1" fillId="0" borderId="2" xfId="8" applyFont="1" applyBorder="1" applyAlignment="1">
      <alignment horizontal="center" vertical="center"/>
    </xf>
    <xf numFmtId="0" fontId="1" fillId="0" borderId="15" xfId="8" applyFont="1" applyBorder="1">
      <alignment vertical="center"/>
    </xf>
    <xf numFmtId="20" fontId="1" fillId="0" borderId="2" xfId="8" applyNumberFormat="1" applyFont="1" applyBorder="1" applyAlignment="1">
      <alignment horizontal="center" vertical="center"/>
    </xf>
    <xf numFmtId="20" fontId="1" fillId="0" borderId="15" xfId="8" applyNumberFormat="1" applyFont="1" applyBorder="1" applyAlignment="1">
      <alignment horizontal="center" vertical="center"/>
    </xf>
    <xf numFmtId="20" fontId="1" fillId="0" borderId="21" xfId="2" applyNumberFormat="1" applyFont="1" applyBorder="1" applyAlignment="1">
      <alignment horizontal="center" vertical="center"/>
    </xf>
    <xf numFmtId="20" fontId="1" fillId="0" borderId="20" xfId="2" applyNumberFormat="1" applyFont="1" applyBorder="1" applyAlignment="1">
      <alignment horizontal="center" vertical="center"/>
    </xf>
    <xf numFmtId="180" fontId="1" fillId="0" borderId="18" xfId="2" applyNumberFormat="1" applyFont="1" applyBorder="1" applyAlignment="1">
      <alignment horizontal="center" vertical="center"/>
    </xf>
    <xf numFmtId="182" fontId="1" fillId="0" borderId="70" xfId="2" applyNumberFormat="1" applyFont="1" applyBorder="1" applyAlignment="1">
      <alignment horizontal="center" vertical="center"/>
    </xf>
    <xf numFmtId="179" fontId="1" fillId="0" borderId="71" xfId="6" applyNumberFormat="1" applyFont="1" applyBorder="1" applyAlignment="1">
      <alignment horizontal="center" vertical="center"/>
    </xf>
    <xf numFmtId="180" fontId="1" fillId="0" borderId="64" xfId="2" applyNumberFormat="1" applyFont="1" applyBorder="1" applyAlignment="1">
      <alignment horizontal="center" vertical="center"/>
    </xf>
    <xf numFmtId="180" fontId="1" fillId="0" borderId="44" xfId="2" applyNumberFormat="1" applyFont="1" applyBorder="1" applyAlignment="1">
      <alignment horizontal="center" vertical="center"/>
    </xf>
    <xf numFmtId="0" fontId="0" fillId="0" borderId="0" xfId="2" applyFont="1">
      <alignment vertical="center"/>
    </xf>
    <xf numFmtId="0" fontId="1" fillId="0" borderId="0" xfId="2" applyFont="1" applyAlignment="1">
      <alignment horizontal="center" vertical="center"/>
    </xf>
    <xf numFmtId="182" fontId="1" fillId="0" borderId="19" xfId="2" applyNumberFormat="1" applyFont="1" applyBorder="1" applyAlignment="1">
      <alignment horizontal="center" vertical="center" shrinkToFit="1"/>
    </xf>
    <xf numFmtId="180" fontId="0" fillId="0" borderId="2" xfId="2" applyNumberFormat="1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wrapText="1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9" fillId="6" borderId="11" xfId="1" applyFont="1" applyFill="1" applyBorder="1" applyAlignment="1">
      <alignment horizontal="center" vertical="center"/>
    </xf>
    <xf numFmtId="0" fontId="19" fillId="6" borderId="13" xfId="1" applyFont="1" applyFill="1" applyBorder="1" applyAlignment="1">
      <alignment horizontal="center" vertical="center"/>
    </xf>
    <xf numFmtId="0" fontId="19" fillId="6" borderId="12" xfId="1" applyFont="1" applyFill="1" applyBorder="1" applyAlignment="1">
      <alignment horizontal="center" vertical="center"/>
    </xf>
    <xf numFmtId="0" fontId="19" fillId="7" borderId="11" xfId="1" applyFont="1" applyFill="1" applyBorder="1" applyAlignment="1">
      <alignment horizontal="center" vertical="center"/>
    </xf>
    <xf numFmtId="0" fontId="19" fillId="7" borderId="13" xfId="1" applyFont="1" applyFill="1" applyBorder="1" applyAlignment="1">
      <alignment horizontal="center" vertical="center"/>
    </xf>
    <xf numFmtId="0" fontId="19" fillId="7" borderId="12" xfId="1" applyFont="1" applyFill="1" applyBorder="1" applyAlignment="1">
      <alignment horizontal="center" vertical="center"/>
    </xf>
    <xf numFmtId="0" fontId="22" fillId="0" borderId="14" xfId="2" applyFont="1" applyBorder="1" applyAlignment="1">
      <alignment horizontal="center" vertical="center" textRotation="255"/>
    </xf>
    <xf numFmtId="0" fontId="0" fillId="3" borderId="16" xfId="2" applyFont="1" applyFill="1" applyBorder="1" applyAlignment="1">
      <alignment horizontal="center" vertical="center" wrapText="1"/>
    </xf>
    <xf numFmtId="0" fontId="1" fillId="3" borderId="17" xfId="2" applyFont="1" applyFill="1" applyBorder="1" applyAlignment="1">
      <alignment horizontal="center" vertical="center"/>
    </xf>
    <xf numFmtId="179" fontId="16" fillId="0" borderId="3" xfId="6" applyNumberFormat="1" applyFont="1" applyFill="1" applyBorder="1" applyAlignment="1">
      <alignment horizontal="center" vertical="center"/>
    </xf>
    <xf numFmtId="179" fontId="16" fillId="0" borderId="4" xfId="6" applyNumberFormat="1" applyFont="1" applyFill="1" applyBorder="1" applyAlignment="1">
      <alignment horizontal="center" vertical="center"/>
    </xf>
    <xf numFmtId="0" fontId="19" fillId="4" borderId="11" xfId="1" applyFont="1" applyFill="1" applyBorder="1" applyAlignment="1">
      <alignment horizontal="center" vertical="center"/>
    </xf>
    <xf numFmtId="0" fontId="19" fillId="4" borderId="13" xfId="1" applyFont="1" applyFill="1" applyBorder="1" applyAlignment="1">
      <alignment horizontal="center" vertical="center"/>
    </xf>
    <xf numFmtId="0" fontId="19" fillId="5" borderId="11" xfId="1" applyFont="1" applyFill="1" applyBorder="1" applyAlignment="1">
      <alignment horizontal="center" vertical="center" shrinkToFit="1"/>
    </xf>
    <xf numFmtId="0" fontId="19" fillId="5" borderId="13" xfId="1" applyFont="1" applyFill="1" applyBorder="1" applyAlignment="1">
      <alignment horizontal="center" vertical="center" shrinkToFit="1"/>
    </xf>
    <xf numFmtId="0" fontId="19" fillId="5" borderId="12" xfId="1" applyFont="1" applyFill="1" applyBorder="1" applyAlignment="1">
      <alignment horizontal="center" vertical="center" shrinkToFit="1"/>
    </xf>
    <xf numFmtId="1" fontId="12" fillId="0" borderId="2" xfId="5" applyNumberFormat="1" applyFont="1" applyBorder="1" applyAlignment="1">
      <alignment horizontal="center" vertical="center"/>
    </xf>
    <xf numFmtId="0" fontId="12" fillId="0" borderId="2" xfId="5" applyFont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78" fontId="16" fillId="8" borderId="3" xfId="2" applyNumberFormat="1" applyFont="1" applyFill="1" applyBorder="1" applyAlignment="1">
      <alignment horizontal="center" vertical="center"/>
    </xf>
    <xf numFmtId="178" fontId="16" fillId="8" borderId="4" xfId="2" applyNumberFormat="1" applyFont="1" applyFill="1" applyBorder="1" applyAlignment="1">
      <alignment horizontal="center" vertical="center"/>
    </xf>
    <xf numFmtId="178" fontId="16" fillId="8" borderId="3" xfId="3" applyNumberFormat="1" applyFont="1" applyFill="1" applyBorder="1" applyAlignment="1">
      <alignment horizontal="center" vertical="center"/>
    </xf>
    <xf numFmtId="178" fontId="16" fillId="8" borderId="4" xfId="3" applyNumberFormat="1" applyFont="1" applyFill="1" applyBorder="1" applyAlignment="1">
      <alignment horizontal="center" vertical="center"/>
    </xf>
    <xf numFmtId="178" fontId="7" fillId="0" borderId="3" xfId="2" applyNumberFormat="1" applyFont="1" applyBorder="1" applyAlignment="1">
      <alignment horizontal="center" vertical="center"/>
    </xf>
    <xf numFmtId="178" fontId="7" fillId="0" borderId="4" xfId="2" applyNumberFormat="1" applyFont="1" applyBorder="1" applyAlignment="1">
      <alignment horizontal="center" vertical="center"/>
    </xf>
    <xf numFmtId="178" fontId="7" fillId="0" borderId="3" xfId="3" applyNumberFormat="1" applyFont="1" applyBorder="1" applyAlignment="1">
      <alignment horizontal="center" vertical="center"/>
    </xf>
    <xf numFmtId="178" fontId="7" fillId="0" borderId="4" xfId="3" applyNumberFormat="1" applyFont="1" applyBorder="1" applyAlignment="1">
      <alignment horizontal="center" vertical="center"/>
    </xf>
    <xf numFmtId="0" fontId="12" fillId="0" borderId="4" xfId="5" applyFont="1" applyBorder="1" applyAlignment="1">
      <alignment horizontal="center" vertical="center"/>
    </xf>
    <xf numFmtId="179" fontId="16" fillId="0" borderId="3" xfId="2" applyNumberFormat="1" applyFont="1" applyBorder="1" applyAlignment="1">
      <alignment horizontal="center" vertical="center"/>
    </xf>
    <xf numFmtId="179" fontId="16" fillId="0" borderId="4" xfId="2" applyNumberFormat="1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3" fillId="3" borderId="4" xfId="4" applyFont="1" applyFill="1" applyBorder="1" applyAlignment="1">
      <alignment horizontal="center" vertical="center"/>
    </xf>
    <xf numFmtId="0" fontId="13" fillId="3" borderId="2" xfId="4" applyFont="1" applyFill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176" fontId="1" fillId="4" borderId="3" xfId="3" applyNumberFormat="1" applyFont="1" applyFill="1" applyBorder="1" applyAlignment="1">
      <alignment horizontal="center" vertical="center"/>
    </xf>
    <xf numFmtId="176" fontId="1" fillId="4" borderId="4" xfId="3" applyNumberFormat="1" applyFont="1" applyFill="1" applyBorder="1" applyAlignment="1">
      <alignment horizontal="center" vertical="center"/>
    </xf>
    <xf numFmtId="176" fontId="0" fillId="5" borderId="3" xfId="3" applyNumberFormat="1" applyFont="1" applyFill="1" applyBorder="1" applyAlignment="1">
      <alignment horizontal="center" vertical="center"/>
    </xf>
    <xf numFmtId="176" fontId="1" fillId="5" borderId="4" xfId="3" applyNumberFormat="1" applyFont="1" applyFill="1" applyBorder="1" applyAlignment="1">
      <alignment horizontal="center" vertical="center"/>
    </xf>
    <xf numFmtId="176" fontId="0" fillId="6" borderId="3" xfId="3" applyNumberFormat="1" applyFont="1" applyFill="1" applyBorder="1" applyAlignment="1">
      <alignment horizontal="center" vertical="center"/>
    </xf>
    <xf numFmtId="176" fontId="1" fillId="6" borderId="4" xfId="3" applyNumberFormat="1" applyFont="1" applyFill="1" applyBorder="1" applyAlignment="1">
      <alignment horizontal="center" vertical="center"/>
    </xf>
    <xf numFmtId="176" fontId="0" fillId="7" borderId="3" xfId="3" applyNumberFormat="1" applyFont="1" applyFill="1" applyBorder="1" applyAlignment="1">
      <alignment horizontal="center" vertical="center"/>
    </xf>
    <xf numFmtId="176" fontId="1" fillId="7" borderId="4" xfId="3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176" fontId="7" fillId="0" borderId="3" xfId="3" applyNumberFormat="1" applyFont="1" applyBorder="1" applyAlignment="1">
      <alignment horizontal="center" vertical="center"/>
    </xf>
    <xf numFmtId="176" fontId="7" fillId="0" borderId="4" xfId="3" applyNumberFormat="1" applyFont="1" applyBorder="1" applyAlignment="1">
      <alignment horizontal="center" vertical="center"/>
    </xf>
    <xf numFmtId="177" fontId="7" fillId="0" borderId="3" xfId="3" applyNumberFormat="1" applyFont="1" applyBorder="1" applyAlignment="1">
      <alignment horizontal="center" vertical="center"/>
    </xf>
    <xf numFmtId="177" fontId="7" fillId="0" borderId="4" xfId="3" applyNumberFormat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1" fillId="0" borderId="63" xfId="2" applyFont="1" applyBorder="1" applyAlignment="1">
      <alignment vertical="center" shrinkToFit="1"/>
    </xf>
    <xf numFmtId="0" fontId="1" fillId="0" borderId="19" xfId="2" applyFont="1" applyBorder="1" applyAlignment="1">
      <alignment horizontal="center" vertical="center" shrinkToFit="1"/>
    </xf>
    <xf numFmtId="0" fontId="1" fillId="0" borderId="20" xfId="2" applyFont="1" applyBorder="1" applyAlignment="1">
      <alignment horizontal="center" vertical="center" shrinkToFit="1"/>
    </xf>
    <xf numFmtId="0" fontId="1" fillId="0" borderId="3" xfId="2" applyFont="1" applyBorder="1" applyAlignment="1">
      <alignment horizontal="left" vertical="center" shrinkToFit="1"/>
    </xf>
    <xf numFmtId="0" fontId="1" fillId="0" borderId="4" xfId="2" applyFont="1" applyBorder="1" applyAlignment="1">
      <alignment horizontal="left" vertical="center" shrinkToFit="1"/>
    </xf>
    <xf numFmtId="0" fontId="1" fillId="0" borderId="14" xfId="2" applyFont="1" applyBorder="1" applyAlignment="1">
      <alignment horizontal="center" vertical="center" shrinkToFit="1"/>
    </xf>
    <xf numFmtId="0" fontId="1" fillId="0" borderId="15" xfId="2" applyFont="1" applyBorder="1" applyAlignment="1">
      <alignment horizontal="center" vertical="center" shrinkToFit="1"/>
    </xf>
    <xf numFmtId="0" fontId="26" fillId="4" borderId="53" xfId="2" applyFont="1" applyFill="1" applyBorder="1" applyAlignment="1">
      <alignment horizontal="center" vertical="center" wrapText="1"/>
    </xf>
    <xf numFmtId="0" fontId="26" fillId="4" borderId="55" xfId="2" applyFont="1" applyFill="1" applyBorder="1" applyAlignment="1">
      <alignment horizontal="center" vertical="center"/>
    </xf>
    <xf numFmtId="0" fontId="26" fillId="4" borderId="57" xfId="2" applyFont="1" applyFill="1" applyBorder="1" applyAlignment="1">
      <alignment horizontal="center" vertical="center"/>
    </xf>
    <xf numFmtId="0" fontId="26" fillId="4" borderId="61" xfId="2" applyFont="1" applyFill="1" applyBorder="1" applyAlignment="1">
      <alignment horizontal="center" vertical="center"/>
    </xf>
    <xf numFmtId="0" fontId="1" fillId="0" borderId="26" xfId="2" applyFont="1" applyBorder="1" applyAlignment="1">
      <alignment horizontal="left" vertical="center" shrinkToFit="1"/>
    </xf>
    <xf numFmtId="0" fontId="1" fillId="0" borderId="24" xfId="2" applyFont="1" applyBorder="1" applyAlignment="1">
      <alignment horizontal="left" vertical="center" shrinkToFit="1"/>
    </xf>
    <xf numFmtId="179" fontId="1" fillId="0" borderId="47" xfId="6" applyNumberFormat="1" applyFont="1" applyBorder="1" applyAlignment="1">
      <alignment horizontal="center" vertical="center" shrinkToFit="1"/>
    </xf>
    <xf numFmtId="179" fontId="1" fillId="0" borderId="54" xfId="6" applyNumberFormat="1" applyFont="1" applyBorder="1" applyAlignment="1">
      <alignment horizontal="center" vertical="center" shrinkToFit="1"/>
    </xf>
    <xf numFmtId="179" fontId="1" fillId="0" borderId="51" xfId="6" applyNumberFormat="1" applyFont="1" applyBorder="1" applyAlignment="1">
      <alignment horizontal="center" vertical="center" shrinkToFit="1"/>
    </xf>
    <xf numFmtId="0" fontId="1" fillId="0" borderId="45" xfId="2" applyFont="1" applyBorder="1" applyAlignment="1">
      <alignment horizontal="center" vertical="center" shrinkToFit="1"/>
    </xf>
    <xf numFmtId="0" fontId="1" fillId="0" borderId="46" xfId="2" applyFont="1" applyBorder="1" applyAlignment="1">
      <alignment horizontal="center" vertical="center" shrinkToFit="1"/>
    </xf>
    <xf numFmtId="179" fontId="1" fillId="0" borderId="47" xfId="6" applyNumberFormat="1" applyFont="1" applyBorder="1" applyAlignment="1">
      <alignment horizontal="center" vertical="center"/>
    </xf>
    <xf numFmtId="179" fontId="1" fillId="0" borderId="54" xfId="6" applyNumberFormat="1" applyFont="1" applyBorder="1" applyAlignment="1">
      <alignment horizontal="center" vertical="center"/>
    </xf>
    <xf numFmtId="179" fontId="1" fillId="0" borderId="51" xfId="6" applyNumberFormat="1" applyFont="1" applyBorder="1" applyAlignment="1">
      <alignment horizontal="center" vertical="center"/>
    </xf>
    <xf numFmtId="0" fontId="28" fillId="11" borderId="53" xfId="2" applyFont="1" applyFill="1" applyBorder="1" applyAlignment="1">
      <alignment horizontal="center" vertical="center" wrapText="1"/>
    </xf>
    <xf numFmtId="0" fontId="28" fillId="11" borderId="55" xfId="2" applyFont="1" applyFill="1" applyBorder="1" applyAlignment="1">
      <alignment horizontal="center" vertical="center" wrapText="1"/>
    </xf>
    <xf numFmtId="0" fontId="28" fillId="11" borderId="61" xfId="2" applyFont="1" applyFill="1" applyBorder="1" applyAlignment="1">
      <alignment horizontal="center" vertical="center" wrapText="1"/>
    </xf>
    <xf numFmtId="0" fontId="1" fillId="8" borderId="25" xfId="2" applyFont="1" applyFill="1" applyBorder="1" applyAlignment="1">
      <alignment horizontal="center" vertical="center"/>
    </xf>
    <xf numFmtId="0" fontId="1" fillId="8" borderId="21" xfId="2" applyFont="1" applyFill="1" applyBorder="1" applyAlignment="1">
      <alignment horizontal="center" vertical="center"/>
    </xf>
    <xf numFmtId="0" fontId="1" fillId="5" borderId="46" xfId="2" applyFont="1" applyFill="1" applyBorder="1" applyAlignment="1">
      <alignment horizontal="center" vertical="center" wrapText="1"/>
    </xf>
    <xf numFmtId="0" fontId="1" fillId="5" borderId="20" xfId="2" applyFont="1" applyFill="1" applyBorder="1" applyAlignment="1">
      <alignment horizontal="center" vertical="center" wrapText="1"/>
    </xf>
    <xf numFmtId="0" fontId="1" fillId="0" borderId="45" xfId="2" applyFont="1" applyBorder="1" applyAlignment="1">
      <alignment horizontal="center" vertical="center"/>
    </xf>
    <xf numFmtId="0" fontId="1" fillId="0" borderId="25" xfId="2" applyFont="1" applyBorder="1" applyAlignment="1">
      <alignment horizontal="center" vertical="center"/>
    </xf>
    <xf numFmtId="0" fontId="1" fillId="0" borderId="25" xfId="2" applyFont="1" applyBorder="1" applyAlignment="1">
      <alignment horizontal="center" vertical="center" wrapText="1"/>
    </xf>
    <xf numFmtId="0" fontId="1" fillId="0" borderId="21" xfId="2" applyFont="1" applyBorder="1" applyAlignment="1">
      <alignment horizontal="center" vertical="center" wrapText="1"/>
    </xf>
    <xf numFmtId="0" fontId="1" fillId="0" borderId="46" xfId="2" applyFont="1" applyBorder="1" applyAlignment="1">
      <alignment horizontal="center" vertical="center"/>
    </xf>
    <xf numFmtId="0" fontId="7" fillId="3" borderId="45" xfId="2" applyFont="1" applyFill="1" applyBorder="1" applyAlignment="1">
      <alignment horizontal="center" vertical="center" wrapText="1"/>
    </xf>
    <xf numFmtId="0" fontId="7" fillId="3" borderId="26" xfId="2" applyFont="1" applyFill="1" applyBorder="1" applyAlignment="1">
      <alignment horizontal="center" vertical="center"/>
    </xf>
    <xf numFmtId="0" fontId="7" fillId="3" borderId="19" xfId="2" applyFont="1" applyFill="1" applyBorder="1" applyAlignment="1">
      <alignment horizontal="center" vertical="center"/>
    </xf>
    <xf numFmtId="0" fontId="7" fillId="3" borderId="22" xfId="2" applyFont="1" applyFill="1" applyBorder="1" applyAlignment="1">
      <alignment horizontal="center" vertical="center"/>
    </xf>
    <xf numFmtId="0" fontId="1" fillId="7" borderId="45" xfId="2" applyFont="1" applyFill="1" applyBorder="1" applyAlignment="1">
      <alignment horizontal="center" vertical="center"/>
    </xf>
    <xf numFmtId="0" fontId="1" fillId="7" borderId="19" xfId="2" applyFont="1" applyFill="1" applyBorder="1" applyAlignment="1">
      <alignment horizontal="center" vertical="center"/>
    </xf>
    <xf numFmtId="0" fontId="1" fillId="7" borderId="25" xfId="2" applyFont="1" applyFill="1" applyBorder="1" applyAlignment="1">
      <alignment horizontal="center" vertical="center"/>
    </xf>
    <xf numFmtId="0" fontId="1" fillId="7" borderId="21" xfId="2" applyFont="1" applyFill="1" applyBorder="1" applyAlignment="1">
      <alignment horizontal="center" vertical="center"/>
    </xf>
    <xf numFmtId="0" fontId="1" fillId="6" borderId="46" xfId="2" applyFont="1" applyFill="1" applyBorder="1" applyAlignment="1">
      <alignment horizontal="center" vertical="center"/>
    </xf>
    <xf numFmtId="0" fontId="1" fillId="6" borderId="20" xfId="2" applyFont="1" applyFill="1" applyBorder="1" applyAlignment="1">
      <alignment horizontal="center" vertical="center"/>
    </xf>
    <xf numFmtId="0" fontId="1" fillId="4" borderId="45" xfId="2" applyFont="1" applyFill="1" applyBorder="1" applyAlignment="1">
      <alignment horizontal="center" vertical="center"/>
    </xf>
    <xf numFmtId="0" fontId="1" fillId="4" borderId="19" xfId="2" applyFont="1" applyFill="1" applyBorder="1" applyAlignment="1">
      <alignment horizontal="center" vertical="center"/>
    </xf>
    <xf numFmtId="0" fontId="1" fillId="6" borderId="44" xfId="2" applyFont="1" applyFill="1" applyBorder="1" applyAlignment="1">
      <alignment horizontal="center" vertical="center"/>
    </xf>
    <xf numFmtId="0" fontId="1" fillId="6" borderId="50" xfId="2" applyFont="1" applyFill="1" applyBorder="1" applyAlignment="1">
      <alignment horizontal="center" vertical="center"/>
    </xf>
    <xf numFmtId="0" fontId="1" fillId="8" borderId="44" xfId="2" applyFont="1" applyFill="1" applyBorder="1" applyAlignment="1">
      <alignment horizontal="center" vertical="center"/>
    </xf>
    <xf numFmtId="0" fontId="1" fillId="8" borderId="50" xfId="2" applyFont="1" applyFill="1" applyBorder="1" applyAlignment="1">
      <alignment horizontal="center" vertical="center"/>
    </xf>
    <xf numFmtId="0" fontId="1" fillId="5" borderId="47" xfId="2" applyFont="1" applyFill="1" applyBorder="1" applyAlignment="1">
      <alignment horizontal="center" vertical="center" wrapText="1" shrinkToFit="1"/>
    </xf>
    <xf numFmtId="0" fontId="1" fillId="5" borderId="51" xfId="2" applyFont="1" applyFill="1" applyBorder="1" applyAlignment="1">
      <alignment horizontal="center" vertical="center" shrinkToFit="1"/>
    </xf>
    <xf numFmtId="0" fontId="1" fillId="0" borderId="44" xfId="2" applyFont="1" applyBorder="1" applyAlignment="1">
      <alignment horizontal="center" vertical="center"/>
    </xf>
    <xf numFmtId="0" fontId="1" fillId="0" borderId="50" xfId="2" applyFont="1" applyBorder="1" applyAlignment="1">
      <alignment horizontal="center" vertical="center"/>
    </xf>
    <xf numFmtId="0" fontId="1" fillId="0" borderId="26" xfId="2" applyFont="1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wrapText="1"/>
    </xf>
    <xf numFmtId="0" fontId="1" fillId="4" borderId="24" xfId="2" applyFont="1" applyFill="1" applyBorder="1" applyAlignment="1">
      <alignment horizontal="center" vertical="center"/>
    </xf>
    <xf numFmtId="0" fontId="1" fillId="4" borderId="23" xfId="2" applyFont="1" applyFill="1" applyBorder="1" applyAlignment="1">
      <alignment horizontal="center" vertical="center"/>
    </xf>
    <xf numFmtId="181" fontId="22" fillId="0" borderId="16" xfId="2" applyNumberFormat="1" applyFont="1" applyBorder="1" applyAlignment="1">
      <alignment horizontal="left" vertical="center"/>
    </xf>
    <xf numFmtId="181" fontId="22" fillId="0" borderId="6" xfId="2" applyNumberFormat="1" applyFont="1" applyBorder="1" applyAlignment="1">
      <alignment horizontal="left" vertical="center"/>
    </xf>
    <xf numFmtId="0" fontId="1" fillId="0" borderId="42" xfId="2" applyFont="1" applyBorder="1" applyAlignment="1">
      <alignment horizontal="center" vertical="center"/>
    </xf>
    <xf numFmtId="0" fontId="1" fillId="0" borderId="48" xfId="2" applyFont="1" applyBorder="1" applyAlignment="1">
      <alignment horizontal="center" vertical="center"/>
    </xf>
    <xf numFmtId="0" fontId="1" fillId="0" borderId="43" xfId="2" applyFont="1" applyBorder="1" applyAlignment="1">
      <alignment horizontal="center" vertical="center" shrinkToFit="1"/>
    </xf>
    <xf numFmtId="0" fontId="1" fillId="0" borderId="49" xfId="2" applyFont="1" applyBorder="1" applyAlignment="1">
      <alignment horizontal="center" vertical="center" shrinkToFit="1"/>
    </xf>
    <xf numFmtId="0" fontId="1" fillId="0" borderId="21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/>
    </xf>
    <xf numFmtId="0" fontId="12" fillId="0" borderId="28" xfId="2" applyFont="1" applyBorder="1" applyAlignment="1">
      <alignment horizontal="center" vertical="center"/>
    </xf>
    <xf numFmtId="0" fontId="12" fillId="0" borderId="29" xfId="2" applyFont="1" applyBorder="1" applyAlignment="1">
      <alignment horizontal="center" vertical="center"/>
    </xf>
    <xf numFmtId="0" fontId="12" fillId="0" borderId="35" xfId="2" applyFont="1" applyBorder="1" applyAlignment="1">
      <alignment horizontal="center" vertical="center"/>
    </xf>
    <xf numFmtId="0" fontId="12" fillId="0" borderId="36" xfId="2" applyFont="1" applyBorder="1" applyAlignment="1">
      <alignment horizontal="center" vertical="center"/>
    </xf>
    <xf numFmtId="0" fontId="12" fillId="0" borderId="37" xfId="2" applyFont="1" applyBorder="1" applyAlignment="1">
      <alignment horizontal="center" vertical="center"/>
    </xf>
    <xf numFmtId="0" fontId="12" fillId="0" borderId="30" xfId="2" applyFont="1" applyBorder="1" applyAlignment="1">
      <alignment horizontal="center" vertical="center"/>
    </xf>
    <xf numFmtId="0" fontId="12" fillId="0" borderId="31" xfId="2" applyFont="1" applyBorder="1" applyAlignment="1">
      <alignment horizontal="center" vertical="center"/>
    </xf>
    <xf numFmtId="0" fontId="12" fillId="0" borderId="32" xfId="2" applyFont="1" applyBorder="1" applyAlignment="1">
      <alignment horizontal="center" vertical="center"/>
    </xf>
    <xf numFmtId="0" fontId="12" fillId="0" borderId="38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39" xfId="2" applyFont="1" applyBorder="1" applyAlignment="1">
      <alignment horizontal="center" vertical="center"/>
    </xf>
    <xf numFmtId="0" fontId="12" fillId="0" borderId="33" xfId="2" applyFont="1" applyBorder="1" applyAlignment="1">
      <alignment horizontal="center" vertical="center"/>
    </xf>
    <xf numFmtId="0" fontId="12" fillId="0" borderId="40" xfId="2" applyFont="1" applyBorder="1" applyAlignment="1">
      <alignment horizontal="center" vertical="center"/>
    </xf>
    <xf numFmtId="0" fontId="12" fillId="0" borderId="41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33" xfId="2" applyFont="1" applyBorder="1" applyAlignment="1">
      <alignment horizontal="center" vertical="center"/>
    </xf>
    <xf numFmtId="0" fontId="22" fillId="0" borderId="41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40" xfId="2" applyFont="1" applyBorder="1" applyAlignment="1">
      <alignment horizontal="center" vertical="center"/>
    </xf>
    <xf numFmtId="179" fontId="1" fillId="0" borderId="46" xfId="6" applyNumberFormat="1" applyFont="1" applyBorder="1" applyAlignment="1">
      <alignment horizontal="center" vertical="center"/>
    </xf>
    <xf numFmtId="179" fontId="1" fillId="0" borderId="15" xfId="6" applyNumberFormat="1" applyFont="1" applyBorder="1" applyAlignment="1">
      <alignment horizontal="center" vertical="center"/>
    </xf>
    <xf numFmtId="179" fontId="1" fillId="0" borderId="20" xfId="6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 shrinkToFit="1"/>
    </xf>
    <xf numFmtId="0" fontId="1" fillId="0" borderId="25" xfId="2" applyFont="1" applyBorder="1" applyAlignment="1">
      <alignment horizontal="left" vertical="center" shrinkToFit="1"/>
    </xf>
    <xf numFmtId="179" fontId="1" fillId="0" borderId="68" xfId="6" applyNumberFormat="1" applyFont="1" applyBorder="1" applyAlignment="1">
      <alignment horizontal="center" vertical="center"/>
    </xf>
    <xf numFmtId="0" fontId="7" fillId="0" borderId="45" xfId="2" applyFont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7" fillId="0" borderId="34" xfId="2" applyFont="1" applyBorder="1" applyAlignment="1">
      <alignment horizontal="center" vertical="center"/>
    </xf>
    <xf numFmtId="0" fontId="0" fillId="3" borderId="45" xfId="2" applyFont="1" applyFill="1" applyBorder="1" applyAlignment="1">
      <alignment horizontal="center" vertical="center" shrinkToFit="1"/>
    </xf>
    <xf numFmtId="0" fontId="1" fillId="3" borderId="46" xfId="2" applyFont="1" applyFill="1" applyBorder="1" applyAlignment="1">
      <alignment horizontal="center" vertical="center" shrinkToFit="1"/>
    </xf>
    <xf numFmtId="0" fontId="7" fillId="0" borderId="24" xfId="2" applyFont="1" applyBorder="1" applyAlignment="1">
      <alignment horizontal="center" vertical="center" wrapText="1"/>
    </xf>
    <xf numFmtId="0" fontId="7" fillId="0" borderId="46" xfId="2" applyFont="1" applyBorder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7" fillId="0" borderId="20" xfId="2" applyFont="1" applyBorder="1" applyAlignment="1">
      <alignment horizontal="center" vertical="center"/>
    </xf>
    <xf numFmtId="0" fontId="7" fillId="0" borderId="18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 wrapText="1"/>
    </xf>
    <xf numFmtId="0" fontId="7" fillId="0" borderId="28" xfId="2" applyFont="1" applyBorder="1" applyAlignment="1">
      <alignment horizontal="center" vertical="center" wrapText="1"/>
    </xf>
    <xf numFmtId="0" fontId="7" fillId="0" borderId="35" xfId="2" applyFont="1" applyBorder="1" applyAlignment="1">
      <alignment horizontal="center" vertical="center" wrapText="1"/>
    </xf>
    <xf numFmtId="0" fontId="7" fillId="0" borderId="36" xfId="2" applyFont="1" applyBorder="1" applyAlignment="1">
      <alignment horizontal="center" vertical="center" wrapText="1"/>
    </xf>
    <xf numFmtId="0" fontId="1" fillId="0" borderId="26" xfId="8" applyFont="1" applyBorder="1" applyAlignment="1">
      <alignment horizontal="left" vertical="center" shrinkToFit="1"/>
    </xf>
    <xf numFmtId="0" fontId="1" fillId="0" borderId="24" xfId="8" applyFont="1" applyBorder="1" applyAlignment="1">
      <alignment horizontal="left" vertical="center" shrinkToFit="1"/>
    </xf>
    <xf numFmtId="0" fontId="1" fillId="0" borderId="3" xfId="8" applyFont="1" applyBorder="1" applyAlignment="1">
      <alignment horizontal="left" vertical="center" shrinkToFit="1"/>
    </xf>
    <xf numFmtId="0" fontId="1" fillId="0" borderId="4" xfId="8" applyFont="1" applyBorder="1" applyAlignment="1">
      <alignment horizontal="left" vertical="center" shrinkToFit="1"/>
    </xf>
    <xf numFmtId="0" fontId="1" fillId="0" borderId="3" xfId="2" applyFont="1" applyBorder="1" applyAlignment="1">
      <alignment horizontal="center" vertical="center" shrinkToFit="1"/>
    </xf>
    <xf numFmtId="0" fontId="1" fillId="0" borderId="26" xfId="2" applyFont="1" applyBorder="1" applyAlignment="1">
      <alignment horizontal="center" vertical="center" shrinkToFit="1"/>
    </xf>
    <xf numFmtId="0" fontId="1" fillId="0" borderId="22" xfId="2" applyFont="1" applyBorder="1" applyAlignment="1">
      <alignment horizontal="center" vertical="center" shrinkToFit="1"/>
    </xf>
    <xf numFmtId="0" fontId="1" fillId="0" borderId="69" xfId="2" applyFont="1" applyBorder="1" applyAlignment="1">
      <alignment horizontal="center" vertical="center" shrinkToFit="1"/>
    </xf>
    <xf numFmtId="0" fontId="1" fillId="0" borderId="56" xfId="2" applyFont="1" applyBorder="1" applyAlignment="1">
      <alignment horizontal="center" vertical="center" shrinkToFit="1"/>
    </xf>
    <xf numFmtId="0" fontId="1" fillId="0" borderId="62" xfId="2" applyFont="1" applyBorder="1" applyAlignment="1">
      <alignment horizontal="center" vertical="center" shrinkToFit="1"/>
    </xf>
    <xf numFmtId="0" fontId="1" fillId="0" borderId="52" xfId="2" applyFont="1" applyBorder="1" applyAlignment="1">
      <alignment horizontal="center" vertical="center" shrinkToFit="1"/>
    </xf>
    <xf numFmtId="0" fontId="1" fillId="0" borderId="11" xfId="2" applyFont="1" applyBorder="1" applyAlignment="1">
      <alignment horizontal="center" vertical="center" shrinkToFit="1"/>
    </xf>
    <xf numFmtId="0" fontId="1" fillId="0" borderId="12" xfId="2" applyFont="1" applyBorder="1" applyAlignment="1">
      <alignment horizontal="center" vertical="center" shrinkToFit="1"/>
    </xf>
    <xf numFmtId="0" fontId="7" fillId="0" borderId="33" xfId="2" applyFont="1" applyBorder="1" applyAlignment="1">
      <alignment horizontal="center" vertical="center" wrapText="1"/>
    </xf>
    <xf numFmtId="0" fontId="7" fillId="0" borderId="72" xfId="2" applyFont="1" applyBorder="1" applyAlignment="1">
      <alignment horizontal="center" vertical="center" wrapText="1"/>
    </xf>
    <xf numFmtId="0" fontId="1" fillId="0" borderId="16" xfId="2" applyFont="1" applyBorder="1" applyAlignment="1">
      <alignment horizontal="center" vertical="center" shrinkToFit="1"/>
    </xf>
    <xf numFmtId="0" fontId="1" fillId="0" borderId="18" xfId="2" applyFont="1" applyBorder="1" applyAlignment="1">
      <alignment horizontal="center" vertical="center" shrinkToFit="1"/>
    </xf>
    <xf numFmtId="0" fontId="1" fillId="0" borderId="17" xfId="2" applyFont="1" applyBorder="1" applyAlignment="1">
      <alignment horizontal="center" vertical="center" shrinkToFit="1"/>
    </xf>
    <xf numFmtId="0" fontId="1" fillId="0" borderId="68" xfId="2" applyFont="1" applyBorder="1" applyAlignment="1">
      <alignment horizontal="center" vertical="center" shrinkToFit="1"/>
    </xf>
    <xf numFmtId="0" fontId="1" fillId="0" borderId="4" xfId="2" applyFont="1" applyBorder="1" applyAlignment="1">
      <alignment horizontal="center" vertical="center" shrinkToFit="1"/>
    </xf>
    <xf numFmtId="0" fontId="1" fillId="0" borderId="23" xfId="2" applyFont="1" applyBorder="1" applyAlignment="1">
      <alignment horizontal="center" vertical="center" shrinkToFit="1"/>
    </xf>
    <xf numFmtId="0" fontId="1" fillId="0" borderId="24" xfId="2" applyFont="1" applyBorder="1" applyAlignment="1">
      <alignment horizontal="center" vertical="center" shrinkToFit="1"/>
    </xf>
    <xf numFmtId="0" fontId="1" fillId="8" borderId="46" xfId="2" applyFont="1" applyFill="1" applyBorder="1" applyAlignment="1">
      <alignment horizontal="center" vertical="center"/>
    </xf>
    <xf numFmtId="0" fontId="1" fillId="8" borderId="20" xfId="2" applyFont="1" applyFill="1" applyBorder="1" applyAlignment="1">
      <alignment horizontal="center" vertical="center"/>
    </xf>
    <xf numFmtId="0" fontId="1" fillId="5" borderId="12" xfId="2" applyFont="1" applyFill="1" applyBorder="1" applyAlignment="1">
      <alignment horizontal="center" vertical="center" wrapText="1"/>
    </xf>
    <xf numFmtId="0" fontId="1" fillId="5" borderId="52" xfId="2" applyFont="1" applyFill="1" applyBorder="1" applyAlignment="1">
      <alignment horizontal="center" vertical="center" wrapText="1"/>
    </xf>
    <xf numFmtId="179" fontId="1" fillId="0" borderId="12" xfId="6" applyNumberFormat="1" applyFont="1" applyBorder="1" applyAlignment="1">
      <alignment horizontal="center" vertical="center"/>
    </xf>
    <xf numFmtId="179" fontId="1" fillId="0" borderId="56" xfId="6" applyNumberFormat="1" applyFont="1" applyBorder="1" applyAlignment="1">
      <alignment horizontal="center" vertical="center"/>
    </xf>
    <xf numFmtId="0" fontId="7" fillId="3" borderId="46" xfId="2" applyFont="1" applyFill="1" applyBorder="1" applyAlignment="1">
      <alignment horizontal="center" vertical="center"/>
    </xf>
    <xf numFmtId="0" fontId="7" fillId="3" borderId="20" xfId="2" applyFont="1" applyFill="1" applyBorder="1" applyAlignment="1">
      <alignment horizontal="center" vertical="center"/>
    </xf>
  </cellXfs>
  <cellStyles count="9">
    <cellStyle name="一般" xfId="0" builtinId="0"/>
    <cellStyle name="一般 2 17 2" xfId="5" xr:uid="{662F48AC-A1A5-4AA1-A92D-CE02F4C700C3}"/>
    <cellStyle name="一般 2 2 2" xfId="2" xr:uid="{43F96FCB-3879-4139-ADF4-FBC14938AA7B}"/>
    <cellStyle name="一般 2 4" xfId="8" xr:uid="{3760B261-7D7A-4A7A-9784-B0C4CC6D89B8}"/>
    <cellStyle name="一般 2 8" xfId="4" xr:uid="{52DE925B-3A59-4B1A-99E8-045A621A94BC}"/>
    <cellStyle name="一般 3" xfId="1" xr:uid="{30F16012-5E69-4490-A013-7AC762A0FE22}"/>
    <cellStyle name="一般 3 3" xfId="7" xr:uid="{DF43D444-DA1D-4CC4-8DEF-2CEB79A652CF}"/>
    <cellStyle name="千分位 2" xfId="3" xr:uid="{2952FEE4-85F8-4E8B-8553-B022C616DCE3}"/>
    <cellStyle name="百分比 2" xfId="6" xr:uid="{F407925A-4ED3-49F2-AE5D-7E454CB25D4B}"/>
  </cellStyles>
  <dxfs count="797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externalLink" Target="externalLinks/externalLink1.xml"/><Relationship Id="rId99" Type="http://schemas.openxmlformats.org/officeDocument/2006/relationships/customXml" Target="../customXml/item1.xml"/><Relationship Id="rId10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calcChain" Target="calcChain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2.72\&#29983;&#31649;&#32068;\&#29983;&#31649;&#32068;-&#27491;\&#20840;&#23478;&#21253;&#35037;&#29983;&#29986;&#25490;&#31243;\&#20840;&#23478;&#25490;&#31243;\&#39135;&#30740;&#25152;(&#25490;&#31243;&#26126;&#32048;&#26085;&#22577;&#34920;)\&#20154;&#26178;&#29983;&#29986;&#24615;&#26085;&#22577;&#20998;&#26512;&#34920;(&#23631;&#27054;&#22823;&#28330;&#24288;)1201.xlsx" TargetMode="External"/><Relationship Id="rId1" Type="http://schemas.openxmlformats.org/officeDocument/2006/relationships/externalLinkPath" Target="&#20154;&#26178;&#29983;&#29986;&#24615;&#26085;&#22577;&#20998;&#26512;&#34920;(&#23631;&#27054;&#22823;&#28330;&#24288;)1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留"/>
      <sheetName val="1201(18度C) cora"/>
      <sheetName val="工作表4"/>
      <sheetName val="1201"/>
      <sheetName val="1201(18度C)"/>
      <sheetName val="1201(4度C)"/>
    </sheetNames>
    <sheetDataSet>
      <sheetData sheetId="0"/>
      <sheetData sheetId="1"/>
      <sheetData sheetId="2"/>
      <sheetData sheetId="3"/>
      <sheetData sheetId="4"/>
      <sheetData sheetId="5">
        <row r="2">
          <cell r="Y2">
            <v>0</v>
          </cell>
          <cell r="Z2">
            <v>0</v>
          </cell>
          <cell r="AC2">
            <v>0</v>
          </cell>
          <cell r="AD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3E8A-0A1B-45F2-83CA-268CE2168F75}">
  <sheetPr>
    <tabColor theme="9" tint="0.59999389629810485"/>
  </sheetPr>
  <dimension ref="B1:AR42"/>
  <sheetViews>
    <sheetView tabSelected="1" zoomScale="70" zoomScaleNormal="70" workbookViewId="0">
      <selection activeCell="N47" sqref="N4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</v>
      </c>
      <c r="D3" s="284"/>
      <c r="E3" s="3" t="s">
        <v>3</v>
      </c>
      <c r="F3" s="285">
        <f>'1231(18度C)'!D1+'1231(4度C)'!D1</f>
        <v>129015</v>
      </c>
      <c r="G3" s="286"/>
      <c r="H3" s="3" t="s">
        <v>4</v>
      </c>
      <c r="I3" s="287">
        <f>'1231(18度C)'!F1+'1231(4度C)'!F1</f>
        <v>3992684.8699999996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498.79134043587982</v>
      </c>
      <c r="F6" s="259" t="e">
        <f>AVERAGE(#REF!,D14:K14)</f>
        <v>#REF!</v>
      </c>
      <c r="G6" s="260">
        <f>AVERAGE(D14:K14)</f>
        <v>196.89372397494091</v>
      </c>
      <c r="H6" s="261"/>
      <c r="I6" s="260">
        <f>AVERAGE(L14:O14)</f>
        <v>96.103896103896105</v>
      </c>
      <c r="J6" s="261"/>
      <c r="K6" s="260">
        <f>AVERAGE(D32:O32)</f>
        <v>703.4</v>
      </c>
      <c r="L6" s="261"/>
      <c r="M6" s="260">
        <f>AVERAGE(P32:X32)</f>
        <v>757.15527506549176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440.80433091584416</v>
      </c>
      <c r="F7" s="255" t="e">
        <f>AVERAGE(#REF!,D15:K15)</f>
        <v>#REF!</v>
      </c>
      <c r="G7" s="256">
        <f>AVERAGE(D15:K15)</f>
        <v>176.83643153814393</v>
      </c>
      <c r="H7" s="257"/>
      <c r="I7" s="256">
        <f>AVERAGE(L15:O15)</f>
        <v>85.10959302039582</v>
      </c>
      <c r="J7" s="257"/>
      <c r="K7" s="256">
        <f>AVERAGE(D33:O33)</f>
        <v>619.06698060438066</v>
      </c>
      <c r="L7" s="257"/>
      <c r="M7" s="256">
        <f>AVERAGE(P33:X33)</f>
        <v>668.7874757631871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0.88455088512805213</v>
      </c>
      <c r="F8" s="264" t="e">
        <f>AVERAGE(D16:K16,#REF!)</f>
        <v>#REF!</v>
      </c>
      <c r="G8" s="243">
        <f>AVERAGE(D16:K16)</f>
        <v>0.89075379339833471</v>
      </c>
      <c r="H8" s="244"/>
      <c r="I8" s="243">
        <f>AVERAGE(L16:O16)</f>
        <v>0.88559532922060846</v>
      </c>
      <c r="J8" s="244"/>
      <c r="K8" s="243">
        <f>AVERAGE(D34:O34)</f>
        <v>0.8808251682206889</v>
      </c>
      <c r="L8" s="244"/>
      <c r="M8" s="243">
        <f>AVERAGE(P34:X34)</f>
        <v>0.88165591612811123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 t="s">
        <v>43</v>
      </c>
      <c r="E14" s="28">
        <v>97.391304347826093</v>
      </c>
      <c r="F14" s="28">
        <v>96.84210526315789</v>
      </c>
      <c r="G14" s="28">
        <v>86.956521739130437</v>
      </c>
      <c r="H14" s="28">
        <v>103.27868852459017</v>
      </c>
      <c r="I14" s="28">
        <v>600</v>
      </c>
      <c r="J14" s="28" t="s">
        <v>43</v>
      </c>
      <c r="K14" s="29" t="s">
        <v>43</v>
      </c>
      <c r="L14" s="27" t="s">
        <v>43</v>
      </c>
      <c r="M14" s="30">
        <v>101.2987012987013</v>
      </c>
      <c r="N14" s="28">
        <v>90.909090909090907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 t="s">
        <v>43</v>
      </c>
      <c r="E15" s="35">
        <v>86.520220180531638</v>
      </c>
      <c r="F15" s="35">
        <v>85.94239881471654</v>
      </c>
      <c r="G15" s="35">
        <v>77.079453923188424</v>
      </c>
      <c r="H15" s="35">
        <v>91.5428458767243</v>
      </c>
      <c r="I15" s="35">
        <v>543.0972388955588</v>
      </c>
      <c r="J15" s="35" t="s">
        <v>43</v>
      </c>
      <c r="K15" s="36" t="s">
        <v>43</v>
      </c>
      <c r="L15" s="34" t="s">
        <v>43</v>
      </c>
      <c r="M15" s="37">
        <v>89.71807118845814</v>
      </c>
      <c r="N15" s="35">
        <v>80.501114852333501</v>
      </c>
      <c r="O15" s="38" t="s">
        <v>43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 t="s">
        <v>43</v>
      </c>
      <c r="E16" s="43">
        <f t="shared" ref="E16:I16" si="0">E15/E14</f>
        <v>0.88837726078224444</v>
      </c>
      <c r="F16" s="43">
        <f t="shared" si="0"/>
        <v>0.88744868341283389</v>
      </c>
      <c r="G16" s="43">
        <f t="shared" si="0"/>
        <v>0.88641372011666686</v>
      </c>
      <c r="H16" s="43">
        <f t="shared" si="0"/>
        <v>0.88636723785399718</v>
      </c>
      <c r="I16" s="43">
        <f t="shared" si="0"/>
        <v>0.90516206482593131</v>
      </c>
      <c r="J16" s="43" t="s">
        <v>43</v>
      </c>
      <c r="K16" s="44" t="s">
        <v>43</v>
      </c>
      <c r="L16" s="42" t="s">
        <v>43</v>
      </c>
      <c r="M16" s="45">
        <f t="shared" ref="M16:N16" si="1">M15/M14</f>
        <v>0.88567839506554824</v>
      </c>
      <c r="N16" s="43">
        <f t="shared" si="1"/>
        <v>0.88551226337566857</v>
      </c>
      <c r="O16" s="46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 t="s">
        <v>43</v>
      </c>
      <c r="E17" s="48">
        <v>0.29166666666666669</v>
      </c>
      <c r="F17" s="48">
        <v>0.29166666666666669</v>
      </c>
      <c r="G17" s="48">
        <v>0.29185185185185186</v>
      </c>
      <c r="H17" s="48">
        <v>0.29166666666666669</v>
      </c>
      <c r="I17" s="48">
        <v>0.34730324074074076</v>
      </c>
      <c r="J17" s="48" t="s">
        <v>43</v>
      </c>
      <c r="K17" s="48" t="s">
        <v>43</v>
      </c>
      <c r="L17" s="47" t="s">
        <v>43</v>
      </c>
      <c r="M17" s="49">
        <v>0.70855324074074078</v>
      </c>
      <c r="N17" s="48">
        <v>0.70833333333333337</v>
      </c>
      <c r="O17" s="50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 t="s">
        <v>43</v>
      </c>
      <c r="E18" s="48">
        <v>0.56478009259259254</v>
      </c>
      <c r="F18" s="48">
        <v>0.58974537037037034</v>
      </c>
      <c r="G18" s="48">
        <v>0.4619212962962963</v>
      </c>
      <c r="H18" s="48">
        <v>0.44469907407407405</v>
      </c>
      <c r="I18" s="48">
        <v>0.35694444444444445</v>
      </c>
      <c r="J18" s="48" t="s">
        <v>43</v>
      </c>
      <c r="K18" s="48" t="s">
        <v>43</v>
      </c>
      <c r="L18" s="47" t="s">
        <v>43</v>
      </c>
      <c r="M18" s="49">
        <v>0.85373842592592597</v>
      </c>
      <c r="N18" s="48">
        <v>0.8666666666666667</v>
      </c>
      <c r="O18" s="50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 t="s">
        <v>43</v>
      </c>
      <c r="E23" s="64">
        <v>23</v>
      </c>
      <c r="F23" s="64">
        <v>19</v>
      </c>
      <c r="G23" s="64">
        <v>23</v>
      </c>
      <c r="H23" s="64">
        <v>20.333333333333332</v>
      </c>
      <c r="I23" s="64">
        <v>6</v>
      </c>
      <c r="J23" s="64" t="s">
        <v>43</v>
      </c>
      <c r="K23" s="65" t="s">
        <v>43</v>
      </c>
      <c r="L23" s="63" t="s">
        <v>43</v>
      </c>
      <c r="M23" s="66">
        <v>19.25</v>
      </c>
      <c r="N23" s="64">
        <v>22</v>
      </c>
      <c r="O23" s="67" t="s">
        <v>43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248.66666666666669</v>
      </c>
      <c r="H32" s="28">
        <v>433.33333333333331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715.38461538461547</v>
      </c>
      <c r="U32" s="28" t="s">
        <v>43</v>
      </c>
      <c r="V32" s="28">
        <v>825</v>
      </c>
      <c r="W32" s="28">
        <v>969.23076923076928</v>
      </c>
      <c r="X32" s="31">
        <v>1023.5294117647059</v>
      </c>
    </row>
    <row r="33" spans="2:24" ht="39.6" customHeight="1">
      <c r="B33" s="240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217.14411642336691</v>
      </c>
      <c r="H33" s="35">
        <v>386.15045805010919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726.47998983950799</v>
      </c>
      <c r="N33" s="35">
        <v>1001.9022096067832</v>
      </c>
      <c r="O33" s="35">
        <v>763.65812910213549</v>
      </c>
      <c r="P33" s="34">
        <v>219.27271262511564</v>
      </c>
      <c r="Q33" s="35" t="s">
        <v>43</v>
      </c>
      <c r="R33" s="35" t="s">
        <v>43</v>
      </c>
      <c r="S33" s="35" t="s">
        <v>43</v>
      </c>
      <c r="T33" s="35">
        <v>635.2507569854032</v>
      </c>
      <c r="U33" s="35" t="s">
        <v>43</v>
      </c>
      <c r="V33" s="35">
        <v>736.35028428616317</v>
      </c>
      <c r="W33" s="35">
        <v>859.25734213384908</v>
      </c>
      <c r="X33" s="38">
        <v>893.80628278540462</v>
      </c>
    </row>
    <row r="34" spans="2:24" ht="40.15" customHeight="1">
      <c r="B34" s="240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0.87323371215831191</v>
      </c>
      <c r="H34" s="43">
        <f>H33/H32</f>
        <v>0.8911164416540982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0.88058180586607027</v>
      </c>
      <c r="N34" s="43">
        <f>N33/N32</f>
        <v>0.87121931270155062</v>
      </c>
      <c r="O34" s="43">
        <f>O33/O32</f>
        <v>0.8879745687234134</v>
      </c>
      <c r="P34" s="42">
        <f>P33/P32</f>
        <v>0.86795448747441617</v>
      </c>
      <c r="Q34" s="43" t="s">
        <v>43</v>
      </c>
      <c r="R34" s="43" t="s">
        <v>43</v>
      </c>
      <c r="S34" s="43" t="s">
        <v>43</v>
      </c>
      <c r="T34" s="43">
        <f>T33/T32</f>
        <v>0.88798492911938076</v>
      </c>
      <c r="U34" s="43" t="s">
        <v>43</v>
      </c>
      <c r="V34" s="43">
        <f>V33/V32</f>
        <v>0.89254579913474319</v>
      </c>
      <c r="W34" s="43">
        <f>W33/W32</f>
        <v>0.88653535299524111</v>
      </c>
      <c r="X34" s="46">
        <f>X33/X32</f>
        <v>0.87325901191677469</v>
      </c>
    </row>
    <row r="35" spans="2:24" ht="17.25" customHeight="1">
      <c r="B35" s="225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0.36052083333333335</v>
      </c>
      <c r="H35" s="48">
        <v>0.29177083333333331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0.29172453703703705</v>
      </c>
      <c r="N35" s="48">
        <v>0.29200231481481481</v>
      </c>
      <c r="O35" s="48">
        <v>0.29166666666666669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>
        <v>0.70833333333333337</v>
      </c>
      <c r="U35" s="48" t="s">
        <v>43</v>
      </c>
      <c r="V35" s="48">
        <v>0.7086689814814815</v>
      </c>
      <c r="W35" s="48">
        <v>0.70849537037037036</v>
      </c>
      <c r="X35" s="50">
        <v>0.70862268518518523</v>
      </c>
    </row>
    <row r="36" spans="2:24" ht="17.25" customHeight="1">
      <c r="B36" s="226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0.54583333333333328</v>
      </c>
      <c r="H36" s="48">
        <v>0.32777777777777778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0.45921296296296299</v>
      </c>
      <c r="N36" s="48">
        <v>0.46041666666666664</v>
      </c>
      <c r="O36" s="48">
        <v>0.40167824074074077</v>
      </c>
      <c r="P36" s="47">
        <v>0.80013888888888884</v>
      </c>
      <c r="Q36" s="48" t="s">
        <v>43</v>
      </c>
      <c r="R36" s="48" t="s">
        <v>43</v>
      </c>
      <c r="S36" s="48" t="s">
        <v>43</v>
      </c>
      <c r="T36" s="48">
        <v>0.85347222222222219</v>
      </c>
      <c r="U36" s="48" t="s">
        <v>43</v>
      </c>
      <c r="V36" s="48">
        <v>0.86741898148148144</v>
      </c>
      <c r="W36" s="48">
        <v>0.9604166666666667</v>
      </c>
      <c r="X36" s="50">
        <v>0.95972222222222225</v>
      </c>
    </row>
    <row r="37" spans="2:24" ht="17.25" customHeight="1">
      <c r="B37" s="226" t="s">
        <v>54</v>
      </c>
      <c r="C37" s="227"/>
      <c r="D37" s="64" t="s">
        <v>43</v>
      </c>
      <c r="E37" s="64" t="s">
        <v>43</v>
      </c>
      <c r="F37" s="64" t="s">
        <v>43</v>
      </c>
      <c r="G37" s="64">
        <v>12.5</v>
      </c>
      <c r="H37" s="64">
        <v>6</v>
      </c>
      <c r="I37" s="64" t="s">
        <v>43</v>
      </c>
      <c r="J37" s="64" t="s">
        <v>43</v>
      </c>
      <c r="K37" s="64" t="s">
        <v>43</v>
      </c>
      <c r="L37" s="64" t="s">
        <v>43</v>
      </c>
      <c r="M37" s="64">
        <v>4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4</v>
      </c>
      <c r="W37" s="64">
        <v>3.25</v>
      </c>
      <c r="X37" s="67">
        <v>3.4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4:B16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32:B34"/>
    <mergeCell ref="B17:B18"/>
    <mergeCell ref="B19:B20"/>
    <mergeCell ref="B21:B22"/>
    <mergeCell ref="B23:C23"/>
    <mergeCell ref="B24:C24"/>
    <mergeCell ref="B25:C25"/>
    <mergeCell ref="B26:C26"/>
    <mergeCell ref="B29:C29"/>
    <mergeCell ref="D29:O29"/>
    <mergeCell ref="P29:X29"/>
    <mergeCell ref="B30:C31"/>
    <mergeCell ref="B35:B36"/>
    <mergeCell ref="B37:C37"/>
    <mergeCell ref="B38:C38"/>
    <mergeCell ref="B39:C39"/>
    <mergeCell ref="B40:C40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35E7F-2A13-462B-81F2-5500053FF70E}">
  <sheetPr>
    <tabColor theme="9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pane="bottomLeft" activeCell="U22" sqref="U22"/>
      <selection activeCell="U22" sqref="U22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SUM(F5:F174)</f>
        <v>85616</v>
      </c>
      <c r="E1" s="94" t="s">
        <v>4</v>
      </c>
      <c r="F1" s="95">
        <f>SUM(G5:G174)</f>
        <v>1705140.7200000002</v>
      </c>
      <c r="G1" s="96" t="s">
        <v>85</v>
      </c>
      <c r="H1" s="97">
        <f>L21+L38+L55+L72+L89+L106+L123+L140+L157+L174</f>
        <v>58.483333333333334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46022</v>
      </c>
      <c r="B2" s="353"/>
      <c r="C2" s="98" t="s">
        <v>41</v>
      </c>
      <c r="D2" s="99">
        <f>AVERAGE(N21,N38,N55,N72,N89,N106,N123,N140,N157,N174)</f>
        <v>643.927228183784</v>
      </c>
      <c r="E2" s="99" t="s">
        <v>92</v>
      </c>
      <c r="F2" s="100">
        <f>F1/D1</f>
        <v>19.916145580265372</v>
      </c>
      <c r="G2" s="101" t="s">
        <v>93</v>
      </c>
      <c r="H2" s="102">
        <f>COUNT(H5:H174)</f>
        <v>2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16" t="s">
        <v>115</v>
      </c>
      <c r="B5" s="106" t="s">
        <v>116</v>
      </c>
      <c r="C5" s="306" t="s">
        <v>117</v>
      </c>
      <c r="D5" s="307"/>
      <c r="E5" s="107">
        <v>19.7</v>
      </c>
      <c r="F5" s="108">
        <v>558</v>
      </c>
      <c r="G5" s="109">
        <f t="shared" ref="G5:G10" si="0">E5*F5</f>
        <v>10992.6</v>
      </c>
      <c r="H5" s="26"/>
      <c r="I5" s="110">
        <v>6</v>
      </c>
      <c r="J5" s="111">
        <v>2500</v>
      </c>
      <c r="K5" s="112">
        <f t="shared" ref="K5:K10" si="1">J5/I5</f>
        <v>416.66666666666669</v>
      </c>
      <c r="L5" s="113">
        <v>6</v>
      </c>
      <c r="M5" s="111">
        <f t="shared" ref="M5:M10" si="2">F5/V5*60</f>
        <v>2254.545454545454</v>
      </c>
      <c r="N5" s="112">
        <f t="shared" ref="N5:N10" si="3">M5/L5</f>
        <v>375.75757575757569</v>
      </c>
      <c r="O5" s="114">
        <f t="shared" ref="O5:O10" si="4">L5-I5</f>
        <v>0</v>
      </c>
      <c r="P5" s="115">
        <f t="shared" ref="P5:P10" si="5">N5-K5</f>
        <v>-40.909090909090992</v>
      </c>
      <c r="Q5" s="116">
        <f t="shared" ref="Q5:Q10" si="6">N5/K5</f>
        <v>0.90181818181818163</v>
      </c>
      <c r="R5" s="308">
        <f>Q21</f>
        <v>0.87323371215831191</v>
      </c>
      <c r="S5" s="47">
        <v>0.36052083333333335</v>
      </c>
      <c r="T5" s="48">
        <v>0.37083333333333335</v>
      </c>
      <c r="U5" s="117">
        <v>5.1500000000000057</v>
      </c>
      <c r="V5" s="118">
        <v>14.850000000000003</v>
      </c>
      <c r="W5" s="119"/>
      <c r="X5" s="123"/>
      <c r="Y5" s="311"/>
      <c r="Z5" s="312"/>
      <c r="AA5" s="121">
        <f t="shared" ref="AA5:AA10" si="7">M5-J5</f>
        <v>-245.45454545454595</v>
      </c>
      <c r="AB5" s="171">
        <f t="shared" ref="AB5:AB10" si="8">M5/J5</f>
        <v>0.90181818181818163</v>
      </c>
      <c r="AC5" s="313">
        <f>AB21</f>
        <v>0.87323371215831191</v>
      </c>
    </row>
    <row r="6" spans="1:29" ht="15.75" customHeight="1">
      <c r="A6" s="317"/>
      <c r="B6" s="106" t="s">
        <v>118</v>
      </c>
      <c r="C6" s="298" t="s">
        <v>119</v>
      </c>
      <c r="D6" s="299"/>
      <c r="E6" s="107">
        <v>28.57</v>
      </c>
      <c r="F6" s="108">
        <v>1838</v>
      </c>
      <c r="G6" s="109">
        <f t="shared" si="0"/>
        <v>52511.66</v>
      </c>
      <c r="H6" s="26"/>
      <c r="I6" s="110">
        <v>12</v>
      </c>
      <c r="J6" s="111">
        <v>3600</v>
      </c>
      <c r="K6" s="112">
        <f t="shared" si="1"/>
        <v>300</v>
      </c>
      <c r="L6" s="113">
        <v>12</v>
      </c>
      <c r="M6" s="111">
        <f t="shared" si="2"/>
        <v>3110.860366713679</v>
      </c>
      <c r="N6" s="112">
        <f t="shared" si="3"/>
        <v>259.2383638928066</v>
      </c>
      <c r="O6" s="114">
        <f t="shared" si="4"/>
        <v>0</v>
      </c>
      <c r="P6" s="115">
        <f t="shared" si="5"/>
        <v>-40.761636107193397</v>
      </c>
      <c r="Q6" s="116">
        <f t="shared" si="6"/>
        <v>0.86412787964268867</v>
      </c>
      <c r="R6" s="309"/>
      <c r="S6" s="47">
        <v>0.37430555555555556</v>
      </c>
      <c r="T6" s="48">
        <v>0.39892361111111113</v>
      </c>
      <c r="U6" s="117">
        <v>4.9999999999999822</v>
      </c>
      <c r="V6" s="118">
        <v>35.450000000000024</v>
      </c>
      <c r="W6" s="119"/>
      <c r="X6" s="123"/>
      <c r="Y6" s="300"/>
      <c r="Z6" s="301"/>
      <c r="AA6" s="124">
        <f t="shared" si="7"/>
        <v>-489.13963328632099</v>
      </c>
      <c r="AB6" s="116">
        <f t="shared" si="8"/>
        <v>0.86412787964268867</v>
      </c>
      <c r="AC6" s="314"/>
    </row>
    <row r="7" spans="1:29" ht="15.75" customHeight="1">
      <c r="A7" s="317"/>
      <c r="B7" s="106" t="s">
        <v>116</v>
      </c>
      <c r="C7" s="298" t="s">
        <v>120</v>
      </c>
      <c r="D7" s="299"/>
      <c r="E7" s="107">
        <v>29.85</v>
      </c>
      <c r="F7" s="108">
        <v>1554</v>
      </c>
      <c r="G7" s="109">
        <f t="shared" si="0"/>
        <v>46386.9</v>
      </c>
      <c r="H7" s="26"/>
      <c r="I7" s="110">
        <v>17</v>
      </c>
      <c r="J7" s="111">
        <v>3600</v>
      </c>
      <c r="K7" s="112">
        <f t="shared" si="1"/>
        <v>211.76470588235293</v>
      </c>
      <c r="L7" s="113">
        <v>17</v>
      </c>
      <c r="M7" s="111">
        <f t="shared" si="2"/>
        <v>3118.3946488294359</v>
      </c>
      <c r="N7" s="112">
        <f t="shared" si="3"/>
        <v>183.43497934290801</v>
      </c>
      <c r="O7" s="114">
        <f t="shared" si="4"/>
        <v>0</v>
      </c>
      <c r="P7" s="115">
        <f t="shared" si="5"/>
        <v>-28.32972653944492</v>
      </c>
      <c r="Q7" s="116">
        <f t="shared" si="6"/>
        <v>0.86622073578595449</v>
      </c>
      <c r="R7" s="309"/>
      <c r="S7" s="47">
        <v>0.4021527777777778</v>
      </c>
      <c r="T7" s="48">
        <v>0.42291666666666666</v>
      </c>
      <c r="U7" s="117">
        <v>4.6500000000000075</v>
      </c>
      <c r="V7" s="118">
        <v>29.899999999999956</v>
      </c>
      <c r="W7" s="119"/>
      <c r="X7" s="123"/>
      <c r="Y7" s="300"/>
      <c r="Z7" s="301"/>
      <c r="AA7" s="124">
        <f t="shared" si="7"/>
        <v>-481.60535117056406</v>
      </c>
      <c r="AB7" s="116">
        <f t="shared" si="8"/>
        <v>0.86622073578595438</v>
      </c>
      <c r="AC7" s="314"/>
    </row>
    <row r="8" spans="1:29" ht="15.75" customHeight="1">
      <c r="A8" s="317"/>
      <c r="B8" s="106" t="s">
        <v>116</v>
      </c>
      <c r="C8" s="298" t="s">
        <v>121</v>
      </c>
      <c r="D8" s="299"/>
      <c r="E8" s="107">
        <v>29.52</v>
      </c>
      <c r="F8" s="108">
        <v>1466</v>
      </c>
      <c r="G8" s="109">
        <f t="shared" si="0"/>
        <v>43276.32</v>
      </c>
      <c r="H8" s="13"/>
      <c r="I8" s="110">
        <v>17</v>
      </c>
      <c r="J8" s="111">
        <v>3600</v>
      </c>
      <c r="K8" s="112">
        <f t="shared" si="1"/>
        <v>211.76470588235293</v>
      </c>
      <c r="L8" s="126">
        <v>17</v>
      </c>
      <c r="M8" s="111">
        <f t="shared" si="2"/>
        <v>3119.1489361702115</v>
      </c>
      <c r="N8" s="112">
        <f t="shared" si="3"/>
        <v>183.47934918648303</v>
      </c>
      <c r="O8" s="114">
        <f t="shared" si="4"/>
        <v>0</v>
      </c>
      <c r="P8" s="115">
        <f t="shared" si="5"/>
        <v>-28.285356695869893</v>
      </c>
      <c r="Q8" s="116">
        <f t="shared" si="6"/>
        <v>0.86643026004728108</v>
      </c>
      <c r="R8" s="309"/>
      <c r="S8" s="47">
        <v>0.42638888888888887</v>
      </c>
      <c r="T8" s="48">
        <v>0.44597222222222221</v>
      </c>
      <c r="U8" s="117">
        <v>4.9999999999999822</v>
      </c>
      <c r="V8" s="118">
        <v>28.20000000000001</v>
      </c>
      <c r="W8" s="119"/>
      <c r="X8" s="123"/>
      <c r="Y8" s="300"/>
      <c r="Z8" s="301"/>
      <c r="AA8" s="124">
        <f t="shared" si="7"/>
        <v>-480.85106382978847</v>
      </c>
      <c r="AB8" s="116">
        <f t="shared" si="8"/>
        <v>0.86643026004728096</v>
      </c>
      <c r="AC8" s="314"/>
    </row>
    <row r="9" spans="1:29" ht="15.75" customHeight="1">
      <c r="A9" s="317"/>
      <c r="B9" s="106" t="s">
        <v>116</v>
      </c>
      <c r="C9" s="298" t="s">
        <v>122</v>
      </c>
      <c r="D9" s="299"/>
      <c r="E9" s="107">
        <v>25.64</v>
      </c>
      <c r="F9" s="108">
        <v>1016</v>
      </c>
      <c r="G9" s="129">
        <f t="shared" si="0"/>
        <v>26050.240000000002</v>
      </c>
      <c r="H9" s="130"/>
      <c r="I9" s="110">
        <v>11</v>
      </c>
      <c r="J9" s="111">
        <v>3600</v>
      </c>
      <c r="K9" s="112">
        <f t="shared" si="1"/>
        <v>327.27272727272725</v>
      </c>
      <c r="L9" s="113">
        <v>11</v>
      </c>
      <c r="M9" s="111">
        <f t="shared" si="2"/>
        <v>3150.387596899227</v>
      </c>
      <c r="N9" s="112">
        <f t="shared" si="3"/>
        <v>286.39887244538426</v>
      </c>
      <c r="O9" s="114">
        <f t="shared" si="4"/>
        <v>0</v>
      </c>
      <c r="P9" s="115">
        <f t="shared" si="5"/>
        <v>-40.873854827342996</v>
      </c>
      <c r="Q9" s="116">
        <f t="shared" si="6"/>
        <v>0.87510766580534083</v>
      </c>
      <c r="R9" s="309"/>
      <c r="S9" s="47">
        <v>0.44930555555555557</v>
      </c>
      <c r="T9" s="48">
        <v>0.46274305555555556</v>
      </c>
      <c r="U9" s="117">
        <v>4.8000000000000309</v>
      </c>
      <c r="V9" s="118">
        <v>19.349999999999987</v>
      </c>
      <c r="W9" s="119">
        <v>0.46274305555555556</v>
      </c>
      <c r="X9" s="123">
        <v>0.50284722222222222</v>
      </c>
      <c r="Y9" s="300"/>
      <c r="Z9" s="301"/>
      <c r="AA9" s="124">
        <f t="shared" si="7"/>
        <v>-449.61240310077301</v>
      </c>
      <c r="AB9" s="116">
        <f t="shared" si="8"/>
        <v>0.87510766580534083</v>
      </c>
      <c r="AC9" s="314"/>
    </row>
    <row r="10" spans="1:29" ht="15.75" customHeight="1">
      <c r="A10" s="317"/>
      <c r="B10" s="106" t="s">
        <v>116</v>
      </c>
      <c r="C10" s="298" t="s">
        <v>123</v>
      </c>
      <c r="D10" s="299"/>
      <c r="E10" s="107">
        <v>30.95</v>
      </c>
      <c r="F10" s="108">
        <v>1581</v>
      </c>
      <c r="G10" s="129">
        <f t="shared" si="0"/>
        <v>48931.95</v>
      </c>
      <c r="H10" s="68"/>
      <c r="I10" s="110">
        <v>12</v>
      </c>
      <c r="J10" s="111">
        <v>1750</v>
      </c>
      <c r="K10" s="112">
        <f t="shared" si="1"/>
        <v>145.83333333333334</v>
      </c>
      <c r="L10" s="126">
        <v>12</v>
      </c>
      <c r="M10" s="111">
        <f t="shared" si="2"/>
        <v>1532.4717285945094</v>
      </c>
      <c r="N10" s="112">
        <f t="shared" si="3"/>
        <v>127.70597738287579</v>
      </c>
      <c r="O10" s="131">
        <f t="shared" si="4"/>
        <v>0</v>
      </c>
      <c r="P10" s="132">
        <f t="shared" si="5"/>
        <v>-18.127355950457556</v>
      </c>
      <c r="Q10" s="133">
        <f t="shared" si="6"/>
        <v>0.87569813062543389</v>
      </c>
      <c r="R10" s="309"/>
      <c r="S10" s="47">
        <v>0.50284722222222222</v>
      </c>
      <c r="T10" s="48">
        <v>0.54583333333333328</v>
      </c>
      <c r="U10" s="117">
        <v>57.749999999999993</v>
      </c>
      <c r="V10" s="118">
        <v>61.89999999999992</v>
      </c>
      <c r="W10" s="119"/>
      <c r="X10" s="123"/>
      <c r="Y10" s="300"/>
      <c r="Z10" s="301"/>
      <c r="AA10" s="124">
        <f t="shared" si="7"/>
        <v>-217.52827140549061</v>
      </c>
      <c r="AB10" s="116">
        <f t="shared" si="8"/>
        <v>0.87569813062543389</v>
      </c>
      <c r="AC10" s="314"/>
    </row>
    <row r="11" spans="1:29" ht="15.75" customHeight="1">
      <c r="A11" s="317"/>
      <c r="B11" s="106"/>
      <c r="C11" s="298"/>
      <c r="D11" s="299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47"/>
      <c r="T11" s="48"/>
      <c r="U11" s="117"/>
      <c r="V11" s="118"/>
      <c r="W11" s="119"/>
      <c r="X11" s="123"/>
      <c r="Y11" s="300"/>
      <c r="Z11" s="301"/>
      <c r="AA11" s="124"/>
      <c r="AB11" s="116"/>
      <c r="AC11" s="314"/>
    </row>
    <row r="12" spans="1:29" ht="15.75" customHeight="1">
      <c r="A12" s="317"/>
      <c r="B12" s="106"/>
      <c r="C12" s="298"/>
      <c r="D12" s="299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47"/>
      <c r="T12" s="48"/>
      <c r="U12" s="117"/>
      <c r="V12" s="118"/>
      <c r="W12" s="119"/>
      <c r="X12" s="123"/>
      <c r="Y12" s="300"/>
      <c r="Z12" s="301"/>
      <c r="AA12" s="124"/>
      <c r="AB12" s="116"/>
      <c r="AC12" s="314"/>
    </row>
    <row r="13" spans="1:29" ht="15.75" customHeight="1">
      <c r="A13" s="317"/>
      <c r="B13" s="106"/>
      <c r="C13" s="298"/>
      <c r="D13" s="299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47"/>
      <c r="T13" s="48"/>
      <c r="U13" s="117"/>
      <c r="V13" s="118"/>
      <c r="W13" s="119"/>
      <c r="X13" s="135"/>
      <c r="Y13" s="300"/>
      <c r="Z13" s="301"/>
      <c r="AA13" s="124"/>
      <c r="AB13" s="116"/>
      <c r="AC13" s="314"/>
    </row>
    <row r="14" spans="1:29" ht="15.75" customHeight="1">
      <c r="A14" s="317"/>
      <c r="B14" s="106"/>
      <c r="C14" s="298"/>
      <c r="D14" s="299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47"/>
      <c r="T14" s="48"/>
      <c r="U14" s="117"/>
      <c r="V14" s="118"/>
      <c r="W14" s="119"/>
      <c r="X14" s="135"/>
      <c r="Y14" s="300"/>
      <c r="Z14" s="301"/>
      <c r="AA14" s="124"/>
      <c r="AB14" s="116"/>
      <c r="AC14" s="314"/>
    </row>
    <row r="15" spans="1:29" ht="15.75" customHeight="1">
      <c r="A15" s="317"/>
      <c r="B15" s="106"/>
      <c r="C15" s="298"/>
      <c r="D15" s="299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47"/>
      <c r="T15" s="48"/>
      <c r="U15" s="117"/>
      <c r="V15" s="118"/>
      <c r="W15" s="119"/>
      <c r="X15" s="135"/>
      <c r="Y15" s="300"/>
      <c r="Z15" s="301"/>
      <c r="AA15" s="124"/>
      <c r="AB15" s="116"/>
      <c r="AC15" s="314"/>
    </row>
    <row r="16" spans="1:29" ht="15.75" customHeight="1">
      <c r="A16" s="317"/>
      <c r="B16" s="106"/>
      <c r="C16" s="298"/>
      <c r="D16" s="299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47"/>
      <c r="T16" s="48"/>
      <c r="U16" s="117"/>
      <c r="V16" s="118"/>
      <c r="W16" s="119"/>
      <c r="X16" s="135"/>
      <c r="Y16" s="300"/>
      <c r="Z16" s="301"/>
      <c r="AA16" s="124"/>
      <c r="AB16" s="116"/>
      <c r="AC16" s="314"/>
    </row>
    <row r="17" spans="1:29" ht="15.75" customHeight="1">
      <c r="A17" s="317"/>
      <c r="B17" s="106"/>
      <c r="C17" s="298"/>
      <c r="D17" s="299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47"/>
      <c r="T17" s="48"/>
      <c r="U17" s="117"/>
      <c r="V17" s="118"/>
      <c r="W17" s="119"/>
      <c r="X17" s="135"/>
      <c r="Y17" s="300"/>
      <c r="Z17" s="301"/>
      <c r="AA17" s="124"/>
      <c r="AB17" s="116"/>
      <c r="AC17" s="314"/>
    </row>
    <row r="18" spans="1:29" ht="15.75" customHeight="1">
      <c r="A18" s="317"/>
      <c r="B18" s="106"/>
      <c r="C18" s="298"/>
      <c r="D18" s="299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47"/>
      <c r="T18" s="48"/>
      <c r="U18" s="117"/>
      <c r="V18" s="118"/>
      <c r="W18" s="119"/>
      <c r="X18" s="135"/>
      <c r="Y18" s="300"/>
      <c r="Z18" s="301"/>
      <c r="AA18" s="124"/>
      <c r="AB18" s="116"/>
      <c r="AC18" s="314"/>
    </row>
    <row r="19" spans="1:29" ht="15.75" customHeight="1">
      <c r="A19" s="317"/>
      <c r="B19" s="106"/>
      <c r="C19" s="298"/>
      <c r="D19" s="299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47"/>
      <c r="T19" s="48"/>
      <c r="U19" s="117"/>
      <c r="V19" s="118"/>
      <c r="W19" s="119"/>
      <c r="X19" s="135"/>
      <c r="Y19" s="300"/>
      <c r="Z19" s="301"/>
      <c r="AA19" s="124"/>
      <c r="AB19" s="116"/>
      <c r="AC19" s="314"/>
    </row>
    <row r="20" spans="1:29" ht="15.75" customHeight="1">
      <c r="A20" s="317"/>
      <c r="B20" s="178"/>
      <c r="C20" s="298"/>
      <c r="D20" s="299"/>
      <c r="E20" s="179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301"/>
      <c r="AA20" s="180"/>
      <c r="AB20" s="133"/>
      <c r="AC20" s="314"/>
    </row>
    <row r="21" spans="1:29" ht="15.75" customHeight="1" thickBot="1">
      <c r="A21" s="318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9">AVERAGE(I5:I20)</f>
        <v>12.5</v>
      </c>
      <c r="J21" s="148">
        <f t="shared" si="9"/>
        <v>3108.3333333333335</v>
      </c>
      <c r="K21" s="149">
        <f t="shared" ref="K21" si="10">J21/I21</f>
        <v>248.66666666666669</v>
      </c>
      <c r="L21" s="147">
        <f t="shared" ref="L21:M21" si="11">AVERAGE(L5:L20)</f>
        <v>12.5</v>
      </c>
      <c r="M21" s="148">
        <f t="shared" si="11"/>
        <v>2714.3014552920863</v>
      </c>
      <c r="N21" s="149">
        <f>M21/L21</f>
        <v>217.14411642336691</v>
      </c>
      <c r="O21" s="150">
        <f>L21-I21</f>
        <v>0</v>
      </c>
      <c r="P21" s="151">
        <f>N21-K21</f>
        <v>-31.522550243299776</v>
      </c>
      <c r="Q21" s="152">
        <f>N21/K21</f>
        <v>0.87323371215831191</v>
      </c>
      <c r="R21" s="310"/>
      <c r="S21" s="153">
        <f>S5</f>
        <v>0.36052083333333335</v>
      </c>
      <c r="T21" s="154">
        <f>INDEX(T5:T20,COUNTA(T5:T20))</f>
        <v>0.54583333333333328</v>
      </c>
      <c r="U21" s="155"/>
      <c r="V21" s="181"/>
      <c r="W21" s="182"/>
      <c r="X21" s="149"/>
      <c r="Y21" s="296"/>
      <c r="Z21" s="297"/>
      <c r="AA21" s="183">
        <f>M21-J21</f>
        <v>-394.03187804124718</v>
      </c>
      <c r="AB21" s="152">
        <f>M21/J21</f>
        <v>0.87323371215831191</v>
      </c>
      <c r="AC21" s="315"/>
    </row>
    <row r="22" spans="1:29" ht="15.75" customHeight="1">
      <c r="A22" s="302" t="s">
        <v>125</v>
      </c>
      <c r="B22" s="120" t="s">
        <v>116</v>
      </c>
      <c r="C22" s="306" t="s">
        <v>126</v>
      </c>
      <c r="D22" s="307"/>
      <c r="E22" s="162">
        <v>14.03</v>
      </c>
      <c r="F22" s="103">
        <v>844</v>
      </c>
      <c r="G22" s="163">
        <f t="shared" ref="G22:G23" si="12">E22*F22</f>
        <v>11841.32</v>
      </c>
      <c r="H22" s="164"/>
      <c r="I22" s="165">
        <v>6</v>
      </c>
      <c r="J22" s="166">
        <v>2600</v>
      </c>
      <c r="K22" s="167">
        <f>J22/I22</f>
        <v>433.33333333333331</v>
      </c>
      <c r="L22" s="168">
        <v>6</v>
      </c>
      <c r="M22" s="166">
        <f>F22/V22*60</f>
        <v>2317.6201372997648</v>
      </c>
      <c r="N22" s="167">
        <f>M22/L22</f>
        <v>386.27002288329413</v>
      </c>
      <c r="O22" s="169">
        <f>L22-I22</f>
        <v>0</v>
      </c>
      <c r="P22" s="170">
        <f>N22-K22</f>
        <v>-47.063310450039182</v>
      </c>
      <c r="Q22" s="171">
        <f>N22/K22</f>
        <v>0.89139236049990955</v>
      </c>
      <c r="R22" s="308">
        <f>Q38</f>
        <v>0.8911164416540982</v>
      </c>
      <c r="S22" s="172">
        <v>0.29177083333333331</v>
      </c>
      <c r="T22" s="173">
        <v>0.30694444444444446</v>
      </c>
      <c r="U22" s="174"/>
      <c r="V22" s="175">
        <v>21.850000000000058</v>
      </c>
      <c r="W22" s="173"/>
      <c r="X22" s="184"/>
      <c r="Y22" s="311"/>
      <c r="Z22" s="312"/>
      <c r="AA22" s="121">
        <f>M22-J22</f>
        <v>-282.37986270023521</v>
      </c>
      <c r="AB22" s="171">
        <f>M22/J22</f>
        <v>0.89139236049990955</v>
      </c>
      <c r="AC22" s="313">
        <f>AB38</f>
        <v>0.8911164416540982</v>
      </c>
    </row>
    <row r="23" spans="1:29" ht="15.75" customHeight="1">
      <c r="A23" s="303"/>
      <c r="B23" s="106" t="s">
        <v>116</v>
      </c>
      <c r="C23" s="298" t="s">
        <v>127</v>
      </c>
      <c r="D23" s="299"/>
      <c r="E23" s="107">
        <v>14.49</v>
      </c>
      <c r="F23" s="108">
        <v>958</v>
      </c>
      <c r="G23" s="109">
        <f t="shared" si="12"/>
        <v>13881.42</v>
      </c>
      <c r="H23" s="26"/>
      <c r="I23" s="110">
        <v>6</v>
      </c>
      <c r="J23" s="111">
        <v>2600</v>
      </c>
      <c r="K23" s="112">
        <f t="shared" ref="K23" si="13">J23/I23</f>
        <v>433.33333333333331</v>
      </c>
      <c r="L23" s="113">
        <v>6</v>
      </c>
      <c r="M23" s="111">
        <f>F23/V23*60</f>
        <v>2316.1853593015458</v>
      </c>
      <c r="N23" s="112">
        <f>M23/L23</f>
        <v>386.03089321692431</v>
      </c>
      <c r="O23" s="114">
        <f>L23-I23</f>
        <v>0</v>
      </c>
      <c r="P23" s="115">
        <f>N23-K23</f>
        <v>-47.302440116409002</v>
      </c>
      <c r="Q23" s="116">
        <f>N23/K23</f>
        <v>0.89084052280828696</v>
      </c>
      <c r="R23" s="309"/>
      <c r="S23" s="47">
        <v>0.31054398148148149</v>
      </c>
      <c r="T23" s="48">
        <v>0.32777777777777778</v>
      </c>
      <c r="U23" s="117">
        <v>5.1833333333333176</v>
      </c>
      <c r="V23" s="118">
        <v>24.816666666666656</v>
      </c>
      <c r="W23" s="119"/>
      <c r="X23" s="13"/>
      <c r="Y23" s="300"/>
      <c r="Z23" s="301"/>
      <c r="AA23" s="124">
        <f>M23-J23</f>
        <v>-283.81464069845424</v>
      </c>
      <c r="AB23" s="116">
        <f>M23/J23</f>
        <v>0.89084052280828685</v>
      </c>
      <c r="AC23" s="314"/>
    </row>
    <row r="24" spans="1:29" ht="15.75" customHeight="1">
      <c r="A24" s="303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3"/>
      <c r="Y24" s="300"/>
      <c r="Z24" s="301"/>
      <c r="AA24" s="124"/>
      <c r="AB24" s="116"/>
      <c r="AC24" s="314"/>
    </row>
    <row r="25" spans="1:29" ht="15.75" customHeight="1">
      <c r="A25" s="303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04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3"/>
      <c r="Y26" s="300"/>
      <c r="Z26" s="301"/>
      <c r="AA26" s="124"/>
      <c r="AB26" s="116"/>
      <c r="AC26" s="314"/>
    </row>
    <row r="27" spans="1:29" ht="15.75" customHeight="1">
      <c r="A27" s="304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50"/>
      <c r="Y27" s="300"/>
      <c r="Z27" s="301"/>
      <c r="AA27" s="124"/>
      <c r="AB27" s="116"/>
      <c r="AC27" s="314"/>
    </row>
    <row r="28" spans="1:29" ht="15.75" customHeight="1">
      <c r="A28" s="304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04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04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127"/>
      <c r="T30" s="128"/>
      <c r="U30" s="117"/>
      <c r="V30" s="141"/>
      <c r="W30" s="119"/>
      <c r="X30" s="123"/>
      <c r="Y30" s="300"/>
      <c r="Z30" s="301"/>
      <c r="AA30" s="124"/>
      <c r="AB30" s="116"/>
      <c r="AC30" s="314"/>
    </row>
    <row r="31" spans="1:29" ht="15.75" customHeight="1">
      <c r="A31" s="304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127"/>
      <c r="T31" s="128"/>
      <c r="U31" s="117"/>
      <c r="V31" s="141"/>
      <c r="W31" s="134"/>
      <c r="X31" s="135"/>
      <c r="Y31" s="300"/>
      <c r="Z31" s="301"/>
      <c r="AA31" s="124"/>
      <c r="AB31" s="116"/>
      <c r="AC31" s="314"/>
    </row>
    <row r="32" spans="1:29" ht="15.75" customHeight="1">
      <c r="A32" s="304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127"/>
      <c r="T32" s="128"/>
      <c r="U32" s="117"/>
      <c r="V32" s="141"/>
      <c r="W32" s="134"/>
      <c r="X32" s="135"/>
      <c r="Y32" s="300"/>
      <c r="Z32" s="301"/>
      <c r="AA32" s="124"/>
      <c r="AB32" s="116"/>
      <c r="AC32" s="314"/>
    </row>
    <row r="33" spans="1:29" ht="15.75" customHeight="1">
      <c r="A33" s="304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127"/>
      <c r="T33" s="128"/>
      <c r="U33" s="117"/>
      <c r="V33" s="141"/>
      <c r="W33" s="134"/>
      <c r="X33" s="135"/>
      <c r="Y33" s="300"/>
      <c r="Z33" s="301"/>
      <c r="AA33" s="124"/>
      <c r="AB33" s="116"/>
      <c r="AC33" s="314"/>
    </row>
    <row r="34" spans="1:29" ht="15.75" customHeight="1">
      <c r="A34" s="304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127"/>
      <c r="T34" s="128"/>
      <c r="U34" s="117"/>
      <c r="V34" s="141"/>
      <c r="W34" s="134"/>
      <c r="X34" s="135"/>
      <c r="Y34" s="300"/>
      <c r="Z34" s="301"/>
      <c r="AA34" s="124"/>
      <c r="AB34" s="116"/>
      <c r="AC34" s="314"/>
    </row>
    <row r="35" spans="1:29" ht="15.75" customHeight="1">
      <c r="A35" s="304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127"/>
      <c r="T35" s="128"/>
      <c r="U35" s="117"/>
      <c r="V35" s="141"/>
      <c r="W35" s="134"/>
      <c r="X35" s="135"/>
      <c r="Y35" s="300"/>
      <c r="Z35" s="301"/>
      <c r="AA35" s="124"/>
      <c r="AB35" s="116"/>
      <c r="AC35" s="314"/>
    </row>
    <row r="36" spans="1:29" ht="15.75" customHeight="1">
      <c r="A36" s="304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127"/>
      <c r="T36" s="128"/>
      <c r="U36" s="117"/>
      <c r="V36" s="141"/>
      <c r="W36" s="134"/>
      <c r="X36" s="135"/>
      <c r="Y36" s="300"/>
      <c r="Z36" s="301"/>
      <c r="AA36" s="124"/>
      <c r="AB36" s="116"/>
      <c r="AC36" s="314"/>
    </row>
    <row r="37" spans="1:29" ht="15.75" customHeight="1">
      <c r="A37" s="304"/>
      <c r="B37" s="106"/>
      <c r="C37" s="298"/>
      <c r="D37" s="299"/>
      <c r="E37" s="185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05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14">AVERAGE(I22:I37)</f>
        <v>6</v>
      </c>
      <c r="J38" s="148">
        <f t="shared" si="14"/>
        <v>2600</v>
      </c>
      <c r="K38" s="149">
        <f t="shared" ref="K38" si="15">J38/I38</f>
        <v>433.33333333333331</v>
      </c>
      <c r="L38" s="147">
        <f t="shared" ref="L38:M38" si="16">AVERAGE(L22:L37)</f>
        <v>6</v>
      </c>
      <c r="M38" s="148">
        <f t="shared" si="16"/>
        <v>2316.9027483006553</v>
      </c>
      <c r="N38" s="149">
        <f t="shared" ref="N38:N43" si="17">M38/L38</f>
        <v>386.15045805010919</v>
      </c>
      <c r="O38" s="150">
        <f t="shared" ref="O38:O43" si="18">L38-I38</f>
        <v>0</v>
      </c>
      <c r="P38" s="151">
        <f t="shared" ref="P38:P43" si="19">N38-K38</f>
        <v>-47.182875283224121</v>
      </c>
      <c r="Q38" s="152">
        <f t="shared" ref="Q38:Q43" si="20">N38/K38</f>
        <v>0.8911164416540982</v>
      </c>
      <c r="R38" s="310"/>
      <c r="S38" s="153">
        <f>S22</f>
        <v>0.29177083333333331</v>
      </c>
      <c r="T38" s="154">
        <f>INDEX(T22:T37,COUNTA(T22:T37))</f>
        <v>0.32777777777777778</v>
      </c>
      <c r="U38" s="155"/>
      <c r="V38" s="181"/>
      <c r="W38" s="182"/>
      <c r="X38" s="149"/>
      <c r="Y38" s="296"/>
      <c r="Z38" s="297"/>
      <c r="AA38" s="183">
        <f t="shared" ref="AA38:AA43" si="21">M38-J38</f>
        <v>-283.09725169934472</v>
      </c>
      <c r="AB38" s="152">
        <f t="shared" ref="AB38:AB43" si="22">M38/J38</f>
        <v>0.8911164416540982</v>
      </c>
      <c r="AC38" s="315"/>
    </row>
    <row r="39" spans="1:29" ht="15.75" customHeight="1">
      <c r="A39" s="316" t="s">
        <v>128</v>
      </c>
      <c r="B39" s="120" t="s">
        <v>118</v>
      </c>
      <c r="C39" s="306" t="s">
        <v>129</v>
      </c>
      <c r="D39" s="307"/>
      <c r="E39" s="162">
        <v>21.45</v>
      </c>
      <c r="F39" s="103">
        <v>1423</v>
      </c>
      <c r="G39" s="163">
        <f t="shared" ref="G39:G43" si="23">E39*F39</f>
        <v>30523.35</v>
      </c>
      <c r="H39" s="164"/>
      <c r="I39" s="165">
        <v>4</v>
      </c>
      <c r="J39" s="166">
        <v>3300</v>
      </c>
      <c r="K39" s="167">
        <f>J39/I39</f>
        <v>825</v>
      </c>
      <c r="L39" s="168">
        <v>4</v>
      </c>
      <c r="M39" s="166">
        <f>F39/V39*60</f>
        <v>2952.622478386168</v>
      </c>
      <c r="N39" s="167">
        <f t="shared" si="17"/>
        <v>738.15561959654201</v>
      </c>
      <c r="O39" s="169">
        <f t="shared" si="18"/>
        <v>0</v>
      </c>
      <c r="P39" s="170">
        <f t="shared" si="19"/>
        <v>-86.84438040345799</v>
      </c>
      <c r="Q39" s="171">
        <f t="shared" si="20"/>
        <v>0.8947340843594449</v>
      </c>
      <c r="R39" s="308">
        <f>Q55</f>
        <v>0.88058180586607027</v>
      </c>
      <c r="S39" s="172">
        <v>0.29172453703703705</v>
      </c>
      <c r="T39" s="173">
        <v>0.31180555555555556</v>
      </c>
      <c r="U39" s="174"/>
      <c r="V39" s="175">
        <v>28.916666666666657</v>
      </c>
      <c r="W39" s="176"/>
      <c r="X39" s="177"/>
      <c r="Y39" s="311"/>
      <c r="Z39" s="312"/>
      <c r="AA39" s="121">
        <f t="shared" si="21"/>
        <v>-347.37752161383196</v>
      </c>
      <c r="AB39" s="171">
        <f t="shared" si="22"/>
        <v>0.8947340843594449</v>
      </c>
      <c r="AC39" s="313">
        <f>AB55</f>
        <v>0.88058180586607027</v>
      </c>
    </row>
    <row r="40" spans="1:29" ht="15.75" customHeight="1">
      <c r="A40" s="317"/>
      <c r="B40" s="106" t="s">
        <v>118</v>
      </c>
      <c r="C40" s="298" t="s">
        <v>130</v>
      </c>
      <c r="D40" s="299"/>
      <c r="E40" s="107">
        <v>22.28</v>
      </c>
      <c r="F40" s="108">
        <v>818</v>
      </c>
      <c r="G40" s="109">
        <f t="shared" si="23"/>
        <v>18225.04</v>
      </c>
      <c r="H40" s="26"/>
      <c r="I40" s="110">
        <v>5</v>
      </c>
      <c r="J40" s="111">
        <v>3300</v>
      </c>
      <c r="K40" s="112">
        <f t="shared" ref="K40:K43" si="24">J40/I40</f>
        <v>660</v>
      </c>
      <c r="L40" s="113">
        <v>5</v>
      </c>
      <c r="M40" s="111">
        <f>F40/V40*60</f>
        <v>2950.7014028056087</v>
      </c>
      <c r="N40" s="112">
        <f t="shared" si="17"/>
        <v>590.1402805611217</v>
      </c>
      <c r="O40" s="114">
        <f t="shared" si="18"/>
        <v>0</v>
      </c>
      <c r="P40" s="115">
        <f t="shared" si="19"/>
        <v>-69.859719438878301</v>
      </c>
      <c r="Q40" s="116">
        <f t="shared" si="20"/>
        <v>0.89415194024412381</v>
      </c>
      <c r="R40" s="309"/>
      <c r="S40" s="47">
        <v>0.3155324074074074</v>
      </c>
      <c r="T40" s="48">
        <v>0.32708333333333334</v>
      </c>
      <c r="U40" s="117">
        <v>5.3666666666666529</v>
      </c>
      <c r="V40" s="118">
        <v>16.633333333333347</v>
      </c>
      <c r="W40" s="119"/>
      <c r="X40" s="123"/>
      <c r="Y40" s="300"/>
      <c r="Z40" s="301"/>
      <c r="AA40" s="124">
        <f t="shared" si="21"/>
        <v>-349.29859719439128</v>
      </c>
      <c r="AB40" s="116">
        <f t="shared" si="22"/>
        <v>0.89415194024412381</v>
      </c>
      <c r="AC40" s="314"/>
    </row>
    <row r="41" spans="1:29" ht="15.75" customHeight="1">
      <c r="A41" s="317"/>
      <c r="B41" s="106" t="s">
        <v>118</v>
      </c>
      <c r="C41" s="298" t="s">
        <v>131</v>
      </c>
      <c r="D41" s="299"/>
      <c r="E41" s="107">
        <v>17.89</v>
      </c>
      <c r="F41" s="108">
        <v>2059</v>
      </c>
      <c r="G41" s="109">
        <f t="shared" si="23"/>
        <v>36835.51</v>
      </c>
      <c r="H41" s="26"/>
      <c r="I41" s="110">
        <v>4</v>
      </c>
      <c r="J41" s="111">
        <v>3300</v>
      </c>
      <c r="K41" s="112">
        <f t="shared" si="24"/>
        <v>825</v>
      </c>
      <c r="L41" s="113">
        <v>4</v>
      </c>
      <c r="M41" s="111">
        <f>F41/V41*60</f>
        <v>2947.2763419483085</v>
      </c>
      <c r="N41" s="112">
        <f t="shared" si="17"/>
        <v>736.81908548707713</v>
      </c>
      <c r="O41" s="114">
        <f t="shared" si="18"/>
        <v>0</v>
      </c>
      <c r="P41" s="115">
        <f t="shared" si="19"/>
        <v>-88.180914512922868</v>
      </c>
      <c r="Q41" s="116">
        <f t="shared" si="20"/>
        <v>0.89311404301463893</v>
      </c>
      <c r="R41" s="309"/>
      <c r="S41" s="47">
        <v>0.33061342592592591</v>
      </c>
      <c r="T41" s="48">
        <v>0.35972222222222222</v>
      </c>
      <c r="U41" s="117">
        <v>5.083333333333302</v>
      </c>
      <c r="V41" s="118">
        <v>41.916666666666693</v>
      </c>
      <c r="W41" s="119"/>
      <c r="X41" s="123"/>
      <c r="Y41" s="300"/>
      <c r="Z41" s="301"/>
      <c r="AA41" s="124">
        <f t="shared" si="21"/>
        <v>-352.72365805169147</v>
      </c>
      <c r="AB41" s="116">
        <f t="shared" si="22"/>
        <v>0.89311404301463893</v>
      </c>
      <c r="AC41" s="314"/>
    </row>
    <row r="42" spans="1:29" ht="15.75" customHeight="1">
      <c r="A42" s="317"/>
      <c r="B42" s="106" t="s">
        <v>118</v>
      </c>
      <c r="C42" s="298" t="s">
        <v>132</v>
      </c>
      <c r="D42" s="299"/>
      <c r="E42" s="107">
        <v>17.62</v>
      </c>
      <c r="F42" s="108">
        <v>3068</v>
      </c>
      <c r="G42" s="109">
        <f t="shared" si="23"/>
        <v>54058.16</v>
      </c>
      <c r="H42" s="26"/>
      <c r="I42" s="110">
        <v>3</v>
      </c>
      <c r="J42" s="111">
        <v>3300</v>
      </c>
      <c r="K42" s="112">
        <f t="shared" si="24"/>
        <v>1100</v>
      </c>
      <c r="L42" s="113">
        <v>3</v>
      </c>
      <c r="M42" s="111">
        <f>F42/V42*60</f>
        <v>2737.2490706319686</v>
      </c>
      <c r="N42" s="112">
        <f t="shared" si="17"/>
        <v>912.41635687732287</v>
      </c>
      <c r="O42" s="114">
        <f t="shared" si="18"/>
        <v>0</v>
      </c>
      <c r="P42" s="115">
        <f t="shared" si="19"/>
        <v>-187.58364312267713</v>
      </c>
      <c r="Q42" s="116">
        <f t="shared" si="20"/>
        <v>0.82946941534302077</v>
      </c>
      <c r="R42" s="309"/>
      <c r="S42" s="47">
        <v>0.36319444444444443</v>
      </c>
      <c r="T42" s="48">
        <v>0.40989583333333335</v>
      </c>
      <c r="U42" s="117">
        <v>4.9999999999999822</v>
      </c>
      <c r="V42" s="118">
        <v>67.250000000000043</v>
      </c>
      <c r="W42" s="119"/>
      <c r="X42" s="123"/>
      <c r="Y42" s="300"/>
      <c r="Z42" s="301"/>
      <c r="AA42" s="124">
        <f t="shared" si="21"/>
        <v>-562.75092936803139</v>
      </c>
      <c r="AB42" s="116">
        <f t="shared" si="22"/>
        <v>0.82946941534302077</v>
      </c>
      <c r="AC42" s="314"/>
    </row>
    <row r="43" spans="1:29" ht="15.75" customHeight="1">
      <c r="A43" s="317"/>
      <c r="B43" s="106" t="s">
        <v>118</v>
      </c>
      <c r="C43" s="298" t="s">
        <v>133</v>
      </c>
      <c r="D43" s="299"/>
      <c r="E43" s="107">
        <v>16.66</v>
      </c>
      <c r="F43" s="108">
        <v>3249</v>
      </c>
      <c r="G43" s="109">
        <f t="shared" si="23"/>
        <v>54128.340000000004</v>
      </c>
      <c r="H43" s="13"/>
      <c r="I43" s="110">
        <v>4</v>
      </c>
      <c r="J43" s="111">
        <v>3300</v>
      </c>
      <c r="K43" s="112">
        <f t="shared" si="24"/>
        <v>825</v>
      </c>
      <c r="L43" s="126">
        <v>4</v>
      </c>
      <c r="M43" s="111">
        <f>F43/V43*60</f>
        <v>2941.7505030181055</v>
      </c>
      <c r="N43" s="112">
        <f t="shared" si="17"/>
        <v>735.43762575452638</v>
      </c>
      <c r="O43" s="114">
        <f t="shared" si="18"/>
        <v>0</v>
      </c>
      <c r="P43" s="115">
        <f t="shared" si="19"/>
        <v>-89.56237424547362</v>
      </c>
      <c r="Q43" s="116">
        <f t="shared" si="20"/>
        <v>0.89143954636912293</v>
      </c>
      <c r="R43" s="309"/>
      <c r="S43" s="47">
        <v>0.41319444444444442</v>
      </c>
      <c r="T43" s="48">
        <v>0.45921296296296299</v>
      </c>
      <c r="U43" s="117">
        <v>4.7499999999999432</v>
      </c>
      <c r="V43" s="118">
        <v>66.266666666666737</v>
      </c>
      <c r="W43" s="119"/>
      <c r="X43" s="123"/>
      <c r="Y43" s="300"/>
      <c r="Z43" s="301"/>
      <c r="AA43" s="124">
        <f t="shared" si="21"/>
        <v>-358.24949698189448</v>
      </c>
      <c r="AB43" s="116">
        <f t="shared" si="22"/>
        <v>0.89143954636912293</v>
      </c>
      <c r="AC43" s="314"/>
    </row>
    <row r="44" spans="1:29" ht="15.75" customHeight="1">
      <c r="A44" s="317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300"/>
      <c r="Z44" s="301"/>
      <c r="AA44" s="124"/>
      <c r="AB44" s="116"/>
      <c r="AC44" s="314"/>
    </row>
    <row r="45" spans="1:29" ht="15.75" customHeight="1">
      <c r="A45" s="317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17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17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17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300"/>
      <c r="Z48" s="301"/>
      <c r="AA48" s="124"/>
      <c r="AB48" s="116"/>
      <c r="AC48" s="314"/>
    </row>
    <row r="49" spans="1:29" ht="15.75" customHeight="1">
      <c r="A49" s="317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300"/>
      <c r="Z49" s="301"/>
      <c r="AA49" s="124"/>
      <c r="AB49" s="116"/>
      <c r="AC49" s="314"/>
    </row>
    <row r="50" spans="1:29" ht="15.75" customHeight="1">
      <c r="A50" s="317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300"/>
      <c r="Z50" s="301"/>
      <c r="AA50" s="124"/>
      <c r="AB50" s="116"/>
      <c r="AC50" s="314"/>
    </row>
    <row r="51" spans="1:29" ht="15.75" customHeight="1">
      <c r="A51" s="317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300"/>
      <c r="Z51" s="301"/>
      <c r="AA51" s="124"/>
      <c r="AB51" s="116"/>
      <c r="AC51" s="314"/>
    </row>
    <row r="52" spans="1:29" ht="15.75" customHeight="1">
      <c r="A52" s="317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119"/>
      <c r="X52" s="123"/>
      <c r="Y52" s="300"/>
      <c r="Z52" s="301"/>
      <c r="AA52" s="124"/>
      <c r="AB52" s="116"/>
      <c r="AC52" s="314"/>
    </row>
    <row r="53" spans="1:29" ht="15.75" customHeight="1">
      <c r="A53" s="317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119"/>
      <c r="X53" s="123"/>
      <c r="Y53" s="300"/>
      <c r="Z53" s="301"/>
      <c r="AA53" s="124"/>
      <c r="AB53" s="116"/>
      <c r="AC53" s="314"/>
    </row>
    <row r="54" spans="1:29" ht="15.75" customHeight="1">
      <c r="A54" s="317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18"/>
      <c r="B55" s="144" t="s">
        <v>124</v>
      </c>
      <c r="C55" s="295"/>
      <c r="D55" s="295"/>
      <c r="E55" s="145"/>
      <c r="F55" s="105"/>
      <c r="G55" s="146"/>
      <c r="H55" s="75"/>
      <c r="I55" s="147">
        <f t="shared" ref="I55:J55" si="25">AVERAGE(I39:I54)</f>
        <v>4</v>
      </c>
      <c r="J55" s="148">
        <f t="shared" si="25"/>
        <v>3300</v>
      </c>
      <c r="K55" s="149">
        <f t="shared" ref="K55" si="26">J55/I55</f>
        <v>825</v>
      </c>
      <c r="L55" s="147">
        <f t="shared" ref="L55:M55" si="27">AVERAGE(L39:L54)</f>
        <v>4</v>
      </c>
      <c r="M55" s="148">
        <f t="shared" si="27"/>
        <v>2905.919959358032</v>
      </c>
      <c r="N55" s="149">
        <f>M55/L55</f>
        <v>726.47998983950799</v>
      </c>
      <c r="O55" s="150">
        <f>L55-I55</f>
        <v>0</v>
      </c>
      <c r="P55" s="151">
        <f>N55-K55</f>
        <v>-98.520010160492006</v>
      </c>
      <c r="Q55" s="152">
        <f>N55/K55</f>
        <v>0.88058180586607027</v>
      </c>
      <c r="R55" s="310"/>
      <c r="S55" s="153">
        <f>S39</f>
        <v>0.29172453703703705</v>
      </c>
      <c r="T55" s="154">
        <f>INDEX(T39:T54,COUNTA(T39:T54))</f>
        <v>0.45921296296296299</v>
      </c>
      <c r="U55" s="155"/>
      <c r="V55" s="181"/>
      <c r="W55" s="105"/>
      <c r="X55" s="75"/>
      <c r="Y55" s="296"/>
      <c r="Z55" s="297"/>
      <c r="AA55" s="183">
        <f>M55-J55</f>
        <v>-394.08004064196803</v>
      </c>
      <c r="AB55" s="152">
        <f>M55/J55</f>
        <v>0.88058180586607027</v>
      </c>
      <c r="AC55" s="315"/>
    </row>
    <row r="56" spans="1:29" ht="15.75" customHeight="1">
      <c r="A56" s="302" t="s">
        <v>72</v>
      </c>
      <c r="B56" s="120" t="s">
        <v>118</v>
      </c>
      <c r="C56" s="306" t="s">
        <v>134</v>
      </c>
      <c r="D56" s="307"/>
      <c r="E56" s="162">
        <v>18.18</v>
      </c>
      <c r="F56" s="103">
        <v>909</v>
      </c>
      <c r="G56" s="163">
        <f t="shared" ref="G56:G59" si="28">E56*F56</f>
        <v>16525.62</v>
      </c>
      <c r="H56" s="164"/>
      <c r="I56" s="165">
        <v>3</v>
      </c>
      <c r="J56" s="166">
        <v>3600</v>
      </c>
      <c r="K56" s="167">
        <f>J56/I56</f>
        <v>1200</v>
      </c>
      <c r="L56" s="168">
        <v>3</v>
      </c>
      <c r="M56" s="166">
        <f>F56/V56*60</f>
        <v>3113.6060894386355</v>
      </c>
      <c r="N56" s="167">
        <f>M56/L56</f>
        <v>1037.8686964795452</v>
      </c>
      <c r="O56" s="169">
        <f>L56-I56</f>
        <v>0</v>
      </c>
      <c r="P56" s="170">
        <f>N56-K56</f>
        <v>-162.13130352045482</v>
      </c>
      <c r="Q56" s="171">
        <f>N56/K56</f>
        <v>0.86489058039962097</v>
      </c>
      <c r="R56" s="308">
        <f>Q72</f>
        <v>0.87121931270155062</v>
      </c>
      <c r="S56" s="172">
        <v>0.29200231481481481</v>
      </c>
      <c r="T56" s="173">
        <v>0.30416666666666664</v>
      </c>
      <c r="U56" s="174"/>
      <c r="V56" s="175">
        <v>17.516666666666634</v>
      </c>
      <c r="W56" s="176"/>
      <c r="X56" s="177"/>
      <c r="Y56" s="311"/>
      <c r="Z56" s="312"/>
      <c r="AA56" s="121">
        <f>M56-J56</f>
        <v>-486.39391056136446</v>
      </c>
      <c r="AB56" s="171">
        <f>M56/J56</f>
        <v>0.86489058039962097</v>
      </c>
      <c r="AC56" s="313">
        <f>AB72</f>
        <v>0.87121931270155062</v>
      </c>
    </row>
    <row r="57" spans="1:29" ht="15.75" customHeight="1">
      <c r="A57" s="303"/>
      <c r="B57" s="106" t="s">
        <v>118</v>
      </c>
      <c r="C57" s="298" t="s">
        <v>135</v>
      </c>
      <c r="D57" s="299"/>
      <c r="E57" s="107">
        <v>14.03</v>
      </c>
      <c r="F57" s="108">
        <v>3113</v>
      </c>
      <c r="G57" s="109">
        <f t="shared" si="28"/>
        <v>43675.39</v>
      </c>
      <c r="H57" s="26"/>
      <c r="I57" s="110">
        <v>3</v>
      </c>
      <c r="J57" s="111">
        <v>3000</v>
      </c>
      <c r="K57" s="112">
        <f t="shared" ref="K57:K93" si="29">J57/I57</f>
        <v>1000</v>
      </c>
      <c r="L57" s="113">
        <v>3</v>
      </c>
      <c r="M57" s="111">
        <f>F57/V57*60</f>
        <v>2683.6206896551721</v>
      </c>
      <c r="N57" s="112">
        <f>M57/L57</f>
        <v>894.54022988505733</v>
      </c>
      <c r="O57" s="114">
        <f>L57-I57</f>
        <v>0</v>
      </c>
      <c r="P57" s="115">
        <f>N57-K57</f>
        <v>-105.45977011494267</v>
      </c>
      <c r="Q57" s="116">
        <f>N57/K57</f>
        <v>0.89454022988505733</v>
      </c>
      <c r="R57" s="309"/>
      <c r="S57" s="47">
        <v>0.31486111111111109</v>
      </c>
      <c r="T57" s="48">
        <v>0.36319444444444443</v>
      </c>
      <c r="U57" s="117">
        <v>15.400000000000009</v>
      </c>
      <c r="V57" s="118">
        <v>69.600000000000009</v>
      </c>
      <c r="W57" s="119"/>
      <c r="X57" s="123"/>
      <c r="Y57" s="300"/>
      <c r="Z57" s="301"/>
      <c r="AA57" s="124">
        <f>M57-J57</f>
        <v>-316.3793103448279</v>
      </c>
      <c r="AB57" s="116">
        <f>M57/J57</f>
        <v>0.89454022988505733</v>
      </c>
      <c r="AC57" s="314"/>
    </row>
    <row r="58" spans="1:29" ht="15.75" customHeight="1">
      <c r="A58" s="303"/>
      <c r="B58" s="106" t="s">
        <v>118</v>
      </c>
      <c r="C58" s="298" t="s">
        <v>136</v>
      </c>
      <c r="D58" s="299"/>
      <c r="E58" s="107">
        <v>18.18</v>
      </c>
      <c r="F58" s="108">
        <v>1681</v>
      </c>
      <c r="G58" s="109">
        <f t="shared" si="28"/>
        <v>30560.579999999998</v>
      </c>
      <c r="H58" s="26"/>
      <c r="I58" s="110">
        <v>3</v>
      </c>
      <c r="J58" s="111">
        <v>3600</v>
      </c>
      <c r="K58" s="112">
        <f t="shared" si="29"/>
        <v>1200</v>
      </c>
      <c r="L58" s="113">
        <v>3</v>
      </c>
      <c r="M58" s="111">
        <f>F58/V58*60</f>
        <v>3112.9629629629603</v>
      </c>
      <c r="N58" s="112">
        <f>M58/L58</f>
        <v>1037.6543209876534</v>
      </c>
      <c r="O58" s="114">
        <f>L58-I58</f>
        <v>0</v>
      </c>
      <c r="P58" s="115">
        <f>N58-K58</f>
        <v>-162.34567901234664</v>
      </c>
      <c r="Q58" s="116">
        <f>N58/K58</f>
        <v>0.86471193415637781</v>
      </c>
      <c r="R58" s="309"/>
      <c r="S58" s="47">
        <v>0.37361111111111112</v>
      </c>
      <c r="T58" s="48">
        <v>0.39611111111111114</v>
      </c>
      <c r="U58" s="117">
        <v>15.000000000000027</v>
      </c>
      <c r="V58" s="118">
        <v>32.400000000000027</v>
      </c>
      <c r="W58" s="119"/>
      <c r="X58" s="123"/>
      <c r="Y58" s="300"/>
      <c r="Z58" s="301"/>
      <c r="AA58" s="124">
        <f>M58-J58</f>
        <v>-487.03703703703968</v>
      </c>
      <c r="AB58" s="116">
        <f>M58/J58</f>
        <v>0.86471193415637781</v>
      </c>
      <c r="AC58" s="314"/>
    </row>
    <row r="59" spans="1:29" ht="15.75" customHeight="1">
      <c r="A59" s="303"/>
      <c r="B59" s="106" t="s">
        <v>118</v>
      </c>
      <c r="C59" s="298" t="s">
        <v>137</v>
      </c>
      <c r="D59" s="299"/>
      <c r="E59" s="107">
        <v>14.28</v>
      </c>
      <c r="F59" s="108">
        <v>4030</v>
      </c>
      <c r="G59" s="109">
        <f t="shared" si="28"/>
        <v>57548.399999999994</v>
      </c>
      <c r="H59" s="26"/>
      <c r="I59" s="110">
        <v>3</v>
      </c>
      <c r="J59" s="111">
        <v>3600</v>
      </c>
      <c r="K59" s="112">
        <f t="shared" si="29"/>
        <v>1200</v>
      </c>
      <c r="L59" s="113">
        <v>3</v>
      </c>
      <c r="M59" s="111">
        <f>F59/V59*60</f>
        <v>3112.6367732246317</v>
      </c>
      <c r="N59" s="112">
        <f>M59/L59</f>
        <v>1037.5455910748772</v>
      </c>
      <c r="O59" s="114">
        <f>L59-I59</f>
        <v>0</v>
      </c>
      <c r="P59" s="115">
        <f>N59-K59</f>
        <v>-162.45440892512283</v>
      </c>
      <c r="Q59" s="116">
        <f>N59/K59</f>
        <v>0.86462132589573093</v>
      </c>
      <c r="R59" s="309"/>
      <c r="S59" s="47">
        <v>0.4064699074074074</v>
      </c>
      <c r="T59" s="48">
        <v>0.46041666666666664</v>
      </c>
      <c r="U59" s="117">
        <v>14.916666666666627</v>
      </c>
      <c r="V59" s="118">
        <v>77.683333333333294</v>
      </c>
      <c r="W59" s="119"/>
      <c r="X59" s="123"/>
      <c r="Y59" s="300"/>
      <c r="Z59" s="301"/>
      <c r="AA59" s="124">
        <f>M59-J59</f>
        <v>-487.36322677536828</v>
      </c>
      <c r="AB59" s="116">
        <f>M59/J59</f>
        <v>0.86462132589573104</v>
      </c>
      <c r="AC59" s="314"/>
    </row>
    <row r="60" spans="1:29" ht="15.75" customHeight="1">
      <c r="A60" s="304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300"/>
      <c r="Z60" s="301"/>
      <c r="AA60" s="124"/>
      <c r="AB60" s="116"/>
      <c r="AC60" s="314"/>
    </row>
    <row r="61" spans="1:29" ht="15.75" customHeight="1">
      <c r="A61" s="304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300"/>
      <c r="Z61" s="301"/>
      <c r="AA61" s="124"/>
      <c r="AB61" s="116"/>
      <c r="AC61" s="314"/>
    </row>
    <row r="62" spans="1:29" ht="15.75" customHeight="1">
      <c r="A62" s="304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23"/>
      <c r="Y62" s="300"/>
      <c r="Z62" s="301"/>
      <c r="AA62" s="124"/>
      <c r="AB62" s="116"/>
      <c r="AC62" s="314"/>
    </row>
    <row r="63" spans="1:29" ht="15.75" customHeight="1">
      <c r="A63" s="304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04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23"/>
      <c r="Y64" s="300"/>
      <c r="Z64" s="301"/>
      <c r="AA64" s="124"/>
      <c r="AB64" s="116"/>
      <c r="AC64" s="314"/>
    </row>
    <row r="65" spans="1:29" ht="15.75" customHeight="1">
      <c r="A65" s="304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23"/>
      <c r="Y65" s="300"/>
      <c r="Z65" s="301"/>
      <c r="AA65" s="124"/>
      <c r="AB65" s="116"/>
      <c r="AC65" s="314"/>
    </row>
    <row r="66" spans="1:29" ht="15.75" customHeight="1">
      <c r="A66" s="304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34"/>
      <c r="X66" s="135"/>
      <c r="Y66" s="300"/>
      <c r="Z66" s="301"/>
      <c r="AA66" s="124"/>
      <c r="AB66" s="116"/>
      <c r="AC66" s="314"/>
    </row>
    <row r="67" spans="1:29" ht="15.75" customHeight="1">
      <c r="A67" s="304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34"/>
      <c r="X67" s="135"/>
      <c r="Y67" s="300"/>
      <c r="Z67" s="301"/>
      <c r="AA67" s="124"/>
      <c r="AB67" s="116"/>
      <c r="AC67" s="314"/>
    </row>
    <row r="68" spans="1:29" ht="15.75" customHeight="1">
      <c r="A68" s="304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34"/>
      <c r="X68" s="135"/>
      <c r="Y68" s="300"/>
      <c r="Z68" s="301"/>
      <c r="AA68" s="124"/>
      <c r="AB68" s="116"/>
      <c r="AC68" s="314"/>
    </row>
    <row r="69" spans="1:29" ht="15.75" customHeight="1">
      <c r="A69" s="304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34"/>
      <c r="X69" s="135"/>
      <c r="Y69" s="300"/>
      <c r="Z69" s="301"/>
      <c r="AA69" s="124"/>
      <c r="AB69" s="116"/>
      <c r="AC69" s="314"/>
    </row>
    <row r="70" spans="1:29" ht="15.75" customHeight="1">
      <c r="A70" s="304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34"/>
      <c r="X70" s="135"/>
      <c r="Y70" s="300"/>
      <c r="Z70" s="301"/>
      <c r="AA70" s="124"/>
      <c r="AB70" s="116"/>
      <c r="AC70" s="314"/>
    </row>
    <row r="71" spans="1:29" ht="15.75" customHeight="1">
      <c r="A71" s="304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05"/>
      <c r="B72" s="144" t="s">
        <v>124</v>
      </c>
      <c r="C72" s="295"/>
      <c r="D72" s="295"/>
      <c r="E72" s="145"/>
      <c r="F72" s="105"/>
      <c r="G72" s="146"/>
      <c r="H72" s="75"/>
      <c r="I72" s="147">
        <f t="shared" ref="I72:J72" si="30">AVERAGE(I56:I71)</f>
        <v>3</v>
      </c>
      <c r="J72" s="148">
        <f t="shared" si="30"/>
        <v>3450</v>
      </c>
      <c r="K72" s="149">
        <f t="shared" ref="K72" si="31">J72/I72</f>
        <v>1150</v>
      </c>
      <c r="L72" s="147">
        <f t="shared" ref="L72:M72" si="32">AVERAGE(L56:L71)</f>
        <v>3</v>
      </c>
      <c r="M72" s="148">
        <f t="shared" si="32"/>
        <v>3005.7066288203496</v>
      </c>
      <c r="N72" s="149">
        <f>M72/L72</f>
        <v>1001.9022096067832</v>
      </c>
      <c r="O72" s="150">
        <f>L72-I72</f>
        <v>0</v>
      </c>
      <c r="P72" s="151">
        <f>N72-K72</f>
        <v>-148.09779039321677</v>
      </c>
      <c r="Q72" s="152">
        <f>N72/K72</f>
        <v>0.87121931270155062</v>
      </c>
      <c r="R72" s="310"/>
      <c r="S72" s="153">
        <f>S56</f>
        <v>0.29200231481481481</v>
      </c>
      <c r="T72" s="154">
        <f>INDEX(T56:T71,COUNTA(T56:T71))</f>
        <v>0.46041666666666664</v>
      </c>
      <c r="U72" s="155"/>
      <c r="V72" s="181"/>
      <c r="W72" s="105"/>
      <c r="X72" s="75"/>
      <c r="Y72" s="296"/>
      <c r="Z72" s="297"/>
      <c r="AA72" s="183">
        <f>M72-J72</f>
        <v>-444.29337117965042</v>
      </c>
      <c r="AB72" s="152">
        <f>M72/J72</f>
        <v>0.87121931270155062</v>
      </c>
      <c r="AC72" s="315"/>
    </row>
    <row r="73" spans="1:29" ht="15.75" customHeight="1">
      <c r="A73" s="316" t="s">
        <v>79</v>
      </c>
      <c r="B73" s="120" t="s">
        <v>118</v>
      </c>
      <c r="C73" s="306" t="s">
        <v>138</v>
      </c>
      <c r="D73" s="307"/>
      <c r="E73" s="162">
        <v>25.45</v>
      </c>
      <c r="F73" s="103">
        <v>591</v>
      </c>
      <c r="G73" s="163">
        <f t="shared" ref="G73:G76" si="33">E73*F73</f>
        <v>15040.949999999999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2922.5274725274844</v>
      </c>
      <c r="N73" s="167">
        <f>M73/L73</f>
        <v>730.6318681318711</v>
      </c>
      <c r="O73" s="169">
        <f>L73-I73</f>
        <v>0</v>
      </c>
      <c r="P73" s="170">
        <f>N73-K73</f>
        <v>-94.368131868128899</v>
      </c>
      <c r="Q73" s="171">
        <f>N73/K73</f>
        <v>0.88561438561438921</v>
      </c>
      <c r="R73" s="308">
        <f>Q89</f>
        <v>0.8879745687234134</v>
      </c>
      <c r="S73" s="172">
        <v>0.29166666666666669</v>
      </c>
      <c r="T73" s="173">
        <v>0.30009259259259258</v>
      </c>
      <c r="U73" s="174"/>
      <c r="V73" s="175">
        <v>12.133333333333285</v>
      </c>
      <c r="W73" s="173"/>
      <c r="X73" s="184"/>
      <c r="Y73" s="311"/>
      <c r="Z73" s="312"/>
      <c r="AA73" s="121">
        <f>M73-J73</f>
        <v>-377.47252747251559</v>
      </c>
      <c r="AB73" s="171">
        <f>M73/J73</f>
        <v>0.88561438561438921</v>
      </c>
      <c r="AC73" s="313">
        <f>AB89</f>
        <v>0.88797456872341329</v>
      </c>
    </row>
    <row r="74" spans="1:29" ht="15.75" customHeight="1">
      <c r="A74" s="317"/>
      <c r="B74" s="106" t="s">
        <v>118</v>
      </c>
      <c r="C74" s="298" t="s">
        <v>139</v>
      </c>
      <c r="D74" s="299"/>
      <c r="E74" s="107">
        <v>25.03</v>
      </c>
      <c r="F74" s="108">
        <v>1121</v>
      </c>
      <c r="G74" s="109">
        <f t="shared" si="33"/>
        <v>28058.63</v>
      </c>
      <c r="H74" s="26"/>
      <c r="I74" s="110">
        <v>4</v>
      </c>
      <c r="J74" s="111">
        <v>3300</v>
      </c>
      <c r="K74" s="112">
        <f t="shared" si="29"/>
        <v>825</v>
      </c>
      <c r="L74" s="113">
        <v>4</v>
      </c>
      <c r="M74" s="111">
        <f>F74/V74*60</f>
        <v>2922.2302679218024</v>
      </c>
      <c r="N74" s="112">
        <f>M74/L74</f>
        <v>730.55756698045059</v>
      </c>
      <c r="O74" s="114">
        <f>L74-I74</f>
        <v>0</v>
      </c>
      <c r="P74" s="115">
        <f>N74-K74</f>
        <v>-94.442433019549412</v>
      </c>
      <c r="Q74" s="116">
        <f>N74/K74</f>
        <v>0.88552432361266742</v>
      </c>
      <c r="R74" s="309"/>
      <c r="S74" s="47">
        <v>0.31041666666666673</v>
      </c>
      <c r="T74" s="48">
        <v>0.32640046296296299</v>
      </c>
      <c r="U74" s="117">
        <v>14.866666666666779</v>
      </c>
      <c r="V74" s="118">
        <v>23.016666666666616</v>
      </c>
      <c r="W74" s="119"/>
      <c r="X74" s="13"/>
      <c r="Y74" s="300"/>
      <c r="Z74" s="301"/>
      <c r="AA74" s="124">
        <f>M74-J74</f>
        <v>-377.76973207819765</v>
      </c>
      <c r="AB74" s="116">
        <f>M74/J74</f>
        <v>0.88552432361266742</v>
      </c>
      <c r="AC74" s="314"/>
    </row>
    <row r="75" spans="1:29" ht="15.75" customHeight="1">
      <c r="A75" s="317"/>
      <c r="B75" s="106" t="s">
        <v>118</v>
      </c>
      <c r="C75" s="298" t="s">
        <v>140</v>
      </c>
      <c r="D75" s="299"/>
      <c r="E75" s="107">
        <v>24.82</v>
      </c>
      <c r="F75" s="108">
        <v>1395</v>
      </c>
      <c r="G75" s="109">
        <f t="shared" si="33"/>
        <v>34623.9</v>
      </c>
      <c r="H75" s="26"/>
      <c r="I75" s="110">
        <v>4</v>
      </c>
      <c r="J75" s="111">
        <v>3300</v>
      </c>
      <c r="K75" s="112">
        <f t="shared" si="29"/>
        <v>825</v>
      </c>
      <c r="L75" s="113">
        <v>4</v>
      </c>
      <c r="M75" s="111">
        <f>F75/V75*60</f>
        <v>2923.1664726426106</v>
      </c>
      <c r="N75" s="112">
        <f>M75/L75</f>
        <v>730.79161816065266</v>
      </c>
      <c r="O75" s="114">
        <f>L75-I75</f>
        <v>0</v>
      </c>
      <c r="P75" s="115">
        <f>N75-K75</f>
        <v>-94.208381839347339</v>
      </c>
      <c r="Q75" s="116">
        <f>N75/K75</f>
        <v>0.88580802201291231</v>
      </c>
      <c r="R75" s="309"/>
      <c r="S75" s="47">
        <v>0.33706018518518521</v>
      </c>
      <c r="T75" s="48">
        <v>0.35694444444444445</v>
      </c>
      <c r="U75" s="117">
        <v>15.350000000000001</v>
      </c>
      <c r="V75" s="118">
        <v>28.633333333333304</v>
      </c>
      <c r="W75" s="119"/>
      <c r="X75" s="13"/>
      <c r="Y75" s="300"/>
      <c r="Z75" s="301"/>
      <c r="AA75" s="124">
        <f>M75-J75</f>
        <v>-376.83352735738936</v>
      </c>
      <c r="AB75" s="116">
        <f>M75/J75</f>
        <v>0.88580802201291231</v>
      </c>
      <c r="AC75" s="314"/>
    </row>
    <row r="76" spans="1:29" ht="15.75" customHeight="1">
      <c r="A76" s="317"/>
      <c r="B76" s="106" t="s">
        <v>118</v>
      </c>
      <c r="C76" s="298" t="s">
        <v>141</v>
      </c>
      <c r="D76" s="299"/>
      <c r="E76" s="107">
        <v>30</v>
      </c>
      <c r="F76" s="108">
        <v>2213</v>
      </c>
      <c r="G76" s="109">
        <f t="shared" si="33"/>
        <v>66390</v>
      </c>
      <c r="H76" s="26"/>
      <c r="I76" s="110">
        <v>3</v>
      </c>
      <c r="J76" s="111">
        <v>3000</v>
      </c>
      <c r="K76" s="112">
        <f t="shared" si="29"/>
        <v>1000</v>
      </c>
      <c r="L76" s="113">
        <v>3</v>
      </c>
      <c r="M76" s="111">
        <f>F76/V76*60</f>
        <v>2686.9477234401352</v>
      </c>
      <c r="N76" s="112">
        <f>M76/L76</f>
        <v>895.64924114671169</v>
      </c>
      <c r="O76" s="114">
        <f>L76-I76</f>
        <v>0</v>
      </c>
      <c r="P76" s="115">
        <f>N76-K76</f>
        <v>-104.35075885328831</v>
      </c>
      <c r="Q76" s="116">
        <f>N76/K76</f>
        <v>0.89564924114671174</v>
      </c>
      <c r="R76" s="309"/>
      <c r="S76" s="47">
        <v>0.36736111111111114</v>
      </c>
      <c r="T76" s="48">
        <v>0.40167824074074077</v>
      </c>
      <c r="U76" s="117">
        <v>15.000000000000027</v>
      </c>
      <c r="V76" s="118">
        <v>49.416666666666664</v>
      </c>
      <c r="W76" s="119"/>
      <c r="X76" s="123"/>
      <c r="Y76" s="300"/>
      <c r="Z76" s="301"/>
      <c r="AA76" s="124">
        <f>M76-J76</f>
        <v>-313.05227655986482</v>
      </c>
      <c r="AB76" s="116">
        <f>M76/J76</f>
        <v>0.89564924114671174</v>
      </c>
      <c r="AC76" s="314"/>
    </row>
    <row r="77" spans="1:29" ht="15.75" customHeight="1">
      <c r="A77" s="317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17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50"/>
      <c r="Y78" s="300"/>
      <c r="Z78" s="301"/>
      <c r="AA78" s="124"/>
      <c r="AB78" s="116"/>
      <c r="AC78" s="314"/>
    </row>
    <row r="79" spans="1:29" ht="15.75" customHeight="1">
      <c r="A79" s="317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17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17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34"/>
      <c r="X81" s="135"/>
      <c r="Y81" s="300"/>
      <c r="Z81" s="301"/>
      <c r="AA81" s="124"/>
      <c r="AB81" s="116"/>
      <c r="AC81" s="314"/>
    </row>
    <row r="82" spans="1:29" ht="15.75" customHeight="1">
      <c r="A82" s="317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34"/>
      <c r="X82" s="135"/>
      <c r="Y82" s="300"/>
      <c r="Z82" s="301"/>
      <c r="AA82" s="124"/>
      <c r="AB82" s="116"/>
      <c r="AC82" s="314"/>
    </row>
    <row r="83" spans="1:29" ht="15.75" customHeight="1">
      <c r="A83" s="317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34"/>
      <c r="X83" s="135"/>
      <c r="Y83" s="300"/>
      <c r="Z83" s="301"/>
      <c r="AA83" s="124"/>
      <c r="AB83" s="116"/>
      <c r="AC83" s="314"/>
    </row>
    <row r="84" spans="1:29" ht="15.75" customHeight="1">
      <c r="A84" s="317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34"/>
      <c r="X84" s="135"/>
      <c r="Y84" s="300"/>
      <c r="Z84" s="301"/>
      <c r="AA84" s="124"/>
      <c r="AB84" s="116"/>
      <c r="AC84" s="314"/>
    </row>
    <row r="85" spans="1:29" ht="15.75" customHeight="1">
      <c r="A85" s="317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34"/>
      <c r="X85" s="135"/>
      <c r="Y85" s="300"/>
      <c r="Z85" s="301"/>
      <c r="AA85" s="124"/>
      <c r="AB85" s="116"/>
      <c r="AC85" s="314"/>
    </row>
    <row r="86" spans="1:29" ht="15.75" customHeight="1">
      <c r="A86" s="317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34"/>
      <c r="X86" s="135"/>
      <c r="Y86" s="300"/>
      <c r="Z86" s="301"/>
      <c r="AA86" s="124"/>
      <c r="AB86" s="116"/>
      <c r="AC86" s="314"/>
    </row>
    <row r="87" spans="1:29" ht="15.75" customHeight="1">
      <c r="A87" s="317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34"/>
      <c r="X87" s="135"/>
      <c r="Y87" s="300"/>
      <c r="Z87" s="301"/>
      <c r="AA87" s="124"/>
      <c r="AB87" s="116"/>
      <c r="AC87" s="314"/>
    </row>
    <row r="88" spans="1:29" ht="15.75" customHeight="1">
      <c r="A88" s="317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18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34">AVERAGE(I73:I88)</f>
        <v>3.75</v>
      </c>
      <c r="J89" s="148">
        <f t="shared" si="34"/>
        <v>3225</v>
      </c>
      <c r="K89" s="149">
        <f t="shared" ref="K89" si="35">J89/I89</f>
        <v>860</v>
      </c>
      <c r="L89" s="147">
        <f t="shared" ref="L89:M89" si="36">AVERAGE(L73:L88)</f>
        <v>3.75</v>
      </c>
      <c r="M89" s="148">
        <f t="shared" si="36"/>
        <v>2863.717984133008</v>
      </c>
      <c r="N89" s="149">
        <f>M89/L89</f>
        <v>763.65812910213549</v>
      </c>
      <c r="O89" s="150">
        <f>L89-I89</f>
        <v>0</v>
      </c>
      <c r="P89" s="151">
        <f>N89-K89</f>
        <v>-96.34187089786451</v>
      </c>
      <c r="Q89" s="152">
        <f>N89/K89</f>
        <v>0.8879745687234134</v>
      </c>
      <c r="R89" s="310"/>
      <c r="S89" s="153">
        <f>S73</f>
        <v>0.29166666666666669</v>
      </c>
      <c r="T89" s="154">
        <f>INDEX(T73:T88,COUNTA(T73:T88))</f>
        <v>0.40167824074074077</v>
      </c>
      <c r="U89" s="155"/>
      <c r="V89" s="181"/>
      <c r="W89" s="182"/>
      <c r="X89" s="149"/>
      <c r="Y89" s="296"/>
      <c r="Z89" s="297"/>
      <c r="AA89" s="183">
        <f>M89-J89</f>
        <v>-361.28201586699197</v>
      </c>
      <c r="AB89" s="152">
        <f>M89/J89</f>
        <v>0.88797456872341329</v>
      </c>
      <c r="AC89" s="315"/>
    </row>
    <row r="90" spans="1:29" ht="15.75" customHeight="1">
      <c r="A90" s="302" t="s">
        <v>142</v>
      </c>
      <c r="B90" s="120" t="s">
        <v>116</v>
      </c>
      <c r="C90" s="306" t="s">
        <v>143</v>
      </c>
      <c r="D90" s="307"/>
      <c r="E90" s="162">
        <v>25.64</v>
      </c>
      <c r="F90" s="103">
        <v>1275</v>
      </c>
      <c r="G90" s="163">
        <f t="shared" ref="G90:G93" si="37">E90*F90</f>
        <v>32691</v>
      </c>
      <c r="H90" s="164"/>
      <c r="I90" s="165">
        <v>11</v>
      </c>
      <c r="J90" s="166">
        <v>3600</v>
      </c>
      <c r="K90" s="167">
        <f>J90/I90</f>
        <v>327.27272727272725</v>
      </c>
      <c r="L90" s="168">
        <v>11</v>
      </c>
      <c r="M90" s="166">
        <f>F90/V90*60</f>
        <v>3152.4725274725402</v>
      </c>
      <c r="N90" s="167">
        <f>M90/L90</f>
        <v>286.58841158841273</v>
      </c>
      <c r="O90" s="169">
        <f>L90-I90</f>
        <v>0</v>
      </c>
      <c r="P90" s="170">
        <f>N90-K90</f>
        <v>-40.684315684314527</v>
      </c>
      <c r="Q90" s="171">
        <f>N90/K90</f>
        <v>0.87568681318681674</v>
      </c>
      <c r="R90" s="308">
        <f>Q106</f>
        <v>0.86795448747441617</v>
      </c>
      <c r="S90" s="172">
        <v>0.70833333333333337</v>
      </c>
      <c r="T90" s="173">
        <v>0.72518518518518515</v>
      </c>
      <c r="U90" s="174"/>
      <c r="V90" s="175">
        <v>24.26666666666657</v>
      </c>
      <c r="W90" s="173"/>
      <c r="X90" s="184"/>
      <c r="Y90" s="311"/>
      <c r="Z90" s="312"/>
      <c r="AA90" s="121">
        <f>M90-J90</f>
        <v>-447.52747252745985</v>
      </c>
      <c r="AB90" s="171">
        <f>M90/J90</f>
        <v>0.87568681318681674</v>
      </c>
      <c r="AC90" s="313">
        <f>AB106</f>
        <v>0.86795448747441606</v>
      </c>
    </row>
    <row r="91" spans="1:29" ht="15.75" customHeight="1">
      <c r="A91" s="303"/>
      <c r="B91" s="106" t="s">
        <v>116</v>
      </c>
      <c r="C91" s="298" t="s">
        <v>144</v>
      </c>
      <c r="D91" s="299"/>
      <c r="E91" s="107">
        <v>29.52</v>
      </c>
      <c r="F91" s="108">
        <v>1576</v>
      </c>
      <c r="G91" s="109">
        <f t="shared" si="37"/>
        <v>46523.519999999997</v>
      </c>
      <c r="H91" s="26"/>
      <c r="I91" s="110">
        <v>17</v>
      </c>
      <c r="J91" s="111">
        <v>3600</v>
      </c>
      <c r="K91" s="112">
        <f t="shared" si="29"/>
        <v>211.76470588235293</v>
      </c>
      <c r="L91" s="113">
        <v>17</v>
      </c>
      <c r="M91" s="111">
        <f>F91/V91*60</f>
        <v>3117.3626373626375</v>
      </c>
      <c r="N91" s="112">
        <f>M91/L91</f>
        <v>183.37427278603749</v>
      </c>
      <c r="O91" s="114">
        <f>L91-I91</f>
        <v>0</v>
      </c>
      <c r="P91" s="115">
        <f>N91-K91</f>
        <v>-28.390433096315434</v>
      </c>
      <c r="Q91" s="116">
        <f>N91/K91</f>
        <v>0.86593406593406597</v>
      </c>
      <c r="R91" s="309"/>
      <c r="S91" s="47">
        <v>0.72847222222222219</v>
      </c>
      <c r="T91" s="48">
        <v>0.749537037037037</v>
      </c>
      <c r="U91" s="117">
        <v>4.7333333333333272</v>
      </c>
      <c r="V91" s="118">
        <v>30.333333333333332</v>
      </c>
      <c r="W91" s="119"/>
      <c r="X91" s="13"/>
      <c r="Y91" s="300"/>
      <c r="Z91" s="301"/>
      <c r="AA91" s="124">
        <f>M91-J91</f>
        <v>-482.63736263736246</v>
      </c>
      <c r="AB91" s="116">
        <f>M91/J91</f>
        <v>0.86593406593406597</v>
      </c>
      <c r="AC91" s="314"/>
    </row>
    <row r="92" spans="1:29" ht="15.75" customHeight="1">
      <c r="A92" s="303"/>
      <c r="B92" s="106" t="s">
        <v>116</v>
      </c>
      <c r="C92" s="298" t="s">
        <v>145</v>
      </c>
      <c r="D92" s="299"/>
      <c r="E92" s="107">
        <v>29.85</v>
      </c>
      <c r="F92" s="108">
        <v>1613</v>
      </c>
      <c r="G92" s="109">
        <f t="shared" si="37"/>
        <v>48148.05</v>
      </c>
      <c r="H92" s="26"/>
      <c r="I92" s="110">
        <v>17</v>
      </c>
      <c r="J92" s="111">
        <v>3600</v>
      </c>
      <c r="K92" s="112">
        <f t="shared" si="29"/>
        <v>211.76470588235293</v>
      </c>
      <c r="L92" s="113">
        <v>17</v>
      </c>
      <c r="M92" s="111">
        <f>F92/V92*60</f>
        <v>3116.9082125603804</v>
      </c>
      <c r="N92" s="112">
        <f>M92/L92</f>
        <v>183.3475419153165</v>
      </c>
      <c r="O92" s="114">
        <f>L92-I92</f>
        <v>0</v>
      </c>
      <c r="P92" s="115">
        <f>N92-K92</f>
        <v>-28.41716396703643</v>
      </c>
      <c r="Q92" s="116">
        <f>N92/K92</f>
        <v>0.86580783682232798</v>
      </c>
      <c r="R92" s="309"/>
      <c r="S92" s="47">
        <v>0.75277777777777777</v>
      </c>
      <c r="T92" s="48">
        <v>0.77434027777777781</v>
      </c>
      <c r="U92" s="117">
        <v>4.6666666666667034</v>
      </c>
      <c r="V92" s="118">
        <v>31.050000000000058</v>
      </c>
      <c r="W92" s="119"/>
      <c r="X92" s="13"/>
      <c r="Y92" s="300"/>
      <c r="Z92" s="301"/>
      <c r="AA92" s="124">
        <f>M92-J92</f>
        <v>-483.09178743961957</v>
      </c>
      <c r="AB92" s="116">
        <f>M92/J92</f>
        <v>0.86580783682232787</v>
      </c>
      <c r="AC92" s="314"/>
    </row>
    <row r="93" spans="1:29" ht="15.75" customHeight="1">
      <c r="A93" s="303"/>
      <c r="B93" s="106" t="s">
        <v>118</v>
      </c>
      <c r="C93" s="298" t="s">
        <v>146</v>
      </c>
      <c r="D93" s="299"/>
      <c r="E93" s="107">
        <v>28.57</v>
      </c>
      <c r="F93" s="108">
        <v>1670</v>
      </c>
      <c r="G93" s="109">
        <f t="shared" si="37"/>
        <v>47711.9</v>
      </c>
      <c r="H93" s="26"/>
      <c r="I93" s="110">
        <v>12</v>
      </c>
      <c r="J93" s="111">
        <v>3600</v>
      </c>
      <c r="K93" s="112">
        <f t="shared" si="29"/>
        <v>300</v>
      </c>
      <c r="L93" s="113">
        <v>12</v>
      </c>
      <c r="M93" s="111">
        <f>F93/V93*60</f>
        <v>3111.801242236033</v>
      </c>
      <c r="N93" s="112">
        <f>M93/L93</f>
        <v>259.3167701863361</v>
      </c>
      <c r="O93" s="114">
        <f>L93-I93</f>
        <v>0</v>
      </c>
      <c r="P93" s="115">
        <f>N93-K93</f>
        <v>-40.6832298136639</v>
      </c>
      <c r="Q93" s="116">
        <f>N93/K93</f>
        <v>0.86438923395445366</v>
      </c>
      <c r="R93" s="309"/>
      <c r="S93" s="47">
        <v>0.77777777777777779</v>
      </c>
      <c r="T93" s="48">
        <v>0.80013888888888884</v>
      </c>
      <c r="U93" s="117">
        <v>4.9499999999999744</v>
      </c>
      <c r="V93" s="118">
        <v>32.199999999999918</v>
      </c>
      <c r="W93" s="119"/>
      <c r="X93" s="123"/>
      <c r="Y93" s="300"/>
      <c r="Z93" s="301"/>
      <c r="AA93" s="124">
        <f>M93-J93</f>
        <v>-488.19875776396702</v>
      </c>
      <c r="AB93" s="116">
        <f>M93/J93</f>
        <v>0.86438923395445355</v>
      </c>
      <c r="AC93" s="314"/>
    </row>
    <row r="94" spans="1:29" ht="15.75" customHeight="1">
      <c r="A94" s="304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04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50"/>
      <c r="Y95" s="300"/>
      <c r="Z95" s="301"/>
      <c r="AA95" s="124"/>
      <c r="AB95" s="116"/>
      <c r="AC95" s="314"/>
    </row>
    <row r="96" spans="1:29" ht="15.75" customHeight="1">
      <c r="A96" s="304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04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04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34"/>
      <c r="X98" s="135"/>
      <c r="Y98" s="300"/>
      <c r="Z98" s="301"/>
      <c r="AA98" s="124"/>
      <c r="AB98" s="116"/>
      <c r="AC98" s="314"/>
    </row>
    <row r="99" spans="1:29" ht="15.75" customHeight="1">
      <c r="A99" s="304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34"/>
      <c r="X99" s="135"/>
      <c r="Y99" s="300"/>
      <c r="Z99" s="301"/>
      <c r="AA99" s="124"/>
      <c r="AB99" s="116"/>
      <c r="AC99" s="314"/>
    </row>
    <row r="100" spans="1:29" ht="15.75" customHeight="1">
      <c r="A100" s="304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04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04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04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04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04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05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38">AVERAGE(I90:I105)</f>
        <v>14.25</v>
      </c>
      <c r="J106" s="148">
        <f t="shared" si="38"/>
        <v>3600</v>
      </c>
      <c r="K106" s="149">
        <f t="shared" ref="K106" si="39">J106/I106</f>
        <v>252.63157894736841</v>
      </c>
      <c r="L106" s="147">
        <f t="shared" ref="L106:M106" si="40">AVERAGE(L90:L105)</f>
        <v>14.25</v>
      </c>
      <c r="M106" s="148">
        <f t="shared" si="40"/>
        <v>3124.6361549078979</v>
      </c>
      <c r="N106" s="149">
        <f>M106/L106</f>
        <v>219.27271262511564</v>
      </c>
      <c r="O106" s="150">
        <f>L106-I106</f>
        <v>0</v>
      </c>
      <c r="P106" s="151">
        <f>N106-K106</f>
        <v>-33.358866322252766</v>
      </c>
      <c r="Q106" s="152">
        <f>N106/K106</f>
        <v>0.86795448747441617</v>
      </c>
      <c r="R106" s="310"/>
      <c r="S106" s="153">
        <f>S90</f>
        <v>0.70833333333333337</v>
      </c>
      <c r="T106" s="154">
        <f>INDEX(T90:T105,COUNTA(T90:T105))</f>
        <v>0.80013888888888884</v>
      </c>
      <c r="U106" s="155"/>
      <c r="V106" s="181"/>
      <c r="W106" s="182"/>
      <c r="X106" s="149"/>
      <c r="Y106" s="296"/>
      <c r="Z106" s="297"/>
      <c r="AA106" s="183">
        <f>M106-J106</f>
        <v>-475.36384509210211</v>
      </c>
      <c r="AB106" s="152">
        <f>M106/J106</f>
        <v>0.86795448747441606</v>
      </c>
      <c r="AC106" s="315"/>
    </row>
    <row r="107" spans="1:29" ht="15.75" customHeight="1">
      <c r="A107" s="316" t="s">
        <v>147</v>
      </c>
      <c r="B107" s="120" t="s">
        <v>118</v>
      </c>
      <c r="C107" s="306" t="s">
        <v>148</v>
      </c>
      <c r="D107" s="307"/>
      <c r="E107" s="162">
        <v>22.48</v>
      </c>
      <c r="F107" s="103">
        <v>2589</v>
      </c>
      <c r="G107" s="163">
        <f t="shared" ref="G107:G109" si="41">E107*F107</f>
        <v>58200.72</v>
      </c>
      <c r="H107" s="164"/>
      <c r="I107" s="165">
        <v>5</v>
      </c>
      <c r="J107" s="166">
        <v>3000</v>
      </c>
      <c r="K107" s="167">
        <f>J107/I107</f>
        <v>600</v>
      </c>
      <c r="L107" s="168">
        <v>5</v>
      </c>
      <c r="M107" s="166">
        <f>F107/V107*60</f>
        <v>2659.1726105563498</v>
      </c>
      <c r="N107" s="167">
        <f>M107/L107</f>
        <v>531.83452211126996</v>
      </c>
      <c r="O107" s="169">
        <f>L107-I107</f>
        <v>0</v>
      </c>
      <c r="P107" s="170">
        <f>N107-K107</f>
        <v>-68.165477888730038</v>
      </c>
      <c r="Q107" s="171">
        <f>N107/K107</f>
        <v>0.88639087018544993</v>
      </c>
      <c r="R107" s="308">
        <f>Q123</f>
        <v>0.88798492911938076</v>
      </c>
      <c r="S107" s="172">
        <v>0.70833333333333337</v>
      </c>
      <c r="T107" s="173">
        <v>0.74890046296296298</v>
      </c>
      <c r="U107" s="174"/>
      <c r="V107" s="175">
        <v>58.416666666666629</v>
      </c>
      <c r="W107" s="176"/>
      <c r="X107" s="177"/>
      <c r="Y107" s="311"/>
      <c r="Z107" s="312"/>
      <c r="AA107" s="121">
        <f>M107-J107</f>
        <v>-340.82738944365019</v>
      </c>
      <c r="AB107" s="171">
        <f>M107/J107</f>
        <v>0.88639087018544993</v>
      </c>
      <c r="AC107" s="313">
        <f>AB123</f>
        <v>0.88798492911938076</v>
      </c>
    </row>
    <row r="108" spans="1:29" ht="15.75" customHeight="1">
      <c r="A108" s="317"/>
      <c r="B108" s="106" t="s">
        <v>118</v>
      </c>
      <c r="C108" s="298" t="s">
        <v>149</v>
      </c>
      <c r="D108" s="299"/>
      <c r="E108" s="107">
        <v>24.54</v>
      </c>
      <c r="F108" s="108">
        <v>2410</v>
      </c>
      <c r="G108" s="109">
        <f t="shared" si="41"/>
        <v>59141.4</v>
      </c>
      <c r="H108" s="26"/>
      <c r="I108" s="110">
        <v>4</v>
      </c>
      <c r="J108" s="111">
        <v>3000</v>
      </c>
      <c r="K108" s="112">
        <f t="shared" ref="K108:K109" si="42">J108/I108</f>
        <v>750</v>
      </c>
      <c r="L108" s="113">
        <v>4</v>
      </c>
      <c r="M108" s="111">
        <f>F108/V108*60</f>
        <v>2656.4605021432903</v>
      </c>
      <c r="N108" s="112">
        <f>M108/L108</f>
        <v>664.11512553582259</v>
      </c>
      <c r="O108" s="114">
        <f>L108-I108</f>
        <v>0</v>
      </c>
      <c r="P108" s="115">
        <f>N108-K108</f>
        <v>-85.884874464177415</v>
      </c>
      <c r="Q108" s="116">
        <f>N108/K108</f>
        <v>0.8854868340477634</v>
      </c>
      <c r="R108" s="309"/>
      <c r="S108" s="47">
        <v>0.75208333333333333</v>
      </c>
      <c r="T108" s="48">
        <v>0.78988425925925931</v>
      </c>
      <c r="U108" s="117">
        <v>4.5833333333333037</v>
      </c>
      <c r="V108" s="118">
        <v>54.433333333333422</v>
      </c>
      <c r="W108" s="119"/>
      <c r="X108" s="123"/>
      <c r="Y108" s="300"/>
      <c r="Z108" s="301"/>
      <c r="AA108" s="124">
        <f>M108-J108</f>
        <v>-343.53949785670966</v>
      </c>
      <c r="AB108" s="116">
        <f>M108/J108</f>
        <v>0.8854868340477634</v>
      </c>
      <c r="AC108" s="314"/>
    </row>
    <row r="109" spans="1:29" ht="15.75" customHeight="1">
      <c r="A109" s="317"/>
      <c r="B109" s="106" t="s">
        <v>118</v>
      </c>
      <c r="C109" s="298" t="s">
        <v>150</v>
      </c>
      <c r="D109" s="299"/>
      <c r="E109" s="107">
        <v>17.89</v>
      </c>
      <c r="F109" s="108">
        <v>4257</v>
      </c>
      <c r="G109" s="109">
        <f t="shared" si="41"/>
        <v>76157.73</v>
      </c>
      <c r="H109" s="26"/>
      <c r="I109" s="110">
        <v>4</v>
      </c>
      <c r="J109" s="111">
        <v>3300</v>
      </c>
      <c r="K109" s="112">
        <f t="shared" si="42"/>
        <v>825</v>
      </c>
      <c r="L109" s="113">
        <v>4</v>
      </c>
      <c r="M109" s="111">
        <f>F109/V109*60</f>
        <v>2942.6267281105997</v>
      </c>
      <c r="N109" s="112">
        <f>M109/L109</f>
        <v>735.65668202764994</v>
      </c>
      <c r="O109" s="114">
        <f>L109-I109</f>
        <v>0</v>
      </c>
      <c r="P109" s="115">
        <f>N109-K109</f>
        <v>-89.343317972350064</v>
      </c>
      <c r="Q109" s="116">
        <f>N109/K109</f>
        <v>0.89170506912442415</v>
      </c>
      <c r="R109" s="309"/>
      <c r="S109" s="47">
        <v>0.79319444444444442</v>
      </c>
      <c r="T109" s="48">
        <v>0.85347222222222219</v>
      </c>
      <c r="U109" s="117">
        <v>4.7666666666665591</v>
      </c>
      <c r="V109" s="118">
        <v>86.799999999999983</v>
      </c>
      <c r="W109" s="119"/>
      <c r="X109" s="123"/>
      <c r="Y109" s="300"/>
      <c r="Z109" s="301"/>
      <c r="AA109" s="124">
        <f>M109-J109</f>
        <v>-357.37327188940026</v>
      </c>
      <c r="AB109" s="116">
        <f>M109/J109</f>
        <v>0.89170506912442415</v>
      </c>
      <c r="AC109" s="314"/>
    </row>
    <row r="110" spans="1:29" ht="15.75" customHeight="1">
      <c r="A110" s="317"/>
      <c r="B110" s="106"/>
      <c r="C110" s="298"/>
      <c r="D110" s="299"/>
      <c r="E110" s="107"/>
      <c r="F110" s="108"/>
      <c r="G110" s="109"/>
      <c r="H110" s="26"/>
      <c r="I110" s="110"/>
      <c r="J110" s="111"/>
      <c r="K110" s="112"/>
      <c r="L110" s="113"/>
      <c r="M110" s="111"/>
      <c r="N110" s="112"/>
      <c r="O110" s="114"/>
      <c r="P110" s="115"/>
      <c r="Q110" s="116"/>
      <c r="R110" s="309"/>
      <c r="S110" s="47"/>
      <c r="T110" s="48"/>
      <c r="U110" s="117"/>
      <c r="V110" s="118"/>
      <c r="W110" s="119"/>
      <c r="X110" s="123"/>
      <c r="Y110" s="300"/>
      <c r="Z110" s="301"/>
      <c r="AA110" s="124"/>
      <c r="AB110" s="116"/>
      <c r="AC110" s="314"/>
    </row>
    <row r="111" spans="1:29" ht="15.75" customHeight="1">
      <c r="A111" s="317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17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300"/>
      <c r="Z112" s="301"/>
      <c r="AA112" s="124"/>
      <c r="AB112" s="116"/>
      <c r="AC112" s="314"/>
    </row>
    <row r="113" spans="1:29" ht="15.75" customHeight="1">
      <c r="A113" s="317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17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17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23"/>
      <c r="Y115" s="300"/>
      <c r="Z115" s="301"/>
      <c r="AA115" s="124"/>
      <c r="AB115" s="116"/>
      <c r="AC115" s="314"/>
    </row>
    <row r="116" spans="1:29" ht="15.75" customHeight="1">
      <c r="A116" s="317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23"/>
      <c r="Y116" s="300"/>
      <c r="Z116" s="301"/>
      <c r="AA116" s="124"/>
      <c r="AB116" s="116"/>
      <c r="AC116" s="314"/>
    </row>
    <row r="117" spans="1:29" ht="15.75" customHeight="1">
      <c r="A117" s="317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23"/>
      <c r="Y117" s="300"/>
      <c r="Z117" s="301"/>
      <c r="AA117" s="124"/>
      <c r="AB117" s="116"/>
      <c r="AC117" s="314"/>
    </row>
    <row r="118" spans="1:29" ht="15.75" customHeight="1">
      <c r="A118" s="317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23"/>
      <c r="Y118" s="300"/>
      <c r="Z118" s="301"/>
      <c r="AA118" s="124"/>
      <c r="AB118" s="116"/>
      <c r="AC118" s="314"/>
    </row>
    <row r="119" spans="1:29" ht="15.75" customHeight="1">
      <c r="A119" s="317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23"/>
      <c r="Y119" s="300"/>
      <c r="Z119" s="301"/>
      <c r="AA119" s="124"/>
      <c r="AB119" s="116"/>
      <c r="AC119" s="314"/>
    </row>
    <row r="120" spans="1:29" ht="15.75" customHeight="1">
      <c r="A120" s="317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23"/>
      <c r="Y120" s="300"/>
      <c r="Z120" s="301"/>
      <c r="AA120" s="124"/>
      <c r="AB120" s="116"/>
      <c r="AC120" s="314"/>
    </row>
    <row r="121" spans="1:29" ht="15.75" customHeight="1">
      <c r="A121" s="317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23"/>
      <c r="Y121" s="300"/>
      <c r="Z121" s="301"/>
      <c r="AA121" s="124"/>
      <c r="AB121" s="116"/>
      <c r="AC121" s="314"/>
    </row>
    <row r="122" spans="1:29" ht="15.75" customHeight="1">
      <c r="A122" s="317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18"/>
      <c r="B123" s="144" t="s">
        <v>124</v>
      </c>
      <c r="C123" s="295"/>
      <c r="D123" s="295"/>
      <c r="E123" s="145"/>
      <c r="F123" s="105"/>
      <c r="G123" s="146"/>
      <c r="H123" s="75"/>
      <c r="I123" s="147">
        <f t="shared" ref="I123:J123" si="43">AVERAGE(I107:I122)</f>
        <v>4.333333333333333</v>
      </c>
      <c r="J123" s="148">
        <f t="shared" si="43"/>
        <v>3100</v>
      </c>
      <c r="K123" s="149">
        <f t="shared" ref="K123" si="44">J123/I123</f>
        <v>715.38461538461547</v>
      </c>
      <c r="L123" s="147">
        <f t="shared" ref="L123:M123" si="45">AVERAGE(L107:L122)</f>
        <v>4.333333333333333</v>
      </c>
      <c r="M123" s="148">
        <f t="shared" si="45"/>
        <v>2752.7532802700803</v>
      </c>
      <c r="N123" s="149">
        <f>M123/L123</f>
        <v>635.2507569854032</v>
      </c>
      <c r="O123" s="150">
        <f>L123-I123</f>
        <v>0</v>
      </c>
      <c r="P123" s="151">
        <f>N123-K123</f>
        <v>-80.133858399212272</v>
      </c>
      <c r="Q123" s="152">
        <f>N123/K123</f>
        <v>0.88798492911938076</v>
      </c>
      <c r="R123" s="310"/>
      <c r="S123" s="153">
        <f>S107</f>
        <v>0.70833333333333337</v>
      </c>
      <c r="T123" s="154">
        <f>INDEX(T107:T122,COUNTA(T107:T122))</f>
        <v>0.85347222222222219</v>
      </c>
      <c r="U123" s="155"/>
      <c r="V123" s="181"/>
      <c r="W123" s="105"/>
      <c r="X123" s="75"/>
      <c r="Y123" s="296"/>
      <c r="Z123" s="297"/>
      <c r="AA123" s="183">
        <f>M123-J123</f>
        <v>-347.24671972991973</v>
      </c>
      <c r="AB123" s="152">
        <f>M123/J123</f>
        <v>0.88798492911938076</v>
      </c>
      <c r="AC123" s="315"/>
    </row>
    <row r="124" spans="1:29" ht="15.75" customHeight="1">
      <c r="A124" s="302" t="s">
        <v>151</v>
      </c>
      <c r="B124" s="120" t="s">
        <v>118</v>
      </c>
      <c r="C124" s="306" t="s">
        <v>152</v>
      </c>
      <c r="D124" s="307"/>
      <c r="E124" s="162">
        <v>16.7</v>
      </c>
      <c r="F124" s="103">
        <v>1746</v>
      </c>
      <c r="G124" s="163">
        <f t="shared" ref="G124:G127" si="46">E124*F124</f>
        <v>29158.199999999997</v>
      </c>
      <c r="H124" s="164"/>
      <c r="I124" s="165">
        <v>3</v>
      </c>
      <c r="J124" s="166">
        <v>3300</v>
      </c>
      <c r="K124" s="167">
        <f>J124/I124</f>
        <v>1100</v>
      </c>
      <c r="L124" s="168">
        <v>3</v>
      </c>
      <c r="M124" s="166">
        <f>F124/V124*60</f>
        <v>2949.6011262318243</v>
      </c>
      <c r="N124" s="167">
        <f>M124/L124</f>
        <v>983.2003754106081</v>
      </c>
      <c r="O124" s="169">
        <f>L124-I124</f>
        <v>0</v>
      </c>
      <c r="P124" s="170">
        <f>N124-K124</f>
        <v>-116.7996245893919</v>
      </c>
      <c r="Q124" s="171">
        <f>N124/K124</f>
        <v>0.89381852310055288</v>
      </c>
      <c r="R124" s="308">
        <f>Q140</f>
        <v>0.89254579913474319</v>
      </c>
      <c r="S124" s="172">
        <v>0.7086689814814815</v>
      </c>
      <c r="T124" s="173">
        <v>0.73333333333333328</v>
      </c>
      <c r="U124" s="174"/>
      <c r="V124" s="175">
        <v>35.516666666666566</v>
      </c>
      <c r="W124" s="176"/>
      <c r="X124" s="177"/>
      <c r="Y124" s="311"/>
      <c r="Z124" s="312"/>
      <c r="AA124" s="121">
        <f>M124-J124</f>
        <v>-350.39887376817569</v>
      </c>
      <c r="AB124" s="171">
        <f>M124/J124</f>
        <v>0.89381852310055288</v>
      </c>
      <c r="AC124" s="313">
        <f>AB140</f>
        <v>0.89254579913474319</v>
      </c>
    </row>
    <row r="125" spans="1:29" ht="15.75" customHeight="1">
      <c r="A125" s="303"/>
      <c r="B125" s="106" t="s">
        <v>118</v>
      </c>
      <c r="C125" s="298" t="s">
        <v>153</v>
      </c>
      <c r="D125" s="299"/>
      <c r="E125" s="107">
        <v>22.28</v>
      </c>
      <c r="F125" s="108">
        <v>1543</v>
      </c>
      <c r="G125" s="109">
        <f t="shared" si="46"/>
        <v>34378.04</v>
      </c>
      <c r="H125" s="26"/>
      <c r="I125" s="110">
        <v>5</v>
      </c>
      <c r="J125" s="111">
        <v>3300</v>
      </c>
      <c r="K125" s="112">
        <f t="shared" ref="K125:K162" si="47">J125/I125</f>
        <v>660</v>
      </c>
      <c r="L125" s="113">
        <v>5</v>
      </c>
      <c r="M125" s="111">
        <f>F125/V125*60</f>
        <v>2945.2810180275706</v>
      </c>
      <c r="N125" s="112">
        <f>M125/L125</f>
        <v>589.05620360551416</v>
      </c>
      <c r="O125" s="114">
        <f>L125-I125</f>
        <v>0</v>
      </c>
      <c r="P125" s="115">
        <f>N125-K125</f>
        <v>-70.943796394485844</v>
      </c>
      <c r="Q125" s="116">
        <f>N125/K125</f>
        <v>0.89250939940229412</v>
      </c>
      <c r="R125" s="309"/>
      <c r="S125" s="47">
        <v>0.7368055555555556</v>
      </c>
      <c r="T125" s="48">
        <v>0.75863425925925931</v>
      </c>
      <c r="U125" s="117">
        <v>5.0000000000001421</v>
      </c>
      <c r="V125" s="118">
        <v>31.433333333333344</v>
      </c>
      <c r="W125" s="119"/>
      <c r="X125" s="123"/>
      <c r="Y125" s="300"/>
      <c r="Z125" s="301"/>
      <c r="AA125" s="124">
        <f>M125-J125</f>
        <v>-354.71898197242945</v>
      </c>
      <c r="AB125" s="116">
        <f>M125/J125</f>
        <v>0.89250939940229412</v>
      </c>
      <c r="AC125" s="314"/>
    </row>
    <row r="126" spans="1:29" ht="15.75" customHeight="1">
      <c r="A126" s="303"/>
      <c r="B126" s="106" t="s">
        <v>118</v>
      </c>
      <c r="C126" s="298" t="s">
        <v>154</v>
      </c>
      <c r="D126" s="299"/>
      <c r="E126" s="107">
        <v>18.18</v>
      </c>
      <c r="F126" s="108">
        <v>754</v>
      </c>
      <c r="G126" s="109">
        <f t="shared" si="46"/>
        <v>13707.72</v>
      </c>
      <c r="H126" s="26"/>
      <c r="I126" s="110">
        <v>4</v>
      </c>
      <c r="J126" s="111">
        <v>3300</v>
      </c>
      <c r="K126" s="112">
        <f t="shared" si="47"/>
        <v>825</v>
      </c>
      <c r="L126" s="113">
        <v>4</v>
      </c>
      <c r="M126" s="111">
        <f>F126/V126*60</f>
        <v>2944.0347071583301</v>
      </c>
      <c r="N126" s="112">
        <f>M126/L126</f>
        <v>736.00867678958252</v>
      </c>
      <c r="O126" s="114">
        <f>L126-I126</f>
        <v>0</v>
      </c>
      <c r="P126" s="115">
        <f>N126-K126</f>
        <v>-88.991323210417477</v>
      </c>
      <c r="Q126" s="116">
        <f>N126/K126</f>
        <v>0.89213172944191821</v>
      </c>
      <c r="R126" s="309"/>
      <c r="S126" s="47">
        <v>0.76180555555555551</v>
      </c>
      <c r="T126" s="48">
        <v>0.77247685185185189</v>
      </c>
      <c r="U126" s="117">
        <v>4.5666666666665279</v>
      </c>
      <c r="V126" s="118">
        <v>15.366666666666777</v>
      </c>
      <c r="W126" s="119"/>
      <c r="X126" s="123"/>
      <c r="Y126" s="300"/>
      <c r="Z126" s="301"/>
      <c r="AA126" s="124">
        <f>M126-J126</f>
        <v>-355.96529284166991</v>
      </c>
      <c r="AB126" s="116">
        <f>M126/J126</f>
        <v>0.89213172944191821</v>
      </c>
      <c r="AC126" s="314"/>
    </row>
    <row r="127" spans="1:29" ht="15.75" customHeight="1">
      <c r="A127" s="303"/>
      <c r="B127" s="106" t="s">
        <v>118</v>
      </c>
      <c r="C127" s="298" t="s">
        <v>155</v>
      </c>
      <c r="D127" s="299"/>
      <c r="E127" s="107">
        <v>16.66</v>
      </c>
      <c r="F127" s="108">
        <v>6478</v>
      </c>
      <c r="G127" s="109">
        <f t="shared" si="46"/>
        <v>107923.48</v>
      </c>
      <c r="H127" s="26"/>
      <c r="I127" s="110">
        <v>4</v>
      </c>
      <c r="J127" s="111">
        <v>3300</v>
      </c>
      <c r="K127" s="112">
        <f t="shared" si="47"/>
        <v>825</v>
      </c>
      <c r="L127" s="113">
        <v>4</v>
      </c>
      <c r="M127" s="111">
        <f>F127/V127*60</f>
        <v>2942.6876971608849</v>
      </c>
      <c r="N127" s="112">
        <f>M127/L127</f>
        <v>735.67192429022123</v>
      </c>
      <c r="O127" s="114">
        <f>L127-I127</f>
        <v>0</v>
      </c>
      <c r="P127" s="115">
        <f>N127-K127</f>
        <v>-89.328075709778773</v>
      </c>
      <c r="Q127" s="116">
        <f>N127/K127</f>
        <v>0.89172354459420755</v>
      </c>
      <c r="R127" s="309"/>
      <c r="S127" s="47">
        <v>0.77569444444444446</v>
      </c>
      <c r="T127" s="48">
        <v>0.86741898148148144</v>
      </c>
      <c r="U127" s="117">
        <v>4.6333333333333115</v>
      </c>
      <c r="V127" s="118">
        <v>132.08333333333326</v>
      </c>
      <c r="W127" s="119"/>
      <c r="X127" s="123"/>
      <c r="Y127" s="300"/>
      <c r="Z127" s="301"/>
      <c r="AA127" s="124">
        <f>M127-J127</f>
        <v>-357.31230283911509</v>
      </c>
      <c r="AB127" s="116">
        <f>M127/J127</f>
        <v>0.89172354459420755</v>
      </c>
      <c r="AC127" s="314"/>
    </row>
    <row r="128" spans="1:29" ht="15.75" customHeight="1">
      <c r="A128" s="304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04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300"/>
      <c r="Z129" s="301"/>
      <c r="AA129" s="124"/>
      <c r="AB129" s="116"/>
      <c r="AC129" s="314"/>
    </row>
    <row r="130" spans="1:29" ht="15.75" customHeight="1">
      <c r="A130" s="304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04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04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300"/>
      <c r="Z132" s="301"/>
      <c r="AA132" s="124"/>
      <c r="AB132" s="116"/>
      <c r="AC132" s="314"/>
    </row>
    <row r="133" spans="1:29" ht="15.75" customHeight="1">
      <c r="A133" s="304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300"/>
      <c r="Z133" s="301"/>
      <c r="AA133" s="124"/>
      <c r="AB133" s="116"/>
      <c r="AC133" s="314"/>
    </row>
    <row r="134" spans="1:29" ht="15.75" customHeight="1">
      <c r="A134" s="304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04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04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04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04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04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05"/>
      <c r="B140" s="144" t="s">
        <v>124</v>
      </c>
      <c r="C140" s="295"/>
      <c r="D140" s="295"/>
      <c r="E140" s="145"/>
      <c r="F140" s="105"/>
      <c r="G140" s="146"/>
      <c r="H140" s="75"/>
      <c r="I140" s="147">
        <f t="shared" ref="I140:J140" si="48">AVERAGE(I124:I139)</f>
        <v>4</v>
      </c>
      <c r="J140" s="148">
        <f t="shared" si="48"/>
        <v>3300</v>
      </c>
      <c r="K140" s="149">
        <f t="shared" ref="K140" si="49">J140/I140</f>
        <v>825</v>
      </c>
      <c r="L140" s="147">
        <f t="shared" ref="L140:M140" si="50">AVERAGE(L124:L139)</f>
        <v>4</v>
      </c>
      <c r="M140" s="148">
        <f t="shared" si="50"/>
        <v>2945.4011371446527</v>
      </c>
      <c r="N140" s="149">
        <f>M140/L140</f>
        <v>736.35028428616317</v>
      </c>
      <c r="O140" s="150">
        <f>L140-I140</f>
        <v>0</v>
      </c>
      <c r="P140" s="151">
        <f>N140-K140</f>
        <v>-88.649715713836827</v>
      </c>
      <c r="Q140" s="152">
        <f>N140/K140</f>
        <v>0.89254579913474319</v>
      </c>
      <c r="R140" s="310"/>
      <c r="S140" s="153">
        <f>S124</f>
        <v>0.7086689814814815</v>
      </c>
      <c r="T140" s="154">
        <f>INDEX(T124:T139,COUNTA(T124:T139))</f>
        <v>0.86741898148148144</v>
      </c>
      <c r="U140" s="155"/>
      <c r="V140" s="181"/>
      <c r="W140" s="105"/>
      <c r="X140" s="75"/>
      <c r="Y140" s="296"/>
      <c r="Z140" s="297"/>
      <c r="AA140" s="183">
        <f>M140-J140</f>
        <v>-354.59886285534731</v>
      </c>
      <c r="AB140" s="152">
        <f>M140/J140</f>
        <v>0.89254579913474319</v>
      </c>
      <c r="AC140" s="315"/>
    </row>
    <row r="141" spans="1:29" ht="15.75" customHeight="1">
      <c r="A141" s="316" t="s">
        <v>156</v>
      </c>
      <c r="B141" s="120" t="s">
        <v>118</v>
      </c>
      <c r="C141" s="306" t="s">
        <v>157</v>
      </c>
      <c r="D141" s="307"/>
      <c r="E141" s="162">
        <v>14.03</v>
      </c>
      <c r="F141" s="103">
        <v>2584</v>
      </c>
      <c r="G141" s="163">
        <f t="shared" ref="G141:G144" si="51">E141*F141</f>
        <v>36253.519999999997</v>
      </c>
      <c r="H141" s="164">
        <v>2</v>
      </c>
      <c r="I141" s="165">
        <v>3</v>
      </c>
      <c r="J141" s="166">
        <v>3000</v>
      </c>
      <c r="K141" s="167">
        <f>J141/I141</f>
        <v>1000</v>
      </c>
      <c r="L141" s="168">
        <v>3</v>
      </c>
      <c r="M141" s="166">
        <f>F141/V141*60</f>
        <v>2683.900750144257</v>
      </c>
      <c r="N141" s="167">
        <f>M141/L141</f>
        <v>894.63358338141904</v>
      </c>
      <c r="O141" s="169">
        <f>L141-I141</f>
        <v>0</v>
      </c>
      <c r="P141" s="170">
        <f>N141-K141</f>
        <v>-105.36641661858096</v>
      </c>
      <c r="Q141" s="171">
        <f>N141/K141</f>
        <v>0.89463358338141907</v>
      </c>
      <c r="R141" s="308">
        <f>Q157</f>
        <v>0.88653535299524111</v>
      </c>
      <c r="S141" s="172">
        <v>0.70849537037037036</v>
      </c>
      <c r="T141" s="173">
        <v>0.74861111111111112</v>
      </c>
      <c r="U141" s="174"/>
      <c r="V141" s="175">
        <v>57.766666666666694</v>
      </c>
      <c r="W141" s="176"/>
      <c r="X141" s="177"/>
      <c r="Y141" s="311"/>
      <c r="Z141" s="312"/>
      <c r="AA141" s="121">
        <f>M141-J141</f>
        <v>-316.09924985574298</v>
      </c>
      <c r="AB141" s="171">
        <f>M141/J141</f>
        <v>0.89463358338141896</v>
      </c>
      <c r="AC141" s="313">
        <f>AB157</f>
        <v>0.88653535299524111</v>
      </c>
    </row>
    <row r="142" spans="1:29" ht="15.75" customHeight="1">
      <c r="A142" s="317"/>
      <c r="B142" s="106" t="s">
        <v>118</v>
      </c>
      <c r="C142" s="298" t="s">
        <v>158</v>
      </c>
      <c r="D142" s="299"/>
      <c r="E142" s="107">
        <v>18.18</v>
      </c>
      <c r="F142" s="108">
        <v>1582</v>
      </c>
      <c r="G142" s="109">
        <f t="shared" si="51"/>
        <v>28760.76</v>
      </c>
      <c r="H142" s="26"/>
      <c r="I142" s="110">
        <v>4</v>
      </c>
      <c r="J142" s="111">
        <v>3000</v>
      </c>
      <c r="K142" s="112">
        <f t="shared" si="47"/>
        <v>750</v>
      </c>
      <c r="L142" s="113">
        <v>4</v>
      </c>
      <c r="M142" s="111">
        <f>F142/V142*60</f>
        <v>2686.4150943396239</v>
      </c>
      <c r="N142" s="112">
        <f>M142/L142</f>
        <v>671.60377358490598</v>
      </c>
      <c r="O142" s="114">
        <f>L142-I142</f>
        <v>0</v>
      </c>
      <c r="P142" s="115">
        <f>N142-K142</f>
        <v>-78.39622641509402</v>
      </c>
      <c r="Q142" s="116">
        <f>N142/K142</f>
        <v>0.89547169811320793</v>
      </c>
      <c r="R142" s="309"/>
      <c r="S142" s="47">
        <v>0.75902777777777775</v>
      </c>
      <c r="T142" s="48">
        <v>0.78356481481481477</v>
      </c>
      <c r="U142" s="117">
        <v>14.999999999999947</v>
      </c>
      <c r="V142" s="118">
        <v>35.333333333333314</v>
      </c>
      <c r="W142" s="119"/>
      <c r="X142" s="123"/>
      <c r="Y142" s="300"/>
      <c r="Z142" s="301"/>
      <c r="AA142" s="124">
        <f>M142-J142</f>
        <v>-313.58490566037608</v>
      </c>
      <c r="AB142" s="116">
        <f>M142/J142</f>
        <v>0.89547169811320793</v>
      </c>
      <c r="AC142" s="314"/>
    </row>
    <row r="143" spans="1:29" ht="15.75" customHeight="1">
      <c r="A143" s="317"/>
      <c r="B143" s="106" t="s">
        <v>118</v>
      </c>
      <c r="C143" s="298" t="s">
        <v>159</v>
      </c>
      <c r="D143" s="299"/>
      <c r="E143" s="107">
        <v>14.28</v>
      </c>
      <c r="F143" s="108">
        <v>4210</v>
      </c>
      <c r="G143" s="109">
        <f t="shared" si="51"/>
        <v>60118.799999999996</v>
      </c>
      <c r="H143" s="26">
        <v>2</v>
      </c>
      <c r="I143" s="110">
        <v>3</v>
      </c>
      <c r="J143" s="111">
        <v>3600</v>
      </c>
      <c r="K143" s="112">
        <f t="shared" si="47"/>
        <v>1200</v>
      </c>
      <c r="L143" s="113">
        <v>3</v>
      </c>
      <c r="M143" s="111">
        <f>F143/V143*60</f>
        <v>3115.9539473684213</v>
      </c>
      <c r="N143" s="112">
        <f>M143/L143</f>
        <v>1038.6513157894738</v>
      </c>
      <c r="O143" s="114">
        <f>L143-I143</f>
        <v>0</v>
      </c>
      <c r="P143" s="115">
        <f>N143-K143</f>
        <v>-161.34868421052624</v>
      </c>
      <c r="Q143" s="116">
        <f>N143/K143</f>
        <v>0.8655427631578948</v>
      </c>
      <c r="R143" s="309"/>
      <c r="S143" s="47">
        <v>0.79374999999999996</v>
      </c>
      <c r="T143" s="48">
        <v>0.85004629629629624</v>
      </c>
      <c r="U143" s="117">
        <v>14.666666666666668</v>
      </c>
      <c r="V143" s="118">
        <v>81.066666666666663</v>
      </c>
      <c r="W143" s="119">
        <v>0.85004629629629624</v>
      </c>
      <c r="X143" s="123">
        <v>0.90350694444444446</v>
      </c>
      <c r="Y143" s="300"/>
      <c r="Z143" s="301"/>
      <c r="AA143" s="124">
        <f>M143-J143</f>
        <v>-484.04605263157873</v>
      </c>
      <c r="AB143" s="116">
        <f>M143/J143</f>
        <v>0.8655427631578948</v>
      </c>
      <c r="AC143" s="314"/>
    </row>
    <row r="144" spans="1:29" ht="15.75" customHeight="1">
      <c r="A144" s="317"/>
      <c r="B144" s="106" t="s">
        <v>118</v>
      </c>
      <c r="C144" s="298" t="s">
        <v>157</v>
      </c>
      <c r="D144" s="299"/>
      <c r="E144" s="107">
        <v>14.03</v>
      </c>
      <c r="F144" s="108">
        <v>3666</v>
      </c>
      <c r="G144" s="109">
        <f t="shared" si="51"/>
        <v>51433.979999999996</v>
      </c>
      <c r="H144" s="26"/>
      <c r="I144" s="110">
        <v>3</v>
      </c>
      <c r="J144" s="111">
        <v>3000</v>
      </c>
      <c r="K144" s="112">
        <f t="shared" si="47"/>
        <v>1000</v>
      </c>
      <c r="L144" s="113">
        <v>3</v>
      </c>
      <c r="M144" s="111">
        <f>F144/V144*60</f>
        <v>2684.0756558877356</v>
      </c>
      <c r="N144" s="112">
        <f>M144/L144</f>
        <v>894.6918852959119</v>
      </c>
      <c r="O144" s="114">
        <f>L144-I144</f>
        <v>0</v>
      </c>
      <c r="P144" s="115">
        <f>N144-K144</f>
        <v>-105.3081147040881</v>
      </c>
      <c r="Q144" s="116">
        <f>N144/K144</f>
        <v>0.89469188529591193</v>
      </c>
      <c r="R144" s="309"/>
      <c r="S144" s="47">
        <v>0.90350694444444446</v>
      </c>
      <c r="T144" s="48">
        <v>0.9604166666666667</v>
      </c>
      <c r="U144" s="117">
        <v>76.983333333333434</v>
      </c>
      <c r="V144" s="118">
        <v>81.950000000000017</v>
      </c>
      <c r="W144" s="119"/>
      <c r="X144" s="123"/>
      <c r="Y144" s="300"/>
      <c r="Z144" s="301"/>
      <c r="AA144" s="124">
        <f>M144-J144</f>
        <v>-315.92434411226441</v>
      </c>
      <c r="AB144" s="116">
        <f>M144/J144</f>
        <v>0.89469188529591182</v>
      </c>
      <c r="AC144" s="314"/>
    </row>
    <row r="145" spans="1:29" ht="15.75" customHeight="1">
      <c r="A145" s="317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17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17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17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17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17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17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34"/>
      <c r="X151" s="135"/>
      <c r="Y151" s="300"/>
      <c r="Z151" s="301"/>
      <c r="AA151" s="124"/>
      <c r="AB151" s="116"/>
      <c r="AC151" s="314"/>
    </row>
    <row r="152" spans="1:29" ht="15.75" customHeight="1">
      <c r="A152" s="317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34"/>
      <c r="X152" s="135"/>
      <c r="Y152" s="300"/>
      <c r="Z152" s="301"/>
      <c r="AA152" s="124"/>
      <c r="AB152" s="116"/>
      <c r="AC152" s="314"/>
    </row>
    <row r="153" spans="1:29" ht="15.75" customHeight="1">
      <c r="A153" s="317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34"/>
      <c r="X153" s="135"/>
      <c r="Y153" s="300"/>
      <c r="Z153" s="301"/>
      <c r="AA153" s="124"/>
      <c r="AB153" s="116"/>
      <c r="AC153" s="314"/>
    </row>
    <row r="154" spans="1:29" ht="15.75" customHeight="1">
      <c r="A154" s="317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34"/>
      <c r="X154" s="135"/>
      <c r="Y154" s="300"/>
      <c r="Z154" s="301"/>
      <c r="AA154" s="124"/>
      <c r="AB154" s="116"/>
      <c r="AC154" s="314"/>
    </row>
    <row r="155" spans="1:29" ht="15.75" customHeight="1">
      <c r="A155" s="317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34"/>
      <c r="X155" s="135"/>
      <c r="Y155" s="300"/>
      <c r="Z155" s="301"/>
      <c r="AA155" s="124"/>
      <c r="AB155" s="116"/>
      <c r="AC155" s="314"/>
    </row>
    <row r="156" spans="1:29" ht="15.75" customHeight="1">
      <c r="A156" s="317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18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52">AVERAGE(I141:I156)</f>
        <v>3.25</v>
      </c>
      <c r="J157" s="148">
        <f t="shared" si="52"/>
        <v>3150</v>
      </c>
      <c r="K157" s="149">
        <f t="shared" ref="K157" si="53">J157/I157</f>
        <v>969.23076923076928</v>
      </c>
      <c r="L157" s="147">
        <f t="shared" ref="L157:M157" si="54">AVERAGE(L141:L156)</f>
        <v>3.25</v>
      </c>
      <c r="M157" s="148">
        <f t="shared" si="54"/>
        <v>2792.5863619350093</v>
      </c>
      <c r="N157" s="149">
        <f t="shared" ref="N157:N162" si="55">M157/L157</f>
        <v>859.25734213384908</v>
      </c>
      <c r="O157" s="150">
        <f t="shared" ref="O157:O162" si="56">L157-I157</f>
        <v>0</v>
      </c>
      <c r="P157" s="151">
        <f t="shared" ref="P157:P162" si="57">N157-K157</f>
        <v>-109.9734270969202</v>
      </c>
      <c r="Q157" s="152">
        <f t="shared" ref="Q157:Q162" si="58">N157/K157</f>
        <v>0.88653535299524111</v>
      </c>
      <c r="R157" s="310"/>
      <c r="S157" s="153">
        <f>S141</f>
        <v>0.70849537037037036</v>
      </c>
      <c r="T157" s="154">
        <f>INDEX(T141:T156,COUNTA(T141:T156))</f>
        <v>0.9604166666666667</v>
      </c>
      <c r="U157" s="155"/>
      <c r="V157" s="181"/>
      <c r="W157" s="105"/>
      <c r="X157" s="75"/>
      <c r="Y157" s="296"/>
      <c r="Z157" s="297"/>
      <c r="AA157" s="183">
        <f t="shared" ref="AA157:AA162" si="59">M157-J157</f>
        <v>-357.41363806499066</v>
      </c>
      <c r="AB157" s="152">
        <f t="shared" ref="AB157:AB162" si="60">M157/J157</f>
        <v>0.88653535299524111</v>
      </c>
      <c r="AC157" s="315"/>
    </row>
    <row r="158" spans="1:29" ht="15.75" customHeight="1">
      <c r="A158" s="302" t="s">
        <v>160</v>
      </c>
      <c r="B158" s="120" t="s">
        <v>118</v>
      </c>
      <c r="C158" s="306" t="s">
        <v>161</v>
      </c>
      <c r="D158" s="307"/>
      <c r="E158" s="162">
        <v>18.18</v>
      </c>
      <c r="F158" s="103">
        <v>1174</v>
      </c>
      <c r="G158" s="163">
        <f t="shared" ref="G158:G162" si="61">E158*F158</f>
        <v>21343.32</v>
      </c>
      <c r="H158" s="164"/>
      <c r="I158" s="165">
        <v>3</v>
      </c>
      <c r="J158" s="166">
        <v>3600</v>
      </c>
      <c r="K158" s="167">
        <f>J158/I158</f>
        <v>1200</v>
      </c>
      <c r="L158" s="168">
        <v>3</v>
      </c>
      <c r="M158" s="166">
        <f>F158/V158*60</f>
        <v>3119.1143911439244</v>
      </c>
      <c r="N158" s="167">
        <f t="shared" si="55"/>
        <v>1039.7047970479748</v>
      </c>
      <c r="O158" s="169">
        <f t="shared" si="56"/>
        <v>0</v>
      </c>
      <c r="P158" s="170">
        <f t="shared" si="57"/>
        <v>-160.29520295202519</v>
      </c>
      <c r="Q158" s="171">
        <f t="shared" si="58"/>
        <v>0.86642066420664565</v>
      </c>
      <c r="R158" s="308">
        <f>Q174</f>
        <v>0.87325901191677469</v>
      </c>
      <c r="S158" s="172">
        <v>0.70862268518518523</v>
      </c>
      <c r="T158" s="173">
        <v>0.72430555555555554</v>
      </c>
      <c r="U158" s="174"/>
      <c r="V158" s="175">
        <v>22.58333333333324</v>
      </c>
      <c r="W158" s="173"/>
      <c r="X158" s="184"/>
      <c r="Y158" s="311"/>
      <c r="Z158" s="312"/>
      <c r="AA158" s="186">
        <f t="shared" si="59"/>
        <v>-480.88560885607558</v>
      </c>
      <c r="AB158" s="171">
        <f t="shared" si="60"/>
        <v>0.86642066420664565</v>
      </c>
      <c r="AC158" s="313">
        <f>AB174</f>
        <v>0.87325901191677469</v>
      </c>
    </row>
    <row r="159" spans="1:29" ht="15.75" customHeight="1">
      <c r="A159" s="303"/>
      <c r="B159" s="106" t="s">
        <v>118</v>
      </c>
      <c r="C159" s="298" t="s">
        <v>162</v>
      </c>
      <c r="D159" s="299"/>
      <c r="E159" s="107">
        <v>24.82</v>
      </c>
      <c r="F159" s="108">
        <v>2312</v>
      </c>
      <c r="G159" s="109">
        <f t="shared" si="61"/>
        <v>57383.840000000004</v>
      </c>
      <c r="H159" s="26"/>
      <c r="I159" s="110">
        <v>4</v>
      </c>
      <c r="J159" s="111">
        <v>3300</v>
      </c>
      <c r="K159" s="112">
        <f t="shared" si="47"/>
        <v>825</v>
      </c>
      <c r="L159" s="113">
        <v>4</v>
      </c>
      <c r="M159" s="111">
        <f>F159/V159*60</f>
        <v>2922.4719101123687</v>
      </c>
      <c r="N159" s="112">
        <f t="shared" si="55"/>
        <v>730.61797752809218</v>
      </c>
      <c r="O159" s="114">
        <f t="shared" si="56"/>
        <v>0</v>
      </c>
      <c r="P159" s="115">
        <f t="shared" si="57"/>
        <v>-94.382022471907817</v>
      </c>
      <c r="Q159" s="116">
        <f t="shared" si="58"/>
        <v>0.8855975485188996</v>
      </c>
      <c r="R159" s="309"/>
      <c r="S159" s="47">
        <v>0.73472222222222228</v>
      </c>
      <c r="T159" s="48">
        <v>0.76768518518518514</v>
      </c>
      <c r="U159" s="117">
        <v>15.000000000000107</v>
      </c>
      <c r="V159" s="118">
        <v>47.466666666666519</v>
      </c>
      <c r="W159" s="119"/>
      <c r="X159" s="13"/>
      <c r="Y159" s="300"/>
      <c r="Z159" s="301"/>
      <c r="AA159" s="187">
        <f t="shared" si="59"/>
        <v>-377.52808988763127</v>
      </c>
      <c r="AB159" s="116">
        <f t="shared" si="60"/>
        <v>0.8855975485188996</v>
      </c>
      <c r="AC159" s="314"/>
    </row>
    <row r="160" spans="1:29" ht="15.75" customHeight="1">
      <c r="A160" s="303"/>
      <c r="B160" s="106" t="s">
        <v>118</v>
      </c>
      <c r="C160" s="298" t="s">
        <v>163</v>
      </c>
      <c r="D160" s="299"/>
      <c r="E160" s="107">
        <v>25.03</v>
      </c>
      <c r="F160" s="108">
        <v>1836</v>
      </c>
      <c r="G160" s="109">
        <f t="shared" si="61"/>
        <v>45955.08</v>
      </c>
      <c r="H160" s="26"/>
      <c r="I160" s="110">
        <v>4</v>
      </c>
      <c r="J160" s="111">
        <v>3300</v>
      </c>
      <c r="K160" s="112">
        <f t="shared" si="47"/>
        <v>825</v>
      </c>
      <c r="L160" s="113">
        <v>4</v>
      </c>
      <c r="M160" s="111">
        <f>F160/V160*60</f>
        <v>2919.4346289752625</v>
      </c>
      <c r="N160" s="112">
        <f t="shared" si="55"/>
        <v>729.85865724381563</v>
      </c>
      <c r="O160" s="114">
        <f t="shared" si="56"/>
        <v>0</v>
      </c>
      <c r="P160" s="115">
        <f t="shared" si="57"/>
        <v>-95.141342756184372</v>
      </c>
      <c r="Q160" s="116">
        <f t="shared" si="58"/>
        <v>0.88467716029553412</v>
      </c>
      <c r="R160" s="309"/>
      <c r="S160" s="47">
        <v>0.77796296296296297</v>
      </c>
      <c r="T160" s="48">
        <v>0.8041666666666667</v>
      </c>
      <c r="U160" s="117">
        <v>14.800000000000075</v>
      </c>
      <c r="V160" s="118">
        <v>37.73333333333337</v>
      </c>
      <c r="W160" s="119"/>
      <c r="X160" s="13"/>
      <c r="Y160" s="300"/>
      <c r="Z160" s="301"/>
      <c r="AA160" s="187">
        <f t="shared" si="59"/>
        <v>-380.56537102473749</v>
      </c>
      <c r="AB160" s="116">
        <f t="shared" si="60"/>
        <v>0.88467716029553412</v>
      </c>
      <c r="AC160" s="314"/>
    </row>
    <row r="161" spans="1:29" ht="15.75" customHeight="1">
      <c r="A161" s="303"/>
      <c r="B161" s="106" t="s">
        <v>118</v>
      </c>
      <c r="C161" s="298" t="s">
        <v>164</v>
      </c>
      <c r="D161" s="299"/>
      <c r="E161" s="107">
        <v>18.18</v>
      </c>
      <c r="F161" s="108">
        <v>3123</v>
      </c>
      <c r="G161" s="109">
        <f t="shared" si="61"/>
        <v>56776.14</v>
      </c>
      <c r="H161" s="26"/>
      <c r="I161" s="110">
        <v>3</v>
      </c>
      <c r="J161" s="111">
        <v>3600</v>
      </c>
      <c r="K161" s="112">
        <f t="shared" si="47"/>
        <v>1200</v>
      </c>
      <c r="L161" s="113">
        <v>3</v>
      </c>
      <c r="M161" s="111">
        <f>F161/V161*60</f>
        <v>3117.8036605657257</v>
      </c>
      <c r="N161" s="112">
        <f t="shared" si="55"/>
        <v>1039.2678868552418</v>
      </c>
      <c r="O161" s="114">
        <f t="shared" si="56"/>
        <v>0</v>
      </c>
      <c r="P161" s="115">
        <f t="shared" si="57"/>
        <v>-160.73211314475816</v>
      </c>
      <c r="Q161" s="116">
        <f t="shared" si="58"/>
        <v>0.86605657237936817</v>
      </c>
      <c r="R161" s="309"/>
      <c r="S161" s="47">
        <v>0.81458333333333333</v>
      </c>
      <c r="T161" s="48">
        <v>0.85631944444444441</v>
      </c>
      <c r="U161" s="117">
        <v>14.999999999999947</v>
      </c>
      <c r="V161" s="118">
        <v>60.099999999999966</v>
      </c>
      <c r="W161" s="119">
        <v>0.85631944444444441</v>
      </c>
      <c r="X161" s="123">
        <v>0.9098032407407407</v>
      </c>
      <c r="Y161" s="300"/>
      <c r="Z161" s="301"/>
      <c r="AA161" s="187">
        <f t="shared" si="59"/>
        <v>-482.19633943427425</v>
      </c>
      <c r="AB161" s="116">
        <f t="shared" si="60"/>
        <v>0.86605657237936828</v>
      </c>
      <c r="AC161" s="314"/>
    </row>
    <row r="162" spans="1:29" ht="15.75" customHeight="1">
      <c r="A162" s="304"/>
      <c r="B162" s="106" t="s">
        <v>118</v>
      </c>
      <c r="C162" s="298" t="s">
        <v>159</v>
      </c>
      <c r="D162" s="299"/>
      <c r="E162" s="107">
        <v>14.28</v>
      </c>
      <c r="F162" s="108">
        <v>3733</v>
      </c>
      <c r="G162" s="109">
        <f t="shared" si="61"/>
        <v>53307.24</v>
      </c>
      <c r="H162" s="13"/>
      <c r="I162" s="110">
        <v>3</v>
      </c>
      <c r="J162" s="111">
        <v>3600</v>
      </c>
      <c r="K162" s="112">
        <f t="shared" si="47"/>
        <v>1200</v>
      </c>
      <c r="L162" s="126">
        <v>3</v>
      </c>
      <c r="M162" s="111">
        <f>F162/V162*60</f>
        <v>3115.8822165545976</v>
      </c>
      <c r="N162" s="112">
        <f t="shared" si="55"/>
        <v>1038.6274055181991</v>
      </c>
      <c r="O162" s="114">
        <f t="shared" si="56"/>
        <v>0</v>
      </c>
      <c r="P162" s="115">
        <f t="shared" si="57"/>
        <v>-161.37259448180089</v>
      </c>
      <c r="Q162" s="116">
        <f t="shared" si="58"/>
        <v>0.8655228379318326</v>
      </c>
      <c r="R162" s="309"/>
      <c r="S162" s="47">
        <v>0.9098032407407407</v>
      </c>
      <c r="T162" s="48">
        <v>0.95972222222222225</v>
      </c>
      <c r="U162" s="117">
        <v>77.016666666666666</v>
      </c>
      <c r="V162" s="118">
        <v>71.883333333333439</v>
      </c>
      <c r="W162" s="119"/>
      <c r="X162" s="123"/>
      <c r="Y162" s="300"/>
      <c r="Z162" s="301"/>
      <c r="AA162" s="187">
        <f t="shared" si="59"/>
        <v>-484.11778344540244</v>
      </c>
      <c r="AB162" s="116">
        <f t="shared" si="60"/>
        <v>0.86552283793183271</v>
      </c>
      <c r="AC162" s="314"/>
    </row>
    <row r="163" spans="1:29" ht="15.75" customHeight="1">
      <c r="A163" s="304"/>
      <c r="B163" s="106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50"/>
      <c r="Y163" s="300"/>
      <c r="Z163" s="301"/>
      <c r="AA163" s="187"/>
      <c r="AB163" s="116"/>
      <c r="AC163" s="314"/>
    </row>
    <row r="164" spans="1:29" ht="15.75" customHeight="1">
      <c r="A164" s="304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87"/>
      <c r="AB164" s="116"/>
      <c r="AC164" s="314"/>
    </row>
    <row r="165" spans="1:29" ht="15.75" customHeight="1">
      <c r="A165" s="304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87"/>
      <c r="AB165" s="116"/>
      <c r="AC165" s="314"/>
    </row>
    <row r="166" spans="1:29" ht="15.75" customHeight="1">
      <c r="A166" s="304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34"/>
      <c r="X166" s="135"/>
      <c r="Y166" s="300"/>
      <c r="Z166" s="301"/>
      <c r="AA166" s="187"/>
      <c r="AB166" s="116"/>
      <c r="AC166" s="314"/>
    </row>
    <row r="167" spans="1:29" ht="15.75" customHeight="1">
      <c r="A167" s="304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34"/>
      <c r="X167" s="135"/>
      <c r="Y167" s="300"/>
      <c r="Z167" s="301"/>
      <c r="AA167" s="187"/>
      <c r="AB167" s="116"/>
      <c r="AC167" s="314"/>
    </row>
    <row r="168" spans="1:29" ht="15.75" customHeight="1">
      <c r="A168" s="304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87"/>
      <c r="AB168" s="116"/>
      <c r="AC168" s="314"/>
    </row>
    <row r="169" spans="1:29" ht="15.75" customHeight="1">
      <c r="A169" s="304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87"/>
      <c r="AB169" s="116"/>
      <c r="AC169" s="314"/>
    </row>
    <row r="170" spans="1:29" ht="15.75" customHeight="1">
      <c r="A170" s="304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87"/>
      <c r="AB170" s="116"/>
      <c r="AC170" s="314"/>
    </row>
    <row r="171" spans="1:29" ht="15.75" customHeight="1">
      <c r="A171" s="304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19"/>
      <c r="X171" s="123"/>
      <c r="Y171" s="300"/>
      <c r="Z171" s="301"/>
      <c r="AA171" s="187"/>
      <c r="AB171" s="116"/>
      <c r="AC171" s="314"/>
    </row>
    <row r="172" spans="1:29" ht="15.75" customHeight="1">
      <c r="A172" s="304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87"/>
      <c r="AB172" s="116"/>
      <c r="AC172" s="314"/>
    </row>
    <row r="173" spans="1:29" ht="15.75" customHeight="1">
      <c r="A173" s="304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8"/>
      <c r="AB173" s="133"/>
      <c r="AC173" s="314"/>
    </row>
    <row r="174" spans="1:29" ht="15.75" customHeight="1" thickBot="1">
      <c r="A174" s="305"/>
      <c r="B174" s="144" t="s">
        <v>124</v>
      </c>
      <c r="C174" s="295"/>
      <c r="D174" s="295"/>
      <c r="E174" s="145"/>
      <c r="F174" s="182"/>
      <c r="G174" s="146"/>
      <c r="H174" s="75"/>
      <c r="I174" s="147">
        <f t="shared" ref="I174:J174" si="62">AVERAGE(I158:I173)</f>
        <v>3.4</v>
      </c>
      <c r="J174" s="148">
        <f t="shared" si="62"/>
        <v>3480</v>
      </c>
      <c r="K174" s="149">
        <f t="shared" ref="K174" si="63">J174/I174</f>
        <v>1023.5294117647059</v>
      </c>
      <c r="L174" s="147">
        <f t="shared" ref="L174:M174" si="64">AVERAGE(L158:L173)</f>
        <v>3.4</v>
      </c>
      <c r="M174" s="148">
        <f t="shared" si="64"/>
        <v>3038.9413614703758</v>
      </c>
      <c r="N174" s="149">
        <f>M174/L174</f>
        <v>893.80628278540462</v>
      </c>
      <c r="O174" s="150">
        <f>L174-I174</f>
        <v>0</v>
      </c>
      <c r="P174" s="151">
        <f>N174-K174</f>
        <v>-129.72312897930124</v>
      </c>
      <c r="Q174" s="152">
        <f>N174/K174</f>
        <v>0.87325901191677469</v>
      </c>
      <c r="R174" s="310"/>
      <c r="S174" s="153">
        <f>S158</f>
        <v>0.70862268518518523</v>
      </c>
      <c r="T174" s="154">
        <f>INDEX(T158:T173,COUNTA(T158:T173))</f>
        <v>0.95972222222222225</v>
      </c>
      <c r="U174" s="155"/>
      <c r="V174" s="181"/>
      <c r="W174" s="182"/>
      <c r="X174" s="149"/>
      <c r="Y174" s="296"/>
      <c r="Z174" s="297"/>
      <c r="AA174" s="189">
        <f>M174-J174</f>
        <v>-441.0586385296242</v>
      </c>
      <c r="AB174" s="152">
        <f>M174/J174</f>
        <v>0.87325901191677469</v>
      </c>
      <c r="AC174" s="315"/>
    </row>
    <row r="176" spans="1:29">
      <c r="Y176" s="294" t="s">
        <v>165</v>
      </c>
      <c r="Z176" s="294"/>
    </row>
    <row r="177" spans="25:26">
      <c r="Y177" s="294" t="s">
        <v>166</v>
      </c>
      <c r="Z177" s="294"/>
    </row>
    <row r="178" spans="25:26">
      <c r="Y178" s="294" t="s">
        <v>167</v>
      </c>
      <c r="Z178" s="294"/>
    </row>
    <row r="179" spans="25:26">
      <c r="Y179" s="294" t="s">
        <v>168</v>
      </c>
      <c r="Z179" s="294"/>
    </row>
    <row r="180" spans="25:26">
      <c r="Y180" s="294" t="s">
        <v>169</v>
      </c>
      <c r="Z180" s="294"/>
    </row>
    <row r="181" spans="25:26">
      <c r="Y181" s="294" t="s">
        <v>170</v>
      </c>
      <c r="Z181" s="294"/>
    </row>
    <row r="182" spans="25:26">
      <c r="Y182" s="294" t="s">
        <v>171</v>
      </c>
      <c r="Z182" s="294"/>
    </row>
    <row r="183" spans="25:26">
      <c r="Y183" s="294" t="s">
        <v>172</v>
      </c>
      <c r="Z183" s="294"/>
    </row>
    <row r="184" spans="25:26">
      <c r="Y184" s="294" t="s">
        <v>173</v>
      </c>
      <c r="Z184" s="294"/>
    </row>
    <row r="185" spans="25:26">
      <c r="Y185" s="294" t="s">
        <v>174</v>
      </c>
      <c r="Z185" s="294"/>
    </row>
    <row r="186" spans="25:26">
      <c r="Y186" s="294" t="s">
        <v>175</v>
      </c>
      <c r="Z186" s="294"/>
    </row>
    <row r="187" spans="25:26">
      <c r="Y187" s="294" t="s">
        <v>176</v>
      </c>
      <c r="Z187" s="294"/>
    </row>
    <row r="188" spans="25:26">
      <c r="Y188" s="294" t="s">
        <v>177</v>
      </c>
      <c r="Z188" s="294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C149:D149"/>
    <mergeCell ref="Y149:Z149"/>
    <mergeCell ref="C150:D150"/>
    <mergeCell ref="Y150:Z15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Y161:Z161"/>
    <mergeCell ref="C162:D162"/>
    <mergeCell ref="Y162:Z162"/>
    <mergeCell ref="C163:D163"/>
    <mergeCell ref="Y163:Z163"/>
    <mergeCell ref="C164:D164"/>
    <mergeCell ref="Y164:Z164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5" type="noConversion"/>
  <conditionalFormatting sqref="O5:O174">
    <cfRule type="cellIs" dxfId="796" priority="1" operator="greaterThan">
      <formula>0</formula>
    </cfRule>
  </conditionalFormatting>
  <conditionalFormatting sqref="P5:P174 AA5:AA174">
    <cfRule type="cellIs" dxfId="795" priority="4" operator="lessThan">
      <formula>0</formula>
    </cfRule>
  </conditionalFormatting>
  <conditionalFormatting sqref="Q5:Q174 AB5:AB174">
    <cfRule type="cellIs" dxfId="794" priority="2" operator="greaterThan">
      <formula>1</formula>
    </cfRule>
    <cfRule type="cellIs" dxfId="793" priority="3" operator="lessThan">
      <formula>0.8</formula>
    </cfRule>
  </conditionalFormatting>
  <conditionalFormatting sqref="AC5:AC6 R5:R174 AC90:AC95">
    <cfRule type="cellIs" dxfId="792" priority="5" operator="lessThan">
      <formula>0.8</formula>
    </cfRule>
  </conditionalFormatting>
  <conditionalFormatting sqref="AC12:AC20">
    <cfRule type="cellIs" dxfId="791" priority="14" operator="lessThan">
      <formula>0.8</formula>
    </cfRule>
  </conditionalFormatting>
  <conditionalFormatting sqref="AC22:AC27">
    <cfRule type="cellIs" dxfId="790" priority="13" operator="lessThan">
      <formula>0.8</formula>
    </cfRule>
  </conditionalFormatting>
  <conditionalFormatting sqref="AC39">
    <cfRule type="cellIs" dxfId="789" priority="12" operator="lessThan">
      <formula>0.8</formula>
    </cfRule>
  </conditionalFormatting>
  <conditionalFormatting sqref="AC56">
    <cfRule type="cellIs" dxfId="788" priority="7" operator="lessThan">
      <formula>0.8</formula>
    </cfRule>
  </conditionalFormatting>
  <conditionalFormatting sqref="AC73:AC78">
    <cfRule type="cellIs" dxfId="787" priority="6" operator="lessThan">
      <formula>0.8</formula>
    </cfRule>
  </conditionalFormatting>
  <conditionalFormatting sqref="AC107">
    <cfRule type="cellIs" dxfId="786" priority="11" operator="lessThan">
      <formula>0.8</formula>
    </cfRule>
  </conditionalFormatting>
  <conditionalFormatting sqref="AC124">
    <cfRule type="cellIs" dxfId="785" priority="10" operator="lessThan">
      <formula>0.8</formula>
    </cfRule>
  </conditionalFormatting>
  <conditionalFormatting sqref="AC141">
    <cfRule type="cellIs" dxfId="784" priority="9" operator="lessThan">
      <formula>0.8</formula>
    </cfRule>
  </conditionalFormatting>
  <conditionalFormatting sqref="AC158:AC163">
    <cfRule type="cellIs" dxfId="783" priority="8" operator="lessThan">
      <formula>0.8</formula>
    </cfRule>
  </conditionalFormatting>
  <dataValidations count="1">
    <dataValidation type="list" allowBlank="1" showInputMessage="1" showErrorMessage="1" sqref="Y5:Z174" xr:uid="{77486F41-F5C5-474F-AA25-4B6CA542EF77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8B36-539D-47B0-A237-4242D489E1F3}">
  <sheetPr>
    <tabColor theme="9" tint="0.59999389629810485"/>
    <pageSetUpPr fitToPage="1"/>
  </sheetPr>
  <dimension ref="A1:AK137"/>
  <sheetViews>
    <sheetView zoomScale="85" zoomScaleNormal="85" workbookViewId="0">
      <pane ySplit="4" topLeftCell="A5" activePane="bottomLeft" state="frozen"/>
      <selection pane="bottomLeft" activeCell="U22" sqref="U22"/>
      <selection activeCell="U22" sqref="U22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SUM(F5:F123)</f>
        <v>43399</v>
      </c>
      <c r="E1" s="94" t="s">
        <v>4</v>
      </c>
      <c r="F1" s="95">
        <f>SUM(G5:G123)</f>
        <v>2287544.1499999994</v>
      </c>
      <c r="G1" s="96" t="s">
        <v>85</v>
      </c>
      <c r="H1" s="97">
        <f>L21+L38+L55+L72+L89+L106+L123</f>
        <v>132.58333333333331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46022</v>
      </c>
      <c r="B2" s="353"/>
      <c r="C2" s="98" t="s">
        <v>41</v>
      </c>
      <c r="D2" s="99">
        <f>AVERAGE(N21,N38,N55,N72,N89,N106,N123)</f>
        <v>150.62876339021591</v>
      </c>
      <c r="E2" s="99" t="s">
        <v>92</v>
      </c>
      <c r="F2" s="100">
        <f>F1/D1</f>
        <v>52.709605060024408</v>
      </c>
      <c r="G2" s="101" t="s">
        <v>93</v>
      </c>
      <c r="H2" s="102">
        <f>COUNT(H5:H123)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SUM(Y21+Y38+Y55+Y72+Y89+Y106+Y123)</f>
        <v>0</v>
      </c>
      <c r="Z2" s="195">
        <f>SUM(Z21+Z38+Z55+Z72+Z89+Z106+Z123)</f>
        <v>0</v>
      </c>
      <c r="AA2" s="398"/>
      <c r="AB2" s="399"/>
      <c r="AC2" s="196">
        <f t="shared" ref="AC2:AD2" si="0">SUM(AC21+AC38+AC55+AC72+AC89+AC106+AC123)</f>
        <v>0</v>
      </c>
      <c r="AD2" s="197">
        <f t="shared" si="0"/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16" t="s">
        <v>185</v>
      </c>
      <c r="B5" s="120" t="s">
        <v>186</v>
      </c>
      <c r="C5" s="383" t="s">
        <v>187</v>
      </c>
      <c r="D5" s="383"/>
      <c r="E5" s="162">
        <v>56.77</v>
      </c>
      <c r="F5" s="166">
        <v>3262</v>
      </c>
      <c r="G5" s="163">
        <f t="shared" ref="G5:G9" si="1">E5*F5</f>
        <v>185183.74000000002</v>
      </c>
      <c r="H5" s="164"/>
      <c r="I5" s="165">
        <v>25</v>
      </c>
      <c r="J5" s="166">
        <v>2000</v>
      </c>
      <c r="K5" s="167">
        <f>J5/I5</f>
        <v>80</v>
      </c>
      <c r="L5" s="168">
        <v>25</v>
      </c>
      <c r="M5" s="166">
        <f>F5/V5*60</f>
        <v>1776.5809379727689</v>
      </c>
      <c r="N5" s="167">
        <f>M5/L5</f>
        <v>71.063237518910753</v>
      </c>
      <c r="O5" s="169">
        <f>L5-I5</f>
        <v>0</v>
      </c>
      <c r="P5" s="170">
        <f>N5-K5</f>
        <v>-8.9367624810892465</v>
      </c>
      <c r="Q5" s="171">
        <f>N5/K5</f>
        <v>0.88829046898638442</v>
      </c>
      <c r="R5" s="308">
        <f>Q21</f>
        <v>0.88837726078224444</v>
      </c>
      <c r="S5" s="172">
        <v>0.29166666666666669</v>
      </c>
      <c r="T5" s="173">
        <v>0.3681712962962963</v>
      </c>
      <c r="U5" s="174"/>
      <c r="V5" s="175">
        <v>110.16666666666664</v>
      </c>
      <c r="W5" s="208"/>
      <c r="X5" s="167"/>
      <c r="Y5" s="202"/>
      <c r="Z5" s="203"/>
      <c r="AA5" s="311"/>
      <c r="AB5" s="312"/>
      <c r="AC5" s="202"/>
      <c r="AD5" s="203"/>
      <c r="AE5" s="311"/>
      <c r="AF5" s="312"/>
      <c r="AG5" s="311"/>
      <c r="AH5" s="312"/>
      <c r="AI5" s="204">
        <f>M5-J5</f>
        <v>-223.41906202723112</v>
      </c>
      <c r="AJ5" s="143">
        <f>M5/J5</f>
        <v>0.88829046898638442</v>
      </c>
      <c r="AK5" s="384">
        <f>AJ21</f>
        <v>0.88837726078224444</v>
      </c>
    </row>
    <row r="6" spans="1:37" ht="15.75" customHeight="1">
      <c r="A6" s="317"/>
      <c r="B6" s="106" t="s">
        <v>188</v>
      </c>
      <c r="C6" s="382" t="s">
        <v>189</v>
      </c>
      <c r="D6" s="382"/>
      <c r="E6" s="107">
        <v>24.07</v>
      </c>
      <c r="F6" s="108">
        <v>696</v>
      </c>
      <c r="G6" s="109">
        <f t="shared" si="1"/>
        <v>16752.72</v>
      </c>
      <c r="H6" s="26"/>
      <c r="I6" s="110">
        <v>20</v>
      </c>
      <c r="J6" s="111">
        <v>2600</v>
      </c>
      <c r="K6" s="112">
        <f t="shared" ref="K6:K42" si="2">J6/I6</f>
        <v>130</v>
      </c>
      <c r="L6" s="113">
        <v>20</v>
      </c>
      <c r="M6" s="111">
        <f>F6/V6*60</f>
        <v>2307.1823204419952</v>
      </c>
      <c r="N6" s="112">
        <f>M6/L6</f>
        <v>115.35911602209976</v>
      </c>
      <c r="O6" s="114">
        <f>L6-I6</f>
        <v>0</v>
      </c>
      <c r="P6" s="115">
        <f>N6-K6</f>
        <v>-14.640883977900245</v>
      </c>
      <c r="Q6" s="116">
        <f>N6/K6</f>
        <v>0.88737781555461348</v>
      </c>
      <c r="R6" s="309"/>
      <c r="S6" s="47">
        <v>0.37152777777777779</v>
      </c>
      <c r="T6" s="48">
        <v>0.3840972222222222</v>
      </c>
      <c r="U6" s="117">
        <v>4.8333333333333428</v>
      </c>
      <c r="V6" s="118">
        <v>18.099999999999952</v>
      </c>
      <c r="W6" s="119"/>
      <c r="X6" s="123"/>
      <c r="Y6" s="106"/>
      <c r="Z6" s="205"/>
      <c r="AA6" s="300"/>
      <c r="AB6" s="301"/>
      <c r="AC6" s="106"/>
      <c r="AD6" s="205"/>
      <c r="AE6" s="300"/>
      <c r="AF6" s="301"/>
      <c r="AG6" s="300"/>
      <c r="AH6" s="301"/>
      <c r="AI6" s="124">
        <f>M6-J6</f>
        <v>-292.81767955800478</v>
      </c>
      <c r="AJ6" s="116">
        <f>M6/J6</f>
        <v>0.88737781555461359</v>
      </c>
      <c r="AK6" s="380"/>
    </row>
    <row r="7" spans="1:37" ht="15.75" customHeight="1">
      <c r="A7" s="317"/>
      <c r="B7" s="106" t="s">
        <v>188</v>
      </c>
      <c r="C7" s="382" t="s">
        <v>190</v>
      </c>
      <c r="D7" s="382"/>
      <c r="E7" s="107">
        <v>29.97</v>
      </c>
      <c r="F7" s="108">
        <v>2201</v>
      </c>
      <c r="G7" s="109">
        <f t="shared" si="1"/>
        <v>65963.97</v>
      </c>
      <c r="H7" s="26"/>
      <c r="I7" s="110">
        <v>20</v>
      </c>
      <c r="J7" s="111">
        <v>2600</v>
      </c>
      <c r="K7" s="112">
        <f t="shared" si="2"/>
        <v>130</v>
      </c>
      <c r="L7" s="113">
        <v>20</v>
      </c>
      <c r="M7" s="111">
        <f>F7/V7*60</f>
        <v>2307.3966220151437</v>
      </c>
      <c r="N7" s="112">
        <f>M7/L7</f>
        <v>115.36983110075718</v>
      </c>
      <c r="O7" s="114">
        <f>L7-I7</f>
        <v>0</v>
      </c>
      <c r="P7" s="115">
        <f>N7-K7</f>
        <v>-14.630168899242818</v>
      </c>
      <c r="Q7" s="116">
        <f>N7/K7</f>
        <v>0.88746023923659367</v>
      </c>
      <c r="R7" s="309"/>
      <c r="S7" s="47">
        <v>0.38750000000000001</v>
      </c>
      <c r="T7" s="48">
        <v>0.42724537037037036</v>
      </c>
      <c r="U7" s="117">
        <v>4.9000000000000465</v>
      </c>
      <c r="V7" s="118">
        <v>57.233333333333299</v>
      </c>
      <c r="W7" s="119"/>
      <c r="X7" s="123"/>
      <c r="Y7" s="106"/>
      <c r="Z7" s="205"/>
      <c r="AA7" s="300"/>
      <c r="AB7" s="301"/>
      <c r="AC7" s="106"/>
      <c r="AD7" s="205"/>
      <c r="AE7" s="300"/>
      <c r="AF7" s="301"/>
      <c r="AG7" s="300"/>
      <c r="AH7" s="301"/>
      <c r="AI7" s="124">
        <f>M7-J7</f>
        <v>-292.60337798485625</v>
      </c>
      <c r="AJ7" s="116">
        <f>M7/J7</f>
        <v>0.88746023923659378</v>
      </c>
      <c r="AK7" s="380"/>
    </row>
    <row r="8" spans="1:37" ht="15.75" customHeight="1">
      <c r="A8" s="317"/>
      <c r="B8" s="106" t="s">
        <v>191</v>
      </c>
      <c r="C8" s="382" t="s">
        <v>192</v>
      </c>
      <c r="D8" s="382"/>
      <c r="E8" s="107">
        <v>77.34</v>
      </c>
      <c r="F8" s="108">
        <v>1474</v>
      </c>
      <c r="G8" s="109">
        <f t="shared" si="1"/>
        <v>113999.16</v>
      </c>
      <c r="H8" s="26"/>
      <c r="I8" s="110">
        <v>25</v>
      </c>
      <c r="J8" s="111">
        <v>2000</v>
      </c>
      <c r="K8" s="112">
        <f t="shared" si="2"/>
        <v>80</v>
      </c>
      <c r="L8" s="113">
        <v>25</v>
      </c>
      <c r="M8" s="111">
        <f>F8/V8*60</f>
        <v>1777.0931011386451</v>
      </c>
      <c r="N8" s="112">
        <f>M8/L8</f>
        <v>71.083724045545807</v>
      </c>
      <c r="O8" s="114">
        <f>L8-I8</f>
        <v>0</v>
      </c>
      <c r="P8" s="115">
        <f>N8-K8</f>
        <v>-8.9162759544541927</v>
      </c>
      <c r="Q8" s="116">
        <f>N8/K8</f>
        <v>0.88854655056932264</v>
      </c>
      <c r="R8" s="309"/>
      <c r="S8" s="47">
        <v>0.43071759259259257</v>
      </c>
      <c r="T8" s="48">
        <v>0.46527777777777779</v>
      </c>
      <c r="U8" s="117">
        <v>4.9999999999999822</v>
      </c>
      <c r="V8" s="118">
        <v>49.766666666666723</v>
      </c>
      <c r="W8" s="119">
        <v>0.46527777777777779</v>
      </c>
      <c r="X8" s="123">
        <v>0.50486111111111109</v>
      </c>
      <c r="Y8" s="106"/>
      <c r="Z8" s="205"/>
      <c r="AA8" s="300"/>
      <c r="AB8" s="301"/>
      <c r="AC8" s="106"/>
      <c r="AD8" s="205"/>
      <c r="AE8" s="300"/>
      <c r="AF8" s="301"/>
      <c r="AG8" s="300"/>
      <c r="AH8" s="301"/>
      <c r="AI8" s="124">
        <f>M8-J8</f>
        <v>-222.90689886135488</v>
      </c>
      <c r="AJ8" s="116">
        <f>M8/J8</f>
        <v>0.88854655056932252</v>
      </c>
      <c r="AK8" s="380"/>
    </row>
    <row r="9" spans="1:37" ht="15.75" customHeight="1">
      <c r="A9" s="317"/>
      <c r="B9" s="106" t="s">
        <v>191</v>
      </c>
      <c r="C9" s="382" t="s">
        <v>193</v>
      </c>
      <c r="D9" s="382"/>
      <c r="E9" s="107">
        <v>59.52</v>
      </c>
      <c r="F9" s="108">
        <v>2562</v>
      </c>
      <c r="G9" s="109">
        <f t="shared" si="1"/>
        <v>152490.24000000002</v>
      </c>
      <c r="H9" s="13"/>
      <c r="I9" s="110">
        <v>25</v>
      </c>
      <c r="J9" s="111">
        <v>2000</v>
      </c>
      <c r="K9" s="112">
        <f t="shared" si="2"/>
        <v>80</v>
      </c>
      <c r="L9" s="126">
        <v>25</v>
      </c>
      <c r="M9" s="111">
        <f>F9/V9*60</f>
        <v>1781.5723391925835</v>
      </c>
      <c r="N9" s="112">
        <f>M9/L9</f>
        <v>71.262893567703344</v>
      </c>
      <c r="O9" s="114">
        <f>L9-I9</f>
        <v>0</v>
      </c>
      <c r="P9" s="115">
        <f>N9-K9</f>
        <v>-8.7371064322966561</v>
      </c>
      <c r="Q9" s="116">
        <f>N9/K9</f>
        <v>0.89078616959629175</v>
      </c>
      <c r="R9" s="309"/>
      <c r="S9" s="47">
        <v>0.50486111111111109</v>
      </c>
      <c r="T9" s="48">
        <v>0.56478009259259254</v>
      </c>
      <c r="U9" s="117">
        <v>56.999999999999957</v>
      </c>
      <c r="V9" s="118">
        <v>86.283333333333289</v>
      </c>
      <c r="W9" s="119"/>
      <c r="X9" s="123"/>
      <c r="Y9" s="106"/>
      <c r="Z9" s="205"/>
      <c r="AA9" s="300"/>
      <c r="AB9" s="301"/>
      <c r="AC9" s="106"/>
      <c r="AD9" s="205"/>
      <c r="AE9" s="300"/>
      <c r="AF9" s="301"/>
      <c r="AG9" s="300"/>
      <c r="AH9" s="301"/>
      <c r="AI9" s="124">
        <f>M9-J9</f>
        <v>-218.42766080741649</v>
      </c>
      <c r="AJ9" s="116">
        <f>M9/J9</f>
        <v>0.89078616959629175</v>
      </c>
      <c r="AK9" s="380"/>
    </row>
    <row r="10" spans="1:37" ht="15.75" customHeight="1">
      <c r="A10" s="317"/>
      <c r="B10" s="106"/>
      <c r="C10" s="382"/>
      <c r="D10" s="382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47"/>
      <c r="T10" s="48"/>
      <c r="U10" s="117"/>
      <c r="V10" s="118"/>
      <c r="W10" s="119"/>
      <c r="X10" s="123"/>
      <c r="Y10" s="106"/>
      <c r="Z10" s="205"/>
      <c r="AA10" s="300"/>
      <c r="AB10" s="301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17"/>
      <c r="B11" s="106"/>
      <c r="C11" s="382"/>
      <c r="D11" s="382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47"/>
      <c r="T11" s="48"/>
      <c r="U11" s="117"/>
      <c r="V11" s="118"/>
      <c r="W11" s="119"/>
      <c r="X11" s="123"/>
      <c r="Y11" s="106"/>
      <c r="Z11" s="205"/>
      <c r="AA11" s="300"/>
      <c r="AB11" s="301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17"/>
      <c r="B12" s="106"/>
      <c r="C12" s="382"/>
      <c r="D12" s="382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47"/>
      <c r="T12" s="48"/>
      <c r="U12" s="117"/>
      <c r="V12" s="118"/>
      <c r="W12" s="119"/>
      <c r="X12" s="123"/>
      <c r="Y12" s="106"/>
      <c r="Z12" s="205"/>
      <c r="AA12" s="300"/>
      <c r="AB12" s="301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17"/>
      <c r="B13" s="106"/>
      <c r="C13" s="382"/>
      <c r="D13" s="382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47"/>
      <c r="T13" s="48"/>
      <c r="U13" s="117"/>
      <c r="V13" s="118"/>
      <c r="W13" s="119"/>
      <c r="X13" s="123"/>
      <c r="Y13" s="106"/>
      <c r="Z13" s="205"/>
      <c r="AA13" s="300"/>
      <c r="AB13" s="301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17"/>
      <c r="B14" s="106"/>
      <c r="C14" s="382"/>
      <c r="D14" s="382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47"/>
      <c r="T14" s="48"/>
      <c r="U14" s="117"/>
      <c r="V14" s="118"/>
      <c r="W14" s="119"/>
      <c r="X14" s="123"/>
      <c r="Y14" s="106"/>
      <c r="Z14" s="205"/>
      <c r="AA14" s="300"/>
      <c r="AB14" s="301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17"/>
      <c r="B15" s="106"/>
      <c r="C15" s="382"/>
      <c r="D15" s="382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47"/>
      <c r="T15" s="48"/>
      <c r="U15" s="117"/>
      <c r="V15" s="118"/>
      <c r="W15" s="119"/>
      <c r="X15" s="123"/>
      <c r="Y15" s="106"/>
      <c r="Z15" s="205"/>
      <c r="AA15" s="300"/>
      <c r="AB15" s="301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17"/>
      <c r="B16" s="106"/>
      <c r="C16" s="382"/>
      <c r="D16" s="382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47"/>
      <c r="T16" s="48"/>
      <c r="U16" s="117"/>
      <c r="V16" s="118"/>
      <c r="W16" s="119"/>
      <c r="X16" s="123"/>
      <c r="Y16" s="106"/>
      <c r="Z16" s="205"/>
      <c r="AA16" s="300"/>
      <c r="AB16" s="301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17"/>
      <c r="B17" s="106"/>
      <c r="C17" s="382"/>
      <c r="D17" s="382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47"/>
      <c r="T17" s="48"/>
      <c r="U17" s="117"/>
      <c r="V17" s="118"/>
      <c r="W17" s="119"/>
      <c r="X17" s="123"/>
      <c r="Y17" s="106"/>
      <c r="Z17" s="205"/>
      <c r="AA17" s="300"/>
      <c r="AB17" s="301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17"/>
      <c r="B18" s="106"/>
      <c r="C18" s="382"/>
      <c r="D18" s="382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47"/>
      <c r="T18" s="48"/>
      <c r="U18" s="117"/>
      <c r="V18" s="118"/>
      <c r="W18" s="119"/>
      <c r="X18" s="123"/>
      <c r="Y18" s="106"/>
      <c r="Z18" s="205"/>
      <c r="AA18" s="300"/>
      <c r="AB18" s="301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17"/>
      <c r="B19" s="106"/>
      <c r="C19" s="382"/>
      <c r="D19" s="382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47"/>
      <c r="T19" s="48"/>
      <c r="U19" s="117"/>
      <c r="V19" s="118"/>
      <c r="W19" s="119"/>
      <c r="X19" s="123"/>
      <c r="Y19" s="106"/>
      <c r="Z19" s="205"/>
      <c r="AA19" s="300"/>
      <c r="AB19" s="301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17"/>
      <c r="B20" s="106"/>
      <c r="C20" s="382"/>
      <c r="D20" s="382"/>
      <c r="E20" s="209"/>
      <c r="F20" s="10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47"/>
      <c r="T20" s="48"/>
      <c r="U20" s="140"/>
      <c r="V20" s="118"/>
      <c r="W20" s="119"/>
      <c r="X20" s="123"/>
      <c r="Y20" s="106"/>
      <c r="Z20" s="205"/>
      <c r="AA20" s="300"/>
      <c r="AB20" s="301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ht="15.75" customHeight="1" thickBot="1">
      <c r="A21" s="318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3">AVERAGE(I5:I20)</f>
        <v>23</v>
      </c>
      <c r="J21" s="148">
        <f t="shared" si="3"/>
        <v>2240</v>
      </c>
      <c r="K21" s="149">
        <f t="shared" ref="K21" si="4">J21/I21</f>
        <v>97.391304347826093</v>
      </c>
      <c r="L21" s="147">
        <f t="shared" ref="L21:M21" si="5">AVERAGE(L5:L20)</f>
        <v>23</v>
      </c>
      <c r="M21" s="148">
        <f t="shared" si="5"/>
        <v>1989.9650641522276</v>
      </c>
      <c r="N21" s="149">
        <f t="shared" ref="N21:N26" si="6">M21/L21</f>
        <v>86.520220180531638</v>
      </c>
      <c r="O21" s="150">
        <f t="shared" ref="O21:O26" si="7">L21-I21</f>
        <v>0</v>
      </c>
      <c r="P21" s="151">
        <f t="shared" ref="P21:P26" si="8">N21-K21</f>
        <v>-10.871084167294455</v>
      </c>
      <c r="Q21" s="152">
        <f t="shared" ref="Q21:Q26" si="9">N21/K21</f>
        <v>0.88837726078224444</v>
      </c>
      <c r="R21" s="310"/>
      <c r="S21" s="153">
        <f>S5</f>
        <v>0.29166666666666669</v>
      </c>
      <c r="T21" s="154">
        <f>INDEX(T5:T20,COUNTA(T5:T20))</f>
        <v>0.56478009259259254</v>
      </c>
      <c r="U21" s="155"/>
      <c r="V21" s="181"/>
      <c r="W21" s="182"/>
      <c r="X21" s="149"/>
      <c r="Y21" s="206">
        <f>SUM(Y5:Y20)</f>
        <v>0</v>
      </c>
      <c r="Z21" s="207">
        <f>SUM(Z5:Z20)</f>
        <v>0</v>
      </c>
      <c r="AA21" s="296"/>
      <c r="AB21" s="297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183">
        <f t="shared" ref="AI21:AI26" si="10">M21-J21</f>
        <v>-250.03493584777243</v>
      </c>
      <c r="AJ21" s="152">
        <f t="shared" ref="AJ21:AJ26" si="11">M21/J21</f>
        <v>0.88837726078224444</v>
      </c>
      <c r="AK21" s="381"/>
    </row>
    <row r="22" spans="1:37" ht="15.75" customHeight="1">
      <c r="A22" s="302" t="s">
        <v>194</v>
      </c>
      <c r="B22" s="161" t="s">
        <v>195</v>
      </c>
      <c r="C22" s="306" t="s">
        <v>196</v>
      </c>
      <c r="D22" s="307"/>
      <c r="E22" s="162">
        <v>19.7</v>
      </c>
      <c r="F22" s="174">
        <v>3042</v>
      </c>
      <c r="G22" s="163">
        <f t="shared" ref="G22:G26" si="12">E22*F22</f>
        <v>59927.4</v>
      </c>
      <c r="H22" s="164"/>
      <c r="I22" s="168">
        <v>13</v>
      </c>
      <c r="J22" s="166">
        <v>1200</v>
      </c>
      <c r="K22" s="167">
        <f>J22/I22</f>
        <v>92.307692307692307</v>
      </c>
      <c r="L22" s="168">
        <v>13</v>
      </c>
      <c r="M22" s="166">
        <f>F22/V22*60</f>
        <v>1077.4498229043686</v>
      </c>
      <c r="N22" s="167">
        <f t="shared" si="6"/>
        <v>82.880755608028352</v>
      </c>
      <c r="O22" s="169">
        <f t="shared" si="7"/>
        <v>0</v>
      </c>
      <c r="P22" s="170">
        <f t="shared" si="8"/>
        <v>-9.4269366996639548</v>
      </c>
      <c r="Q22" s="171">
        <f t="shared" si="9"/>
        <v>0.89787485242030718</v>
      </c>
      <c r="R22" s="308">
        <f>Q38</f>
        <v>0.88744868341283389</v>
      </c>
      <c r="S22" s="172">
        <v>0.29166666666666669</v>
      </c>
      <c r="T22" s="173">
        <v>0.40930555555555553</v>
      </c>
      <c r="U22" s="174"/>
      <c r="V22" s="175">
        <v>169.39999999999995</v>
      </c>
      <c r="W22" s="103"/>
      <c r="X22" s="104"/>
      <c r="Y22" s="202"/>
      <c r="Z22" s="203"/>
      <c r="AA22" s="311"/>
      <c r="AB22" s="312"/>
      <c r="AC22" s="202"/>
      <c r="AD22" s="203"/>
      <c r="AE22" s="311"/>
      <c r="AF22" s="312"/>
      <c r="AG22" s="311"/>
      <c r="AH22" s="312"/>
      <c r="AI22" s="121">
        <f t="shared" si="10"/>
        <v>-122.5501770956314</v>
      </c>
      <c r="AJ22" s="171">
        <f t="shared" si="11"/>
        <v>0.89787485242030718</v>
      </c>
      <c r="AK22" s="379">
        <f>AJ38</f>
        <v>0.88744868341283389</v>
      </c>
    </row>
    <row r="23" spans="1:37" ht="15.75" customHeight="1">
      <c r="A23" s="303"/>
      <c r="B23" s="178" t="s">
        <v>191</v>
      </c>
      <c r="C23" s="298" t="s">
        <v>197</v>
      </c>
      <c r="D23" s="299"/>
      <c r="E23" s="107">
        <v>47.37</v>
      </c>
      <c r="F23" s="117">
        <v>1309</v>
      </c>
      <c r="G23" s="109">
        <f t="shared" si="12"/>
        <v>62007.329999999994</v>
      </c>
      <c r="H23" s="26"/>
      <c r="I23" s="113">
        <v>21</v>
      </c>
      <c r="J23" s="111">
        <v>2000</v>
      </c>
      <c r="K23" s="112">
        <f t="shared" si="2"/>
        <v>95.238095238095241</v>
      </c>
      <c r="L23" s="113">
        <v>21</v>
      </c>
      <c r="M23" s="111">
        <f>F23/V23*60</f>
        <v>1772.2452049642725</v>
      </c>
      <c r="N23" s="112">
        <f t="shared" si="6"/>
        <v>84.392628807822504</v>
      </c>
      <c r="O23" s="114">
        <f t="shared" si="7"/>
        <v>0</v>
      </c>
      <c r="P23" s="115">
        <f t="shared" si="8"/>
        <v>-10.845466430272737</v>
      </c>
      <c r="Q23" s="116">
        <f t="shared" si="9"/>
        <v>0.88612260248213626</v>
      </c>
      <c r="R23" s="309"/>
      <c r="S23" s="47">
        <v>0.41249999999999998</v>
      </c>
      <c r="T23" s="48">
        <v>0.44327546296296294</v>
      </c>
      <c r="U23" s="117">
        <v>4.5999999999999996</v>
      </c>
      <c r="V23" s="118">
        <v>44.316666666666663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300"/>
      <c r="AH23" s="301"/>
      <c r="AI23" s="124">
        <f t="shared" si="10"/>
        <v>-227.75479503572751</v>
      </c>
      <c r="AJ23" s="116">
        <f t="shared" si="11"/>
        <v>0.88612260248213626</v>
      </c>
      <c r="AK23" s="380"/>
    </row>
    <row r="24" spans="1:37" ht="15.75" customHeight="1">
      <c r="A24" s="303"/>
      <c r="B24" s="178" t="s">
        <v>191</v>
      </c>
      <c r="C24" s="298" t="s">
        <v>198</v>
      </c>
      <c r="D24" s="299"/>
      <c r="E24" s="107">
        <v>53.76</v>
      </c>
      <c r="F24" s="117">
        <v>2740</v>
      </c>
      <c r="G24" s="109">
        <f t="shared" si="12"/>
        <v>147302.39999999999</v>
      </c>
      <c r="H24" s="26"/>
      <c r="I24" s="113">
        <v>20</v>
      </c>
      <c r="J24" s="111">
        <v>2000</v>
      </c>
      <c r="K24" s="112">
        <f t="shared" si="2"/>
        <v>100</v>
      </c>
      <c r="L24" s="113">
        <v>20</v>
      </c>
      <c r="M24" s="111">
        <f>F24/V24*60</f>
        <v>1771.2336146525427</v>
      </c>
      <c r="N24" s="112">
        <f t="shared" si="6"/>
        <v>88.561680732627138</v>
      </c>
      <c r="O24" s="114">
        <f t="shared" si="7"/>
        <v>0</v>
      </c>
      <c r="P24" s="115">
        <f t="shared" si="8"/>
        <v>-11.438319267372862</v>
      </c>
      <c r="Q24" s="116">
        <f t="shared" si="9"/>
        <v>0.88561680732627135</v>
      </c>
      <c r="R24" s="309"/>
      <c r="S24" s="47">
        <v>0.44665509259259262</v>
      </c>
      <c r="T24" s="48">
        <v>0.51111111111111107</v>
      </c>
      <c r="U24" s="117">
        <v>4.8666666666667346</v>
      </c>
      <c r="V24" s="118">
        <v>92.816666666666578</v>
      </c>
      <c r="W24" s="119">
        <v>0.51111111111111107</v>
      </c>
      <c r="X24" s="123">
        <v>0.55071759259259256</v>
      </c>
      <c r="Y24" s="106"/>
      <c r="Z24" s="205"/>
      <c r="AA24" s="300"/>
      <c r="AB24" s="301"/>
      <c r="AC24" s="106"/>
      <c r="AD24" s="205"/>
      <c r="AE24" s="300"/>
      <c r="AF24" s="301"/>
      <c r="AG24" s="300"/>
      <c r="AH24" s="301"/>
      <c r="AI24" s="124">
        <f t="shared" si="10"/>
        <v>-228.76638534745734</v>
      </c>
      <c r="AJ24" s="116">
        <f t="shared" si="11"/>
        <v>0.88561680732627135</v>
      </c>
      <c r="AK24" s="380"/>
    </row>
    <row r="25" spans="1:37" ht="15.75" customHeight="1">
      <c r="A25" s="303"/>
      <c r="B25" s="178" t="s">
        <v>191</v>
      </c>
      <c r="C25" s="298" t="s">
        <v>199</v>
      </c>
      <c r="D25" s="299"/>
      <c r="E25" s="107">
        <v>64.97</v>
      </c>
      <c r="F25" s="117">
        <v>619</v>
      </c>
      <c r="G25" s="109">
        <f t="shared" si="12"/>
        <v>40216.43</v>
      </c>
      <c r="H25" s="26"/>
      <c r="I25" s="113">
        <v>20</v>
      </c>
      <c r="J25" s="111">
        <v>2000</v>
      </c>
      <c r="K25" s="112">
        <f t="shared" si="2"/>
        <v>100</v>
      </c>
      <c r="L25" s="113">
        <v>20</v>
      </c>
      <c r="M25" s="111">
        <f>F25/V25*60</f>
        <v>1771.3831478537338</v>
      </c>
      <c r="N25" s="112">
        <f t="shared" si="6"/>
        <v>88.569157392686691</v>
      </c>
      <c r="O25" s="114">
        <f t="shared" si="7"/>
        <v>0</v>
      </c>
      <c r="P25" s="115">
        <f t="shared" si="8"/>
        <v>-11.430842607313309</v>
      </c>
      <c r="Q25" s="116">
        <f t="shared" si="9"/>
        <v>0.88569157392686693</v>
      </c>
      <c r="R25" s="309"/>
      <c r="S25" s="47">
        <v>0.55071759259259256</v>
      </c>
      <c r="T25" s="48">
        <v>0.56527777777777777</v>
      </c>
      <c r="U25" s="117">
        <v>57.033333333333346</v>
      </c>
      <c r="V25" s="118">
        <v>20.966666666666693</v>
      </c>
      <c r="W25" s="119"/>
      <c r="X25" s="123"/>
      <c r="Y25" s="106"/>
      <c r="Z25" s="205"/>
      <c r="AA25" s="300"/>
      <c r="AB25" s="301"/>
      <c r="AC25" s="106"/>
      <c r="AD25" s="205"/>
      <c r="AE25" s="300"/>
      <c r="AF25" s="301"/>
      <c r="AG25" s="300"/>
      <c r="AH25" s="301"/>
      <c r="AI25" s="124">
        <f t="shared" si="10"/>
        <v>-228.61685214626618</v>
      </c>
      <c r="AJ25" s="116">
        <f t="shared" si="11"/>
        <v>0.88569157392686693</v>
      </c>
      <c r="AK25" s="380"/>
    </row>
    <row r="26" spans="1:37" ht="15.75" customHeight="1">
      <c r="A26" s="304"/>
      <c r="B26" s="178" t="s">
        <v>200</v>
      </c>
      <c r="C26" s="298" t="s">
        <v>201</v>
      </c>
      <c r="D26" s="299"/>
      <c r="E26" s="107">
        <v>57.3</v>
      </c>
      <c r="F26" s="117">
        <v>893</v>
      </c>
      <c r="G26" s="109">
        <f t="shared" si="12"/>
        <v>51168.899999999994</v>
      </c>
      <c r="H26" s="13"/>
      <c r="I26" s="126">
        <v>21</v>
      </c>
      <c r="J26" s="111">
        <v>2000</v>
      </c>
      <c r="K26" s="112">
        <f t="shared" si="2"/>
        <v>95.238095238095241</v>
      </c>
      <c r="L26" s="126">
        <v>21</v>
      </c>
      <c r="M26" s="111">
        <f>F26/V26*60</f>
        <v>1772.2160970231544</v>
      </c>
      <c r="N26" s="112">
        <f t="shared" si="6"/>
        <v>84.391242715388302</v>
      </c>
      <c r="O26" s="114">
        <f t="shared" si="7"/>
        <v>0</v>
      </c>
      <c r="P26" s="115">
        <f t="shared" si="8"/>
        <v>-10.846852522706939</v>
      </c>
      <c r="Q26" s="116">
        <f t="shared" si="9"/>
        <v>0.8861080485115771</v>
      </c>
      <c r="R26" s="309"/>
      <c r="S26" s="47">
        <v>0.56874999999999998</v>
      </c>
      <c r="T26" s="48">
        <v>0.58974537037037034</v>
      </c>
      <c r="U26" s="117">
        <v>4.9999999999999822</v>
      </c>
      <c r="V26" s="118">
        <v>30.233333333333317</v>
      </c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300"/>
      <c r="AH26" s="301"/>
      <c r="AI26" s="124">
        <f t="shared" si="10"/>
        <v>-227.78390297684564</v>
      </c>
      <c r="AJ26" s="116">
        <f t="shared" si="11"/>
        <v>0.88610804851157721</v>
      </c>
      <c r="AK26" s="380"/>
    </row>
    <row r="27" spans="1:37" ht="15.75" customHeight="1">
      <c r="A27" s="304"/>
      <c r="B27" s="178"/>
      <c r="C27" s="298"/>
      <c r="D27" s="299"/>
      <c r="E27" s="107"/>
      <c r="F27" s="117"/>
      <c r="G27" s="129"/>
      <c r="H27" s="130"/>
      <c r="I27" s="113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300"/>
      <c r="AH27" s="301"/>
      <c r="AI27" s="124"/>
      <c r="AJ27" s="116"/>
      <c r="AK27" s="380"/>
    </row>
    <row r="28" spans="1:37" ht="15.75" customHeight="1">
      <c r="A28" s="304"/>
      <c r="B28" s="178"/>
      <c r="C28" s="298"/>
      <c r="D28" s="299"/>
      <c r="E28" s="107"/>
      <c r="F28" s="117"/>
      <c r="G28" s="129"/>
      <c r="H28" s="68"/>
      <c r="I28" s="126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300"/>
      <c r="AH28" s="301"/>
      <c r="AI28" s="124"/>
      <c r="AJ28" s="116"/>
      <c r="AK28" s="380"/>
    </row>
    <row r="29" spans="1:37" ht="15.75" customHeight="1">
      <c r="A29" s="304"/>
      <c r="B29" s="178"/>
      <c r="C29" s="298"/>
      <c r="D29" s="299"/>
      <c r="E29" s="107"/>
      <c r="F29" s="117"/>
      <c r="G29" s="129"/>
      <c r="H29" s="68"/>
      <c r="I29" s="126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300"/>
      <c r="AH29" s="301"/>
      <c r="AI29" s="124"/>
      <c r="AJ29" s="116"/>
      <c r="AK29" s="380"/>
    </row>
    <row r="30" spans="1:37" ht="15.75" customHeight="1">
      <c r="A30" s="304"/>
      <c r="B30" s="178"/>
      <c r="C30" s="298"/>
      <c r="D30" s="299"/>
      <c r="E30" s="107"/>
      <c r="F30" s="117"/>
      <c r="G30" s="129"/>
      <c r="H30" s="68"/>
      <c r="I30" s="126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300"/>
      <c r="AH30" s="301"/>
      <c r="AI30" s="124"/>
      <c r="AJ30" s="116"/>
      <c r="AK30" s="380"/>
    </row>
    <row r="31" spans="1:37" ht="15.75" customHeight="1">
      <c r="A31" s="304"/>
      <c r="B31" s="178"/>
      <c r="C31" s="298"/>
      <c r="D31" s="299"/>
      <c r="E31" s="107"/>
      <c r="F31" s="117"/>
      <c r="G31" s="129"/>
      <c r="H31" s="68"/>
      <c r="I31" s="126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300"/>
      <c r="AH31" s="301"/>
      <c r="AI31" s="124"/>
      <c r="AJ31" s="116"/>
      <c r="AK31" s="380"/>
    </row>
    <row r="32" spans="1:37" ht="15.75" customHeight="1">
      <c r="A32" s="304"/>
      <c r="B32" s="178"/>
      <c r="C32" s="298"/>
      <c r="D32" s="299"/>
      <c r="E32" s="107"/>
      <c r="F32" s="117"/>
      <c r="G32" s="129"/>
      <c r="H32" s="68"/>
      <c r="I32" s="126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300"/>
      <c r="AH32" s="301"/>
      <c r="AI32" s="124"/>
      <c r="AJ32" s="116"/>
      <c r="AK32" s="380"/>
    </row>
    <row r="33" spans="1:37" ht="15.75" customHeight="1">
      <c r="A33" s="304"/>
      <c r="B33" s="178"/>
      <c r="C33" s="298"/>
      <c r="D33" s="299"/>
      <c r="E33" s="107"/>
      <c r="F33" s="117"/>
      <c r="G33" s="129"/>
      <c r="H33" s="68"/>
      <c r="I33" s="126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300"/>
      <c r="AH33" s="301"/>
      <c r="AI33" s="124"/>
      <c r="AJ33" s="116"/>
      <c r="AK33" s="380"/>
    </row>
    <row r="34" spans="1:37" ht="15.75" customHeight="1">
      <c r="A34" s="304"/>
      <c r="B34" s="178"/>
      <c r="C34" s="298"/>
      <c r="D34" s="299"/>
      <c r="E34" s="107"/>
      <c r="F34" s="117"/>
      <c r="G34" s="129"/>
      <c r="H34" s="68"/>
      <c r="I34" s="126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300"/>
      <c r="AH34" s="301"/>
      <c r="AI34" s="124"/>
      <c r="AJ34" s="116"/>
      <c r="AK34" s="380"/>
    </row>
    <row r="35" spans="1:37" ht="15.75" customHeight="1">
      <c r="A35" s="304"/>
      <c r="B35" s="178"/>
      <c r="C35" s="298"/>
      <c r="D35" s="299"/>
      <c r="E35" s="107"/>
      <c r="F35" s="117"/>
      <c r="G35" s="129"/>
      <c r="H35" s="68"/>
      <c r="I35" s="126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210"/>
      <c r="X35" s="211"/>
      <c r="Y35" s="106"/>
      <c r="Z35" s="205"/>
      <c r="AA35" s="300"/>
      <c r="AB35" s="301"/>
      <c r="AC35" s="106"/>
      <c r="AD35" s="205"/>
      <c r="AE35" s="300"/>
      <c r="AF35" s="301"/>
      <c r="AG35" s="300"/>
      <c r="AH35" s="301"/>
      <c r="AI35" s="124"/>
      <c r="AJ35" s="116"/>
      <c r="AK35" s="380"/>
    </row>
    <row r="36" spans="1:37" ht="15.75" customHeight="1">
      <c r="A36" s="304"/>
      <c r="B36" s="178"/>
      <c r="C36" s="298"/>
      <c r="D36" s="299"/>
      <c r="E36" s="107"/>
      <c r="F36" s="117"/>
      <c r="G36" s="129"/>
      <c r="H36" s="68"/>
      <c r="I36" s="126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212"/>
      <c r="X36" s="213"/>
      <c r="Y36" s="106"/>
      <c r="Z36" s="205"/>
      <c r="AA36" s="300"/>
      <c r="AB36" s="301"/>
      <c r="AC36" s="106"/>
      <c r="AD36" s="205"/>
      <c r="AE36" s="300"/>
      <c r="AF36" s="301"/>
      <c r="AG36" s="300"/>
      <c r="AH36" s="301"/>
      <c r="AI36" s="124"/>
      <c r="AJ36" s="116"/>
      <c r="AK36" s="380"/>
    </row>
    <row r="37" spans="1:37" ht="15.75" customHeight="1">
      <c r="A37" s="304"/>
      <c r="B37" s="106"/>
      <c r="C37" s="298"/>
      <c r="D37" s="299"/>
      <c r="E37" s="185"/>
      <c r="F37" s="108"/>
      <c r="G37" s="139"/>
      <c r="H37" s="68"/>
      <c r="I37" s="126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212"/>
      <c r="X37" s="213"/>
      <c r="Y37" s="106"/>
      <c r="Z37" s="205"/>
      <c r="AA37" s="300"/>
      <c r="AB37" s="301"/>
      <c r="AC37" s="106"/>
      <c r="AD37" s="205"/>
      <c r="AE37" s="300"/>
      <c r="AF37" s="301"/>
      <c r="AG37" s="300"/>
      <c r="AH37" s="301"/>
      <c r="AI37" s="124"/>
      <c r="AJ37" s="116"/>
      <c r="AK37" s="380"/>
    </row>
    <row r="38" spans="1:37" ht="15.75" customHeight="1" thickBot="1">
      <c r="A38" s="305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13">AVERAGE(I22:I37)</f>
        <v>19</v>
      </c>
      <c r="J38" s="148">
        <f t="shared" si="13"/>
        <v>1840</v>
      </c>
      <c r="K38" s="149">
        <f t="shared" ref="K38" si="14">J38/I38</f>
        <v>96.84210526315789</v>
      </c>
      <c r="L38" s="147">
        <f t="shared" ref="L38:M38" si="15">AVERAGE(L22:L37)</f>
        <v>19</v>
      </c>
      <c r="M38" s="148">
        <f t="shared" si="15"/>
        <v>1632.9055774796143</v>
      </c>
      <c r="N38" s="149">
        <f>M38/L38</f>
        <v>85.94239881471654</v>
      </c>
      <c r="O38" s="150">
        <f>L38-I38</f>
        <v>0</v>
      </c>
      <c r="P38" s="151">
        <f>N38-K38</f>
        <v>-10.89970644844135</v>
      </c>
      <c r="Q38" s="152">
        <f>N38/K38</f>
        <v>0.88744868341283389</v>
      </c>
      <c r="R38" s="310"/>
      <c r="S38" s="153">
        <f>S22</f>
        <v>0.29166666666666669</v>
      </c>
      <c r="T38" s="154">
        <f>INDEX(T22:T37,COUNTA(T22:T37))</f>
        <v>0.58974537037037034</v>
      </c>
      <c r="U38" s="155"/>
      <c r="V38" s="181"/>
      <c r="W38" s="214"/>
      <c r="X38" s="215"/>
      <c r="Y38" s="206">
        <f t="shared" ref="Y38:Z38" si="16">SUM(Y22:Y37)</f>
        <v>0</v>
      </c>
      <c r="Z38" s="207">
        <f t="shared" si="16"/>
        <v>0</v>
      </c>
      <c r="AA38" s="296"/>
      <c r="AB38" s="297"/>
      <c r="AC38" s="206">
        <f t="shared" ref="AC38:AD38" si="17">SUM(AC22:AC37)</f>
        <v>0</v>
      </c>
      <c r="AD38" s="207">
        <f t="shared" si="17"/>
        <v>0</v>
      </c>
      <c r="AE38" s="296"/>
      <c r="AF38" s="297"/>
      <c r="AG38" s="296"/>
      <c r="AH38" s="297"/>
      <c r="AI38" s="183">
        <f>M38-J38</f>
        <v>-207.09442252038571</v>
      </c>
      <c r="AJ38" s="152">
        <f>M38/J38</f>
        <v>0.88744868341283389</v>
      </c>
      <c r="AK38" s="381"/>
    </row>
    <row r="39" spans="1:37" ht="15.75" customHeight="1">
      <c r="A39" s="316" t="s">
        <v>202</v>
      </c>
      <c r="B39" s="161" t="s">
        <v>191</v>
      </c>
      <c r="C39" s="306" t="s">
        <v>203</v>
      </c>
      <c r="D39" s="307"/>
      <c r="E39" s="162">
        <v>59.34</v>
      </c>
      <c r="F39" s="103">
        <v>1085</v>
      </c>
      <c r="G39" s="163">
        <f t="shared" ref="G39:G42" si="18">E39*F39</f>
        <v>64383.9</v>
      </c>
      <c r="H39" s="164"/>
      <c r="I39" s="165">
        <v>24</v>
      </c>
      <c r="J39" s="166">
        <v>2000</v>
      </c>
      <c r="K39" s="167">
        <f>J39/I39</f>
        <v>83.333333333333329</v>
      </c>
      <c r="L39" s="168">
        <v>24</v>
      </c>
      <c r="M39" s="166">
        <f>F39/V39*60</f>
        <v>1772.2323049001834</v>
      </c>
      <c r="N39" s="167">
        <f>M39/L39</f>
        <v>73.843012704174313</v>
      </c>
      <c r="O39" s="169">
        <f>L39-I39</f>
        <v>0</v>
      </c>
      <c r="P39" s="170">
        <f>N39-K39</f>
        <v>-9.4903206291590152</v>
      </c>
      <c r="Q39" s="171">
        <f>N39/K39</f>
        <v>0.88611615245009179</v>
      </c>
      <c r="R39" s="308">
        <f>Q55</f>
        <v>0.88641372011666686</v>
      </c>
      <c r="S39" s="172">
        <v>0.29185185185185186</v>
      </c>
      <c r="T39" s="173">
        <v>0.31736111111111109</v>
      </c>
      <c r="U39" s="174"/>
      <c r="V39" s="175">
        <v>36.733333333333292</v>
      </c>
      <c r="W39" s="173"/>
      <c r="X39" s="184"/>
      <c r="Y39" s="202"/>
      <c r="Z39" s="203"/>
      <c r="AA39" s="311"/>
      <c r="AB39" s="312"/>
      <c r="AC39" s="202"/>
      <c r="AD39" s="203"/>
      <c r="AE39" s="311"/>
      <c r="AF39" s="312"/>
      <c r="AG39" s="311"/>
      <c r="AH39" s="312"/>
      <c r="AI39" s="121">
        <f>M39-J39</f>
        <v>-227.76769509981659</v>
      </c>
      <c r="AJ39" s="171">
        <f>M39/J39</f>
        <v>0.88611615245009168</v>
      </c>
      <c r="AK39" s="313">
        <f>AJ55</f>
        <v>0.88641372011666697</v>
      </c>
    </row>
    <row r="40" spans="1:37" ht="15.75" customHeight="1">
      <c r="A40" s="317"/>
      <c r="B40" s="178" t="s">
        <v>191</v>
      </c>
      <c r="C40" s="298" t="s">
        <v>204</v>
      </c>
      <c r="D40" s="299"/>
      <c r="E40" s="107">
        <v>58.67</v>
      </c>
      <c r="F40" s="108">
        <v>2096</v>
      </c>
      <c r="G40" s="109">
        <f t="shared" si="18"/>
        <v>122972.32</v>
      </c>
      <c r="H40" s="26"/>
      <c r="I40" s="110">
        <v>23</v>
      </c>
      <c r="J40" s="111">
        <v>2000</v>
      </c>
      <c r="K40" s="112">
        <f t="shared" si="2"/>
        <v>86.956521739130437</v>
      </c>
      <c r="L40" s="113">
        <v>23</v>
      </c>
      <c r="M40" s="111">
        <f>F40/V40*60</f>
        <v>1776.271186440677</v>
      </c>
      <c r="N40" s="112">
        <f>M40/L40</f>
        <v>77.229182019159865</v>
      </c>
      <c r="O40" s="114">
        <f>L40-I40</f>
        <v>0</v>
      </c>
      <c r="P40" s="115">
        <f>N40-K40</f>
        <v>-9.7273397199705727</v>
      </c>
      <c r="Q40" s="116">
        <f>N40/K40</f>
        <v>0.88813559322033842</v>
      </c>
      <c r="R40" s="309"/>
      <c r="S40" s="47">
        <v>0.32097222222222221</v>
      </c>
      <c r="T40" s="48">
        <v>0.37013888888888891</v>
      </c>
      <c r="U40" s="117">
        <v>5.2000000000000135</v>
      </c>
      <c r="V40" s="118">
        <v>70.80000000000004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300"/>
      <c r="AH40" s="301"/>
      <c r="AI40" s="124">
        <f>M40-J40</f>
        <v>-223.72881355932304</v>
      </c>
      <c r="AJ40" s="116">
        <f>M40/J40</f>
        <v>0.88813559322033853</v>
      </c>
      <c r="AK40" s="314"/>
    </row>
    <row r="41" spans="1:37" ht="15.75" customHeight="1">
      <c r="A41" s="317"/>
      <c r="B41" s="178" t="s">
        <v>191</v>
      </c>
      <c r="C41" s="298" t="s">
        <v>205</v>
      </c>
      <c r="D41" s="299"/>
      <c r="E41" s="107">
        <v>59.54</v>
      </c>
      <c r="F41" s="108">
        <v>2028</v>
      </c>
      <c r="G41" s="109">
        <f t="shared" si="18"/>
        <v>120747.12</v>
      </c>
      <c r="H41" s="26"/>
      <c r="I41" s="110">
        <v>23</v>
      </c>
      <c r="J41" s="111">
        <v>2000</v>
      </c>
      <c r="K41" s="112">
        <f t="shared" si="2"/>
        <v>86.956521739130437</v>
      </c>
      <c r="L41" s="113">
        <v>23</v>
      </c>
      <c r="M41" s="111">
        <f>F41/V41*60</f>
        <v>1769.8909090909083</v>
      </c>
      <c r="N41" s="112">
        <f>M41/L41</f>
        <v>76.95177865612645</v>
      </c>
      <c r="O41" s="114">
        <f>L41-I41</f>
        <v>0</v>
      </c>
      <c r="P41" s="115">
        <f>N41-K41</f>
        <v>-10.004743083003987</v>
      </c>
      <c r="Q41" s="116">
        <f>N41/K41</f>
        <v>0.88494545454545415</v>
      </c>
      <c r="R41" s="309"/>
      <c r="S41" s="47">
        <v>0.3737847222222222</v>
      </c>
      <c r="T41" s="48">
        <v>0.42152777777777778</v>
      </c>
      <c r="U41" s="117">
        <v>5.2499999999999414</v>
      </c>
      <c r="V41" s="118">
        <v>68.750000000000028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300"/>
      <c r="AH41" s="301"/>
      <c r="AI41" s="124">
        <f>M41-J41</f>
        <v>-230.10909090909172</v>
      </c>
      <c r="AJ41" s="116">
        <f>M41/J41</f>
        <v>0.88494545454545415</v>
      </c>
      <c r="AK41" s="314"/>
    </row>
    <row r="42" spans="1:37" ht="15.75" customHeight="1">
      <c r="A42" s="317"/>
      <c r="B42" s="178" t="s">
        <v>191</v>
      </c>
      <c r="C42" s="298" t="s">
        <v>206</v>
      </c>
      <c r="D42" s="299"/>
      <c r="E42" s="107">
        <v>71.55</v>
      </c>
      <c r="F42" s="108">
        <v>1571</v>
      </c>
      <c r="G42" s="109">
        <f t="shared" si="18"/>
        <v>112405.04999999999</v>
      </c>
      <c r="H42" s="26"/>
      <c r="I42" s="110">
        <v>22</v>
      </c>
      <c r="J42" s="111">
        <v>2000</v>
      </c>
      <c r="K42" s="112">
        <f t="shared" si="2"/>
        <v>90.909090909090907</v>
      </c>
      <c r="L42" s="113">
        <v>22</v>
      </c>
      <c r="M42" s="111">
        <f>F42/V42*60</f>
        <v>1772.9153605015665</v>
      </c>
      <c r="N42" s="112">
        <f>M42/L42</f>
        <v>80.587061840980297</v>
      </c>
      <c r="O42" s="114">
        <f>L42-I42</f>
        <v>0</v>
      </c>
      <c r="P42" s="115">
        <f>N42-K42</f>
        <v>-10.322029068110609</v>
      </c>
      <c r="Q42" s="116">
        <f>N42/K42</f>
        <v>0.88645768025078331</v>
      </c>
      <c r="R42" s="309"/>
      <c r="S42" s="47">
        <v>0.42499999999999999</v>
      </c>
      <c r="T42" s="48">
        <v>0.4619212962962963</v>
      </c>
      <c r="U42" s="117">
        <v>4.9999999999999822</v>
      </c>
      <c r="V42" s="118">
        <v>53.166666666666693</v>
      </c>
      <c r="W42" s="119"/>
      <c r="X42" s="123"/>
      <c r="Y42" s="106"/>
      <c r="Z42" s="205"/>
      <c r="AA42" s="300"/>
      <c r="AB42" s="301"/>
      <c r="AC42" s="106"/>
      <c r="AD42" s="205"/>
      <c r="AE42" s="300"/>
      <c r="AF42" s="301"/>
      <c r="AG42" s="300"/>
      <c r="AH42" s="301"/>
      <c r="AI42" s="124">
        <f>M42-J42</f>
        <v>-227.08463949843349</v>
      </c>
      <c r="AJ42" s="116">
        <f>M42/J42</f>
        <v>0.88645768025078331</v>
      </c>
      <c r="AK42" s="314"/>
    </row>
    <row r="43" spans="1:37" ht="15.75" customHeight="1">
      <c r="A43" s="317"/>
      <c r="B43" s="178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23"/>
      <c r="Y43" s="106"/>
      <c r="Z43" s="205"/>
      <c r="AA43" s="300"/>
      <c r="AB43" s="301"/>
      <c r="AC43" s="106"/>
      <c r="AD43" s="205"/>
      <c r="AE43" s="300"/>
      <c r="AF43" s="301"/>
      <c r="AG43" s="300"/>
      <c r="AH43" s="301"/>
      <c r="AI43" s="124"/>
      <c r="AJ43" s="116"/>
      <c r="AK43" s="314"/>
    </row>
    <row r="44" spans="1:37" ht="15.75" customHeight="1">
      <c r="A44" s="317"/>
      <c r="B44" s="178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300"/>
      <c r="AH44" s="301"/>
      <c r="AI44" s="124"/>
      <c r="AJ44" s="116"/>
      <c r="AK44" s="314"/>
    </row>
    <row r="45" spans="1:37" ht="15.75" customHeight="1">
      <c r="A45" s="317"/>
      <c r="B45" s="178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127"/>
      <c r="T45" s="128"/>
      <c r="U45" s="117"/>
      <c r="V45" s="118"/>
      <c r="W45" s="128"/>
      <c r="X45" s="216"/>
      <c r="Y45" s="106"/>
      <c r="Z45" s="205"/>
      <c r="AA45" s="300"/>
      <c r="AB45" s="301"/>
      <c r="AC45" s="106"/>
      <c r="AD45" s="205"/>
      <c r="AE45" s="300"/>
      <c r="AF45" s="301"/>
      <c r="AG45" s="300"/>
      <c r="AH45" s="301"/>
      <c r="AI45" s="124"/>
      <c r="AJ45" s="116"/>
      <c r="AK45" s="314"/>
    </row>
    <row r="46" spans="1:37" ht="15.75" customHeight="1">
      <c r="A46" s="317"/>
      <c r="B46" s="178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127"/>
      <c r="T46" s="128"/>
      <c r="U46" s="117"/>
      <c r="V46" s="118"/>
      <c r="W46" s="128"/>
      <c r="X46" s="216"/>
      <c r="Y46" s="106"/>
      <c r="Z46" s="205"/>
      <c r="AA46" s="300"/>
      <c r="AB46" s="301"/>
      <c r="AC46" s="106"/>
      <c r="AD46" s="205"/>
      <c r="AE46" s="300"/>
      <c r="AF46" s="301"/>
      <c r="AG46" s="300"/>
      <c r="AH46" s="301"/>
      <c r="AI46" s="124"/>
      <c r="AJ46" s="116"/>
      <c r="AK46" s="314"/>
    </row>
    <row r="47" spans="1:37" ht="15.75" customHeight="1">
      <c r="A47" s="317"/>
      <c r="B47" s="178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18"/>
      <c r="W47" s="128"/>
      <c r="X47" s="216"/>
      <c r="Y47" s="106"/>
      <c r="Z47" s="205"/>
      <c r="AA47" s="300"/>
      <c r="AB47" s="301"/>
      <c r="AC47" s="106"/>
      <c r="AD47" s="205"/>
      <c r="AE47" s="300"/>
      <c r="AF47" s="301"/>
      <c r="AG47" s="300"/>
      <c r="AH47" s="301"/>
      <c r="AI47" s="124"/>
      <c r="AJ47" s="116"/>
      <c r="AK47" s="314"/>
    </row>
    <row r="48" spans="1:37" ht="15.75" customHeight="1">
      <c r="A48" s="317"/>
      <c r="B48" s="178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18"/>
      <c r="W48" s="128"/>
      <c r="X48" s="216"/>
      <c r="Y48" s="106"/>
      <c r="Z48" s="205"/>
      <c r="AA48" s="300"/>
      <c r="AB48" s="301"/>
      <c r="AC48" s="106"/>
      <c r="AD48" s="205"/>
      <c r="AE48" s="300"/>
      <c r="AF48" s="301"/>
      <c r="AG48" s="300"/>
      <c r="AH48" s="301"/>
      <c r="AI48" s="124"/>
      <c r="AJ48" s="116"/>
      <c r="AK48" s="314"/>
    </row>
    <row r="49" spans="1:37" ht="15.75" customHeight="1">
      <c r="A49" s="317"/>
      <c r="B49" s="178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18"/>
      <c r="W49" s="128"/>
      <c r="X49" s="216"/>
      <c r="Y49" s="106"/>
      <c r="Z49" s="205"/>
      <c r="AA49" s="300"/>
      <c r="AB49" s="301"/>
      <c r="AC49" s="106"/>
      <c r="AD49" s="205"/>
      <c r="AE49" s="300"/>
      <c r="AF49" s="301"/>
      <c r="AG49" s="300"/>
      <c r="AH49" s="301"/>
      <c r="AI49" s="124"/>
      <c r="AJ49" s="116"/>
      <c r="AK49" s="314"/>
    </row>
    <row r="50" spans="1:37" ht="15.75" customHeight="1">
      <c r="A50" s="317"/>
      <c r="B50" s="178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18"/>
      <c r="W50" s="128"/>
      <c r="X50" s="216"/>
      <c r="Y50" s="106"/>
      <c r="Z50" s="205"/>
      <c r="AA50" s="300"/>
      <c r="AB50" s="301"/>
      <c r="AC50" s="106"/>
      <c r="AD50" s="205"/>
      <c r="AE50" s="300"/>
      <c r="AF50" s="301"/>
      <c r="AG50" s="300"/>
      <c r="AH50" s="301"/>
      <c r="AI50" s="124"/>
      <c r="AJ50" s="116"/>
      <c r="AK50" s="314"/>
    </row>
    <row r="51" spans="1:37" ht="15.75" customHeight="1">
      <c r="A51" s="317"/>
      <c r="B51" s="178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18"/>
      <c r="W51" s="128"/>
      <c r="X51" s="216"/>
      <c r="Y51" s="106"/>
      <c r="Z51" s="205"/>
      <c r="AA51" s="300"/>
      <c r="AB51" s="301"/>
      <c r="AC51" s="106"/>
      <c r="AD51" s="205"/>
      <c r="AE51" s="300"/>
      <c r="AF51" s="301"/>
      <c r="AG51" s="300"/>
      <c r="AH51" s="301"/>
      <c r="AI51" s="124"/>
      <c r="AJ51" s="116"/>
      <c r="AK51" s="314"/>
    </row>
    <row r="52" spans="1:37" ht="15.75" customHeight="1">
      <c r="A52" s="317"/>
      <c r="B52" s="178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18"/>
      <c r="W52" s="128"/>
      <c r="X52" s="216"/>
      <c r="Y52" s="106"/>
      <c r="Z52" s="205"/>
      <c r="AA52" s="300"/>
      <c r="AB52" s="301"/>
      <c r="AC52" s="106"/>
      <c r="AD52" s="205"/>
      <c r="AE52" s="300"/>
      <c r="AF52" s="301"/>
      <c r="AG52" s="300"/>
      <c r="AH52" s="301"/>
      <c r="AI52" s="124"/>
      <c r="AJ52" s="116"/>
      <c r="AK52" s="314"/>
    </row>
    <row r="53" spans="1:37" ht="15.75" customHeight="1">
      <c r="A53" s="317"/>
      <c r="B53" s="178"/>
      <c r="C53" s="298"/>
      <c r="D53" s="299"/>
      <c r="E53" s="107"/>
      <c r="F53" s="13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18"/>
      <c r="W53" s="128"/>
      <c r="X53" s="216"/>
      <c r="Y53" s="106"/>
      <c r="Z53" s="205"/>
      <c r="AA53" s="300"/>
      <c r="AB53" s="301"/>
      <c r="AC53" s="106"/>
      <c r="AD53" s="205"/>
      <c r="AE53" s="300"/>
      <c r="AF53" s="301"/>
      <c r="AG53" s="300"/>
      <c r="AH53" s="301"/>
      <c r="AI53" s="124"/>
      <c r="AJ53" s="116"/>
      <c r="AK53" s="314"/>
    </row>
    <row r="54" spans="1:37" ht="15.75" customHeight="1">
      <c r="A54" s="317"/>
      <c r="B54" s="178"/>
      <c r="C54" s="298"/>
      <c r="D54" s="299"/>
      <c r="E54" s="179"/>
      <c r="F54" s="13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106"/>
      <c r="Z54" s="205"/>
      <c r="AA54" s="300"/>
      <c r="AB54" s="301"/>
      <c r="AC54" s="106"/>
      <c r="AD54" s="205"/>
      <c r="AE54" s="300"/>
      <c r="AF54" s="301"/>
      <c r="AG54" s="300"/>
      <c r="AH54" s="301"/>
      <c r="AI54" s="180"/>
      <c r="AJ54" s="133"/>
      <c r="AK54" s="314"/>
    </row>
    <row r="55" spans="1:37" ht="15.75" customHeight="1" thickBot="1">
      <c r="A55" s="318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9">AVERAGE(I39:I54)</f>
        <v>23</v>
      </c>
      <c r="J55" s="148">
        <f t="shared" si="19"/>
        <v>2000</v>
      </c>
      <c r="K55" s="149">
        <f t="shared" ref="K55" si="20">J55/I55</f>
        <v>86.956521739130437</v>
      </c>
      <c r="L55" s="147">
        <f t="shared" ref="L55:M55" si="21">AVERAGE(L39:L54)</f>
        <v>23</v>
      </c>
      <c r="M55" s="148">
        <f t="shared" si="21"/>
        <v>1772.8274402333338</v>
      </c>
      <c r="N55" s="149">
        <f t="shared" ref="N55:N61" si="22">M55/L55</f>
        <v>77.079453923188424</v>
      </c>
      <c r="O55" s="150">
        <f t="shared" ref="O55:O61" si="23">L55-I55</f>
        <v>0</v>
      </c>
      <c r="P55" s="151">
        <f t="shared" ref="P55:P61" si="24">N55-K55</f>
        <v>-9.8770678159420129</v>
      </c>
      <c r="Q55" s="152">
        <f t="shared" ref="Q55:Q61" si="25">N55/K55</f>
        <v>0.88641372011666686</v>
      </c>
      <c r="R55" s="310"/>
      <c r="S55" s="153">
        <f>S39</f>
        <v>0.29185185185185186</v>
      </c>
      <c r="T55" s="154">
        <f>INDEX(T39:T54,COUNTA(T39:T54))</f>
        <v>0.4619212962962963</v>
      </c>
      <c r="U55" s="155"/>
      <c r="V55" s="181"/>
      <c r="W55" s="182"/>
      <c r="X55" s="149"/>
      <c r="Y55" s="206">
        <f t="shared" ref="Y55:Z55" si="26">SUM(Y39:Y54)</f>
        <v>0</v>
      </c>
      <c r="Z55" s="207">
        <f t="shared" si="26"/>
        <v>0</v>
      </c>
      <c r="AA55" s="296"/>
      <c r="AB55" s="297"/>
      <c r="AC55" s="206">
        <f t="shared" ref="AC55:AD55" si="27">SUM(AC39:AC54)</f>
        <v>0</v>
      </c>
      <c r="AD55" s="207">
        <f t="shared" si="27"/>
        <v>0</v>
      </c>
      <c r="AE55" s="296"/>
      <c r="AF55" s="297"/>
      <c r="AG55" s="296"/>
      <c r="AH55" s="297"/>
      <c r="AI55" s="183">
        <f t="shared" ref="AI55:AI61" si="28">M55-J55</f>
        <v>-227.17255976666615</v>
      </c>
      <c r="AJ55" s="152">
        <f t="shared" ref="AJ55:AJ61" si="29">M55/J55</f>
        <v>0.88641372011666697</v>
      </c>
      <c r="AK55" s="315"/>
    </row>
    <row r="56" spans="1:37" ht="15.75" customHeight="1">
      <c r="A56" s="302" t="s">
        <v>207</v>
      </c>
      <c r="B56" s="120" t="s">
        <v>200</v>
      </c>
      <c r="C56" s="383" t="s">
        <v>208</v>
      </c>
      <c r="D56" s="383"/>
      <c r="E56" s="162">
        <v>57.3</v>
      </c>
      <c r="F56" s="103">
        <v>1998</v>
      </c>
      <c r="G56" s="163">
        <f t="shared" ref="G56:G61" si="30">E56*F56</f>
        <v>114485.4</v>
      </c>
      <c r="H56" s="164"/>
      <c r="I56" s="165">
        <v>22</v>
      </c>
      <c r="J56" s="166">
        <v>1800</v>
      </c>
      <c r="K56" s="167">
        <f>J56/I56</f>
        <v>81.818181818181813</v>
      </c>
      <c r="L56" s="168">
        <v>22</v>
      </c>
      <c r="M56" s="166">
        <f t="shared" ref="M56:M61" si="31">F56/V56*60</f>
        <v>1595.2095808383235</v>
      </c>
      <c r="N56" s="167">
        <f t="shared" si="22"/>
        <v>72.509526401741979</v>
      </c>
      <c r="O56" s="169">
        <f t="shared" si="23"/>
        <v>0</v>
      </c>
      <c r="P56" s="170">
        <f t="shared" si="24"/>
        <v>-9.3086554164398336</v>
      </c>
      <c r="Q56" s="171">
        <f t="shared" si="25"/>
        <v>0.88622754491017985</v>
      </c>
      <c r="R56" s="308">
        <f>Q72</f>
        <v>0.88636723785399718</v>
      </c>
      <c r="S56" s="172">
        <v>0.29166666666666669</v>
      </c>
      <c r="T56" s="173">
        <v>0.34385416666666668</v>
      </c>
      <c r="U56" s="174"/>
      <c r="V56" s="175">
        <v>75.149999999999991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311"/>
      <c r="AH56" s="312"/>
      <c r="AI56" s="121">
        <f t="shared" si="28"/>
        <v>-204.79041916167648</v>
      </c>
      <c r="AJ56" s="171">
        <f t="shared" si="29"/>
        <v>0.88622754491017974</v>
      </c>
      <c r="AK56" s="313">
        <f>AJ72</f>
        <v>0.88636723785399718</v>
      </c>
    </row>
    <row r="57" spans="1:37" ht="15.75" customHeight="1">
      <c r="A57" s="303"/>
      <c r="B57" s="106" t="s">
        <v>209</v>
      </c>
      <c r="C57" s="382" t="s">
        <v>210</v>
      </c>
      <c r="D57" s="382"/>
      <c r="E57" s="107">
        <v>71.84</v>
      </c>
      <c r="F57" s="108">
        <v>762</v>
      </c>
      <c r="G57" s="109">
        <f t="shared" si="30"/>
        <v>54742.080000000002</v>
      </c>
      <c r="H57" s="26"/>
      <c r="I57" s="110">
        <v>19</v>
      </c>
      <c r="J57" s="111">
        <v>1800</v>
      </c>
      <c r="K57" s="112">
        <f t="shared" ref="K57:K61" si="32">J57/I57</f>
        <v>94.736842105263165</v>
      </c>
      <c r="L57" s="113">
        <v>19</v>
      </c>
      <c r="M57" s="111">
        <f t="shared" si="31"/>
        <v>1597.67035527082</v>
      </c>
      <c r="N57" s="112">
        <f t="shared" si="22"/>
        <v>84.087913435306319</v>
      </c>
      <c r="O57" s="114">
        <f t="shared" si="23"/>
        <v>0</v>
      </c>
      <c r="P57" s="115">
        <f t="shared" si="24"/>
        <v>-10.648928669956845</v>
      </c>
      <c r="Q57" s="116">
        <f t="shared" si="25"/>
        <v>0.88759464181712222</v>
      </c>
      <c r="R57" s="309"/>
      <c r="S57" s="47">
        <v>0.34748842592592594</v>
      </c>
      <c r="T57" s="48">
        <v>0.36736111111111114</v>
      </c>
      <c r="U57" s="117">
        <v>5.2333333333333254</v>
      </c>
      <c r="V57" s="118">
        <v>28.616666666666688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300"/>
      <c r="AH57" s="301"/>
      <c r="AI57" s="124">
        <f t="shared" si="28"/>
        <v>-202.32964472918002</v>
      </c>
      <c r="AJ57" s="116">
        <f t="shared" si="29"/>
        <v>0.88759464181712222</v>
      </c>
      <c r="AK57" s="314"/>
    </row>
    <row r="58" spans="1:37" ht="15.75" customHeight="1">
      <c r="A58" s="303"/>
      <c r="B58" s="106" t="s">
        <v>209</v>
      </c>
      <c r="C58" s="382" t="s">
        <v>211</v>
      </c>
      <c r="D58" s="382"/>
      <c r="E58" s="107">
        <v>72.400000000000006</v>
      </c>
      <c r="F58" s="108">
        <v>546</v>
      </c>
      <c r="G58" s="109">
        <f t="shared" si="30"/>
        <v>39530.400000000001</v>
      </c>
      <c r="H58" s="26"/>
      <c r="I58" s="110">
        <v>18</v>
      </c>
      <c r="J58" s="111">
        <v>1800</v>
      </c>
      <c r="K58" s="112">
        <f t="shared" si="32"/>
        <v>100</v>
      </c>
      <c r="L58" s="113">
        <v>18</v>
      </c>
      <c r="M58" s="111">
        <f t="shared" si="31"/>
        <v>1599.349064279904</v>
      </c>
      <c r="N58" s="112">
        <f t="shared" si="22"/>
        <v>88.852725793328005</v>
      </c>
      <c r="O58" s="114">
        <f t="shared" si="23"/>
        <v>0</v>
      </c>
      <c r="P58" s="115">
        <f t="shared" si="24"/>
        <v>-11.147274206671995</v>
      </c>
      <c r="Q58" s="116">
        <f t="shared" si="25"/>
        <v>0.88852725793328002</v>
      </c>
      <c r="R58" s="309"/>
      <c r="S58" s="47">
        <v>0.37083333333333335</v>
      </c>
      <c r="T58" s="48">
        <v>0.38505787037037037</v>
      </c>
      <c r="U58" s="117">
        <v>4.9999999999999822</v>
      </c>
      <c r="V58" s="118">
        <v>20.483333333333313</v>
      </c>
      <c r="W58" s="119"/>
      <c r="X58" s="123"/>
      <c r="Y58" s="106"/>
      <c r="Z58" s="205"/>
      <c r="AA58" s="300"/>
      <c r="AB58" s="301"/>
      <c r="AC58" s="106"/>
      <c r="AD58" s="205"/>
      <c r="AE58" s="300"/>
      <c r="AF58" s="301"/>
      <c r="AG58" s="300"/>
      <c r="AH58" s="301"/>
      <c r="AI58" s="124">
        <f t="shared" si="28"/>
        <v>-200.65093572009596</v>
      </c>
      <c r="AJ58" s="116">
        <f t="shared" si="29"/>
        <v>0.88852725793328002</v>
      </c>
      <c r="AK58" s="314"/>
    </row>
    <row r="59" spans="1:37" ht="15.75" customHeight="1">
      <c r="A59" s="303"/>
      <c r="B59" s="106" t="s">
        <v>209</v>
      </c>
      <c r="C59" s="382" t="s">
        <v>212</v>
      </c>
      <c r="D59" s="382"/>
      <c r="E59" s="107">
        <v>32.06</v>
      </c>
      <c r="F59" s="108">
        <v>344</v>
      </c>
      <c r="G59" s="109">
        <f t="shared" si="30"/>
        <v>11028.640000000001</v>
      </c>
      <c r="H59" s="26"/>
      <c r="I59" s="110">
        <v>19</v>
      </c>
      <c r="J59" s="111">
        <v>3600</v>
      </c>
      <c r="K59" s="112">
        <f t="shared" si="32"/>
        <v>189.47368421052633</v>
      </c>
      <c r="L59" s="113">
        <v>19</v>
      </c>
      <c r="M59" s="111">
        <f t="shared" si="31"/>
        <v>3183.5475578406426</v>
      </c>
      <c r="N59" s="112">
        <f t="shared" si="22"/>
        <v>167.55513462319172</v>
      </c>
      <c r="O59" s="114">
        <f t="shared" si="23"/>
        <v>0</v>
      </c>
      <c r="P59" s="115">
        <f t="shared" si="24"/>
        <v>-21.91854958733461</v>
      </c>
      <c r="Q59" s="116">
        <f t="shared" si="25"/>
        <v>0.88431876606684512</v>
      </c>
      <c r="R59" s="309"/>
      <c r="S59" s="47">
        <v>0.38819444444444445</v>
      </c>
      <c r="T59" s="48">
        <v>0.39269675925925923</v>
      </c>
      <c r="U59" s="117">
        <v>4.5166666666666799</v>
      </c>
      <c r="V59" s="118">
        <v>6.483333333333281</v>
      </c>
      <c r="W59" s="119"/>
      <c r="X59" s="123"/>
      <c r="Y59" s="106"/>
      <c r="Z59" s="205"/>
      <c r="AA59" s="300"/>
      <c r="AB59" s="301"/>
      <c r="AC59" s="106"/>
      <c r="AD59" s="205"/>
      <c r="AE59" s="300"/>
      <c r="AF59" s="301"/>
      <c r="AG59" s="300"/>
      <c r="AH59" s="301"/>
      <c r="AI59" s="217">
        <f t="shared" si="28"/>
        <v>-416.45244215935736</v>
      </c>
      <c r="AJ59" s="218">
        <f t="shared" si="29"/>
        <v>0.88431876606684523</v>
      </c>
      <c r="AK59" s="314"/>
    </row>
    <row r="60" spans="1:37" ht="15.75" customHeight="1">
      <c r="A60" s="304"/>
      <c r="B60" s="106" t="s">
        <v>195</v>
      </c>
      <c r="C60" s="382" t="s">
        <v>213</v>
      </c>
      <c r="D60" s="382"/>
      <c r="E60" s="107">
        <v>57.73</v>
      </c>
      <c r="F60" s="111">
        <v>768</v>
      </c>
      <c r="G60" s="109">
        <f t="shared" si="30"/>
        <v>44336.639999999999</v>
      </c>
      <c r="H60" s="13"/>
      <c r="I60" s="110">
        <v>22</v>
      </c>
      <c r="J60" s="111">
        <v>1800</v>
      </c>
      <c r="K60" s="112">
        <f t="shared" si="32"/>
        <v>81.818181818181813</v>
      </c>
      <c r="L60" s="126">
        <v>22</v>
      </c>
      <c r="M60" s="111">
        <f t="shared" si="31"/>
        <v>1595.3837276399299</v>
      </c>
      <c r="N60" s="112">
        <f t="shared" si="22"/>
        <v>72.517442165451357</v>
      </c>
      <c r="O60" s="114">
        <f t="shared" si="23"/>
        <v>0</v>
      </c>
      <c r="P60" s="115">
        <f t="shared" si="24"/>
        <v>-9.3007396527304564</v>
      </c>
      <c r="Q60" s="116">
        <f t="shared" si="25"/>
        <v>0.88632429313329442</v>
      </c>
      <c r="R60" s="309"/>
      <c r="S60" s="47">
        <v>0.39591435185185186</v>
      </c>
      <c r="T60" s="48">
        <v>0.41597222222222224</v>
      </c>
      <c r="U60" s="117">
        <v>4.6333333333333915</v>
      </c>
      <c r="V60" s="118">
        <v>28.883333333333347</v>
      </c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300"/>
      <c r="AH60" s="301"/>
      <c r="AI60" s="217">
        <f t="shared" si="28"/>
        <v>-204.61627236007007</v>
      </c>
      <c r="AJ60" s="218">
        <f t="shared" si="29"/>
        <v>0.88632429313329442</v>
      </c>
      <c r="AK60" s="314"/>
    </row>
    <row r="61" spans="1:37" ht="15.75" customHeight="1">
      <c r="A61" s="304"/>
      <c r="B61" s="106" t="s">
        <v>195</v>
      </c>
      <c r="C61" s="382" t="s">
        <v>214</v>
      </c>
      <c r="D61" s="382"/>
      <c r="E61" s="107">
        <v>57.73</v>
      </c>
      <c r="F61" s="111">
        <v>968</v>
      </c>
      <c r="G61" s="129">
        <f t="shared" si="30"/>
        <v>55882.64</v>
      </c>
      <c r="H61" s="130"/>
      <c r="I61" s="110">
        <v>22</v>
      </c>
      <c r="J61" s="111">
        <v>1800</v>
      </c>
      <c r="K61" s="112">
        <f t="shared" si="32"/>
        <v>81.818181818181813</v>
      </c>
      <c r="L61" s="113">
        <v>22</v>
      </c>
      <c r="M61" s="111">
        <f t="shared" si="31"/>
        <v>1597.0669110907443</v>
      </c>
      <c r="N61" s="112">
        <f t="shared" si="22"/>
        <v>72.593950504124734</v>
      </c>
      <c r="O61" s="114">
        <f t="shared" si="23"/>
        <v>0</v>
      </c>
      <c r="P61" s="115">
        <f t="shared" si="24"/>
        <v>-9.2242313140570786</v>
      </c>
      <c r="Q61" s="116">
        <f t="shared" si="25"/>
        <v>0.88725939505041351</v>
      </c>
      <c r="R61" s="309"/>
      <c r="S61" s="47">
        <v>0.41944444444444445</v>
      </c>
      <c r="T61" s="48">
        <v>0.44469907407407405</v>
      </c>
      <c r="U61" s="117">
        <v>4.9999999999999822</v>
      </c>
      <c r="V61" s="118">
        <v>36.366666666666625</v>
      </c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300"/>
      <c r="AH61" s="301"/>
      <c r="AI61" s="217">
        <f t="shared" si="28"/>
        <v>-202.93308890925573</v>
      </c>
      <c r="AJ61" s="218">
        <f t="shared" si="29"/>
        <v>0.88725939505041351</v>
      </c>
      <c r="AK61" s="314"/>
    </row>
    <row r="62" spans="1:37" ht="15.75" customHeight="1">
      <c r="A62" s="304"/>
      <c r="B62" s="106"/>
      <c r="C62" s="382"/>
      <c r="D62" s="382"/>
      <c r="E62" s="107"/>
      <c r="F62" s="111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23"/>
      <c r="Y62" s="106"/>
      <c r="Z62" s="205"/>
      <c r="AA62" s="300"/>
      <c r="AB62" s="301"/>
      <c r="AC62" s="106"/>
      <c r="AD62" s="205"/>
      <c r="AE62" s="300"/>
      <c r="AF62" s="301"/>
      <c r="AG62" s="300"/>
      <c r="AH62" s="301"/>
      <c r="AI62" s="217"/>
      <c r="AJ62" s="218"/>
      <c r="AK62" s="314"/>
    </row>
    <row r="63" spans="1:37" ht="15.75" customHeight="1">
      <c r="A63" s="304"/>
      <c r="B63" s="106"/>
      <c r="C63" s="382"/>
      <c r="D63" s="382"/>
      <c r="E63" s="107"/>
      <c r="F63" s="111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106"/>
      <c r="Z63" s="205"/>
      <c r="AA63" s="300"/>
      <c r="AB63" s="301"/>
      <c r="AC63" s="106"/>
      <c r="AD63" s="205"/>
      <c r="AE63" s="300"/>
      <c r="AF63" s="301"/>
      <c r="AG63" s="300"/>
      <c r="AH63" s="301"/>
      <c r="AI63" s="217"/>
      <c r="AJ63" s="218"/>
      <c r="AK63" s="314"/>
    </row>
    <row r="64" spans="1:37" ht="15.75" customHeight="1">
      <c r="A64" s="304"/>
      <c r="B64" s="106"/>
      <c r="C64" s="382"/>
      <c r="D64" s="382"/>
      <c r="E64" s="107"/>
      <c r="F64" s="111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23"/>
      <c r="Y64" s="106"/>
      <c r="Z64" s="205"/>
      <c r="AA64" s="300"/>
      <c r="AB64" s="301"/>
      <c r="AC64" s="106"/>
      <c r="AD64" s="205"/>
      <c r="AE64" s="300"/>
      <c r="AF64" s="301"/>
      <c r="AG64" s="300"/>
      <c r="AH64" s="301"/>
      <c r="AI64" s="217"/>
      <c r="AJ64" s="218"/>
      <c r="AK64" s="314"/>
    </row>
    <row r="65" spans="1:37" ht="15.75" customHeight="1">
      <c r="A65" s="304"/>
      <c r="B65" s="106"/>
      <c r="C65" s="382"/>
      <c r="D65" s="382"/>
      <c r="E65" s="107"/>
      <c r="F65" s="111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23"/>
      <c r="Y65" s="106"/>
      <c r="Z65" s="205"/>
      <c r="AA65" s="300"/>
      <c r="AB65" s="301"/>
      <c r="AC65" s="106"/>
      <c r="AD65" s="205"/>
      <c r="AE65" s="300"/>
      <c r="AF65" s="301"/>
      <c r="AG65" s="300"/>
      <c r="AH65" s="301"/>
      <c r="AI65" s="217"/>
      <c r="AJ65" s="218"/>
      <c r="AK65" s="314"/>
    </row>
    <row r="66" spans="1:37" ht="15.75" customHeight="1">
      <c r="A66" s="304"/>
      <c r="B66" s="106"/>
      <c r="C66" s="382"/>
      <c r="D66" s="382"/>
      <c r="E66" s="107"/>
      <c r="F66" s="111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23"/>
      <c r="Y66" s="106"/>
      <c r="Z66" s="205"/>
      <c r="AA66" s="300"/>
      <c r="AB66" s="301"/>
      <c r="AC66" s="106"/>
      <c r="AD66" s="205"/>
      <c r="AE66" s="300"/>
      <c r="AF66" s="301"/>
      <c r="AG66" s="300"/>
      <c r="AH66" s="301"/>
      <c r="AI66" s="217"/>
      <c r="AJ66" s="218"/>
      <c r="AK66" s="314"/>
    </row>
    <row r="67" spans="1:37" ht="15.75" customHeight="1">
      <c r="A67" s="304"/>
      <c r="B67" s="106"/>
      <c r="C67" s="382"/>
      <c r="D67" s="382"/>
      <c r="E67" s="107"/>
      <c r="F67" s="111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23"/>
      <c r="Y67" s="106"/>
      <c r="Z67" s="205"/>
      <c r="AA67" s="300"/>
      <c r="AB67" s="301"/>
      <c r="AC67" s="106"/>
      <c r="AD67" s="205"/>
      <c r="AE67" s="300"/>
      <c r="AF67" s="301"/>
      <c r="AG67" s="300"/>
      <c r="AH67" s="301"/>
      <c r="AI67" s="217"/>
      <c r="AJ67" s="218"/>
      <c r="AK67" s="314"/>
    </row>
    <row r="68" spans="1:37" ht="15.75" customHeight="1">
      <c r="A68" s="304"/>
      <c r="B68" s="106"/>
      <c r="C68" s="382"/>
      <c r="D68" s="382"/>
      <c r="E68" s="107"/>
      <c r="F68" s="111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23"/>
      <c r="Y68" s="106"/>
      <c r="Z68" s="205"/>
      <c r="AA68" s="300"/>
      <c r="AB68" s="301"/>
      <c r="AC68" s="106"/>
      <c r="AD68" s="205"/>
      <c r="AE68" s="300"/>
      <c r="AF68" s="301"/>
      <c r="AG68" s="300"/>
      <c r="AH68" s="301"/>
      <c r="AI68" s="217"/>
      <c r="AJ68" s="218"/>
      <c r="AK68" s="314"/>
    </row>
    <row r="69" spans="1:37" ht="15.75" customHeight="1">
      <c r="A69" s="304"/>
      <c r="B69" s="106"/>
      <c r="C69" s="382"/>
      <c r="D69" s="382"/>
      <c r="E69" s="107"/>
      <c r="F69" s="111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23"/>
      <c r="Y69" s="106"/>
      <c r="Z69" s="205"/>
      <c r="AA69" s="300"/>
      <c r="AB69" s="301"/>
      <c r="AC69" s="106"/>
      <c r="AD69" s="205"/>
      <c r="AE69" s="300"/>
      <c r="AF69" s="301"/>
      <c r="AG69" s="300"/>
      <c r="AH69" s="301"/>
      <c r="AI69" s="217"/>
      <c r="AJ69" s="218"/>
      <c r="AK69" s="314"/>
    </row>
    <row r="70" spans="1:37" ht="15.75" customHeight="1">
      <c r="A70" s="304"/>
      <c r="B70" s="106"/>
      <c r="C70" s="382"/>
      <c r="D70" s="382"/>
      <c r="E70" s="107"/>
      <c r="F70" s="111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23"/>
      <c r="Y70" s="106"/>
      <c r="Z70" s="205"/>
      <c r="AA70" s="300"/>
      <c r="AB70" s="301"/>
      <c r="AC70" s="106"/>
      <c r="AD70" s="205"/>
      <c r="AE70" s="300"/>
      <c r="AF70" s="301"/>
      <c r="AG70" s="300"/>
      <c r="AH70" s="301"/>
      <c r="AI70" s="217"/>
      <c r="AJ70" s="218"/>
      <c r="AK70" s="314"/>
    </row>
    <row r="71" spans="1:37" ht="15.75" customHeight="1">
      <c r="A71" s="304"/>
      <c r="B71" s="106"/>
      <c r="C71" s="382"/>
      <c r="D71" s="382"/>
      <c r="E71" s="209"/>
      <c r="F71" s="111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300"/>
      <c r="AH71" s="301"/>
      <c r="AI71" s="180"/>
      <c r="AJ71" s="133"/>
      <c r="AK71" s="314"/>
    </row>
    <row r="72" spans="1:37" ht="15.75" customHeight="1" thickBot="1">
      <c r="A72" s="305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33">AVERAGE(I56:I71)</f>
        <v>20.333333333333332</v>
      </c>
      <c r="J72" s="148">
        <f t="shared" si="33"/>
        <v>2100</v>
      </c>
      <c r="K72" s="149">
        <f t="shared" ref="K72" si="34">J72/I72</f>
        <v>103.27868852459017</v>
      </c>
      <c r="L72" s="147">
        <f t="shared" ref="L72:M72" si="35">AVERAGE(L56:L71)</f>
        <v>20.333333333333332</v>
      </c>
      <c r="M72" s="148">
        <f t="shared" si="35"/>
        <v>1861.371199493394</v>
      </c>
      <c r="N72" s="149">
        <f>M72/L72</f>
        <v>91.5428458767243</v>
      </c>
      <c r="O72" s="150">
        <f>L72-I72</f>
        <v>0</v>
      </c>
      <c r="P72" s="151">
        <f>N72-K72</f>
        <v>-11.735842647865866</v>
      </c>
      <c r="Q72" s="152">
        <f>N72/K72</f>
        <v>0.88636723785399718</v>
      </c>
      <c r="R72" s="310"/>
      <c r="S72" s="153">
        <f>S56</f>
        <v>0.29166666666666669</v>
      </c>
      <c r="T72" s="154">
        <f>INDEX(T56:T71,COUNTA(T56:T71))</f>
        <v>0.44469907407407405</v>
      </c>
      <c r="U72" s="155"/>
      <c r="V72" s="181"/>
      <c r="W72" s="182"/>
      <c r="X72" s="149"/>
      <c r="Y72" s="206">
        <f t="shared" ref="Y72:Z72" si="36">SUM(Y56:Y71)</f>
        <v>0</v>
      </c>
      <c r="Z72" s="207">
        <f t="shared" si="36"/>
        <v>0</v>
      </c>
      <c r="AA72" s="296"/>
      <c r="AB72" s="297"/>
      <c r="AC72" s="206">
        <f t="shared" ref="AC72:AD72" si="37">SUM(AC56:AC71)</f>
        <v>0</v>
      </c>
      <c r="AD72" s="207">
        <f t="shared" si="37"/>
        <v>0</v>
      </c>
      <c r="AE72" s="296"/>
      <c r="AF72" s="297"/>
      <c r="AG72" s="296"/>
      <c r="AH72" s="297"/>
      <c r="AI72" s="183">
        <f>M72-J72</f>
        <v>-238.62880050660601</v>
      </c>
      <c r="AJ72" s="152">
        <f>M72/J72</f>
        <v>0.88636723785399718</v>
      </c>
      <c r="AK72" s="315"/>
    </row>
    <row r="73" spans="1:37" ht="15.75" customHeight="1">
      <c r="A73" s="316" t="s">
        <v>115</v>
      </c>
      <c r="B73" s="161" t="s">
        <v>188</v>
      </c>
      <c r="C73" s="306" t="s">
        <v>215</v>
      </c>
      <c r="D73" s="307"/>
      <c r="E73" s="162">
        <v>21.74</v>
      </c>
      <c r="F73" s="103">
        <v>754</v>
      </c>
      <c r="G73" s="163">
        <f t="shared" ref="G73" si="38">E73*F73</f>
        <v>16391.96</v>
      </c>
      <c r="H73" s="164"/>
      <c r="I73" s="165">
        <v>6</v>
      </c>
      <c r="J73" s="166">
        <v>3600</v>
      </c>
      <c r="K73" s="167">
        <f>J73/I73</f>
        <v>600</v>
      </c>
      <c r="L73" s="168">
        <v>6</v>
      </c>
      <c r="M73" s="166">
        <f>F73/V73*60</f>
        <v>3258.5834333733528</v>
      </c>
      <c r="N73" s="167">
        <f>M73/L73</f>
        <v>543.0972388955588</v>
      </c>
      <c r="O73" s="169">
        <f>L73-I73</f>
        <v>0</v>
      </c>
      <c r="P73" s="170">
        <f>N73-K73</f>
        <v>-56.902761104441197</v>
      </c>
      <c r="Q73" s="171">
        <f>N73/K73</f>
        <v>0.90516206482593131</v>
      </c>
      <c r="R73" s="308">
        <f>Q89</f>
        <v>0.90516206482593131</v>
      </c>
      <c r="S73" s="172">
        <v>0.34730324074074076</v>
      </c>
      <c r="T73" s="173">
        <v>0.35694444444444445</v>
      </c>
      <c r="U73" s="174"/>
      <c r="V73" s="175">
        <v>13.883333333333319</v>
      </c>
      <c r="W73" s="176"/>
      <c r="X73" s="177"/>
      <c r="Y73" s="202"/>
      <c r="Z73" s="203"/>
      <c r="AA73" s="311"/>
      <c r="AB73" s="312"/>
      <c r="AC73" s="202"/>
      <c r="AD73" s="203"/>
      <c r="AE73" s="311"/>
      <c r="AF73" s="312"/>
      <c r="AG73" s="311"/>
      <c r="AH73" s="312"/>
      <c r="AI73" s="121">
        <f>M73-J73</f>
        <v>-341.41656662664718</v>
      </c>
      <c r="AJ73" s="171">
        <f>M73/J73</f>
        <v>0.90516206482593131</v>
      </c>
      <c r="AK73" s="313">
        <f>AJ89</f>
        <v>0.90516206482593131</v>
      </c>
    </row>
    <row r="74" spans="1:37" ht="15.75" customHeight="1">
      <c r="A74" s="317"/>
      <c r="B74" s="106"/>
      <c r="C74" s="298"/>
      <c r="D74" s="299"/>
      <c r="E74" s="107"/>
      <c r="F74" s="108"/>
      <c r="G74" s="109"/>
      <c r="H74" s="26"/>
      <c r="I74" s="110"/>
      <c r="J74" s="111"/>
      <c r="K74" s="112"/>
      <c r="L74" s="113"/>
      <c r="M74" s="111"/>
      <c r="N74" s="112"/>
      <c r="O74" s="114"/>
      <c r="P74" s="115"/>
      <c r="Q74" s="116"/>
      <c r="R74" s="309"/>
      <c r="S74" s="47"/>
      <c r="T74" s="48"/>
      <c r="U74" s="117"/>
      <c r="V74" s="118"/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300"/>
      <c r="AH74" s="301"/>
      <c r="AI74" s="124"/>
      <c r="AJ74" s="116"/>
      <c r="AK74" s="314"/>
    </row>
    <row r="75" spans="1:37" ht="15.75" customHeight="1">
      <c r="A75" s="317"/>
      <c r="B75" s="106"/>
      <c r="C75" s="298"/>
      <c r="D75" s="299"/>
      <c r="E75" s="107"/>
      <c r="F75" s="108"/>
      <c r="G75" s="109"/>
      <c r="H75" s="26"/>
      <c r="I75" s="110"/>
      <c r="J75" s="111"/>
      <c r="K75" s="112"/>
      <c r="L75" s="113"/>
      <c r="M75" s="111"/>
      <c r="N75" s="112"/>
      <c r="O75" s="114"/>
      <c r="P75" s="115"/>
      <c r="Q75" s="116"/>
      <c r="R75" s="309"/>
      <c r="S75" s="47"/>
      <c r="T75" s="48"/>
      <c r="U75" s="117"/>
      <c r="V75" s="118"/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300"/>
      <c r="AH75" s="301"/>
      <c r="AI75" s="124"/>
      <c r="AJ75" s="116"/>
      <c r="AK75" s="314"/>
    </row>
    <row r="76" spans="1:37" ht="15.75" customHeight="1">
      <c r="A76" s="317"/>
      <c r="B76" s="106"/>
      <c r="C76" s="298"/>
      <c r="D76" s="299"/>
      <c r="E76" s="107"/>
      <c r="F76" s="108"/>
      <c r="G76" s="109"/>
      <c r="H76" s="26"/>
      <c r="I76" s="110"/>
      <c r="J76" s="111"/>
      <c r="K76" s="112"/>
      <c r="L76" s="113"/>
      <c r="M76" s="111"/>
      <c r="N76" s="112"/>
      <c r="O76" s="114"/>
      <c r="P76" s="115"/>
      <c r="Q76" s="116"/>
      <c r="R76" s="309"/>
      <c r="S76" s="47"/>
      <c r="T76" s="48"/>
      <c r="U76" s="117"/>
      <c r="V76" s="118"/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300"/>
      <c r="AH76" s="301"/>
      <c r="AI76" s="124"/>
      <c r="AJ76" s="116"/>
      <c r="AK76" s="314"/>
    </row>
    <row r="77" spans="1:37" ht="15.75" customHeight="1">
      <c r="A77" s="317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300"/>
      <c r="AH77" s="301"/>
      <c r="AI77" s="124"/>
      <c r="AJ77" s="116"/>
      <c r="AK77" s="314"/>
    </row>
    <row r="78" spans="1:37" ht="15.75" customHeight="1">
      <c r="A78" s="317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300"/>
      <c r="AH78" s="301"/>
      <c r="AI78" s="124"/>
      <c r="AJ78" s="116"/>
      <c r="AK78" s="314"/>
    </row>
    <row r="79" spans="1:37" ht="15.75" customHeight="1">
      <c r="A79" s="317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300"/>
      <c r="AH79" s="301"/>
      <c r="AI79" s="124"/>
      <c r="AJ79" s="116"/>
      <c r="AK79" s="314"/>
    </row>
    <row r="80" spans="1:37" ht="15.75" customHeight="1">
      <c r="A80" s="317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106"/>
      <c r="Z80" s="205"/>
      <c r="AA80" s="300"/>
      <c r="AB80" s="301"/>
      <c r="AC80" s="106"/>
      <c r="AD80" s="205"/>
      <c r="AE80" s="300"/>
      <c r="AF80" s="301"/>
      <c r="AG80" s="300"/>
      <c r="AH80" s="301"/>
      <c r="AI80" s="124"/>
      <c r="AJ80" s="116"/>
      <c r="AK80" s="314"/>
    </row>
    <row r="81" spans="1:37" ht="15.75" customHeight="1">
      <c r="A81" s="317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35"/>
      <c r="Y81" s="106"/>
      <c r="Z81" s="205"/>
      <c r="AA81" s="300"/>
      <c r="AB81" s="301"/>
      <c r="AC81" s="106"/>
      <c r="AD81" s="205"/>
      <c r="AE81" s="300"/>
      <c r="AF81" s="301"/>
      <c r="AG81" s="300"/>
      <c r="AH81" s="301"/>
      <c r="AI81" s="124"/>
      <c r="AJ81" s="116"/>
      <c r="AK81" s="314"/>
    </row>
    <row r="82" spans="1:37" ht="15.75" customHeight="1">
      <c r="A82" s="317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35"/>
      <c r="Y82" s="106"/>
      <c r="Z82" s="205"/>
      <c r="AA82" s="300"/>
      <c r="AB82" s="301"/>
      <c r="AC82" s="106"/>
      <c r="AD82" s="205"/>
      <c r="AE82" s="300"/>
      <c r="AF82" s="301"/>
      <c r="AG82" s="300"/>
      <c r="AH82" s="301"/>
      <c r="AI82" s="124"/>
      <c r="AJ82" s="116"/>
      <c r="AK82" s="314"/>
    </row>
    <row r="83" spans="1:37" ht="15.75" customHeight="1">
      <c r="A83" s="317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35"/>
      <c r="Y83" s="106"/>
      <c r="Z83" s="205"/>
      <c r="AA83" s="300"/>
      <c r="AB83" s="301"/>
      <c r="AC83" s="106"/>
      <c r="AD83" s="205"/>
      <c r="AE83" s="300"/>
      <c r="AF83" s="301"/>
      <c r="AG83" s="300"/>
      <c r="AH83" s="301"/>
      <c r="AI83" s="124"/>
      <c r="AJ83" s="116"/>
      <c r="AK83" s="314"/>
    </row>
    <row r="84" spans="1:37" ht="15.75" customHeight="1">
      <c r="A84" s="317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35"/>
      <c r="Y84" s="106"/>
      <c r="Z84" s="205"/>
      <c r="AA84" s="300"/>
      <c r="AB84" s="301"/>
      <c r="AC84" s="106"/>
      <c r="AD84" s="205"/>
      <c r="AE84" s="300"/>
      <c r="AF84" s="301"/>
      <c r="AG84" s="300"/>
      <c r="AH84" s="301"/>
      <c r="AI84" s="124"/>
      <c r="AJ84" s="116"/>
      <c r="AK84" s="314"/>
    </row>
    <row r="85" spans="1:37" ht="15.75" customHeight="1">
      <c r="A85" s="317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35"/>
      <c r="Y85" s="106"/>
      <c r="Z85" s="205"/>
      <c r="AA85" s="300"/>
      <c r="AB85" s="301"/>
      <c r="AC85" s="106"/>
      <c r="AD85" s="205"/>
      <c r="AE85" s="300"/>
      <c r="AF85" s="301"/>
      <c r="AG85" s="300"/>
      <c r="AH85" s="301"/>
      <c r="AI85" s="124"/>
      <c r="AJ85" s="116"/>
      <c r="AK85" s="314"/>
    </row>
    <row r="86" spans="1:37" ht="15.75" customHeight="1">
      <c r="A86" s="317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35"/>
      <c r="Y86" s="106"/>
      <c r="Z86" s="205"/>
      <c r="AA86" s="300"/>
      <c r="AB86" s="301"/>
      <c r="AC86" s="106"/>
      <c r="AD86" s="205"/>
      <c r="AE86" s="300"/>
      <c r="AF86" s="301"/>
      <c r="AG86" s="300"/>
      <c r="AH86" s="301"/>
      <c r="AI86" s="124"/>
      <c r="AJ86" s="116"/>
      <c r="AK86" s="314"/>
    </row>
    <row r="87" spans="1:37" ht="15.75" customHeight="1">
      <c r="A87" s="317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35"/>
      <c r="Y87" s="106"/>
      <c r="Z87" s="205"/>
      <c r="AA87" s="300"/>
      <c r="AB87" s="301"/>
      <c r="AC87" s="106"/>
      <c r="AD87" s="205"/>
      <c r="AE87" s="300"/>
      <c r="AF87" s="301"/>
      <c r="AG87" s="300"/>
      <c r="AH87" s="301"/>
      <c r="AI87" s="124"/>
      <c r="AJ87" s="116"/>
      <c r="AK87" s="314"/>
    </row>
    <row r="88" spans="1:37" ht="15.75" customHeight="1">
      <c r="A88" s="317"/>
      <c r="B88" s="178"/>
      <c r="C88" s="298"/>
      <c r="D88" s="299"/>
      <c r="E88" s="179"/>
      <c r="F88" s="13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300"/>
      <c r="AH88" s="301"/>
      <c r="AI88" s="180"/>
      <c r="AJ88" s="133"/>
      <c r="AK88" s="314"/>
    </row>
    <row r="89" spans="1:37" ht="15.75" customHeight="1" thickBot="1">
      <c r="A89" s="318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39">AVERAGE(I73:I88)</f>
        <v>6</v>
      </c>
      <c r="J89" s="148">
        <f t="shared" si="39"/>
        <v>3600</v>
      </c>
      <c r="K89" s="149">
        <f t="shared" ref="K89" si="40">J89/I89</f>
        <v>600</v>
      </c>
      <c r="L89" s="147">
        <f t="shared" ref="L89:M89" si="41">AVERAGE(L73:L88)</f>
        <v>6</v>
      </c>
      <c r="M89" s="148">
        <f t="shared" si="41"/>
        <v>3258.5834333733528</v>
      </c>
      <c r="N89" s="149">
        <f>M89/L89</f>
        <v>543.0972388955588</v>
      </c>
      <c r="O89" s="150">
        <f>L89-I89</f>
        <v>0</v>
      </c>
      <c r="P89" s="151">
        <f>N89-K89</f>
        <v>-56.902761104441197</v>
      </c>
      <c r="Q89" s="152">
        <f>N89/K89</f>
        <v>0.90516206482593131</v>
      </c>
      <c r="R89" s="310"/>
      <c r="S89" s="153">
        <f>S73</f>
        <v>0.34730324074074076</v>
      </c>
      <c r="T89" s="154">
        <f>INDEX(T73:T88,COUNTA(T73:T88))</f>
        <v>0.35694444444444445</v>
      </c>
      <c r="U89" s="155"/>
      <c r="V89" s="181"/>
      <c r="W89" s="182"/>
      <c r="X89" s="149"/>
      <c r="Y89" s="206">
        <f t="shared" ref="Y89:Z89" si="42">SUM(Y73:Y88)</f>
        <v>0</v>
      </c>
      <c r="Z89" s="207">
        <f t="shared" si="42"/>
        <v>0</v>
      </c>
      <c r="AA89" s="296"/>
      <c r="AB89" s="297"/>
      <c r="AC89" s="206">
        <f t="shared" ref="AC89:AD89" si="43">SUM(AC73:AC88)</f>
        <v>0</v>
      </c>
      <c r="AD89" s="207">
        <f t="shared" si="43"/>
        <v>0</v>
      </c>
      <c r="AE89" s="296"/>
      <c r="AF89" s="297"/>
      <c r="AG89" s="296"/>
      <c r="AH89" s="297"/>
      <c r="AI89" s="183">
        <f>M89-J89</f>
        <v>-341.41656662664718</v>
      </c>
      <c r="AJ89" s="152">
        <f>M89/J89</f>
        <v>0.90516206482593131</v>
      </c>
      <c r="AK89" s="315"/>
    </row>
    <row r="90" spans="1:37" ht="15.75" customHeight="1">
      <c r="A90" s="302" t="s">
        <v>216</v>
      </c>
      <c r="B90" s="161" t="s">
        <v>186</v>
      </c>
      <c r="C90" s="306" t="s">
        <v>217</v>
      </c>
      <c r="D90" s="307"/>
      <c r="E90" s="162">
        <v>44.3</v>
      </c>
      <c r="F90" s="103">
        <v>759</v>
      </c>
      <c r="G90" s="163">
        <f t="shared" ref="G90:G93" si="44">E90*F90</f>
        <v>33623.699999999997</v>
      </c>
      <c r="H90" s="164"/>
      <c r="I90" s="165">
        <v>17</v>
      </c>
      <c r="J90" s="166">
        <v>2000</v>
      </c>
      <c r="K90" s="167">
        <f>J90/I90</f>
        <v>117.64705882352941</v>
      </c>
      <c r="L90" s="168">
        <v>17</v>
      </c>
      <c r="M90" s="166">
        <f>F90/V90*60</f>
        <v>1773.134328358215</v>
      </c>
      <c r="N90" s="167">
        <f>M90/L90</f>
        <v>104.30201931518911</v>
      </c>
      <c r="O90" s="169">
        <f>L90-I90</f>
        <v>0</v>
      </c>
      <c r="P90" s="170">
        <f>N90-K90</f>
        <v>-13.345039508340292</v>
      </c>
      <c r="Q90" s="171">
        <f>N90/K90</f>
        <v>0.88656716417910753</v>
      </c>
      <c r="R90" s="308">
        <f>Q106</f>
        <v>0.88567839506554824</v>
      </c>
      <c r="S90" s="172">
        <v>0.70855324074074078</v>
      </c>
      <c r="T90" s="173">
        <v>0.72638888888888886</v>
      </c>
      <c r="U90" s="174"/>
      <c r="V90" s="175">
        <v>25.683333333333245</v>
      </c>
      <c r="W90" s="173"/>
      <c r="X90" s="184"/>
      <c r="Y90" s="202"/>
      <c r="Z90" s="203"/>
      <c r="AA90" s="311"/>
      <c r="AB90" s="312"/>
      <c r="AC90" s="202"/>
      <c r="AD90" s="203"/>
      <c r="AE90" s="311"/>
      <c r="AF90" s="312"/>
      <c r="AG90" s="311"/>
      <c r="AH90" s="312"/>
      <c r="AI90" s="121">
        <f>M90-J90</f>
        <v>-226.86567164178496</v>
      </c>
      <c r="AJ90" s="171">
        <f>M90/J90</f>
        <v>0.88656716417910753</v>
      </c>
      <c r="AK90" s="313">
        <f>AJ106</f>
        <v>0.88567839506554835</v>
      </c>
    </row>
    <row r="91" spans="1:37" ht="15.75" customHeight="1">
      <c r="A91" s="303"/>
      <c r="B91" s="178" t="s">
        <v>186</v>
      </c>
      <c r="C91" s="298" t="s">
        <v>218</v>
      </c>
      <c r="D91" s="299"/>
      <c r="E91" s="107">
        <v>58.17</v>
      </c>
      <c r="F91" s="108">
        <v>2786</v>
      </c>
      <c r="G91" s="109">
        <f t="shared" si="44"/>
        <v>162061.62</v>
      </c>
      <c r="H91" s="26"/>
      <c r="I91" s="110">
        <v>19</v>
      </c>
      <c r="J91" s="111">
        <v>1800</v>
      </c>
      <c r="K91" s="112">
        <f t="shared" ref="K91:K93" si="45">J91/I91</f>
        <v>94.736842105263165</v>
      </c>
      <c r="L91" s="113">
        <v>19</v>
      </c>
      <c r="M91" s="111">
        <f>F91/V91*60</f>
        <v>1597.3244147157184</v>
      </c>
      <c r="N91" s="112">
        <f>M91/L91</f>
        <v>84.069706037669391</v>
      </c>
      <c r="O91" s="114">
        <f>L91-I91</f>
        <v>0</v>
      </c>
      <c r="P91" s="115">
        <f>N91-K91</f>
        <v>-10.667136067593773</v>
      </c>
      <c r="Q91" s="116">
        <f>N91/K91</f>
        <v>0.88740245261984352</v>
      </c>
      <c r="R91" s="309"/>
      <c r="S91" s="47">
        <v>0.73010416666666667</v>
      </c>
      <c r="T91" s="48">
        <v>0.80277777777777781</v>
      </c>
      <c r="U91" s="117">
        <v>5.3500000000000369</v>
      </c>
      <c r="V91" s="118">
        <v>104.65000000000005</v>
      </c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300"/>
      <c r="AH91" s="301"/>
      <c r="AI91" s="124">
        <f>M91-J91</f>
        <v>-202.67558528428162</v>
      </c>
      <c r="AJ91" s="116">
        <f>M91/J91</f>
        <v>0.88740245261984352</v>
      </c>
      <c r="AK91" s="314"/>
    </row>
    <row r="92" spans="1:37" ht="15.75" customHeight="1">
      <c r="A92" s="303"/>
      <c r="B92" s="178" t="s">
        <v>186</v>
      </c>
      <c r="C92" s="298" t="s">
        <v>219</v>
      </c>
      <c r="D92" s="299"/>
      <c r="E92" s="107">
        <v>50.67</v>
      </c>
      <c r="F92" s="108">
        <v>613</v>
      </c>
      <c r="G92" s="109">
        <f t="shared" si="44"/>
        <v>31060.710000000003</v>
      </c>
      <c r="H92" s="26"/>
      <c r="I92" s="110">
        <v>20</v>
      </c>
      <c r="J92" s="111">
        <v>2000</v>
      </c>
      <c r="K92" s="112">
        <f t="shared" si="45"/>
        <v>100</v>
      </c>
      <c r="L92" s="113">
        <v>20</v>
      </c>
      <c r="M92" s="111">
        <f>F92/V92*60</f>
        <v>1768.2692307692398</v>
      </c>
      <c r="N92" s="112">
        <f>M92/L92</f>
        <v>88.413461538461988</v>
      </c>
      <c r="O92" s="114">
        <f>L92-I92</f>
        <v>0</v>
      </c>
      <c r="P92" s="115">
        <f>N92-K92</f>
        <v>-11.586538461538012</v>
      </c>
      <c r="Q92" s="116">
        <f>N92/K92</f>
        <v>0.8841346153846199</v>
      </c>
      <c r="R92" s="309"/>
      <c r="S92" s="47">
        <v>0.80638888888888893</v>
      </c>
      <c r="T92" s="48">
        <v>0.8208333333333333</v>
      </c>
      <c r="U92" s="117">
        <v>5.2000000000000135</v>
      </c>
      <c r="V92" s="118">
        <v>20.799999999999894</v>
      </c>
      <c r="W92" s="119"/>
      <c r="X92" s="123"/>
      <c r="Y92" s="106"/>
      <c r="Z92" s="205"/>
      <c r="AA92" s="300"/>
      <c r="AB92" s="301"/>
      <c r="AC92" s="106"/>
      <c r="AD92" s="205"/>
      <c r="AE92" s="300"/>
      <c r="AF92" s="301"/>
      <c r="AG92" s="300"/>
      <c r="AH92" s="301"/>
      <c r="AI92" s="124">
        <f>M92-J92</f>
        <v>-231.73076923076019</v>
      </c>
      <c r="AJ92" s="116">
        <f>M92/J92</f>
        <v>0.8841346153846199</v>
      </c>
      <c r="AK92" s="314"/>
    </row>
    <row r="93" spans="1:37" ht="15.75" customHeight="1">
      <c r="A93" s="303"/>
      <c r="B93" s="178" t="s">
        <v>186</v>
      </c>
      <c r="C93" s="298" t="s">
        <v>220</v>
      </c>
      <c r="D93" s="299"/>
      <c r="E93" s="107">
        <v>57.3</v>
      </c>
      <c r="F93" s="108">
        <v>1250</v>
      </c>
      <c r="G93" s="109">
        <f t="shared" si="44"/>
        <v>71625</v>
      </c>
      <c r="H93" s="26"/>
      <c r="I93" s="110">
        <v>21</v>
      </c>
      <c r="J93" s="111">
        <v>2000</v>
      </c>
      <c r="K93" s="112">
        <f t="shared" si="45"/>
        <v>95.238095238095241</v>
      </c>
      <c r="L93" s="113">
        <v>21</v>
      </c>
      <c r="M93" s="111">
        <f>F93/V93*60</f>
        <v>1769.5635076681035</v>
      </c>
      <c r="N93" s="112">
        <f>M93/L93</f>
        <v>84.264928936576354</v>
      </c>
      <c r="O93" s="114">
        <f>L93-I93</f>
        <v>0</v>
      </c>
      <c r="P93" s="115">
        <f>N93-K93</f>
        <v>-10.973166301518887</v>
      </c>
      <c r="Q93" s="116">
        <f>N93/K93</f>
        <v>0.88478175383405167</v>
      </c>
      <c r="R93" s="309"/>
      <c r="S93" s="47">
        <v>0.82430555555555551</v>
      </c>
      <c r="T93" s="48">
        <v>0.85373842592592597</v>
      </c>
      <c r="U93" s="117">
        <v>4.9999999999999822</v>
      </c>
      <c r="V93" s="118">
        <v>42.383333333333454</v>
      </c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300"/>
      <c r="AH93" s="301"/>
      <c r="AI93" s="124">
        <f>M93-J93</f>
        <v>-230.43649233189649</v>
      </c>
      <c r="AJ93" s="116">
        <f>M93/J93</f>
        <v>0.88478175383405178</v>
      </c>
      <c r="AK93" s="314"/>
    </row>
    <row r="94" spans="1:37" ht="15.75" customHeight="1">
      <c r="A94" s="304"/>
      <c r="B94" s="178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300"/>
      <c r="AH94" s="301"/>
      <c r="AI94" s="124"/>
      <c r="AJ94" s="116"/>
      <c r="AK94" s="314"/>
    </row>
    <row r="95" spans="1:37" ht="15.75" customHeight="1">
      <c r="A95" s="304"/>
      <c r="B95" s="178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300"/>
      <c r="AH95" s="301"/>
      <c r="AI95" s="124"/>
      <c r="AJ95" s="116"/>
      <c r="AK95" s="314"/>
    </row>
    <row r="96" spans="1:37" ht="15.75" customHeight="1">
      <c r="A96" s="304"/>
      <c r="B96" s="178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127"/>
      <c r="T96" s="128"/>
      <c r="U96" s="117"/>
      <c r="V96" s="118"/>
      <c r="W96" s="128"/>
      <c r="X96" s="216"/>
      <c r="Y96" s="106"/>
      <c r="Z96" s="205"/>
      <c r="AA96" s="300"/>
      <c r="AB96" s="301"/>
      <c r="AC96" s="106"/>
      <c r="AD96" s="205"/>
      <c r="AE96" s="300"/>
      <c r="AF96" s="301"/>
      <c r="AG96" s="300"/>
      <c r="AH96" s="301"/>
      <c r="AI96" s="124"/>
      <c r="AJ96" s="116"/>
      <c r="AK96" s="314"/>
    </row>
    <row r="97" spans="1:37" ht="15.75" customHeight="1">
      <c r="A97" s="304"/>
      <c r="B97" s="178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127"/>
      <c r="T97" s="128"/>
      <c r="U97" s="117"/>
      <c r="V97" s="118"/>
      <c r="W97" s="128"/>
      <c r="X97" s="216"/>
      <c r="Y97" s="106"/>
      <c r="Z97" s="205"/>
      <c r="AA97" s="300"/>
      <c r="AB97" s="301"/>
      <c r="AC97" s="106"/>
      <c r="AD97" s="205"/>
      <c r="AE97" s="300"/>
      <c r="AF97" s="301"/>
      <c r="AG97" s="300"/>
      <c r="AH97" s="301"/>
      <c r="AI97" s="124"/>
      <c r="AJ97" s="116"/>
      <c r="AK97" s="314"/>
    </row>
    <row r="98" spans="1:37" ht="15.75" customHeight="1">
      <c r="A98" s="304"/>
      <c r="B98" s="178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127"/>
      <c r="T98" s="128"/>
      <c r="U98" s="117"/>
      <c r="V98" s="118"/>
      <c r="W98" s="128"/>
      <c r="X98" s="216"/>
      <c r="Y98" s="106"/>
      <c r="Z98" s="205"/>
      <c r="AA98" s="300"/>
      <c r="AB98" s="301"/>
      <c r="AC98" s="106"/>
      <c r="AD98" s="205"/>
      <c r="AE98" s="300"/>
      <c r="AF98" s="301"/>
      <c r="AG98" s="300"/>
      <c r="AH98" s="301"/>
      <c r="AI98" s="124"/>
      <c r="AJ98" s="116"/>
      <c r="AK98" s="314"/>
    </row>
    <row r="99" spans="1:37" ht="15.75" customHeight="1">
      <c r="A99" s="304"/>
      <c r="B99" s="178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127"/>
      <c r="T99" s="128"/>
      <c r="U99" s="117"/>
      <c r="V99" s="118"/>
      <c r="W99" s="128"/>
      <c r="X99" s="216"/>
      <c r="Y99" s="106"/>
      <c r="Z99" s="205"/>
      <c r="AA99" s="300"/>
      <c r="AB99" s="301"/>
      <c r="AC99" s="106"/>
      <c r="AD99" s="205"/>
      <c r="AE99" s="300"/>
      <c r="AF99" s="301"/>
      <c r="AG99" s="300"/>
      <c r="AH99" s="301"/>
      <c r="AI99" s="124"/>
      <c r="AJ99" s="116"/>
      <c r="AK99" s="314"/>
    </row>
    <row r="100" spans="1:37" ht="15.75" customHeight="1">
      <c r="A100" s="304"/>
      <c r="B100" s="178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127"/>
      <c r="T100" s="128"/>
      <c r="U100" s="117"/>
      <c r="V100" s="118"/>
      <c r="W100" s="128"/>
      <c r="X100" s="216"/>
      <c r="Y100" s="106"/>
      <c r="Z100" s="205"/>
      <c r="AA100" s="300"/>
      <c r="AB100" s="301"/>
      <c r="AC100" s="106"/>
      <c r="AD100" s="205"/>
      <c r="AE100" s="300"/>
      <c r="AF100" s="301"/>
      <c r="AG100" s="300"/>
      <c r="AH100" s="301"/>
      <c r="AI100" s="124"/>
      <c r="AJ100" s="116"/>
      <c r="AK100" s="314"/>
    </row>
    <row r="101" spans="1:37" ht="15.75" customHeight="1">
      <c r="A101" s="304"/>
      <c r="B101" s="178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127"/>
      <c r="T101" s="128"/>
      <c r="U101" s="117"/>
      <c r="V101" s="118"/>
      <c r="W101" s="128"/>
      <c r="X101" s="216"/>
      <c r="Y101" s="106"/>
      <c r="Z101" s="205"/>
      <c r="AA101" s="300"/>
      <c r="AB101" s="301"/>
      <c r="AC101" s="106"/>
      <c r="AD101" s="205"/>
      <c r="AE101" s="300"/>
      <c r="AF101" s="301"/>
      <c r="AG101" s="300"/>
      <c r="AH101" s="301"/>
      <c r="AI101" s="124"/>
      <c r="AJ101" s="116"/>
      <c r="AK101" s="314"/>
    </row>
    <row r="102" spans="1:37" ht="15.75" customHeight="1">
      <c r="A102" s="304"/>
      <c r="B102" s="178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127"/>
      <c r="T102" s="128"/>
      <c r="U102" s="117"/>
      <c r="V102" s="118"/>
      <c r="W102" s="128"/>
      <c r="X102" s="216"/>
      <c r="Y102" s="106"/>
      <c r="Z102" s="205"/>
      <c r="AA102" s="300"/>
      <c r="AB102" s="301"/>
      <c r="AC102" s="106"/>
      <c r="AD102" s="205"/>
      <c r="AE102" s="300"/>
      <c r="AF102" s="301"/>
      <c r="AG102" s="300"/>
      <c r="AH102" s="301"/>
      <c r="AI102" s="124"/>
      <c r="AJ102" s="116"/>
      <c r="AK102" s="314"/>
    </row>
    <row r="103" spans="1:37" ht="15.75" customHeight="1">
      <c r="A103" s="304"/>
      <c r="B103" s="178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127"/>
      <c r="T103" s="128"/>
      <c r="U103" s="117"/>
      <c r="V103" s="118"/>
      <c r="W103" s="128"/>
      <c r="X103" s="216"/>
      <c r="Y103" s="106"/>
      <c r="Z103" s="205"/>
      <c r="AA103" s="300"/>
      <c r="AB103" s="301"/>
      <c r="AC103" s="106"/>
      <c r="AD103" s="205"/>
      <c r="AE103" s="300"/>
      <c r="AF103" s="301"/>
      <c r="AG103" s="300"/>
      <c r="AH103" s="301"/>
      <c r="AI103" s="124"/>
      <c r="AJ103" s="116"/>
      <c r="AK103" s="314"/>
    </row>
    <row r="104" spans="1:37" ht="15.75" customHeight="1">
      <c r="A104" s="304"/>
      <c r="B104" s="178"/>
      <c r="C104" s="298"/>
      <c r="D104" s="299"/>
      <c r="E104" s="107"/>
      <c r="F104" s="13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127"/>
      <c r="T104" s="128"/>
      <c r="U104" s="117"/>
      <c r="V104" s="118"/>
      <c r="W104" s="128"/>
      <c r="X104" s="216"/>
      <c r="Y104" s="106"/>
      <c r="Z104" s="205"/>
      <c r="AA104" s="300"/>
      <c r="AB104" s="301"/>
      <c r="AC104" s="106"/>
      <c r="AD104" s="205"/>
      <c r="AE104" s="300"/>
      <c r="AF104" s="301"/>
      <c r="AG104" s="300"/>
      <c r="AH104" s="301"/>
      <c r="AI104" s="124"/>
      <c r="AJ104" s="116"/>
      <c r="AK104" s="314"/>
    </row>
    <row r="105" spans="1:37" ht="15.75" customHeight="1">
      <c r="A105" s="304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300"/>
      <c r="AH105" s="301"/>
      <c r="AI105" s="180"/>
      <c r="AJ105" s="133"/>
      <c r="AK105" s="314"/>
    </row>
    <row r="106" spans="1:37" ht="15.75" customHeight="1" thickBot="1">
      <c r="A106" s="305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46">AVERAGE(I90:I105)</f>
        <v>19.25</v>
      </c>
      <c r="J106" s="148">
        <f t="shared" si="46"/>
        <v>1950</v>
      </c>
      <c r="K106" s="149">
        <f t="shared" ref="K106" si="47">J106/I106</f>
        <v>101.2987012987013</v>
      </c>
      <c r="L106" s="147">
        <f t="shared" ref="L106:M106" si="48">AVERAGE(L90:L105)</f>
        <v>19.25</v>
      </c>
      <c r="M106" s="148">
        <f t="shared" si="48"/>
        <v>1727.0728703778193</v>
      </c>
      <c r="N106" s="149">
        <f>M106/L106</f>
        <v>89.71807118845814</v>
      </c>
      <c r="O106" s="150">
        <f>L106-I106</f>
        <v>0</v>
      </c>
      <c r="P106" s="151">
        <f>N106-K106</f>
        <v>-11.580630110243163</v>
      </c>
      <c r="Q106" s="152">
        <f>N106/K106</f>
        <v>0.88567839506554824</v>
      </c>
      <c r="R106" s="310"/>
      <c r="S106" s="153">
        <f>S90</f>
        <v>0.70855324074074078</v>
      </c>
      <c r="T106" s="154">
        <f>INDEX(T90:T105,COUNTA(T90:T105))</f>
        <v>0.85373842592592597</v>
      </c>
      <c r="U106" s="155"/>
      <c r="V106" s="181"/>
      <c r="W106" s="182"/>
      <c r="X106" s="149"/>
      <c r="Y106" s="206">
        <f t="shared" ref="Y106:Z106" si="49">SUM(Y90:Y105)</f>
        <v>0</v>
      </c>
      <c r="Z106" s="207">
        <f t="shared" si="49"/>
        <v>0</v>
      </c>
      <c r="AA106" s="296"/>
      <c r="AB106" s="297"/>
      <c r="AC106" s="206">
        <f t="shared" ref="AC106:AD106" si="50">SUM(AC90:AC105)</f>
        <v>0</v>
      </c>
      <c r="AD106" s="207">
        <f t="shared" si="50"/>
        <v>0</v>
      </c>
      <c r="AE106" s="296"/>
      <c r="AF106" s="297"/>
      <c r="AG106" s="296"/>
      <c r="AH106" s="297"/>
      <c r="AI106" s="183">
        <f>M106-J106</f>
        <v>-222.9271296221807</v>
      </c>
      <c r="AJ106" s="152">
        <f>M106/J106</f>
        <v>0.88567839506554835</v>
      </c>
      <c r="AK106" s="315"/>
    </row>
    <row r="107" spans="1:37" ht="15.75" customHeight="1">
      <c r="A107" s="316" t="s">
        <v>221</v>
      </c>
      <c r="B107" s="161" t="s">
        <v>186</v>
      </c>
      <c r="C107" s="306" t="s">
        <v>222</v>
      </c>
      <c r="D107" s="307"/>
      <c r="E107" s="162">
        <v>56.79</v>
      </c>
      <c r="F107" s="174">
        <v>1485</v>
      </c>
      <c r="G107" s="163">
        <f t="shared" ref="G107:G110" si="51">E107*F107</f>
        <v>84333.15</v>
      </c>
      <c r="H107" s="164"/>
      <c r="I107" s="165">
        <v>23</v>
      </c>
      <c r="J107" s="166">
        <v>2000</v>
      </c>
      <c r="K107" s="167">
        <f>J107/I107</f>
        <v>86.956521739130437</v>
      </c>
      <c r="L107" s="168">
        <v>23</v>
      </c>
      <c r="M107" s="166">
        <f>F107/V107*60</f>
        <v>1771.3717693837025</v>
      </c>
      <c r="N107" s="167">
        <f>M107/L107</f>
        <v>77.016163886247938</v>
      </c>
      <c r="O107" s="169">
        <f>L107-I107</f>
        <v>0</v>
      </c>
      <c r="P107" s="170">
        <f>N107-K107</f>
        <v>-9.9403578528824994</v>
      </c>
      <c r="Q107" s="171">
        <f>N107/K107</f>
        <v>0.88568588469185128</v>
      </c>
      <c r="R107" s="308">
        <f>Q123</f>
        <v>0.88551226337566857</v>
      </c>
      <c r="S107" s="172">
        <v>0.70833333333333337</v>
      </c>
      <c r="T107" s="173">
        <v>0.74326388888888884</v>
      </c>
      <c r="U107" s="174"/>
      <c r="V107" s="175">
        <v>50.299999999999869</v>
      </c>
      <c r="W107" s="103"/>
      <c r="X107" s="104"/>
      <c r="Y107" s="202"/>
      <c r="Z107" s="203"/>
      <c r="AA107" s="311"/>
      <c r="AB107" s="312"/>
      <c r="AC107" s="202"/>
      <c r="AD107" s="203"/>
      <c r="AE107" s="311"/>
      <c r="AF107" s="312"/>
      <c r="AG107" s="311"/>
      <c r="AH107" s="312"/>
      <c r="AI107" s="121">
        <f>M107-J107</f>
        <v>-228.62823061629751</v>
      </c>
      <c r="AJ107" s="171">
        <f>M107/J107</f>
        <v>0.88568588469185128</v>
      </c>
      <c r="AK107" s="379">
        <f>AJ123</f>
        <v>0.88551226337566846</v>
      </c>
    </row>
    <row r="108" spans="1:37" ht="15.75" customHeight="1">
      <c r="A108" s="317"/>
      <c r="B108" s="178" t="s">
        <v>186</v>
      </c>
      <c r="C108" s="298" t="s">
        <v>223</v>
      </c>
      <c r="D108" s="299"/>
      <c r="E108" s="107">
        <v>56.87</v>
      </c>
      <c r="F108" s="117">
        <v>1109</v>
      </c>
      <c r="G108" s="109">
        <f t="shared" si="51"/>
        <v>63068.829999999994</v>
      </c>
      <c r="H108" s="26"/>
      <c r="I108" s="110">
        <v>23</v>
      </c>
      <c r="J108" s="111">
        <v>2000</v>
      </c>
      <c r="K108" s="112">
        <f t="shared" ref="K108:K110" si="52">J108/I108</f>
        <v>86.956521739130437</v>
      </c>
      <c r="L108" s="113">
        <v>23</v>
      </c>
      <c r="M108" s="111">
        <f>F108/V108*60</f>
        <v>1772.8241563055058</v>
      </c>
      <c r="N108" s="112">
        <f>M108/L108</f>
        <v>77.079311143717646</v>
      </c>
      <c r="O108" s="114">
        <f>L108-I108</f>
        <v>0</v>
      </c>
      <c r="P108" s="115">
        <f>N108-K108</f>
        <v>-9.8772105954127909</v>
      </c>
      <c r="Q108" s="116">
        <f>N108/K108</f>
        <v>0.88641207815275291</v>
      </c>
      <c r="R108" s="309"/>
      <c r="S108" s="47">
        <v>0.74685185185185188</v>
      </c>
      <c r="T108" s="48">
        <v>0.7729166666666667</v>
      </c>
      <c r="U108" s="117">
        <v>5.1666666666667815</v>
      </c>
      <c r="V108" s="118">
        <v>37.533333333333339</v>
      </c>
      <c r="W108" s="119"/>
      <c r="X108" s="123"/>
      <c r="Y108" s="106"/>
      <c r="Z108" s="205"/>
      <c r="AA108" s="300"/>
      <c r="AB108" s="301"/>
      <c r="AC108" s="106"/>
      <c r="AD108" s="205"/>
      <c r="AE108" s="300"/>
      <c r="AF108" s="301"/>
      <c r="AG108" s="300"/>
      <c r="AH108" s="301"/>
      <c r="AI108" s="124">
        <f>M108-J108</f>
        <v>-227.17584369449423</v>
      </c>
      <c r="AJ108" s="116">
        <f>M108/J108</f>
        <v>0.88641207815275291</v>
      </c>
      <c r="AK108" s="380"/>
    </row>
    <row r="109" spans="1:37" ht="15.75" customHeight="1">
      <c r="A109" s="317"/>
      <c r="B109" s="178" t="s">
        <v>186</v>
      </c>
      <c r="C109" s="298" t="s">
        <v>224</v>
      </c>
      <c r="D109" s="299"/>
      <c r="E109" s="107">
        <v>47.6</v>
      </c>
      <c r="F109" s="117">
        <v>1409</v>
      </c>
      <c r="G109" s="109">
        <f t="shared" si="51"/>
        <v>67068.400000000009</v>
      </c>
      <c r="H109" s="26"/>
      <c r="I109" s="110">
        <v>23</v>
      </c>
      <c r="J109" s="111">
        <v>2000</v>
      </c>
      <c r="K109" s="112">
        <f t="shared" si="52"/>
        <v>86.956521739130437</v>
      </c>
      <c r="L109" s="113">
        <v>23</v>
      </c>
      <c r="M109" s="111">
        <f>F109/V109*60</f>
        <v>1768.0027884280212</v>
      </c>
      <c r="N109" s="112">
        <f>M109/L109</f>
        <v>76.86968645339222</v>
      </c>
      <c r="O109" s="114">
        <f>L109-I109</f>
        <v>0</v>
      </c>
      <c r="P109" s="115">
        <f>N109-K109</f>
        <v>-10.086835285738218</v>
      </c>
      <c r="Q109" s="116">
        <f>N109/K109</f>
        <v>0.88400139421401047</v>
      </c>
      <c r="R109" s="309"/>
      <c r="S109" s="47">
        <v>0.77651620370370367</v>
      </c>
      <c r="T109" s="48">
        <v>0.80972222222222223</v>
      </c>
      <c r="U109" s="117">
        <v>5.1833333333332376</v>
      </c>
      <c r="V109" s="118">
        <v>47.816666666666734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300"/>
      <c r="AH109" s="301"/>
      <c r="AI109" s="124">
        <f>M109-J109</f>
        <v>-231.99721157197882</v>
      </c>
      <c r="AJ109" s="116">
        <f>M109/J109</f>
        <v>0.88400139421401058</v>
      </c>
      <c r="AK109" s="380"/>
    </row>
    <row r="110" spans="1:37" ht="15.75" customHeight="1">
      <c r="A110" s="317"/>
      <c r="B110" s="178" t="s">
        <v>186</v>
      </c>
      <c r="C110" s="298" t="s">
        <v>225</v>
      </c>
      <c r="D110" s="299"/>
      <c r="E110" s="107">
        <v>54.09</v>
      </c>
      <c r="F110" s="117">
        <v>2270</v>
      </c>
      <c r="G110" s="109">
        <f t="shared" si="51"/>
        <v>122784.3</v>
      </c>
      <c r="H110" s="26"/>
      <c r="I110" s="110">
        <v>19</v>
      </c>
      <c r="J110" s="111">
        <v>2000</v>
      </c>
      <c r="K110" s="112">
        <f t="shared" si="52"/>
        <v>105.26315789473684</v>
      </c>
      <c r="L110" s="113">
        <v>19</v>
      </c>
      <c r="M110" s="111">
        <f>F110/V110*60</f>
        <v>1771.8993928881184</v>
      </c>
      <c r="N110" s="112">
        <f>M110/L110</f>
        <v>93.257862783585182</v>
      </c>
      <c r="O110" s="114">
        <f>L110-I110</f>
        <v>0</v>
      </c>
      <c r="P110" s="115">
        <f>N110-K110</f>
        <v>-12.005295111151653</v>
      </c>
      <c r="Q110" s="116">
        <f>N110/K110</f>
        <v>0.8859496964440593</v>
      </c>
      <c r="R110" s="309"/>
      <c r="S110" s="47">
        <v>0.81328703703703709</v>
      </c>
      <c r="T110" s="48">
        <v>0.8666666666666667</v>
      </c>
      <c r="U110" s="117">
        <v>5.1333333333333897</v>
      </c>
      <c r="V110" s="118">
        <v>76.866666666666646</v>
      </c>
      <c r="W110" s="119"/>
      <c r="X110" s="123"/>
      <c r="Y110" s="106"/>
      <c r="Z110" s="205"/>
      <c r="AA110" s="300"/>
      <c r="AB110" s="301"/>
      <c r="AC110" s="106"/>
      <c r="AD110" s="205"/>
      <c r="AE110" s="300"/>
      <c r="AF110" s="301"/>
      <c r="AG110" s="300"/>
      <c r="AH110" s="301"/>
      <c r="AI110" s="124">
        <f>M110-J110</f>
        <v>-228.10060711188157</v>
      </c>
      <c r="AJ110" s="116">
        <f>M110/J110</f>
        <v>0.88594969644405919</v>
      </c>
      <c r="AK110" s="380"/>
    </row>
    <row r="111" spans="1:37" ht="15.75" customHeight="1">
      <c r="A111" s="317"/>
      <c r="B111" s="178"/>
      <c r="C111" s="298"/>
      <c r="D111" s="299"/>
      <c r="E111" s="107"/>
      <c r="F111" s="117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106"/>
      <c r="Z111" s="205"/>
      <c r="AA111" s="300"/>
      <c r="AB111" s="301"/>
      <c r="AC111" s="106"/>
      <c r="AD111" s="205"/>
      <c r="AE111" s="300"/>
      <c r="AF111" s="301"/>
      <c r="AG111" s="300"/>
      <c r="AH111" s="301"/>
      <c r="AI111" s="124"/>
      <c r="AJ111" s="116"/>
      <c r="AK111" s="380"/>
    </row>
    <row r="112" spans="1:37" ht="15.75" customHeight="1">
      <c r="A112" s="317"/>
      <c r="B112" s="178"/>
      <c r="C112" s="298"/>
      <c r="D112" s="299"/>
      <c r="E112" s="107"/>
      <c r="F112" s="117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106"/>
      <c r="Z112" s="205"/>
      <c r="AA112" s="300"/>
      <c r="AB112" s="301"/>
      <c r="AC112" s="106"/>
      <c r="AD112" s="205"/>
      <c r="AE112" s="300"/>
      <c r="AF112" s="301"/>
      <c r="AG112" s="300"/>
      <c r="AH112" s="301"/>
      <c r="AI112" s="124"/>
      <c r="AJ112" s="116"/>
      <c r="AK112" s="380"/>
    </row>
    <row r="113" spans="1:37" ht="15.75" customHeight="1">
      <c r="A113" s="317"/>
      <c r="B113" s="178"/>
      <c r="C113" s="298"/>
      <c r="D113" s="299"/>
      <c r="E113" s="107"/>
      <c r="F113" s="117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106"/>
      <c r="Z113" s="205"/>
      <c r="AA113" s="300"/>
      <c r="AB113" s="301"/>
      <c r="AC113" s="106"/>
      <c r="AD113" s="205"/>
      <c r="AE113" s="300"/>
      <c r="AF113" s="301"/>
      <c r="AG113" s="300"/>
      <c r="AH113" s="301"/>
      <c r="AI113" s="124"/>
      <c r="AJ113" s="116"/>
      <c r="AK113" s="380"/>
    </row>
    <row r="114" spans="1:37" ht="15.75" customHeight="1">
      <c r="A114" s="317"/>
      <c r="B114" s="178"/>
      <c r="C114" s="298"/>
      <c r="D114" s="299"/>
      <c r="E114" s="107"/>
      <c r="F114" s="117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300"/>
      <c r="AH114" s="301"/>
      <c r="AI114" s="124"/>
      <c r="AJ114" s="116"/>
      <c r="AK114" s="380"/>
    </row>
    <row r="115" spans="1:37" ht="15.75" customHeight="1">
      <c r="A115" s="317"/>
      <c r="B115" s="178"/>
      <c r="C115" s="298"/>
      <c r="D115" s="299"/>
      <c r="E115" s="107"/>
      <c r="F115" s="117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23"/>
      <c r="Y115" s="106"/>
      <c r="Z115" s="205"/>
      <c r="AA115" s="300"/>
      <c r="AB115" s="301"/>
      <c r="AC115" s="106"/>
      <c r="AD115" s="205"/>
      <c r="AE115" s="300"/>
      <c r="AF115" s="301"/>
      <c r="AG115" s="300"/>
      <c r="AH115" s="301"/>
      <c r="AI115" s="124"/>
      <c r="AJ115" s="116"/>
      <c r="AK115" s="380"/>
    </row>
    <row r="116" spans="1:37" ht="15.75" customHeight="1">
      <c r="A116" s="317"/>
      <c r="B116" s="178"/>
      <c r="C116" s="298"/>
      <c r="D116" s="299"/>
      <c r="E116" s="107"/>
      <c r="F116" s="117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23"/>
      <c r="Y116" s="106"/>
      <c r="Z116" s="205"/>
      <c r="AA116" s="300"/>
      <c r="AB116" s="301"/>
      <c r="AC116" s="106"/>
      <c r="AD116" s="205"/>
      <c r="AE116" s="300"/>
      <c r="AF116" s="301"/>
      <c r="AG116" s="300"/>
      <c r="AH116" s="301"/>
      <c r="AI116" s="124"/>
      <c r="AJ116" s="116"/>
      <c r="AK116" s="380"/>
    </row>
    <row r="117" spans="1:37" ht="15.75" customHeight="1">
      <c r="A117" s="317"/>
      <c r="B117" s="178"/>
      <c r="C117" s="298"/>
      <c r="D117" s="299"/>
      <c r="E117" s="107"/>
      <c r="F117" s="117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23"/>
      <c r="Y117" s="106"/>
      <c r="Z117" s="205"/>
      <c r="AA117" s="300"/>
      <c r="AB117" s="301"/>
      <c r="AC117" s="106"/>
      <c r="AD117" s="205"/>
      <c r="AE117" s="300"/>
      <c r="AF117" s="301"/>
      <c r="AG117" s="300"/>
      <c r="AH117" s="301"/>
      <c r="AI117" s="124"/>
      <c r="AJ117" s="116"/>
      <c r="AK117" s="380"/>
    </row>
    <row r="118" spans="1:37" ht="15.75" customHeight="1">
      <c r="A118" s="317"/>
      <c r="B118" s="178"/>
      <c r="C118" s="298"/>
      <c r="D118" s="299"/>
      <c r="E118" s="107"/>
      <c r="F118" s="117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23"/>
      <c r="Y118" s="106"/>
      <c r="Z118" s="205"/>
      <c r="AA118" s="300"/>
      <c r="AB118" s="301"/>
      <c r="AC118" s="106"/>
      <c r="AD118" s="205"/>
      <c r="AE118" s="300"/>
      <c r="AF118" s="301"/>
      <c r="AG118" s="300"/>
      <c r="AH118" s="301"/>
      <c r="AI118" s="124"/>
      <c r="AJ118" s="116"/>
      <c r="AK118" s="380"/>
    </row>
    <row r="119" spans="1:37" ht="15.75" customHeight="1">
      <c r="A119" s="317"/>
      <c r="B119" s="178"/>
      <c r="C119" s="298"/>
      <c r="D119" s="299"/>
      <c r="E119" s="107"/>
      <c r="F119" s="117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23"/>
      <c r="Y119" s="106"/>
      <c r="Z119" s="205"/>
      <c r="AA119" s="300"/>
      <c r="AB119" s="301"/>
      <c r="AC119" s="106"/>
      <c r="AD119" s="205"/>
      <c r="AE119" s="300"/>
      <c r="AF119" s="301"/>
      <c r="AG119" s="300"/>
      <c r="AH119" s="301"/>
      <c r="AI119" s="124"/>
      <c r="AJ119" s="116"/>
      <c r="AK119" s="380"/>
    </row>
    <row r="120" spans="1:37" ht="15.75" customHeight="1">
      <c r="A120" s="317"/>
      <c r="B120" s="178"/>
      <c r="C120" s="298"/>
      <c r="D120" s="299"/>
      <c r="E120" s="107"/>
      <c r="F120" s="117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210"/>
      <c r="X120" s="211"/>
      <c r="Y120" s="106"/>
      <c r="Z120" s="205"/>
      <c r="AA120" s="300"/>
      <c r="AB120" s="301"/>
      <c r="AC120" s="106"/>
      <c r="AD120" s="205"/>
      <c r="AE120" s="300"/>
      <c r="AF120" s="301"/>
      <c r="AG120" s="300"/>
      <c r="AH120" s="301"/>
      <c r="AI120" s="124"/>
      <c r="AJ120" s="116"/>
      <c r="AK120" s="380"/>
    </row>
    <row r="121" spans="1:37" ht="15.75" customHeight="1">
      <c r="A121" s="317"/>
      <c r="B121" s="178"/>
      <c r="C121" s="298"/>
      <c r="D121" s="299"/>
      <c r="E121" s="107"/>
      <c r="F121" s="117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212"/>
      <c r="X121" s="213"/>
      <c r="Y121" s="106"/>
      <c r="Z121" s="205"/>
      <c r="AA121" s="300"/>
      <c r="AB121" s="301"/>
      <c r="AC121" s="106"/>
      <c r="AD121" s="205"/>
      <c r="AE121" s="300"/>
      <c r="AF121" s="301"/>
      <c r="AG121" s="300"/>
      <c r="AH121" s="301"/>
      <c r="AI121" s="124"/>
      <c r="AJ121" s="116"/>
      <c r="AK121" s="380"/>
    </row>
    <row r="122" spans="1:37" ht="15.75" customHeight="1">
      <c r="A122" s="317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47"/>
      <c r="T122" s="48"/>
      <c r="U122" s="140"/>
      <c r="V122" s="118"/>
      <c r="W122" s="212"/>
      <c r="X122" s="213"/>
      <c r="Y122" s="106"/>
      <c r="Z122" s="205"/>
      <c r="AA122" s="300"/>
      <c r="AB122" s="301"/>
      <c r="AC122" s="106"/>
      <c r="AD122" s="205"/>
      <c r="AE122" s="300"/>
      <c r="AF122" s="301"/>
      <c r="AG122" s="300"/>
      <c r="AH122" s="301"/>
      <c r="AI122" s="124"/>
      <c r="AJ122" s="116"/>
      <c r="AK122" s="380"/>
    </row>
    <row r="123" spans="1:37" ht="15.75" customHeight="1" thickBot="1">
      <c r="A123" s="318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53">AVERAGE(I107:I122)</f>
        <v>22</v>
      </c>
      <c r="J123" s="148">
        <f t="shared" si="53"/>
        <v>2000</v>
      </c>
      <c r="K123" s="149">
        <f t="shared" ref="K123" si="54">J123/I123</f>
        <v>90.909090909090907</v>
      </c>
      <c r="L123" s="147">
        <f t="shared" ref="L123:M123" si="55">AVERAGE(L107:L122)</f>
        <v>22</v>
      </c>
      <c r="M123" s="148">
        <f t="shared" si="55"/>
        <v>1771.0245267513369</v>
      </c>
      <c r="N123" s="149">
        <f>M123/L123</f>
        <v>80.501114852333501</v>
      </c>
      <c r="O123" s="150">
        <f>L123-I123</f>
        <v>0</v>
      </c>
      <c r="P123" s="151">
        <f>N123-K123</f>
        <v>-10.407976056757406</v>
      </c>
      <c r="Q123" s="152">
        <f>N123/K123</f>
        <v>0.88551226337566857</v>
      </c>
      <c r="R123" s="310"/>
      <c r="S123" s="153">
        <f>S107</f>
        <v>0.70833333333333337</v>
      </c>
      <c r="T123" s="154">
        <f>INDEX(T107:T122,COUNTA(T107:T122))</f>
        <v>0.8666666666666667</v>
      </c>
      <c r="U123" s="155"/>
      <c r="V123" s="181"/>
      <c r="W123" s="214"/>
      <c r="X123" s="215"/>
      <c r="Y123" s="206">
        <f t="shared" ref="Y123:Z123" si="56">SUM(Y107:Y122)</f>
        <v>0</v>
      </c>
      <c r="Z123" s="207">
        <f t="shared" si="56"/>
        <v>0</v>
      </c>
      <c r="AA123" s="296"/>
      <c r="AB123" s="297"/>
      <c r="AC123" s="206">
        <f t="shared" ref="AC123:AD123" si="57">SUM(AC107:AC122)</f>
        <v>0</v>
      </c>
      <c r="AD123" s="207">
        <f t="shared" si="57"/>
        <v>0</v>
      </c>
      <c r="AE123" s="296"/>
      <c r="AF123" s="297"/>
      <c r="AG123" s="296"/>
      <c r="AH123" s="297"/>
      <c r="AI123" s="183">
        <f>M123-J123</f>
        <v>-228.97547324866309</v>
      </c>
      <c r="AJ123" s="152">
        <f>M123/J123</f>
        <v>0.88551226337566846</v>
      </c>
      <c r="AK123" s="381"/>
    </row>
    <row r="125" spans="1:37">
      <c r="AA125" s="294" t="s">
        <v>165</v>
      </c>
      <c r="AB125" s="294"/>
      <c r="AE125" s="5" t="s">
        <v>226</v>
      </c>
      <c r="AF125" s="190"/>
      <c r="AG125" s="190"/>
      <c r="AH125" s="190"/>
    </row>
    <row r="126" spans="1:37">
      <c r="AA126" s="294" t="s">
        <v>166</v>
      </c>
      <c r="AB126" s="294"/>
      <c r="AE126" s="5" t="s">
        <v>227</v>
      </c>
      <c r="AF126" s="190"/>
      <c r="AG126" s="190"/>
      <c r="AH126" s="190"/>
    </row>
    <row r="127" spans="1:37">
      <c r="AA127" s="294" t="s">
        <v>167</v>
      </c>
      <c r="AB127" s="294"/>
      <c r="AE127" s="5" t="s">
        <v>228</v>
      </c>
      <c r="AF127" s="190"/>
      <c r="AG127" s="190"/>
      <c r="AH127" s="190"/>
    </row>
    <row r="128" spans="1:37">
      <c r="AA128" s="294" t="s">
        <v>168</v>
      </c>
      <c r="AB128" s="294"/>
      <c r="AE128" s="5" t="s">
        <v>229</v>
      </c>
      <c r="AF128" s="190"/>
      <c r="AG128" s="190"/>
      <c r="AH128" s="190"/>
    </row>
    <row r="129" spans="27:34">
      <c r="AA129" s="294" t="s">
        <v>169</v>
      </c>
      <c r="AB129" s="294"/>
      <c r="AE129" s="5" t="s">
        <v>230</v>
      </c>
      <c r="AF129" s="190"/>
      <c r="AG129" s="190"/>
      <c r="AH129" s="190"/>
    </row>
    <row r="130" spans="27:34">
      <c r="AA130" s="294" t="s">
        <v>170</v>
      </c>
      <c r="AB130" s="294"/>
      <c r="AE130" s="5" t="s">
        <v>231</v>
      </c>
      <c r="AF130" s="190"/>
      <c r="AG130" s="190"/>
      <c r="AH130" s="190"/>
    </row>
    <row r="131" spans="27:34">
      <c r="AA131" s="294" t="s">
        <v>171</v>
      </c>
      <c r="AB131" s="294"/>
      <c r="AE131" s="221" t="s">
        <v>232</v>
      </c>
      <c r="AF131" s="190"/>
      <c r="AG131" s="190"/>
      <c r="AH131" s="190"/>
    </row>
    <row r="132" spans="27:34">
      <c r="AA132" s="294" t="s">
        <v>172</v>
      </c>
      <c r="AB132" s="294"/>
      <c r="AE132" s="221" t="s">
        <v>233</v>
      </c>
      <c r="AF132" s="190"/>
      <c r="AG132" s="190"/>
      <c r="AH132" s="190"/>
    </row>
    <row r="133" spans="27:34">
      <c r="AA133" s="294" t="s">
        <v>173</v>
      </c>
      <c r="AB133" s="294"/>
      <c r="AE133" s="221" t="s">
        <v>234</v>
      </c>
      <c r="AF133" s="190"/>
      <c r="AG133" s="190"/>
      <c r="AH133" s="190"/>
    </row>
    <row r="134" spans="27:34">
      <c r="AA134" s="294" t="s">
        <v>174</v>
      </c>
      <c r="AB134" s="294"/>
      <c r="AE134" s="221"/>
      <c r="AF134" s="190"/>
      <c r="AG134" s="190"/>
      <c r="AH134" s="190"/>
    </row>
    <row r="135" spans="27:34">
      <c r="AA135" s="294" t="s">
        <v>175</v>
      </c>
      <c r="AB135" s="294"/>
      <c r="AE135" s="221"/>
      <c r="AF135" s="190"/>
      <c r="AG135" s="190"/>
      <c r="AH135" s="190"/>
    </row>
    <row r="136" spans="27:34">
      <c r="AA136" s="294" t="s">
        <v>176</v>
      </c>
      <c r="AB136" s="294"/>
      <c r="AE136" s="190"/>
      <c r="AF136" s="190"/>
      <c r="AG136" s="190"/>
      <c r="AH136" s="190"/>
    </row>
    <row r="137" spans="27:34">
      <c r="AA137" s="294" t="s">
        <v>177</v>
      </c>
      <c r="AB137" s="294"/>
      <c r="AE137" s="190"/>
      <c r="AF137" s="190"/>
      <c r="AG137" s="190"/>
      <c r="AH137" s="190"/>
    </row>
  </sheetData>
  <mergeCells count="548"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AE45:AF45"/>
    <mergeCell ref="AG45:AH45"/>
    <mergeCell ref="C50:D50"/>
    <mergeCell ref="AA50:AB50"/>
    <mergeCell ref="AE50:AF50"/>
    <mergeCell ref="AG50:AH50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AE79:AF79"/>
    <mergeCell ref="AG79:AH79"/>
    <mergeCell ref="C84:D84"/>
    <mergeCell ref="AA84:AB84"/>
    <mergeCell ref="AE84:AF84"/>
    <mergeCell ref="AG84:AH84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AE113:AF113"/>
    <mergeCell ref="AG113:AH113"/>
    <mergeCell ref="C118:D118"/>
    <mergeCell ref="AA118:AB118"/>
    <mergeCell ref="AE118:AF118"/>
    <mergeCell ref="AG118:AH118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782" priority="2" operator="greaterThan">
      <formula>0</formula>
    </cfRule>
  </conditionalFormatting>
  <conditionalFormatting sqref="P5:P123 AI5:AI123">
    <cfRule type="cellIs" dxfId="781" priority="5" operator="lessThan">
      <formula>0</formula>
    </cfRule>
  </conditionalFormatting>
  <conditionalFormatting sqref="Q5:Q123 AJ5:AJ123">
    <cfRule type="cellIs" dxfId="780" priority="3" operator="greaterThan">
      <formula>1</formula>
    </cfRule>
    <cfRule type="cellIs" dxfId="779" priority="4" operator="lessThan">
      <formula>0.8</formula>
    </cfRule>
  </conditionalFormatting>
  <conditionalFormatting sqref="AK5 R5:R123 AK90:AK107">
    <cfRule type="cellIs" dxfId="778" priority="6" operator="lessThan">
      <formula>0.8</formula>
    </cfRule>
  </conditionalFormatting>
  <conditionalFormatting sqref="AK22">
    <cfRule type="cellIs" dxfId="777" priority="10" operator="lessThan">
      <formula>0.8</formula>
    </cfRule>
  </conditionalFormatting>
  <conditionalFormatting sqref="AK37">
    <cfRule type="cellIs" dxfId="776" priority="9" operator="lessThan">
      <formula>0.8</formula>
    </cfRule>
  </conditionalFormatting>
  <conditionalFormatting sqref="AK39:AK74">
    <cfRule type="cellIs" dxfId="775" priority="7" operator="lessThan">
      <formula>0.8</formula>
    </cfRule>
  </conditionalFormatting>
  <conditionalFormatting sqref="AK80:AK88">
    <cfRule type="cellIs" dxfId="774" priority="8" operator="lessThan">
      <formula>0.8</formula>
    </cfRule>
  </conditionalFormatting>
  <conditionalFormatting sqref="AK122">
    <cfRule type="cellIs" dxfId="773" priority="1" operator="lessThan">
      <formula>0.8</formula>
    </cfRule>
  </conditionalFormatting>
  <dataValidations count="2">
    <dataValidation type="list" allowBlank="1" showInputMessage="1" showErrorMessage="1" sqref="AA5:AB123" xr:uid="{F8E131D2-E8BF-4A1F-9232-D8E59F93777C}">
      <formula1>$AA$125:$AA$137</formula1>
    </dataValidation>
    <dataValidation type="list" allowBlank="1" showInputMessage="1" showErrorMessage="1" sqref="AE5:AH123" xr:uid="{06498338-494E-4FB7-A9D1-ADC012466482}">
      <formula1>$AE$125:$AE$133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4C1B-9822-45A4-A2A4-773307331B0A}">
  <sheetPr>
    <tabColor theme="8" tint="0.59999389629810485"/>
  </sheetPr>
  <dimension ref="B1:AR42"/>
  <sheetViews>
    <sheetView topLeftCell="A13" zoomScale="70" zoomScaleNormal="70" workbookViewId="0">
      <selection activeCell="D34" sqref="D34:X3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235</v>
      </c>
      <c r="D3" s="284"/>
      <c r="E3" s="3" t="s">
        <v>3</v>
      </c>
      <c r="F3" s="285">
        <f>'1230(18度C)'!D1+'1230(4度C)'!D1</f>
        <v>160010</v>
      </c>
      <c r="G3" s="286"/>
      <c r="H3" s="3" t="s">
        <v>4</v>
      </c>
      <c r="I3" s="287">
        <f>'1230(18度C)'!F1+'1230(4度C)'!F1</f>
        <v>4991542.16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498.79134043587982</v>
      </c>
      <c r="F6" s="259" t="e">
        <f>AVERAGE(#REF!,D14:K14)</f>
        <v>#REF!</v>
      </c>
      <c r="G6" s="260">
        <f>AVERAGE(D14:K14)</f>
        <v>196.89372397494091</v>
      </c>
      <c r="H6" s="261"/>
      <c r="I6" s="260">
        <f>AVERAGE(L14:O14)</f>
        <v>96.103896103896105</v>
      </c>
      <c r="J6" s="261"/>
      <c r="K6" s="260">
        <f>AVERAGE(D32:O32)</f>
        <v>703.4</v>
      </c>
      <c r="L6" s="261"/>
      <c r="M6" s="260">
        <f>AVERAGE(P32:X32)</f>
        <v>757.15527506549176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440.60228233209148</v>
      </c>
      <c r="F7" s="255" t="e">
        <f>AVERAGE(#REF!,D15:K15)</f>
        <v>#REF!</v>
      </c>
      <c r="G7" s="256">
        <f>AVERAGE(D15:K15)</f>
        <v>176.7627071229569</v>
      </c>
      <c r="H7" s="257"/>
      <c r="I7" s="256">
        <f>AVERAGE(L15:O15)</f>
        <v>85.106944974451238</v>
      </c>
      <c r="J7" s="257"/>
      <c r="K7" s="256">
        <f>AVERAGE(D33:O33)</f>
        <v>618.48124237277523</v>
      </c>
      <c r="L7" s="257"/>
      <c r="M7" s="256">
        <f>AVERAGE(P33:X33)</f>
        <v>668.76103244359842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0.8842687862766242</v>
      </c>
      <c r="F8" s="264" t="e">
        <f>AVERAGE(D16:K16,#REF!)</f>
        <v>#REF!</v>
      </c>
      <c r="G8" s="243">
        <f>AVERAGE(D16:K16)</f>
        <v>0.89057336416426192</v>
      </c>
      <c r="H8" s="244"/>
      <c r="I8" s="243">
        <f>AVERAGE(L16:O16)</f>
        <v>0.88556926247401879</v>
      </c>
      <c r="J8" s="244"/>
      <c r="K8" s="243">
        <f>AVERAGE(D34:O34)</f>
        <v>0.88008120438085913</v>
      </c>
      <c r="L8" s="244"/>
      <c r="M8" s="243">
        <f>AVERAGE(P34:X34)</f>
        <v>0.8816315998057942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 t="s">
        <v>43</v>
      </c>
      <c r="E14" s="28">
        <v>97.391304347826093</v>
      </c>
      <c r="F14" s="28">
        <v>96.84210526315789</v>
      </c>
      <c r="G14" s="28">
        <v>86.956521739130437</v>
      </c>
      <c r="H14" s="28">
        <v>103.27868852459017</v>
      </c>
      <c r="I14" s="28">
        <v>600</v>
      </c>
      <c r="J14" s="28" t="s">
        <v>43</v>
      </c>
      <c r="K14" s="29" t="s">
        <v>43</v>
      </c>
      <c r="L14" s="27" t="s">
        <v>43</v>
      </c>
      <c r="M14" s="30">
        <v>101.2987012987013</v>
      </c>
      <c r="N14" s="28">
        <v>90.909090909090907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 t="s">
        <v>43</v>
      </c>
      <c r="E15" s="35">
        <v>86.511405922069798</v>
      </c>
      <c r="F15" s="35">
        <v>85.93606855765681</v>
      </c>
      <c r="G15" s="35">
        <v>77.071252711026716</v>
      </c>
      <c r="H15" s="35">
        <v>91.533302147879027</v>
      </c>
      <c r="I15" s="35">
        <v>542.7615062761522</v>
      </c>
      <c r="J15" s="35" t="s">
        <v>43</v>
      </c>
      <c r="K15" s="36" t="s">
        <v>43</v>
      </c>
      <c r="L15" s="34" t="s">
        <v>43</v>
      </c>
      <c r="M15" s="37">
        <v>89.712643525129295</v>
      </c>
      <c r="N15" s="35">
        <v>80.501246423773168</v>
      </c>
      <c r="O15" s="38" t="s">
        <v>43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 t="s">
        <v>43</v>
      </c>
      <c r="E16" s="43">
        <f t="shared" ref="E16:I16" si="0">E15/E14</f>
        <v>0.88828675723553807</v>
      </c>
      <c r="F16" s="43">
        <f t="shared" si="0"/>
        <v>0.88738331662797798</v>
      </c>
      <c r="G16" s="43">
        <f t="shared" si="0"/>
        <v>0.88631940617680716</v>
      </c>
      <c r="H16" s="43">
        <f t="shared" si="0"/>
        <v>0.8862748303207334</v>
      </c>
      <c r="I16" s="43">
        <f t="shared" si="0"/>
        <v>0.90460251046025364</v>
      </c>
      <c r="J16" s="43" t="s">
        <v>43</v>
      </c>
      <c r="K16" s="44" t="s">
        <v>43</v>
      </c>
      <c r="L16" s="42" t="s">
        <v>43</v>
      </c>
      <c r="M16" s="45">
        <f t="shared" ref="M16:N16" si="1">M15/M14</f>
        <v>0.88562481428653272</v>
      </c>
      <c r="N16" s="43">
        <f t="shared" si="1"/>
        <v>0.88551371066150486</v>
      </c>
      <c r="O16" s="46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 t="s">
        <v>43</v>
      </c>
      <c r="E17" s="48">
        <v>0.2502199074074074</v>
      </c>
      <c r="F17" s="48">
        <v>0.20833333333333334</v>
      </c>
      <c r="G17" s="48">
        <v>0.29166666666666669</v>
      </c>
      <c r="H17" s="48">
        <v>0.29180555555555554</v>
      </c>
      <c r="I17" s="48">
        <v>0.31811342592592595</v>
      </c>
      <c r="J17" s="48" t="s">
        <v>43</v>
      </c>
      <c r="K17" s="48" t="s">
        <v>43</v>
      </c>
      <c r="L17" s="47" t="s">
        <v>43</v>
      </c>
      <c r="M17" s="49">
        <v>0.70861111111111108</v>
      </c>
      <c r="N17" s="48">
        <v>0.70835648148148145</v>
      </c>
      <c r="O17" s="50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 t="s">
        <v>43</v>
      </c>
      <c r="E18" s="48">
        <v>0.60849537037037038</v>
      </c>
      <c r="F18" s="48">
        <v>0.55902777777777779</v>
      </c>
      <c r="G18" s="48">
        <v>0.56111111111111112</v>
      </c>
      <c r="H18" s="48">
        <v>0.46250000000000002</v>
      </c>
      <c r="I18" s="48">
        <v>0.33194444444444443</v>
      </c>
      <c r="J18" s="48" t="s">
        <v>43</v>
      </c>
      <c r="K18" s="48" t="s">
        <v>43</v>
      </c>
      <c r="L18" s="47" t="s">
        <v>43</v>
      </c>
      <c r="M18" s="49">
        <v>0.8716666666666667</v>
      </c>
      <c r="N18" s="48">
        <v>0.87646990740740738</v>
      </c>
      <c r="O18" s="50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 t="s">
        <v>43</v>
      </c>
      <c r="E23" s="64">
        <v>23</v>
      </c>
      <c r="F23" s="64">
        <v>19</v>
      </c>
      <c r="G23" s="64">
        <v>23</v>
      </c>
      <c r="H23" s="64">
        <v>20.333333333333332</v>
      </c>
      <c r="I23" s="64">
        <v>6</v>
      </c>
      <c r="J23" s="64" t="s">
        <v>43</v>
      </c>
      <c r="K23" s="65" t="s">
        <v>43</v>
      </c>
      <c r="L23" s="63" t="s">
        <v>43</v>
      </c>
      <c r="M23" s="66">
        <v>19.25</v>
      </c>
      <c r="N23" s="64">
        <v>22</v>
      </c>
      <c r="O23" s="67" t="s">
        <v>43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248.66666666666669</v>
      </c>
      <c r="H32" s="28">
        <v>433.33333333333331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715.38461538461547</v>
      </c>
      <c r="U32" s="28" t="s">
        <v>43</v>
      </c>
      <c r="V32" s="28">
        <v>825</v>
      </c>
      <c r="W32" s="28">
        <v>969.23076923076928</v>
      </c>
      <c r="X32" s="31">
        <v>1023.5294117647059</v>
      </c>
    </row>
    <row r="33" spans="2:24" ht="39.6" customHeight="1">
      <c r="B33" s="240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217.1031062648569</v>
      </c>
      <c r="H33" s="35">
        <v>386.08688913541408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723.84188633070744</v>
      </c>
      <c r="N33" s="35">
        <v>1001.882467906797</v>
      </c>
      <c r="O33" s="35">
        <v>763.49186222610058</v>
      </c>
      <c r="P33" s="34">
        <v>219.29011570343121</v>
      </c>
      <c r="Q33" s="35" t="s">
        <v>43</v>
      </c>
      <c r="R33" s="35" t="s">
        <v>43</v>
      </c>
      <c r="S33" s="35" t="s">
        <v>43</v>
      </c>
      <c r="T33" s="35">
        <v>635.22382450353905</v>
      </c>
      <c r="U33" s="35" t="s">
        <v>43</v>
      </c>
      <c r="V33" s="35">
        <v>736.20810357258665</v>
      </c>
      <c r="W33" s="35">
        <v>859.26599526783752</v>
      </c>
      <c r="X33" s="38">
        <v>893.81712317059748</v>
      </c>
    </row>
    <row r="34" spans="2:24" ht="40.15" customHeight="1">
      <c r="B34" s="240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0.87306879194982667</v>
      </c>
      <c r="H34" s="43">
        <f>H33/H32</f>
        <v>0.89096974415864794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0.87738410464328176</v>
      </c>
      <c r="N34" s="43">
        <f>N33/N32</f>
        <v>0.8712021460059105</v>
      </c>
      <c r="O34" s="43">
        <f>O33/O32</f>
        <v>0.88778123514662854</v>
      </c>
      <c r="P34" s="42">
        <f>P33/P32</f>
        <v>0.86802337465941526</v>
      </c>
      <c r="Q34" s="43" t="s">
        <v>43</v>
      </c>
      <c r="R34" s="43" t="s">
        <v>43</v>
      </c>
      <c r="S34" s="43" t="s">
        <v>43</v>
      </c>
      <c r="T34" s="43">
        <f>T33/T32</f>
        <v>0.88794728156408675</v>
      </c>
      <c r="U34" s="43" t="s">
        <v>43</v>
      </c>
      <c r="V34" s="43">
        <f>V33/V32</f>
        <v>0.89237345887586261</v>
      </c>
      <c r="W34" s="43">
        <f>W33/W32</f>
        <v>0.88654428083189585</v>
      </c>
      <c r="X34" s="46">
        <f>X33/X32</f>
        <v>0.87326960309771018</v>
      </c>
    </row>
    <row r="35" spans="2:24" ht="17.25" customHeight="1">
      <c r="B35" s="225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0.33620370370370373</v>
      </c>
      <c r="H35" s="48">
        <v>0.25008101851851849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0.20833333333333334</v>
      </c>
      <c r="N35" s="48">
        <v>0.20833333333333334</v>
      </c>
      <c r="O35" s="48">
        <v>0.25012731481481482</v>
      </c>
      <c r="P35" s="47">
        <v>0.70854166666666663</v>
      </c>
      <c r="Q35" s="48" t="s">
        <v>43</v>
      </c>
      <c r="R35" s="48" t="s">
        <v>43</v>
      </c>
      <c r="S35" s="48" t="s">
        <v>43</v>
      </c>
      <c r="T35" s="48">
        <v>0.70833333333333337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26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0.55773148148148144</v>
      </c>
      <c r="H36" s="48">
        <v>0.29747685185185185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0.45974537037037039</v>
      </c>
      <c r="N36" s="48">
        <v>0.44192129629629628</v>
      </c>
      <c r="O36" s="48">
        <v>0.39802083333333332</v>
      </c>
      <c r="P36" s="47">
        <v>0.81388888888888899</v>
      </c>
      <c r="Q36" s="48" t="s">
        <v>43</v>
      </c>
      <c r="R36" s="48" t="s">
        <v>43</v>
      </c>
      <c r="S36" s="48" t="s">
        <v>43</v>
      </c>
      <c r="T36" s="48">
        <v>0.86458333333333337</v>
      </c>
      <c r="U36" s="48" t="s">
        <v>43</v>
      </c>
      <c r="V36" s="48">
        <v>0.87638888888888888</v>
      </c>
      <c r="W36" s="48">
        <v>0.97446759259259264</v>
      </c>
      <c r="X36" s="50">
        <v>0.97361111111111109</v>
      </c>
    </row>
    <row r="37" spans="2:24" ht="17.25" customHeight="1">
      <c r="B37" s="226" t="s">
        <v>54</v>
      </c>
      <c r="C37" s="227"/>
      <c r="D37" s="64" t="s">
        <v>43</v>
      </c>
      <c r="E37" s="64" t="s">
        <v>43</v>
      </c>
      <c r="F37" s="64" t="s">
        <v>43</v>
      </c>
      <c r="G37" s="64">
        <v>12.5</v>
      </c>
      <c r="H37" s="64">
        <v>6</v>
      </c>
      <c r="I37" s="64" t="s">
        <v>43</v>
      </c>
      <c r="J37" s="64" t="s">
        <v>43</v>
      </c>
      <c r="K37" s="64" t="s">
        <v>43</v>
      </c>
      <c r="L37" s="64" t="s">
        <v>43</v>
      </c>
      <c r="M37" s="64">
        <v>4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4</v>
      </c>
      <c r="W37" s="64">
        <v>3.25</v>
      </c>
      <c r="X37" s="67">
        <v>3.4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4:B16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32:B34"/>
    <mergeCell ref="B17:B18"/>
    <mergeCell ref="B19:B20"/>
    <mergeCell ref="B21:B22"/>
    <mergeCell ref="B23:C23"/>
    <mergeCell ref="B24:C24"/>
    <mergeCell ref="B25:C25"/>
    <mergeCell ref="B26:C26"/>
    <mergeCell ref="B29:C29"/>
    <mergeCell ref="D29:O29"/>
    <mergeCell ref="P29:X29"/>
    <mergeCell ref="B30:C31"/>
    <mergeCell ref="B35:B36"/>
    <mergeCell ref="B37:C37"/>
    <mergeCell ref="B38:C38"/>
    <mergeCell ref="B39:C39"/>
    <mergeCell ref="B40:C40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E798-3578-4259-9AFC-8FB3A7E8D7EF}">
  <sheetPr>
    <tabColor theme="8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pane="bottomLeft" activeCell="T23" sqref="T23"/>
      <selection activeCell="T23" sqref="T23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SUM(F5:F174)</f>
        <v>105992</v>
      </c>
      <c r="E1" s="94" t="s">
        <v>4</v>
      </c>
      <c r="F1" s="95">
        <f>SUM(G5:G174)</f>
        <v>2115740.84</v>
      </c>
      <c r="G1" s="96" t="s">
        <v>85</v>
      </c>
      <c r="H1" s="97">
        <f>L21+L38+L55+L72+L89+L106+L123+L140+L157+L174</f>
        <v>58.483333333333334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46021</v>
      </c>
      <c r="B2" s="353"/>
      <c r="C2" s="98" t="s">
        <v>41</v>
      </c>
      <c r="D2" s="99">
        <f>AVERAGE(N21,N38,N55,N72,N89,N106,N123,N140,N157,N174)</f>
        <v>643.62113740818688</v>
      </c>
      <c r="E2" s="99" t="s">
        <v>92</v>
      </c>
      <c r="F2" s="100">
        <f>F1/D1</f>
        <v>19.961325760434747</v>
      </c>
      <c r="G2" s="101" t="s">
        <v>93</v>
      </c>
      <c r="H2" s="102">
        <f>COUNT(H5:H174)</f>
        <v>2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16" t="s">
        <v>115</v>
      </c>
      <c r="B5" s="106" t="s">
        <v>116</v>
      </c>
      <c r="C5" s="306" t="s">
        <v>117</v>
      </c>
      <c r="D5" s="307"/>
      <c r="E5" s="107">
        <v>19.7</v>
      </c>
      <c r="F5" s="108">
        <v>709</v>
      </c>
      <c r="G5" s="109">
        <f t="shared" ref="G5:G10" si="0">E5*F5</f>
        <v>13967.3</v>
      </c>
      <c r="H5" s="26"/>
      <c r="I5" s="110">
        <v>6</v>
      </c>
      <c r="J5" s="111">
        <v>2500</v>
      </c>
      <c r="K5" s="112">
        <f t="shared" ref="K5:K10" si="1">J5/I5</f>
        <v>416.66666666666669</v>
      </c>
      <c r="L5" s="113">
        <v>6</v>
      </c>
      <c r="M5" s="111">
        <f t="shared" ref="M5:M10" si="2">F5/V5*60</f>
        <v>2254.7703180212088</v>
      </c>
      <c r="N5" s="112">
        <f t="shared" ref="N5:N10" si="3">M5/L5</f>
        <v>375.7950530035348</v>
      </c>
      <c r="O5" s="114">
        <f t="shared" ref="O5:O10" si="4">L5-I5</f>
        <v>0</v>
      </c>
      <c r="P5" s="115">
        <f t="shared" ref="P5:P10" si="5">N5-K5</f>
        <v>-40.871613663131882</v>
      </c>
      <c r="Q5" s="116">
        <f t="shared" ref="Q5:Q10" si="6">N5/K5</f>
        <v>0.90190812720848346</v>
      </c>
      <c r="R5" s="308">
        <f>Q21</f>
        <v>0.87306879194982667</v>
      </c>
      <c r="S5" s="47">
        <v>0.33620370370370373</v>
      </c>
      <c r="T5" s="48">
        <v>0.34930555555555554</v>
      </c>
      <c r="U5" s="117">
        <v>6.1333333333333862</v>
      </c>
      <c r="V5" s="118">
        <v>18.866666666666603</v>
      </c>
      <c r="W5" s="119"/>
      <c r="X5" s="123"/>
      <c r="Y5" s="311"/>
      <c r="Z5" s="312"/>
      <c r="AA5" s="121">
        <f t="shared" ref="AA5:AA10" si="7">M5-J5</f>
        <v>-245.22968197879118</v>
      </c>
      <c r="AB5" s="171">
        <f t="shared" ref="AB5:AB10" si="8">M5/J5</f>
        <v>0.90190812720848357</v>
      </c>
      <c r="AC5" s="313">
        <f>AB21</f>
        <v>0.87306879194982667</v>
      </c>
    </row>
    <row r="6" spans="1:29" ht="15.75" customHeight="1">
      <c r="A6" s="317"/>
      <c r="B6" s="106" t="s">
        <v>118</v>
      </c>
      <c r="C6" s="298" t="s">
        <v>119</v>
      </c>
      <c r="D6" s="299"/>
      <c r="E6" s="107">
        <v>28.57</v>
      </c>
      <c r="F6" s="108">
        <v>2560</v>
      </c>
      <c r="G6" s="109">
        <f t="shared" si="0"/>
        <v>73139.199999999997</v>
      </c>
      <c r="H6" s="26"/>
      <c r="I6" s="110">
        <v>12</v>
      </c>
      <c r="J6" s="111">
        <v>3600</v>
      </c>
      <c r="K6" s="112">
        <f t="shared" si="1"/>
        <v>300</v>
      </c>
      <c r="L6" s="113">
        <v>12</v>
      </c>
      <c r="M6" s="111">
        <f t="shared" si="2"/>
        <v>3110.3611204859981</v>
      </c>
      <c r="N6" s="112">
        <f t="shared" si="3"/>
        <v>259.19676004049984</v>
      </c>
      <c r="O6" s="114">
        <f t="shared" si="4"/>
        <v>0</v>
      </c>
      <c r="P6" s="115">
        <f t="shared" si="5"/>
        <v>-40.803239959500161</v>
      </c>
      <c r="Q6" s="116">
        <f t="shared" si="6"/>
        <v>0.86398920013499947</v>
      </c>
      <c r="R6" s="309"/>
      <c r="S6" s="47">
        <v>0.3527777777777778</v>
      </c>
      <c r="T6" s="48">
        <v>0.38707175925925924</v>
      </c>
      <c r="U6" s="117">
        <v>5.0000000000000622</v>
      </c>
      <c r="V6" s="118">
        <v>49.383333333333269</v>
      </c>
      <c r="W6" s="119"/>
      <c r="X6" s="123"/>
      <c r="Y6" s="300"/>
      <c r="Z6" s="301"/>
      <c r="AA6" s="124">
        <f t="shared" si="7"/>
        <v>-489.63887951400193</v>
      </c>
      <c r="AB6" s="116">
        <f t="shared" si="8"/>
        <v>0.86398920013499947</v>
      </c>
      <c r="AC6" s="314"/>
    </row>
    <row r="7" spans="1:29" ht="15.75" customHeight="1">
      <c r="A7" s="317"/>
      <c r="B7" s="106" t="s">
        <v>116</v>
      </c>
      <c r="C7" s="298" t="s">
        <v>120</v>
      </c>
      <c r="D7" s="299"/>
      <c r="E7" s="107">
        <v>29.85</v>
      </c>
      <c r="F7" s="108">
        <v>2101</v>
      </c>
      <c r="G7" s="109">
        <f t="shared" si="0"/>
        <v>62714.850000000006</v>
      </c>
      <c r="H7" s="26"/>
      <c r="I7" s="110">
        <v>17</v>
      </c>
      <c r="J7" s="111">
        <v>3600</v>
      </c>
      <c r="K7" s="112">
        <f t="shared" si="1"/>
        <v>211.76470588235293</v>
      </c>
      <c r="L7" s="113">
        <v>17</v>
      </c>
      <c r="M7" s="111">
        <f t="shared" si="2"/>
        <v>3117.7246496290209</v>
      </c>
      <c r="N7" s="112">
        <f t="shared" si="3"/>
        <v>183.39556762523651</v>
      </c>
      <c r="O7" s="114">
        <f t="shared" si="4"/>
        <v>0</v>
      </c>
      <c r="P7" s="115">
        <f t="shared" si="5"/>
        <v>-28.369138257116418</v>
      </c>
      <c r="Q7" s="116">
        <f t="shared" si="6"/>
        <v>0.86603462489695027</v>
      </c>
      <c r="R7" s="309"/>
      <c r="S7" s="47">
        <v>0.39027777777777778</v>
      </c>
      <c r="T7" s="48">
        <v>0.41835648148148147</v>
      </c>
      <c r="U7" s="117">
        <v>4.6166666666666956</v>
      </c>
      <c r="V7" s="118">
        <v>40.433333333333309</v>
      </c>
      <c r="W7" s="119"/>
      <c r="X7" s="123"/>
      <c r="Y7" s="300"/>
      <c r="Z7" s="301"/>
      <c r="AA7" s="124">
        <f t="shared" si="7"/>
        <v>-482.27535037097914</v>
      </c>
      <c r="AB7" s="116">
        <f t="shared" si="8"/>
        <v>0.86603462489695027</v>
      </c>
      <c r="AC7" s="314"/>
    </row>
    <row r="8" spans="1:29" ht="15.75" customHeight="1">
      <c r="A8" s="317"/>
      <c r="B8" s="106" t="s">
        <v>116</v>
      </c>
      <c r="C8" s="298" t="s">
        <v>121</v>
      </c>
      <c r="D8" s="299"/>
      <c r="E8" s="107">
        <v>29.52</v>
      </c>
      <c r="F8" s="108">
        <v>1987</v>
      </c>
      <c r="G8" s="109">
        <f t="shared" si="0"/>
        <v>58656.24</v>
      </c>
      <c r="H8" s="13"/>
      <c r="I8" s="110">
        <v>17</v>
      </c>
      <c r="J8" s="111">
        <v>3600</v>
      </c>
      <c r="K8" s="112">
        <f t="shared" si="1"/>
        <v>211.76470588235293</v>
      </c>
      <c r="L8" s="126">
        <v>17</v>
      </c>
      <c r="M8" s="111">
        <f t="shared" si="2"/>
        <v>3118.2214472537021</v>
      </c>
      <c r="N8" s="112">
        <f t="shared" si="3"/>
        <v>183.42479101492364</v>
      </c>
      <c r="O8" s="114">
        <f t="shared" si="4"/>
        <v>0</v>
      </c>
      <c r="P8" s="115">
        <f t="shared" si="5"/>
        <v>-28.339914867429286</v>
      </c>
      <c r="Q8" s="116">
        <f t="shared" si="6"/>
        <v>0.86617262423713948</v>
      </c>
      <c r="R8" s="309"/>
      <c r="S8" s="47">
        <v>0.42152777777777778</v>
      </c>
      <c r="T8" s="48">
        <v>0.44807870370370373</v>
      </c>
      <c r="U8" s="117">
        <v>4.5666666666666877</v>
      </c>
      <c r="V8" s="118">
        <v>38.23333333333337</v>
      </c>
      <c r="W8" s="119"/>
      <c r="X8" s="123"/>
      <c r="Y8" s="300"/>
      <c r="Z8" s="301"/>
      <c r="AA8" s="124">
        <f t="shared" si="7"/>
        <v>-481.77855274629792</v>
      </c>
      <c r="AB8" s="116">
        <f t="shared" si="8"/>
        <v>0.86617262423713948</v>
      </c>
      <c r="AC8" s="314"/>
    </row>
    <row r="9" spans="1:29" ht="15.75" customHeight="1">
      <c r="A9" s="317"/>
      <c r="B9" s="106" t="s">
        <v>116</v>
      </c>
      <c r="C9" s="298" t="s">
        <v>122</v>
      </c>
      <c r="D9" s="299"/>
      <c r="E9" s="107">
        <v>25.64</v>
      </c>
      <c r="F9" s="108">
        <v>1384</v>
      </c>
      <c r="G9" s="129">
        <f t="shared" si="0"/>
        <v>35485.760000000002</v>
      </c>
      <c r="H9" s="130"/>
      <c r="I9" s="110">
        <v>11</v>
      </c>
      <c r="J9" s="111">
        <v>3600</v>
      </c>
      <c r="K9" s="112">
        <f t="shared" si="1"/>
        <v>327.27272727272725</v>
      </c>
      <c r="L9" s="113">
        <v>11</v>
      </c>
      <c r="M9" s="111">
        <f t="shared" si="2"/>
        <v>3149.4310998735787</v>
      </c>
      <c r="N9" s="112">
        <f t="shared" si="3"/>
        <v>286.31191817032533</v>
      </c>
      <c r="O9" s="114">
        <f t="shared" si="4"/>
        <v>0</v>
      </c>
      <c r="P9" s="115">
        <f t="shared" si="5"/>
        <v>-40.960809102401925</v>
      </c>
      <c r="Q9" s="116">
        <f t="shared" si="6"/>
        <v>0.87484197218710524</v>
      </c>
      <c r="R9" s="309"/>
      <c r="S9" s="47">
        <v>0.4513888888888889</v>
      </c>
      <c r="T9" s="48">
        <v>0.46969907407407407</v>
      </c>
      <c r="U9" s="117">
        <v>4.7666666666666391</v>
      </c>
      <c r="V9" s="118">
        <v>26.36666666666666</v>
      </c>
      <c r="W9" s="119">
        <v>0.46969907407407407</v>
      </c>
      <c r="X9" s="123">
        <v>0.50902777777777775</v>
      </c>
      <c r="Y9" s="300"/>
      <c r="Z9" s="301"/>
      <c r="AA9" s="124">
        <f t="shared" si="7"/>
        <v>-450.56890012642134</v>
      </c>
      <c r="AB9" s="116">
        <f t="shared" si="8"/>
        <v>0.87484197218710513</v>
      </c>
      <c r="AC9" s="314"/>
    </row>
    <row r="10" spans="1:29" ht="15.75" customHeight="1">
      <c r="A10" s="317"/>
      <c r="B10" s="106" t="s">
        <v>116</v>
      </c>
      <c r="C10" s="298" t="s">
        <v>123</v>
      </c>
      <c r="D10" s="299"/>
      <c r="E10" s="107">
        <v>30.95</v>
      </c>
      <c r="F10" s="108">
        <v>1791</v>
      </c>
      <c r="G10" s="129">
        <f t="shared" si="0"/>
        <v>55431.45</v>
      </c>
      <c r="H10" s="68"/>
      <c r="I10" s="110">
        <v>12</v>
      </c>
      <c r="J10" s="111">
        <v>1750</v>
      </c>
      <c r="K10" s="112">
        <f t="shared" si="1"/>
        <v>145.83333333333334</v>
      </c>
      <c r="L10" s="126">
        <v>12</v>
      </c>
      <c r="M10" s="111">
        <f t="shared" si="2"/>
        <v>1532.2243346007606</v>
      </c>
      <c r="N10" s="112">
        <f t="shared" si="3"/>
        <v>127.68536121673004</v>
      </c>
      <c r="O10" s="131">
        <f t="shared" si="4"/>
        <v>0</v>
      </c>
      <c r="P10" s="132">
        <f t="shared" si="5"/>
        <v>-18.147972116603299</v>
      </c>
      <c r="Q10" s="133">
        <f t="shared" si="6"/>
        <v>0.87555676262900595</v>
      </c>
      <c r="R10" s="309"/>
      <c r="S10" s="47">
        <v>0.50902777777777775</v>
      </c>
      <c r="T10" s="48">
        <v>0.55773148148148144</v>
      </c>
      <c r="U10" s="117">
        <v>56.633333333333283</v>
      </c>
      <c r="V10" s="118">
        <v>70.133333333333326</v>
      </c>
      <c r="W10" s="119"/>
      <c r="X10" s="123"/>
      <c r="Y10" s="300"/>
      <c r="Z10" s="301"/>
      <c r="AA10" s="124">
        <f t="shared" si="7"/>
        <v>-217.77566539923941</v>
      </c>
      <c r="AB10" s="116">
        <f t="shared" si="8"/>
        <v>0.87555676262900606</v>
      </c>
      <c r="AC10" s="314"/>
    </row>
    <row r="11" spans="1:29" ht="15.75" customHeight="1">
      <c r="A11" s="317"/>
      <c r="B11" s="106"/>
      <c r="C11" s="298"/>
      <c r="D11" s="299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47"/>
      <c r="T11" s="48"/>
      <c r="U11" s="117"/>
      <c r="V11" s="118"/>
      <c r="W11" s="119"/>
      <c r="X11" s="123"/>
      <c r="Y11" s="300"/>
      <c r="Z11" s="301"/>
      <c r="AA11" s="124"/>
      <c r="AB11" s="116"/>
      <c r="AC11" s="314"/>
    </row>
    <row r="12" spans="1:29" ht="15.75" customHeight="1">
      <c r="A12" s="317"/>
      <c r="B12" s="106"/>
      <c r="C12" s="298"/>
      <c r="D12" s="299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47"/>
      <c r="T12" s="48"/>
      <c r="U12" s="117"/>
      <c r="V12" s="118"/>
      <c r="W12" s="119"/>
      <c r="X12" s="135"/>
      <c r="Y12" s="300"/>
      <c r="Z12" s="301"/>
      <c r="AA12" s="124"/>
      <c r="AB12" s="116"/>
      <c r="AC12" s="314"/>
    </row>
    <row r="13" spans="1:29" ht="15.75" customHeight="1">
      <c r="A13" s="317"/>
      <c r="B13" s="106"/>
      <c r="C13" s="298"/>
      <c r="D13" s="299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47"/>
      <c r="T13" s="48"/>
      <c r="U13" s="117"/>
      <c r="V13" s="118"/>
      <c r="W13" s="119"/>
      <c r="X13" s="135"/>
      <c r="Y13" s="300"/>
      <c r="Z13" s="301"/>
      <c r="AA13" s="124"/>
      <c r="AB13" s="116"/>
      <c r="AC13" s="314"/>
    </row>
    <row r="14" spans="1:29" ht="15.75" customHeight="1">
      <c r="A14" s="317"/>
      <c r="B14" s="106"/>
      <c r="C14" s="298"/>
      <c r="D14" s="299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47"/>
      <c r="T14" s="48"/>
      <c r="U14" s="117"/>
      <c r="V14" s="118"/>
      <c r="W14" s="119"/>
      <c r="X14" s="135"/>
      <c r="Y14" s="300"/>
      <c r="Z14" s="301"/>
      <c r="AA14" s="124"/>
      <c r="AB14" s="116"/>
      <c r="AC14" s="314"/>
    </row>
    <row r="15" spans="1:29" ht="15.75" customHeight="1">
      <c r="A15" s="317"/>
      <c r="B15" s="106"/>
      <c r="C15" s="298"/>
      <c r="D15" s="299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47"/>
      <c r="T15" s="48"/>
      <c r="U15" s="117"/>
      <c r="V15" s="118"/>
      <c r="W15" s="119"/>
      <c r="X15" s="135"/>
      <c r="Y15" s="300"/>
      <c r="Z15" s="301"/>
      <c r="AA15" s="124"/>
      <c r="AB15" s="116"/>
      <c r="AC15" s="314"/>
    </row>
    <row r="16" spans="1:29" ht="15.75" customHeight="1">
      <c r="A16" s="317"/>
      <c r="B16" s="106"/>
      <c r="C16" s="298"/>
      <c r="D16" s="299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47"/>
      <c r="T16" s="48"/>
      <c r="U16" s="117"/>
      <c r="V16" s="118"/>
      <c r="W16" s="119"/>
      <c r="X16" s="135"/>
      <c r="Y16" s="300"/>
      <c r="Z16" s="301"/>
      <c r="AA16" s="124"/>
      <c r="AB16" s="116"/>
      <c r="AC16" s="314"/>
    </row>
    <row r="17" spans="1:29" ht="15.75" customHeight="1">
      <c r="A17" s="317"/>
      <c r="B17" s="106"/>
      <c r="C17" s="298"/>
      <c r="D17" s="299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47"/>
      <c r="T17" s="48"/>
      <c r="U17" s="117"/>
      <c r="V17" s="118"/>
      <c r="W17" s="119"/>
      <c r="X17" s="135"/>
      <c r="Y17" s="300"/>
      <c r="Z17" s="301"/>
      <c r="AA17" s="124"/>
      <c r="AB17" s="116"/>
      <c r="AC17" s="314"/>
    </row>
    <row r="18" spans="1:29" ht="15.75" customHeight="1">
      <c r="A18" s="317"/>
      <c r="B18" s="106"/>
      <c r="C18" s="298"/>
      <c r="D18" s="299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47"/>
      <c r="T18" s="48"/>
      <c r="U18" s="117"/>
      <c r="V18" s="118"/>
      <c r="W18" s="119"/>
      <c r="X18" s="135"/>
      <c r="Y18" s="300"/>
      <c r="Z18" s="301"/>
      <c r="AA18" s="124"/>
      <c r="AB18" s="116"/>
      <c r="AC18" s="314"/>
    </row>
    <row r="19" spans="1:29" ht="15.75" customHeight="1">
      <c r="A19" s="317"/>
      <c r="B19" s="106"/>
      <c r="C19" s="298"/>
      <c r="D19" s="299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47"/>
      <c r="T19" s="48"/>
      <c r="U19" s="117"/>
      <c r="V19" s="118"/>
      <c r="W19" s="119"/>
      <c r="X19" s="135"/>
      <c r="Y19" s="300"/>
      <c r="Z19" s="301"/>
      <c r="AA19" s="124"/>
      <c r="AB19" s="116"/>
      <c r="AC19" s="314"/>
    </row>
    <row r="20" spans="1:29" ht="15.75" customHeight="1">
      <c r="A20" s="317"/>
      <c r="B20" s="178"/>
      <c r="C20" s="298"/>
      <c r="D20" s="299"/>
      <c r="E20" s="179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301"/>
      <c r="AA20" s="180"/>
      <c r="AB20" s="133"/>
      <c r="AC20" s="314"/>
    </row>
    <row r="21" spans="1:29" ht="15.75" customHeight="1" thickBot="1">
      <c r="A21" s="318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9">AVERAGE(I5:I20)</f>
        <v>12.5</v>
      </c>
      <c r="J21" s="148">
        <f t="shared" si="9"/>
        <v>3108.3333333333335</v>
      </c>
      <c r="K21" s="149">
        <f t="shared" ref="K21" si="10">J21/I21</f>
        <v>248.66666666666669</v>
      </c>
      <c r="L21" s="147">
        <f t="shared" ref="L21:M21" si="11">AVERAGE(L5:L20)</f>
        <v>12.5</v>
      </c>
      <c r="M21" s="148">
        <f t="shared" si="11"/>
        <v>2713.7888283107113</v>
      </c>
      <c r="N21" s="149">
        <f>M21/L21</f>
        <v>217.1031062648569</v>
      </c>
      <c r="O21" s="150">
        <f>L21-I21</f>
        <v>0</v>
      </c>
      <c r="P21" s="151">
        <f>N21-K21</f>
        <v>-31.563560401809781</v>
      </c>
      <c r="Q21" s="152">
        <f>N21/K21</f>
        <v>0.87306879194982667</v>
      </c>
      <c r="R21" s="310"/>
      <c r="S21" s="153">
        <f>S5</f>
        <v>0.33620370370370373</v>
      </c>
      <c r="T21" s="154">
        <f>INDEX(T5:T20,COUNTA(T5:T20))</f>
        <v>0.55773148148148144</v>
      </c>
      <c r="U21" s="155"/>
      <c r="V21" s="181"/>
      <c r="W21" s="182"/>
      <c r="X21" s="149"/>
      <c r="Y21" s="296"/>
      <c r="Z21" s="297"/>
      <c r="AA21" s="183">
        <f>M21-J21</f>
        <v>-394.54450502262216</v>
      </c>
      <c r="AB21" s="152">
        <f>M21/J21</f>
        <v>0.87306879194982667</v>
      </c>
      <c r="AC21" s="315"/>
    </row>
    <row r="22" spans="1:29" ht="15.75" customHeight="1">
      <c r="A22" s="302" t="s">
        <v>125</v>
      </c>
      <c r="B22" s="120" t="s">
        <v>116</v>
      </c>
      <c r="C22" s="306" t="s">
        <v>126</v>
      </c>
      <c r="D22" s="307"/>
      <c r="E22" s="162">
        <v>14.03</v>
      </c>
      <c r="F22" s="103">
        <v>1231</v>
      </c>
      <c r="G22" s="163">
        <f t="shared" ref="G22:G23" si="12">E22*F22</f>
        <v>17270.93</v>
      </c>
      <c r="H22" s="164"/>
      <c r="I22" s="165">
        <v>6</v>
      </c>
      <c r="J22" s="166">
        <v>2600</v>
      </c>
      <c r="K22" s="167">
        <f>J22/I22</f>
        <v>433.33333333333331</v>
      </c>
      <c r="L22" s="168">
        <v>6</v>
      </c>
      <c r="M22" s="166">
        <f>F22/V22*60</f>
        <v>2316.5708311552535</v>
      </c>
      <c r="N22" s="167">
        <f>M22/L22</f>
        <v>386.0951385258756</v>
      </c>
      <c r="O22" s="169">
        <f>L22-I22</f>
        <v>0</v>
      </c>
      <c r="P22" s="170">
        <f>N22-K22</f>
        <v>-47.238194807457717</v>
      </c>
      <c r="Q22" s="171">
        <f>N22/K22</f>
        <v>0.89098878121355907</v>
      </c>
      <c r="R22" s="308">
        <f>Q38</f>
        <v>0.89096974415864794</v>
      </c>
      <c r="S22" s="172">
        <v>0.25008101851851849</v>
      </c>
      <c r="T22" s="173">
        <v>0.2722222222222222</v>
      </c>
      <c r="U22" s="174"/>
      <c r="V22" s="175">
        <v>31.883333333333333</v>
      </c>
      <c r="W22" s="173"/>
      <c r="X22" s="184"/>
      <c r="Y22" s="311"/>
      <c r="Z22" s="312"/>
      <c r="AA22" s="121">
        <f>M22-J22</f>
        <v>-283.42916884474653</v>
      </c>
      <c r="AB22" s="171">
        <f>M22/J22</f>
        <v>0.89098878121355907</v>
      </c>
      <c r="AC22" s="313">
        <f>AB38</f>
        <v>0.89096974415864783</v>
      </c>
    </row>
    <row r="23" spans="1:29" ht="15.75" customHeight="1">
      <c r="A23" s="303"/>
      <c r="B23" s="106" t="s">
        <v>116</v>
      </c>
      <c r="C23" s="298" t="s">
        <v>127</v>
      </c>
      <c r="D23" s="299"/>
      <c r="E23" s="107">
        <v>14.49</v>
      </c>
      <c r="F23" s="108">
        <v>1211</v>
      </c>
      <c r="G23" s="109">
        <f t="shared" si="12"/>
        <v>17547.39</v>
      </c>
      <c r="H23" s="26"/>
      <c r="I23" s="110">
        <v>6</v>
      </c>
      <c r="J23" s="111">
        <v>2600</v>
      </c>
      <c r="K23" s="112">
        <f t="shared" ref="K23" si="13">J23/I23</f>
        <v>433.33333333333331</v>
      </c>
      <c r="L23" s="113">
        <v>6</v>
      </c>
      <c r="M23" s="111">
        <f>F23/V23*60</f>
        <v>2316.4718384697153</v>
      </c>
      <c r="N23" s="112">
        <f>M23/L23</f>
        <v>386.07863974495257</v>
      </c>
      <c r="O23" s="114">
        <f>L23-I23</f>
        <v>0</v>
      </c>
      <c r="P23" s="115">
        <f>N23-K23</f>
        <v>-47.254693588380746</v>
      </c>
      <c r="Q23" s="116">
        <f>N23/K23</f>
        <v>0.89095070710373669</v>
      </c>
      <c r="R23" s="309"/>
      <c r="S23" s="47">
        <v>0.27569444444444446</v>
      </c>
      <c r="T23" s="48">
        <v>0.29747685185185185</v>
      </c>
      <c r="U23" s="117">
        <v>5.0000000000000622</v>
      </c>
      <c r="V23" s="118">
        <v>31.366666666666639</v>
      </c>
      <c r="W23" s="119"/>
      <c r="X23" s="13"/>
      <c r="Y23" s="300"/>
      <c r="Z23" s="301"/>
      <c r="AA23" s="124">
        <f>M23-J23</f>
        <v>-283.52816153028471</v>
      </c>
      <c r="AB23" s="116">
        <f>M23/J23</f>
        <v>0.89095070710373669</v>
      </c>
      <c r="AC23" s="314"/>
    </row>
    <row r="24" spans="1:29" ht="15.75" customHeight="1">
      <c r="A24" s="303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3"/>
      <c r="Y24" s="300"/>
      <c r="Z24" s="301"/>
      <c r="AA24" s="124"/>
      <c r="AB24" s="116"/>
      <c r="AC24" s="314"/>
    </row>
    <row r="25" spans="1:29" ht="15.75" customHeight="1">
      <c r="A25" s="303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04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3"/>
      <c r="Y26" s="300"/>
      <c r="Z26" s="301"/>
      <c r="AA26" s="124"/>
      <c r="AB26" s="116"/>
      <c r="AC26" s="314"/>
    </row>
    <row r="27" spans="1:29" ht="15.75" customHeight="1">
      <c r="A27" s="304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50"/>
      <c r="Y27" s="300"/>
      <c r="Z27" s="301"/>
      <c r="AA27" s="124"/>
      <c r="AB27" s="116"/>
      <c r="AC27" s="314"/>
    </row>
    <row r="28" spans="1:29" ht="15.75" customHeight="1">
      <c r="A28" s="304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04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04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127"/>
      <c r="T30" s="128"/>
      <c r="U30" s="117"/>
      <c r="V30" s="141"/>
      <c r="W30" s="119"/>
      <c r="X30" s="123"/>
      <c r="Y30" s="300"/>
      <c r="Z30" s="301"/>
      <c r="AA30" s="124"/>
      <c r="AB30" s="116"/>
      <c r="AC30" s="314"/>
    </row>
    <row r="31" spans="1:29" ht="15.75" customHeight="1">
      <c r="A31" s="304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127"/>
      <c r="T31" s="128"/>
      <c r="U31" s="117"/>
      <c r="V31" s="141"/>
      <c r="W31" s="134"/>
      <c r="X31" s="135"/>
      <c r="Y31" s="300"/>
      <c r="Z31" s="301"/>
      <c r="AA31" s="124"/>
      <c r="AB31" s="116"/>
      <c r="AC31" s="314"/>
    </row>
    <row r="32" spans="1:29" ht="15.75" customHeight="1">
      <c r="A32" s="304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127"/>
      <c r="T32" s="128"/>
      <c r="U32" s="117"/>
      <c r="V32" s="141"/>
      <c r="W32" s="134"/>
      <c r="X32" s="135"/>
      <c r="Y32" s="300"/>
      <c r="Z32" s="301"/>
      <c r="AA32" s="124"/>
      <c r="AB32" s="116"/>
      <c r="AC32" s="314"/>
    </row>
    <row r="33" spans="1:29" ht="15.75" customHeight="1">
      <c r="A33" s="304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127"/>
      <c r="T33" s="128"/>
      <c r="U33" s="117"/>
      <c r="V33" s="141"/>
      <c r="W33" s="134"/>
      <c r="X33" s="135"/>
      <c r="Y33" s="300"/>
      <c r="Z33" s="301"/>
      <c r="AA33" s="124"/>
      <c r="AB33" s="116"/>
      <c r="AC33" s="314"/>
    </row>
    <row r="34" spans="1:29" ht="15.75" customHeight="1">
      <c r="A34" s="304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127"/>
      <c r="T34" s="128"/>
      <c r="U34" s="117"/>
      <c r="V34" s="141"/>
      <c r="W34" s="134"/>
      <c r="X34" s="135"/>
      <c r="Y34" s="300"/>
      <c r="Z34" s="301"/>
      <c r="AA34" s="124"/>
      <c r="AB34" s="116"/>
      <c r="AC34" s="314"/>
    </row>
    <row r="35" spans="1:29" ht="15.75" customHeight="1">
      <c r="A35" s="304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127"/>
      <c r="T35" s="128"/>
      <c r="U35" s="117"/>
      <c r="V35" s="141"/>
      <c r="W35" s="134"/>
      <c r="X35" s="135"/>
      <c r="Y35" s="300"/>
      <c r="Z35" s="301"/>
      <c r="AA35" s="124"/>
      <c r="AB35" s="116"/>
      <c r="AC35" s="314"/>
    </row>
    <row r="36" spans="1:29" ht="15.75" customHeight="1">
      <c r="A36" s="304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127"/>
      <c r="T36" s="128"/>
      <c r="U36" s="117"/>
      <c r="V36" s="141"/>
      <c r="W36" s="134"/>
      <c r="X36" s="135"/>
      <c r="Y36" s="300"/>
      <c r="Z36" s="301"/>
      <c r="AA36" s="124"/>
      <c r="AB36" s="116"/>
      <c r="AC36" s="314"/>
    </row>
    <row r="37" spans="1:29" ht="15.75" customHeight="1">
      <c r="A37" s="304"/>
      <c r="B37" s="106"/>
      <c r="C37" s="298"/>
      <c r="D37" s="299"/>
      <c r="E37" s="185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05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14">AVERAGE(I22:I37)</f>
        <v>6</v>
      </c>
      <c r="J38" s="148">
        <f t="shared" si="14"/>
        <v>2600</v>
      </c>
      <c r="K38" s="149">
        <f t="shared" ref="K38" si="15">J38/I38</f>
        <v>433.33333333333331</v>
      </c>
      <c r="L38" s="147">
        <f t="shared" ref="L38:M38" si="16">AVERAGE(L22:L37)</f>
        <v>6</v>
      </c>
      <c r="M38" s="148">
        <f t="shared" si="16"/>
        <v>2316.5213348124844</v>
      </c>
      <c r="N38" s="149">
        <f t="shared" ref="N38:N43" si="17">M38/L38</f>
        <v>386.08688913541408</v>
      </c>
      <c r="O38" s="150">
        <f t="shared" ref="O38:O43" si="18">L38-I38</f>
        <v>0</v>
      </c>
      <c r="P38" s="151">
        <f t="shared" ref="P38:P43" si="19">N38-K38</f>
        <v>-47.246444197919232</v>
      </c>
      <c r="Q38" s="152">
        <f t="shared" ref="Q38:Q43" si="20">N38/K38</f>
        <v>0.89096974415864794</v>
      </c>
      <c r="R38" s="310"/>
      <c r="S38" s="153">
        <f>S22</f>
        <v>0.25008101851851849</v>
      </c>
      <c r="T38" s="154">
        <f>INDEX(T22:T37,COUNTA(T22:T37))</f>
        <v>0.29747685185185185</v>
      </c>
      <c r="U38" s="155"/>
      <c r="V38" s="181"/>
      <c r="W38" s="182"/>
      <c r="X38" s="149"/>
      <c r="Y38" s="296"/>
      <c r="Z38" s="297"/>
      <c r="AA38" s="183">
        <f t="shared" ref="AA38:AA43" si="21">M38-J38</f>
        <v>-283.47866518751562</v>
      </c>
      <c r="AB38" s="152">
        <f t="shared" ref="AB38:AB43" si="22">M38/J38</f>
        <v>0.89096974415864783</v>
      </c>
      <c r="AC38" s="315"/>
    </row>
    <row r="39" spans="1:29" ht="15.75" customHeight="1">
      <c r="A39" s="316" t="s">
        <v>128</v>
      </c>
      <c r="B39" s="120" t="s">
        <v>118</v>
      </c>
      <c r="C39" s="306" t="s">
        <v>129</v>
      </c>
      <c r="D39" s="307"/>
      <c r="E39" s="162">
        <v>21.45</v>
      </c>
      <c r="F39" s="103">
        <v>1931</v>
      </c>
      <c r="G39" s="163">
        <f t="shared" ref="G39:G43" si="23">E39*F39</f>
        <v>41419.949999999997</v>
      </c>
      <c r="H39" s="164"/>
      <c r="I39" s="165">
        <v>4</v>
      </c>
      <c r="J39" s="166">
        <v>3300</v>
      </c>
      <c r="K39" s="167">
        <f>J39/I39</f>
        <v>825</v>
      </c>
      <c r="L39" s="168">
        <v>4</v>
      </c>
      <c r="M39" s="166">
        <f>F39/V39*60</f>
        <v>2951.8471337579631</v>
      </c>
      <c r="N39" s="167">
        <f t="shared" si="17"/>
        <v>737.96178343949077</v>
      </c>
      <c r="O39" s="169">
        <f t="shared" si="18"/>
        <v>0</v>
      </c>
      <c r="P39" s="170">
        <f t="shared" si="19"/>
        <v>-87.038216560509227</v>
      </c>
      <c r="Q39" s="171">
        <f t="shared" si="20"/>
        <v>0.89449913144180704</v>
      </c>
      <c r="R39" s="308">
        <f>Q55</f>
        <v>0.87738410464328176</v>
      </c>
      <c r="S39" s="172">
        <v>0.20833333333333334</v>
      </c>
      <c r="T39" s="173">
        <v>0.23559027777777777</v>
      </c>
      <c r="U39" s="174"/>
      <c r="V39" s="175">
        <v>39.249999999999979</v>
      </c>
      <c r="W39" s="176"/>
      <c r="X39" s="177"/>
      <c r="Y39" s="311"/>
      <c r="Z39" s="312"/>
      <c r="AA39" s="121">
        <f t="shared" si="21"/>
        <v>-348.15286624203691</v>
      </c>
      <c r="AB39" s="171">
        <f t="shared" si="22"/>
        <v>0.89449913144180704</v>
      </c>
      <c r="AC39" s="313">
        <f>AB55</f>
        <v>0.87738410464328176</v>
      </c>
    </row>
    <row r="40" spans="1:29" ht="15.75" customHeight="1">
      <c r="A40" s="317"/>
      <c r="B40" s="106" t="s">
        <v>118</v>
      </c>
      <c r="C40" s="298" t="s">
        <v>130</v>
      </c>
      <c r="D40" s="299"/>
      <c r="E40" s="107">
        <v>22.28</v>
      </c>
      <c r="F40" s="108">
        <v>1291</v>
      </c>
      <c r="G40" s="109">
        <f t="shared" si="23"/>
        <v>28763.480000000003</v>
      </c>
      <c r="H40" s="26"/>
      <c r="I40" s="110">
        <v>5</v>
      </c>
      <c r="J40" s="111">
        <v>3300</v>
      </c>
      <c r="K40" s="112">
        <f t="shared" ref="K40:K43" si="24">J40/I40</f>
        <v>660</v>
      </c>
      <c r="L40" s="113">
        <v>5</v>
      </c>
      <c r="M40" s="111">
        <f>F40/V40*60</f>
        <v>2948.9847715736018</v>
      </c>
      <c r="N40" s="112">
        <f t="shared" si="17"/>
        <v>589.79695431472032</v>
      </c>
      <c r="O40" s="114">
        <f t="shared" si="18"/>
        <v>0</v>
      </c>
      <c r="P40" s="115">
        <f t="shared" si="19"/>
        <v>-70.203045685279676</v>
      </c>
      <c r="Q40" s="116">
        <f t="shared" si="20"/>
        <v>0.8936317489616975</v>
      </c>
      <c r="R40" s="309"/>
      <c r="S40" s="47">
        <v>0.2388888888888889</v>
      </c>
      <c r="T40" s="48">
        <v>0.25712962962962965</v>
      </c>
      <c r="U40" s="117">
        <v>4.7500000000000231</v>
      </c>
      <c r="V40" s="118">
        <v>26.266666666666683</v>
      </c>
      <c r="W40" s="119"/>
      <c r="X40" s="123"/>
      <c r="Y40" s="300"/>
      <c r="Z40" s="301"/>
      <c r="AA40" s="124">
        <f t="shared" si="21"/>
        <v>-351.01522842639815</v>
      </c>
      <c r="AB40" s="116">
        <f t="shared" si="22"/>
        <v>0.8936317489616975</v>
      </c>
      <c r="AC40" s="314"/>
    </row>
    <row r="41" spans="1:29" ht="15.75" customHeight="1">
      <c r="A41" s="317"/>
      <c r="B41" s="106" t="s">
        <v>118</v>
      </c>
      <c r="C41" s="298" t="s">
        <v>131</v>
      </c>
      <c r="D41" s="299"/>
      <c r="E41" s="107">
        <v>17.89</v>
      </c>
      <c r="F41" s="108">
        <v>2953</v>
      </c>
      <c r="G41" s="109">
        <f t="shared" si="23"/>
        <v>52829.17</v>
      </c>
      <c r="H41" s="26"/>
      <c r="I41" s="110">
        <v>4</v>
      </c>
      <c r="J41" s="111">
        <v>3300</v>
      </c>
      <c r="K41" s="112">
        <f t="shared" si="24"/>
        <v>825</v>
      </c>
      <c r="L41" s="113">
        <v>4</v>
      </c>
      <c r="M41" s="111">
        <f>F41/V41*60</f>
        <v>2947.26919878015</v>
      </c>
      <c r="N41" s="112">
        <f t="shared" si="17"/>
        <v>736.81729969503749</v>
      </c>
      <c r="O41" s="114">
        <f t="shared" si="18"/>
        <v>0</v>
      </c>
      <c r="P41" s="115">
        <f t="shared" si="19"/>
        <v>-88.182700304962509</v>
      </c>
      <c r="Q41" s="116">
        <f t="shared" si="20"/>
        <v>0.89311187841822726</v>
      </c>
      <c r="R41" s="309"/>
      <c r="S41" s="47">
        <v>0.26041666666666669</v>
      </c>
      <c r="T41" s="48">
        <v>0.30216435185185186</v>
      </c>
      <c r="U41" s="117">
        <v>4.7333333333333272</v>
      </c>
      <c r="V41" s="118">
        <v>60.11666666666666</v>
      </c>
      <c r="W41" s="119"/>
      <c r="X41" s="123"/>
      <c r="Y41" s="300"/>
      <c r="Z41" s="301"/>
      <c r="AA41" s="124">
        <f t="shared" si="21"/>
        <v>-352.73080121985004</v>
      </c>
      <c r="AB41" s="116">
        <f t="shared" si="22"/>
        <v>0.89311187841822726</v>
      </c>
      <c r="AC41" s="314"/>
    </row>
    <row r="42" spans="1:29" ht="15.75" customHeight="1">
      <c r="A42" s="317"/>
      <c r="B42" s="106" t="s">
        <v>118</v>
      </c>
      <c r="C42" s="298" t="s">
        <v>132</v>
      </c>
      <c r="D42" s="299"/>
      <c r="E42" s="107">
        <v>17.62</v>
      </c>
      <c r="F42" s="108">
        <v>5285</v>
      </c>
      <c r="G42" s="109">
        <f t="shared" si="23"/>
        <v>93121.700000000012</v>
      </c>
      <c r="H42" s="26"/>
      <c r="I42" s="110">
        <v>3</v>
      </c>
      <c r="J42" s="111">
        <v>3300</v>
      </c>
      <c r="K42" s="112">
        <f t="shared" si="24"/>
        <v>1100</v>
      </c>
      <c r="L42" s="113">
        <v>3</v>
      </c>
      <c r="M42" s="111">
        <f>F42/V42*60</f>
        <v>2687.2881355932209</v>
      </c>
      <c r="N42" s="112">
        <f t="shared" si="17"/>
        <v>895.76271186440692</v>
      </c>
      <c r="O42" s="114">
        <f t="shared" si="18"/>
        <v>0</v>
      </c>
      <c r="P42" s="115">
        <f t="shared" si="19"/>
        <v>-204.23728813559308</v>
      </c>
      <c r="Q42" s="116">
        <f t="shared" si="20"/>
        <v>0.8143297380585518</v>
      </c>
      <c r="R42" s="309"/>
      <c r="S42" s="47">
        <v>0.30625000000000002</v>
      </c>
      <c r="T42" s="48">
        <v>0.38819444444444445</v>
      </c>
      <c r="U42" s="117">
        <v>5.8833333333333471</v>
      </c>
      <c r="V42" s="118">
        <v>117.99999999999999</v>
      </c>
      <c r="W42" s="119"/>
      <c r="X42" s="123"/>
      <c r="Y42" s="300"/>
      <c r="Z42" s="301"/>
      <c r="AA42" s="124">
        <f t="shared" si="21"/>
        <v>-612.71186440677911</v>
      </c>
      <c r="AB42" s="116">
        <f t="shared" si="22"/>
        <v>0.8143297380585518</v>
      </c>
      <c r="AC42" s="314"/>
    </row>
    <row r="43" spans="1:29" ht="15.75" customHeight="1">
      <c r="A43" s="317"/>
      <c r="B43" s="106" t="s">
        <v>118</v>
      </c>
      <c r="C43" s="298" t="s">
        <v>133</v>
      </c>
      <c r="D43" s="299"/>
      <c r="E43" s="107">
        <v>16.66</v>
      </c>
      <c r="F43" s="108">
        <v>4806</v>
      </c>
      <c r="G43" s="109">
        <f t="shared" si="23"/>
        <v>80067.960000000006</v>
      </c>
      <c r="H43" s="13"/>
      <c r="I43" s="110">
        <v>4</v>
      </c>
      <c r="J43" s="111">
        <v>3300</v>
      </c>
      <c r="K43" s="112">
        <f t="shared" si="24"/>
        <v>825</v>
      </c>
      <c r="L43" s="126">
        <v>4</v>
      </c>
      <c r="M43" s="111">
        <f>F43/V43*60</f>
        <v>2941.4484869092134</v>
      </c>
      <c r="N43" s="112">
        <f t="shared" si="17"/>
        <v>735.36212172730336</v>
      </c>
      <c r="O43" s="114">
        <f t="shared" si="18"/>
        <v>0</v>
      </c>
      <c r="P43" s="115">
        <f t="shared" si="19"/>
        <v>-89.637878272696639</v>
      </c>
      <c r="Q43" s="116">
        <f t="shared" si="20"/>
        <v>0.89134802633612531</v>
      </c>
      <c r="R43" s="309"/>
      <c r="S43" s="47">
        <v>0.39166666666666666</v>
      </c>
      <c r="T43" s="48">
        <v>0.45974537037037039</v>
      </c>
      <c r="U43" s="117">
        <v>4.9999999999999822</v>
      </c>
      <c r="V43" s="118">
        <v>98.03333333333336</v>
      </c>
      <c r="W43" s="119"/>
      <c r="X43" s="123"/>
      <c r="Y43" s="300"/>
      <c r="Z43" s="301"/>
      <c r="AA43" s="124">
        <f t="shared" si="21"/>
        <v>-358.55151309078656</v>
      </c>
      <c r="AB43" s="116">
        <f t="shared" si="22"/>
        <v>0.89134802633612531</v>
      </c>
      <c r="AC43" s="314"/>
    </row>
    <row r="44" spans="1:29" ht="15.75" customHeight="1">
      <c r="A44" s="317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300"/>
      <c r="Z44" s="301"/>
      <c r="AA44" s="124"/>
      <c r="AB44" s="116"/>
      <c r="AC44" s="314"/>
    </row>
    <row r="45" spans="1:29" ht="15.75" customHeight="1">
      <c r="A45" s="317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17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17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17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300"/>
      <c r="Z48" s="301"/>
      <c r="AA48" s="124"/>
      <c r="AB48" s="116"/>
      <c r="AC48" s="314"/>
    </row>
    <row r="49" spans="1:29" ht="15.75" customHeight="1">
      <c r="A49" s="317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300"/>
      <c r="Z49" s="301"/>
      <c r="AA49" s="124"/>
      <c r="AB49" s="116"/>
      <c r="AC49" s="314"/>
    </row>
    <row r="50" spans="1:29" ht="15.75" customHeight="1">
      <c r="A50" s="317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300"/>
      <c r="Z50" s="301"/>
      <c r="AA50" s="124"/>
      <c r="AB50" s="116"/>
      <c r="AC50" s="314"/>
    </row>
    <row r="51" spans="1:29" ht="15.75" customHeight="1">
      <c r="A51" s="317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300"/>
      <c r="Z51" s="301"/>
      <c r="AA51" s="124"/>
      <c r="AB51" s="116"/>
      <c r="AC51" s="314"/>
    </row>
    <row r="52" spans="1:29" ht="15.75" customHeight="1">
      <c r="A52" s="317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119"/>
      <c r="X52" s="123"/>
      <c r="Y52" s="300"/>
      <c r="Z52" s="301"/>
      <c r="AA52" s="124"/>
      <c r="AB52" s="116"/>
      <c r="AC52" s="314"/>
    </row>
    <row r="53" spans="1:29" ht="15.75" customHeight="1">
      <c r="A53" s="317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119"/>
      <c r="X53" s="123"/>
      <c r="Y53" s="300"/>
      <c r="Z53" s="301"/>
      <c r="AA53" s="124"/>
      <c r="AB53" s="116"/>
      <c r="AC53" s="314"/>
    </row>
    <row r="54" spans="1:29" ht="15.75" customHeight="1">
      <c r="A54" s="317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18"/>
      <c r="B55" s="144" t="s">
        <v>124</v>
      </c>
      <c r="C55" s="295"/>
      <c r="D55" s="295"/>
      <c r="E55" s="145"/>
      <c r="F55" s="105"/>
      <c r="G55" s="146"/>
      <c r="H55" s="75"/>
      <c r="I55" s="147">
        <f t="shared" ref="I55:J55" si="25">AVERAGE(I39:I54)</f>
        <v>4</v>
      </c>
      <c r="J55" s="148">
        <f t="shared" si="25"/>
        <v>3300</v>
      </c>
      <c r="K55" s="149">
        <f t="shared" ref="K55" si="26">J55/I55</f>
        <v>825</v>
      </c>
      <c r="L55" s="147">
        <f t="shared" ref="L55:M55" si="27">AVERAGE(L39:L54)</f>
        <v>4</v>
      </c>
      <c r="M55" s="148">
        <f t="shared" si="27"/>
        <v>2895.3675453228298</v>
      </c>
      <c r="N55" s="149">
        <f>M55/L55</f>
        <v>723.84188633070744</v>
      </c>
      <c r="O55" s="150">
        <f>L55-I55</f>
        <v>0</v>
      </c>
      <c r="P55" s="151">
        <f>N55-K55</f>
        <v>-101.15811366929256</v>
      </c>
      <c r="Q55" s="152">
        <f>N55/K55</f>
        <v>0.87738410464328176</v>
      </c>
      <c r="R55" s="310"/>
      <c r="S55" s="153">
        <f>S39</f>
        <v>0.20833333333333334</v>
      </c>
      <c r="T55" s="154">
        <f>INDEX(T39:T54,COUNTA(T39:T54))</f>
        <v>0.45974537037037039</v>
      </c>
      <c r="U55" s="155"/>
      <c r="V55" s="181"/>
      <c r="W55" s="105"/>
      <c r="X55" s="75"/>
      <c r="Y55" s="296"/>
      <c r="Z55" s="297"/>
      <c r="AA55" s="183">
        <f>M55-J55</f>
        <v>-404.63245467717024</v>
      </c>
      <c r="AB55" s="152">
        <f>M55/J55</f>
        <v>0.87738410464328176</v>
      </c>
      <c r="AC55" s="315"/>
    </row>
    <row r="56" spans="1:29" ht="15.75" customHeight="1">
      <c r="A56" s="302" t="s">
        <v>72</v>
      </c>
      <c r="B56" s="120" t="s">
        <v>118</v>
      </c>
      <c r="C56" s="306" t="s">
        <v>134</v>
      </c>
      <c r="D56" s="307"/>
      <c r="E56" s="162">
        <v>18.18</v>
      </c>
      <c r="F56" s="103">
        <v>1364</v>
      </c>
      <c r="G56" s="163">
        <f t="shared" ref="G56:G59" si="28">E56*F56</f>
        <v>24797.52</v>
      </c>
      <c r="H56" s="164"/>
      <c r="I56" s="165">
        <v>3</v>
      </c>
      <c r="J56" s="166">
        <v>3600</v>
      </c>
      <c r="K56" s="167">
        <f>J56/I56</f>
        <v>1200</v>
      </c>
      <c r="L56" s="168">
        <v>3</v>
      </c>
      <c r="M56" s="166">
        <f>F56/V56*60</f>
        <v>3113.7603043753957</v>
      </c>
      <c r="N56" s="167">
        <f>M56/L56</f>
        <v>1037.9201014584653</v>
      </c>
      <c r="O56" s="169">
        <f>L56-I56</f>
        <v>0</v>
      </c>
      <c r="P56" s="170">
        <f>N56-K56</f>
        <v>-162.0798985415347</v>
      </c>
      <c r="Q56" s="171">
        <f>N56/K56</f>
        <v>0.86493341788205447</v>
      </c>
      <c r="R56" s="308">
        <f>Q72</f>
        <v>0.8712021460059105</v>
      </c>
      <c r="S56" s="172">
        <v>0.20833333333333334</v>
      </c>
      <c r="T56" s="173">
        <v>0.22658564814814816</v>
      </c>
      <c r="U56" s="174"/>
      <c r="V56" s="175">
        <v>26.283333333333339</v>
      </c>
      <c r="W56" s="176"/>
      <c r="X56" s="177"/>
      <c r="Y56" s="311"/>
      <c r="Z56" s="312"/>
      <c r="AA56" s="121">
        <f>M56-J56</f>
        <v>-486.23969562460434</v>
      </c>
      <c r="AB56" s="171">
        <f>M56/J56</f>
        <v>0.86493341788205436</v>
      </c>
      <c r="AC56" s="313">
        <f>AB72</f>
        <v>0.8712021460059105</v>
      </c>
    </row>
    <row r="57" spans="1:29" ht="15.75" customHeight="1">
      <c r="A57" s="303"/>
      <c r="B57" s="106" t="s">
        <v>118</v>
      </c>
      <c r="C57" s="298" t="s">
        <v>135</v>
      </c>
      <c r="D57" s="299"/>
      <c r="E57" s="107">
        <v>14.03</v>
      </c>
      <c r="F57" s="108">
        <v>4548</v>
      </c>
      <c r="G57" s="109">
        <f t="shared" si="28"/>
        <v>63808.439999999995</v>
      </c>
      <c r="H57" s="26"/>
      <c r="I57" s="110">
        <v>3</v>
      </c>
      <c r="J57" s="111">
        <v>3000</v>
      </c>
      <c r="K57" s="112">
        <f t="shared" ref="K57:K93" si="29">J57/I57</f>
        <v>1000</v>
      </c>
      <c r="L57" s="113">
        <v>3</v>
      </c>
      <c r="M57" s="111">
        <f>F57/V57*60</f>
        <v>2683.185840707964</v>
      </c>
      <c r="N57" s="112">
        <f>M57/L57</f>
        <v>894.39528023598803</v>
      </c>
      <c r="O57" s="114">
        <f>L57-I57</f>
        <v>0</v>
      </c>
      <c r="P57" s="115">
        <f>N57-K57</f>
        <v>-105.60471976401197</v>
      </c>
      <c r="Q57" s="116">
        <f>N57/K57</f>
        <v>0.89439528023598802</v>
      </c>
      <c r="R57" s="309"/>
      <c r="S57" s="47">
        <v>0.23701388888888889</v>
      </c>
      <c r="T57" s="48">
        <v>0.30763888888888891</v>
      </c>
      <c r="U57" s="117">
        <v>15.016666666666643</v>
      </c>
      <c r="V57" s="118">
        <v>101.70000000000003</v>
      </c>
      <c r="W57" s="119"/>
      <c r="X57" s="123"/>
      <c r="Y57" s="300"/>
      <c r="Z57" s="301"/>
      <c r="AA57" s="124">
        <f>M57-J57</f>
        <v>-316.81415929203604</v>
      </c>
      <c r="AB57" s="116">
        <f>M57/J57</f>
        <v>0.89439528023598802</v>
      </c>
      <c r="AC57" s="314"/>
    </row>
    <row r="58" spans="1:29" ht="15.75" customHeight="1">
      <c r="A58" s="303"/>
      <c r="B58" s="106" t="s">
        <v>118</v>
      </c>
      <c r="C58" s="298" t="s">
        <v>136</v>
      </c>
      <c r="D58" s="299"/>
      <c r="E58" s="107">
        <v>18.18</v>
      </c>
      <c r="F58" s="108">
        <v>2454</v>
      </c>
      <c r="G58" s="109">
        <f t="shared" si="28"/>
        <v>44613.72</v>
      </c>
      <c r="H58" s="26"/>
      <c r="I58" s="110">
        <v>3</v>
      </c>
      <c r="J58" s="111">
        <v>3600</v>
      </c>
      <c r="K58" s="112">
        <f t="shared" si="29"/>
        <v>1200</v>
      </c>
      <c r="L58" s="113">
        <v>3</v>
      </c>
      <c r="M58" s="111">
        <f>F58/V58*60</f>
        <v>3112.8964059196592</v>
      </c>
      <c r="N58" s="112">
        <f>M58/L58</f>
        <v>1037.632135306553</v>
      </c>
      <c r="O58" s="114">
        <f>L58-I58</f>
        <v>0</v>
      </c>
      <c r="P58" s="115">
        <f>N58-K58</f>
        <v>-162.36786469344702</v>
      </c>
      <c r="Q58" s="116">
        <f>N58/K58</f>
        <v>0.86469344608879417</v>
      </c>
      <c r="R58" s="309"/>
      <c r="S58" s="47">
        <v>0.31805555555555554</v>
      </c>
      <c r="T58" s="48">
        <v>0.35090277777777779</v>
      </c>
      <c r="U58" s="117">
        <v>14.999999999999947</v>
      </c>
      <c r="V58" s="118">
        <v>47.30000000000004</v>
      </c>
      <c r="W58" s="119"/>
      <c r="X58" s="123"/>
      <c r="Y58" s="300"/>
      <c r="Z58" s="301"/>
      <c r="AA58" s="124">
        <f>M58-J58</f>
        <v>-487.10359408034083</v>
      </c>
      <c r="AB58" s="116">
        <f>M58/J58</f>
        <v>0.86469344608879417</v>
      </c>
      <c r="AC58" s="314"/>
    </row>
    <row r="59" spans="1:29" ht="15.75" customHeight="1">
      <c r="A59" s="303"/>
      <c r="B59" s="106" t="s">
        <v>118</v>
      </c>
      <c r="C59" s="298" t="s">
        <v>137</v>
      </c>
      <c r="D59" s="299"/>
      <c r="E59" s="107">
        <v>14.28</v>
      </c>
      <c r="F59" s="108">
        <v>6037</v>
      </c>
      <c r="G59" s="109">
        <f t="shared" si="28"/>
        <v>86208.36</v>
      </c>
      <c r="H59" s="26"/>
      <c r="I59" s="110">
        <v>3</v>
      </c>
      <c r="J59" s="111">
        <v>3600</v>
      </c>
      <c r="K59" s="112">
        <f t="shared" si="29"/>
        <v>1200</v>
      </c>
      <c r="L59" s="113">
        <v>3</v>
      </c>
      <c r="M59" s="111">
        <f>F59/V59*60</f>
        <v>3112.7470638785453</v>
      </c>
      <c r="N59" s="112">
        <f>M59/L59</f>
        <v>1037.5823546261818</v>
      </c>
      <c r="O59" s="114">
        <f>L59-I59</f>
        <v>0</v>
      </c>
      <c r="P59" s="115">
        <f>N59-K59</f>
        <v>-162.41764537381823</v>
      </c>
      <c r="Q59" s="116">
        <f>N59/K59</f>
        <v>0.86465196218848484</v>
      </c>
      <c r="R59" s="309"/>
      <c r="S59" s="47">
        <v>0.3611111111111111</v>
      </c>
      <c r="T59" s="48">
        <v>0.44192129629629628</v>
      </c>
      <c r="U59" s="117">
        <v>14.69999999999998</v>
      </c>
      <c r="V59" s="118">
        <v>116.36666666666666</v>
      </c>
      <c r="W59" s="119"/>
      <c r="X59" s="123"/>
      <c r="Y59" s="300"/>
      <c r="Z59" s="301"/>
      <c r="AA59" s="124">
        <f>M59-J59</f>
        <v>-487.2529361214547</v>
      </c>
      <c r="AB59" s="116">
        <f>M59/J59</f>
        <v>0.86465196218848484</v>
      </c>
      <c r="AC59" s="314"/>
    </row>
    <row r="60" spans="1:29" ht="15.75" customHeight="1">
      <c r="A60" s="304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300"/>
      <c r="Z60" s="301"/>
      <c r="AA60" s="124"/>
      <c r="AB60" s="116"/>
      <c r="AC60" s="314"/>
    </row>
    <row r="61" spans="1:29" ht="15.75" customHeight="1">
      <c r="A61" s="304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300"/>
      <c r="Z61" s="301"/>
      <c r="AA61" s="124"/>
      <c r="AB61" s="116"/>
      <c r="AC61" s="314"/>
    </row>
    <row r="62" spans="1:29" ht="15.75" customHeight="1">
      <c r="A62" s="304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23"/>
      <c r="Y62" s="300"/>
      <c r="Z62" s="301"/>
      <c r="AA62" s="124"/>
      <c r="AB62" s="116"/>
      <c r="AC62" s="314"/>
    </row>
    <row r="63" spans="1:29" ht="15.75" customHeight="1">
      <c r="A63" s="304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04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23"/>
      <c r="Y64" s="300"/>
      <c r="Z64" s="301"/>
      <c r="AA64" s="124"/>
      <c r="AB64" s="116"/>
      <c r="AC64" s="314"/>
    </row>
    <row r="65" spans="1:29" ht="15.75" customHeight="1">
      <c r="A65" s="304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23"/>
      <c r="Y65" s="300"/>
      <c r="Z65" s="301"/>
      <c r="AA65" s="124"/>
      <c r="AB65" s="116"/>
      <c r="AC65" s="314"/>
    </row>
    <row r="66" spans="1:29" ht="15.75" customHeight="1">
      <c r="A66" s="304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34"/>
      <c r="X66" s="135"/>
      <c r="Y66" s="300"/>
      <c r="Z66" s="301"/>
      <c r="AA66" s="124"/>
      <c r="AB66" s="116"/>
      <c r="AC66" s="314"/>
    </row>
    <row r="67" spans="1:29" ht="15.75" customHeight="1">
      <c r="A67" s="304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34"/>
      <c r="X67" s="135"/>
      <c r="Y67" s="300"/>
      <c r="Z67" s="301"/>
      <c r="AA67" s="124"/>
      <c r="AB67" s="116"/>
      <c r="AC67" s="314"/>
    </row>
    <row r="68" spans="1:29" ht="15.75" customHeight="1">
      <c r="A68" s="304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34"/>
      <c r="X68" s="135"/>
      <c r="Y68" s="300"/>
      <c r="Z68" s="301"/>
      <c r="AA68" s="124"/>
      <c r="AB68" s="116"/>
      <c r="AC68" s="314"/>
    </row>
    <row r="69" spans="1:29" ht="15.75" customHeight="1">
      <c r="A69" s="304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34"/>
      <c r="X69" s="135"/>
      <c r="Y69" s="300"/>
      <c r="Z69" s="301"/>
      <c r="AA69" s="124"/>
      <c r="AB69" s="116"/>
      <c r="AC69" s="314"/>
    </row>
    <row r="70" spans="1:29" ht="15.75" customHeight="1">
      <c r="A70" s="304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34"/>
      <c r="X70" s="135"/>
      <c r="Y70" s="300"/>
      <c r="Z70" s="301"/>
      <c r="AA70" s="124"/>
      <c r="AB70" s="116"/>
      <c r="AC70" s="314"/>
    </row>
    <row r="71" spans="1:29" ht="15.75" customHeight="1">
      <c r="A71" s="304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05"/>
      <c r="B72" s="144" t="s">
        <v>124</v>
      </c>
      <c r="C72" s="295"/>
      <c r="D72" s="295"/>
      <c r="E72" s="145"/>
      <c r="F72" s="105"/>
      <c r="G72" s="146"/>
      <c r="H72" s="75"/>
      <c r="I72" s="147">
        <f t="shared" ref="I72:J72" si="30">AVERAGE(I56:I71)</f>
        <v>3</v>
      </c>
      <c r="J72" s="148">
        <f t="shared" si="30"/>
        <v>3450</v>
      </c>
      <c r="K72" s="149">
        <f t="shared" ref="K72" si="31">J72/I72</f>
        <v>1150</v>
      </c>
      <c r="L72" s="147">
        <f t="shared" ref="L72:M72" si="32">AVERAGE(L56:L71)</f>
        <v>3</v>
      </c>
      <c r="M72" s="148">
        <f t="shared" si="32"/>
        <v>3005.6474037203911</v>
      </c>
      <c r="N72" s="149">
        <f>M72/L72</f>
        <v>1001.882467906797</v>
      </c>
      <c r="O72" s="150">
        <f>L72-I72</f>
        <v>0</v>
      </c>
      <c r="P72" s="151">
        <f>N72-K72</f>
        <v>-148.11753209320295</v>
      </c>
      <c r="Q72" s="152">
        <f>N72/K72</f>
        <v>0.8712021460059105</v>
      </c>
      <c r="R72" s="310"/>
      <c r="S72" s="153">
        <f>S56</f>
        <v>0.20833333333333334</v>
      </c>
      <c r="T72" s="154">
        <f>INDEX(T56:T71,COUNTA(T56:T71))</f>
        <v>0.44192129629629628</v>
      </c>
      <c r="U72" s="155"/>
      <c r="V72" s="181"/>
      <c r="W72" s="105"/>
      <c r="X72" s="75"/>
      <c r="Y72" s="296"/>
      <c r="Z72" s="297"/>
      <c r="AA72" s="183">
        <f>M72-J72</f>
        <v>-444.35259627960886</v>
      </c>
      <c r="AB72" s="152">
        <f>M72/J72</f>
        <v>0.8712021460059105</v>
      </c>
      <c r="AC72" s="315"/>
    </row>
    <row r="73" spans="1:29" ht="15.75" customHeight="1">
      <c r="A73" s="316" t="s">
        <v>79</v>
      </c>
      <c r="B73" s="120" t="s">
        <v>118</v>
      </c>
      <c r="C73" s="306" t="s">
        <v>138</v>
      </c>
      <c r="D73" s="307"/>
      <c r="E73" s="162">
        <v>25.45</v>
      </c>
      <c r="F73" s="103">
        <v>965</v>
      </c>
      <c r="G73" s="163">
        <f t="shared" ref="G73:G76" si="33">E73*F73</f>
        <v>24559.25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2921.7830109335564</v>
      </c>
      <c r="N73" s="167">
        <f>M73/L73</f>
        <v>730.4457527333891</v>
      </c>
      <c r="O73" s="169">
        <f>L73-I73</f>
        <v>0</v>
      </c>
      <c r="P73" s="170">
        <f>N73-K73</f>
        <v>-94.554247266610901</v>
      </c>
      <c r="Q73" s="171">
        <f>N73/K73</f>
        <v>0.88538879119198677</v>
      </c>
      <c r="R73" s="308">
        <f>Q89</f>
        <v>0.88778123514662854</v>
      </c>
      <c r="S73" s="172">
        <v>0.25012731481481482</v>
      </c>
      <c r="T73" s="173">
        <v>0.2638888888888889</v>
      </c>
      <c r="U73" s="174"/>
      <c r="V73" s="175">
        <v>19.816666666666674</v>
      </c>
      <c r="W73" s="173"/>
      <c r="X73" s="184"/>
      <c r="Y73" s="311"/>
      <c r="Z73" s="312"/>
      <c r="AA73" s="121">
        <f>M73-J73</f>
        <v>-378.2169890664436</v>
      </c>
      <c r="AB73" s="171">
        <f>M73/J73</f>
        <v>0.88538879119198677</v>
      </c>
      <c r="AC73" s="313">
        <f>AB89</f>
        <v>0.88778123514662854</v>
      </c>
    </row>
    <row r="74" spans="1:29" ht="15.75" customHeight="1">
      <c r="A74" s="317"/>
      <c r="B74" s="106" t="s">
        <v>118</v>
      </c>
      <c r="C74" s="298" t="s">
        <v>139</v>
      </c>
      <c r="D74" s="299"/>
      <c r="E74" s="107">
        <v>25.03</v>
      </c>
      <c r="F74" s="108">
        <v>1738</v>
      </c>
      <c r="G74" s="109">
        <f t="shared" si="33"/>
        <v>43502.14</v>
      </c>
      <c r="H74" s="26"/>
      <c r="I74" s="110">
        <v>4</v>
      </c>
      <c r="J74" s="111">
        <v>3300</v>
      </c>
      <c r="K74" s="112">
        <f t="shared" si="29"/>
        <v>825</v>
      </c>
      <c r="L74" s="113">
        <v>4</v>
      </c>
      <c r="M74" s="111">
        <f>F74/V74*60</f>
        <v>2921.0084033613457</v>
      </c>
      <c r="N74" s="112">
        <f>M74/L74</f>
        <v>730.25210084033642</v>
      </c>
      <c r="O74" s="114">
        <f>L74-I74</f>
        <v>0</v>
      </c>
      <c r="P74" s="115">
        <f>N74-K74</f>
        <v>-94.747899159663575</v>
      </c>
      <c r="Q74" s="116">
        <f>N74/K74</f>
        <v>0.88515406162465016</v>
      </c>
      <c r="R74" s="309"/>
      <c r="S74" s="47">
        <v>0.27451388888888889</v>
      </c>
      <c r="T74" s="48">
        <v>0.29930555555555555</v>
      </c>
      <c r="U74" s="117">
        <v>15.299999999999994</v>
      </c>
      <c r="V74" s="118">
        <v>35.699999999999989</v>
      </c>
      <c r="W74" s="119"/>
      <c r="X74" s="13"/>
      <c r="Y74" s="300"/>
      <c r="Z74" s="301"/>
      <c r="AA74" s="124">
        <f>M74-J74</f>
        <v>-378.9915966386543</v>
      </c>
      <c r="AB74" s="116">
        <f>M74/J74</f>
        <v>0.88515406162465016</v>
      </c>
      <c r="AC74" s="314"/>
    </row>
    <row r="75" spans="1:29" ht="15.75" customHeight="1">
      <c r="A75" s="317"/>
      <c r="B75" s="106" t="s">
        <v>118</v>
      </c>
      <c r="C75" s="298" t="s">
        <v>140</v>
      </c>
      <c r="D75" s="299"/>
      <c r="E75" s="107">
        <v>24.82</v>
      </c>
      <c r="F75" s="108">
        <v>1972</v>
      </c>
      <c r="G75" s="109">
        <f t="shared" si="33"/>
        <v>48945.04</v>
      </c>
      <c r="H75" s="26"/>
      <c r="I75" s="110">
        <v>4</v>
      </c>
      <c r="J75" s="111">
        <v>3300</v>
      </c>
      <c r="K75" s="112">
        <f t="shared" si="29"/>
        <v>825</v>
      </c>
      <c r="L75" s="113">
        <v>4</v>
      </c>
      <c r="M75" s="111">
        <f>F75/V75*60</f>
        <v>2922.6842321943195</v>
      </c>
      <c r="N75" s="112">
        <f>M75/L75</f>
        <v>730.67105804857988</v>
      </c>
      <c r="O75" s="114">
        <f>L75-I75</f>
        <v>0</v>
      </c>
      <c r="P75" s="115">
        <f>N75-K75</f>
        <v>-94.32894195142012</v>
      </c>
      <c r="Q75" s="116">
        <f>N75/K75</f>
        <v>0.88566188854373318</v>
      </c>
      <c r="R75" s="309"/>
      <c r="S75" s="47">
        <v>0.30972222222222223</v>
      </c>
      <c r="T75" s="48">
        <v>0.33783564814814815</v>
      </c>
      <c r="U75" s="117">
        <v>15.000000000000027</v>
      </c>
      <c r="V75" s="118">
        <v>40.48333333333332</v>
      </c>
      <c r="W75" s="119"/>
      <c r="X75" s="13"/>
      <c r="Y75" s="300"/>
      <c r="Z75" s="301"/>
      <c r="AA75" s="124">
        <f>M75-J75</f>
        <v>-377.31576780568048</v>
      </c>
      <c r="AB75" s="116">
        <f>M75/J75</f>
        <v>0.88566188854373318</v>
      </c>
      <c r="AC75" s="314"/>
    </row>
    <row r="76" spans="1:29" ht="15.75" customHeight="1">
      <c r="A76" s="317"/>
      <c r="B76" s="106" t="s">
        <v>118</v>
      </c>
      <c r="C76" s="298" t="s">
        <v>141</v>
      </c>
      <c r="D76" s="299"/>
      <c r="E76" s="107">
        <v>30</v>
      </c>
      <c r="F76" s="108">
        <v>3231</v>
      </c>
      <c r="G76" s="109">
        <f t="shared" si="33"/>
        <v>96930</v>
      </c>
      <c r="H76" s="26"/>
      <c r="I76" s="110">
        <v>3</v>
      </c>
      <c r="J76" s="111">
        <v>3000</v>
      </c>
      <c r="K76" s="112">
        <f t="shared" si="29"/>
        <v>1000</v>
      </c>
      <c r="L76" s="113">
        <v>3</v>
      </c>
      <c r="M76" s="111">
        <f>F76/V76*60</f>
        <v>2686.9022869022865</v>
      </c>
      <c r="N76" s="112">
        <f>M76/L76</f>
        <v>895.6340956340955</v>
      </c>
      <c r="O76" s="114">
        <f>L76-I76</f>
        <v>0</v>
      </c>
      <c r="P76" s="115">
        <f>N76-K76</f>
        <v>-104.3659043659045</v>
      </c>
      <c r="Q76" s="116">
        <f>N76/K76</f>
        <v>0.89563409563409546</v>
      </c>
      <c r="R76" s="309"/>
      <c r="S76" s="47">
        <v>0.34791666666666665</v>
      </c>
      <c r="T76" s="48">
        <v>0.39802083333333332</v>
      </c>
      <c r="U76" s="117">
        <v>14.516666666666644</v>
      </c>
      <c r="V76" s="118">
        <v>72.150000000000006</v>
      </c>
      <c r="W76" s="119"/>
      <c r="X76" s="123"/>
      <c r="Y76" s="300"/>
      <c r="Z76" s="301"/>
      <c r="AA76" s="124">
        <f>M76-J76</f>
        <v>-313.09771309771349</v>
      </c>
      <c r="AB76" s="116">
        <f>M76/J76</f>
        <v>0.89563409563409546</v>
      </c>
      <c r="AC76" s="314"/>
    </row>
    <row r="77" spans="1:29" ht="15.75" customHeight="1">
      <c r="A77" s="317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17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50"/>
      <c r="Y78" s="300"/>
      <c r="Z78" s="301"/>
      <c r="AA78" s="124"/>
      <c r="AB78" s="116"/>
      <c r="AC78" s="314"/>
    </row>
    <row r="79" spans="1:29" ht="15.75" customHeight="1">
      <c r="A79" s="317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17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17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34"/>
      <c r="X81" s="135"/>
      <c r="Y81" s="300"/>
      <c r="Z81" s="301"/>
      <c r="AA81" s="124"/>
      <c r="AB81" s="116"/>
      <c r="AC81" s="314"/>
    </row>
    <row r="82" spans="1:29" ht="15.75" customHeight="1">
      <c r="A82" s="317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34"/>
      <c r="X82" s="135"/>
      <c r="Y82" s="300"/>
      <c r="Z82" s="301"/>
      <c r="AA82" s="124"/>
      <c r="AB82" s="116"/>
      <c r="AC82" s="314"/>
    </row>
    <row r="83" spans="1:29" ht="15.75" customHeight="1">
      <c r="A83" s="317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34"/>
      <c r="X83" s="135"/>
      <c r="Y83" s="300"/>
      <c r="Z83" s="301"/>
      <c r="AA83" s="124"/>
      <c r="AB83" s="116"/>
      <c r="AC83" s="314"/>
    </row>
    <row r="84" spans="1:29" ht="15.75" customHeight="1">
      <c r="A84" s="317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34"/>
      <c r="X84" s="135"/>
      <c r="Y84" s="300"/>
      <c r="Z84" s="301"/>
      <c r="AA84" s="124"/>
      <c r="AB84" s="116"/>
      <c r="AC84" s="314"/>
    </row>
    <row r="85" spans="1:29" ht="15.75" customHeight="1">
      <c r="A85" s="317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34"/>
      <c r="X85" s="135"/>
      <c r="Y85" s="300"/>
      <c r="Z85" s="301"/>
      <c r="AA85" s="124"/>
      <c r="AB85" s="116"/>
      <c r="AC85" s="314"/>
    </row>
    <row r="86" spans="1:29" ht="15.75" customHeight="1">
      <c r="A86" s="317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34"/>
      <c r="X86" s="135"/>
      <c r="Y86" s="300"/>
      <c r="Z86" s="301"/>
      <c r="AA86" s="124"/>
      <c r="AB86" s="116"/>
      <c r="AC86" s="314"/>
    </row>
    <row r="87" spans="1:29" ht="15.75" customHeight="1">
      <c r="A87" s="317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34"/>
      <c r="X87" s="135"/>
      <c r="Y87" s="300"/>
      <c r="Z87" s="301"/>
      <c r="AA87" s="124"/>
      <c r="AB87" s="116"/>
      <c r="AC87" s="314"/>
    </row>
    <row r="88" spans="1:29" ht="15.75" customHeight="1">
      <c r="A88" s="317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18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34">AVERAGE(I73:I88)</f>
        <v>3.75</v>
      </c>
      <c r="J89" s="148">
        <f t="shared" si="34"/>
        <v>3225</v>
      </c>
      <c r="K89" s="149">
        <f t="shared" ref="K89" si="35">J89/I89</f>
        <v>860</v>
      </c>
      <c r="L89" s="147">
        <f t="shared" ref="L89:M89" si="36">AVERAGE(L73:L88)</f>
        <v>3.75</v>
      </c>
      <c r="M89" s="148">
        <f t="shared" si="36"/>
        <v>2863.094483347877</v>
      </c>
      <c r="N89" s="149">
        <f>M89/L89</f>
        <v>763.49186222610058</v>
      </c>
      <c r="O89" s="150">
        <f>L89-I89</f>
        <v>0</v>
      </c>
      <c r="P89" s="151">
        <f>N89-K89</f>
        <v>-96.508137773899421</v>
      </c>
      <c r="Q89" s="152">
        <f>N89/K89</f>
        <v>0.88778123514662854</v>
      </c>
      <c r="R89" s="310"/>
      <c r="S89" s="153">
        <f>S73</f>
        <v>0.25012731481481482</v>
      </c>
      <c r="T89" s="154">
        <f>INDEX(T73:T88,COUNTA(T73:T88))</f>
        <v>0.39802083333333332</v>
      </c>
      <c r="U89" s="155"/>
      <c r="V89" s="181"/>
      <c r="W89" s="182"/>
      <c r="X89" s="149"/>
      <c r="Y89" s="296"/>
      <c r="Z89" s="297"/>
      <c r="AA89" s="183">
        <f>M89-J89</f>
        <v>-361.90551665212297</v>
      </c>
      <c r="AB89" s="152">
        <f>M89/J89</f>
        <v>0.88778123514662854</v>
      </c>
      <c r="AC89" s="315"/>
    </row>
    <row r="90" spans="1:29" ht="15.75" customHeight="1">
      <c r="A90" s="302" t="s">
        <v>142</v>
      </c>
      <c r="B90" s="120" t="s">
        <v>116</v>
      </c>
      <c r="C90" s="306" t="s">
        <v>143</v>
      </c>
      <c r="D90" s="307"/>
      <c r="E90" s="162">
        <v>25.64</v>
      </c>
      <c r="F90" s="103">
        <v>1455</v>
      </c>
      <c r="G90" s="163">
        <f t="shared" ref="G90:G93" si="37">E90*F90</f>
        <v>37306.200000000004</v>
      </c>
      <c r="H90" s="164"/>
      <c r="I90" s="165">
        <v>11</v>
      </c>
      <c r="J90" s="166">
        <v>3600</v>
      </c>
      <c r="K90" s="167">
        <f>J90/I90</f>
        <v>327.27272727272725</v>
      </c>
      <c r="L90" s="168">
        <v>11</v>
      </c>
      <c r="M90" s="166">
        <f>F90/V90*60</f>
        <v>3151.6245487364604</v>
      </c>
      <c r="N90" s="167">
        <f>M90/L90</f>
        <v>286.51132261240548</v>
      </c>
      <c r="O90" s="169">
        <f>L90-I90</f>
        <v>0</v>
      </c>
      <c r="P90" s="170">
        <f>N90-K90</f>
        <v>-40.761404660321773</v>
      </c>
      <c r="Q90" s="171">
        <f>N90/K90</f>
        <v>0.8754512635379057</v>
      </c>
      <c r="R90" s="308">
        <f>Q106</f>
        <v>0.86802337465941526</v>
      </c>
      <c r="S90" s="172">
        <v>0.70854166666666663</v>
      </c>
      <c r="T90" s="173">
        <v>0.72777777777777775</v>
      </c>
      <c r="U90" s="174"/>
      <c r="V90" s="175">
        <v>27.700000000000014</v>
      </c>
      <c r="W90" s="173"/>
      <c r="X90" s="184"/>
      <c r="Y90" s="311"/>
      <c r="Z90" s="312"/>
      <c r="AA90" s="121">
        <f>M90-J90</f>
        <v>-448.37545126353962</v>
      </c>
      <c r="AB90" s="171">
        <f>M90/J90</f>
        <v>0.8754512635379057</v>
      </c>
      <c r="AC90" s="313">
        <f>AB106</f>
        <v>0.86802337465941515</v>
      </c>
    </row>
    <row r="91" spans="1:29" ht="15.75" customHeight="1">
      <c r="A91" s="303"/>
      <c r="B91" s="106" t="s">
        <v>116</v>
      </c>
      <c r="C91" s="298" t="s">
        <v>144</v>
      </c>
      <c r="D91" s="299"/>
      <c r="E91" s="107">
        <v>29.52</v>
      </c>
      <c r="F91" s="108">
        <v>1920</v>
      </c>
      <c r="G91" s="109">
        <f t="shared" si="37"/>
        <v>56678.400000000001</v>
      </c>
      <c r="H91" s="26"/>
      <c r="I91" s="110">
        <v>17</v>
      </c>
      <c r="J91" s="111">
        <v>3600</v>
      </c>
      <c r="K91" s="112">
        <f t="shared" si="29"/>
        <v>211.76470588235293</v>
      </c>
      <c r="L91" s="113">
        <v>17</v>
      </c>
      <c r="M91" s="111">
        <f>F91/V91*60</f>
        <v>3117.7266576454654</v>
      </c>
      <c r="N91" s="112">
        <f>M91/L91</f>
        <v>183.39568574385089</v>
      </c>
      <c r="O91" s="114">
        <f>L91-I91</f>
        <v>0</v>
      </c>
      <c r="P91" s="115">
        <f>N91-K91</f>
        <v>-28.369020138502037</v>
      </c>
      <c r="Q91" s="116">
        <f>N91/K91</f>
        <v>0.86603518267929591</v>
      </c>
      <c r="R91" s="309"/>
      <c r="S91" s="47">
        <v>0.73128472222222218</v>
      </c>
      <c r="T91" s="48">
        <v>0.75694444444444442</v>
      </c>
      <c r="U91" s="117">
        <v>5.0499999999999901</v>
      </c>
      <c r="V91" s="118">
        <v>36.950000000000017</v>
      </c>
      <c r="W91" s="119"/>
      <c r="X91" s="13"/>
      <c r="Y91" s="300"/>
      <c r="Z91" s="301"/>
      <c r="AA91" s="124">
        <f>M91-J91</f>
        <v>-482.27334235453463</v>
      </c>
      <c r="AB91" s="116">
        <f>M91/J91</f>
        <v>0.86603518267929591</v>
      </c>
      <c r="AC91" s="314"/>
    </row>
    <row r="92" spans="1:29" ht="15.75" customHeight="1">
      <c r="A92" s="303"/>
      <c r="B92" s="106" t="s">
        <v>116</v>
      </c>
      <c r="C92" s="298" t="s">
        <v>145</v>
      </c>
      <c r="D92" s="299"/>
      <c r="E92" s="107">
        <v>29.85</v>
      </c>
      <c r="F92" s="108">
        <v>2043</v>
      </c>
      <c r="G92" s="109">
        <f t="shared" si="37"/>
        <v>60983.55</v>
      </c>
      <c r="H92" s="26"/>
      <c r="I92" s="110">
        <v>17</v>
      </c>
      <c r="J92" s="111">
        <v>3600</v>
      </c>
      <c r="K92" s="112">
        <f t="shared" si="29"/>
        <v>211.76470588235293</v>
      </c>
      <c r="L92" s="113">
        <v>17</v>
      </c>
      <c r="M92" s="111">
        <f>F92/V92*60</f>
        <v>3117.7617634590915</v>
      </c>
      <c r="N92" s="112">
        <f>M92/L92</f>
        <v>183.39775079171127</v>
      </c>
      <c r="O92" s="114">
        <f>L92-I92</f>
        <v>0</v>
      </c>
      <c r="P92" s="115">
        <f>N92-K92</f>
        <v>-28.366955090641653</v>
      </c>
      <c r="Q92" s="116">
        <f>N92/K92</f>
        <v>0.86604493429419216</v>
      </c>
      <c r="R92" s="309"/>
      <c r="S92" s="47">
        <v>0.76041666666666663</v>
      </c>
      <c r="T92" s="48">
        <v>0.78771990740740738</v>
      </c>
      <c r="U92" s="117">
        <v>4.9999999999999822</v>
      </c>
      <c r="V92" s="118">
        <v>39.316666666666684</v>
      </c>
      <c r="W92" s="119"/>
      <c r="X92" s="13"/>
      <c r="Y92" s="300"/>
      <c r="Z92" s="301"/>
      <c r="AA92" s="124">
        <f>M92-J92</f>
        <v>-482.23823654090847</v>
      </c>
      <c r="AB92" s="116">
        <f>M92/J92</f>
        <v>0.86604493429419205</v>
      </c>
      <c r="AC92" s="314"/>
    </row>
    <row r="93" spans="1:29" ht="15.75" customHeight="1">
      <c r="A93" s="303"/>
      <c r="B93" s="106" t="s">
        <v>118</v>
      </c>
      <c r="C93" s="298" t="s">
        <v>146</v>
      </c>
      <c r="D93" s="299"/>
      <c r="E93" s="107">
        <v>28.57</v>
      </c>
      <c r="F93" s="108">
        <v>1698</v>
      </c>
      <c r="G93" s="109">
        <f t="shared" si="37"/>
        <v>48511.86</v>
      </c>
      <c r="H93" s="26"/>
      <c r="I93" s="110">
        <v>12</v>
      </c>
      <c r="J93" s="111">
        <v>3600</v>
      </c>
      <c r="K93" s="112">
        <f t="shared" si="29"/>
        <v>300</v>
      </c>
      <c r="L93" s="113">
        <v>12</v>
      </c>
      <c r="M93" s="111">
        <f>F93/V93*60</f>
        <v>3112.423625254562</v>
      </c>
      <c r="N93" s="112">
        <f>M93/L93</f>
        <v>259.36863543788019</v>
      </c>
      <c r="O93" s="114">
        <f>L93-I93</f>
        <v>0</v>
      </c>
      <c r="P93" s="115">
        <f>N93-K93</f>
        <v>-40.631364562119813</v>
      </c>
      <c r="Q93" s="116">
        <f>N93/K93</f>
        <v>0.86456211812626726</v>
      </c>
      <c r="R93" s="309"/>
      <c r="S93" s="47">
        <v>0.79115740740740736</v>
      </c>
      <c r="T93" s="48">
        <v>0.81388888888888899</v>
      </c>
      <c r="U93" s="117">
        <v>4.9499999999999744</v>
      </c>
      <c r="V93" s="118">
        <v>32.733333333333547</v>
      </c>
      <c r="W93" s="119"/>
      <c r="X93" s="123"/>
      <c r="Y93" s="300"/>
      <c r="Z93" s="301"/>
      <c r="AA93" s="124">
        <f>M93-J93</f>
        <v>-487.57637474543799</v>
      </c>
      <c r="AB93" s="116">
        <f>M93/J93</f>
        <v>0.86456211812626726</v>
      </c>
      <c r="AC93" s="314"/>
    </row>
    <row r="94" spans="1:29" ht="15.75" customHeight="1">
      <c r="A94" s="304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04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50"/>
      <c r="Y95" s="300"/>
      <c r="Z95" s="301"/>
      <c r="AA95" s="124"/>
      <c r="AB95" s="116"/>
      <c r="AC95" s="314"/>
    </row>
    <row r="96" spans="1:29" ht="15.75" customHeight="1">
      <c r="A96" s="304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04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04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34"/>
      <c r="X98" s="135"/>
      <c r="Y98" s="300"/>
      <c r="Z98" s="301"/>
      <c r="AA98" s="124"/>
      <c r="AB98" s="116"/>
      <c r="AC98" s="314"/>
    </row>
    <row r="99" spans="1:29" ht="15.75" customHeight="1">
      <c r="A99" s="304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34"/>
      <c r="X99" s="135"/>
      <c r="Y99" s="300"/>
      <c r="Z99" s="301"/>
      <c r="AA99" s="124"/>
      <c r="AB99" s="116"/>
      <c r="AC99" s="314"/>
    </row>
    <row r="100" spans="1:29" ht="15.75" customHeight="1">
      <c r="A100" s="304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04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04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04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04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04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05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38">AVERAGE(I90:I105)</f>
        <v>14.25</v>
      </c>
      <c r="J106" s="148">
        <f t="shared" si="38"/>
        <v>3600</v>
      </c>
      <c r="K106" s="149">
        <f t="shared" ref="K106" si="39">J106/I106</f>
        <v>252.63157894736841</v>
      </c>
      <c r="L106" s="147">
        <f t="shared" ref="L106:M106" si="40">AVERAGE(L90:L105)</f>
        <v>14.25</v>
      </c>
      <c r="M106" s="148">
        <f t="shared" si="40"/>
        <v>3124.8841487738946</v>
      </c>
      <c r="N106" s="149">
        <f>M106/L106</f>
        <v>219.29011570343121</v>
      </c>
      <c r="O106" s="150">
        <f>L106-I106</f>
        <v>0</v>
      </c>
      <c r="P106" s="151">
        <f>N106-K106</f>
        <v>-33.341463243937199</v>
      </c>
      <c r="Q106" s="152">
        <f>N106/K106</f>
        <v>0.86802337465941526</v>
      </c>
      <c r="R106" s="310"/>
      <c r="S106" s="153">
        <f>S90</f>
        <v>0.70854166666666663</v>
      </c>
      <c r="T106" s="154">
        <f>INDEX(T90:T105,COUNTA(T90:T105))</f>
        <v>0.81388888888888899</v>
      </c>
      <c r="U106" s="155"/>
      <c r="V106" s="181"/>
      <c r="W106" s="182"/>
      <c r="X106" s="149"/>
      <c r="Y106" s="296"/>
      <c r="Z106" s="297"/>
      <c r="AA106" s="183">
        <f>M106-J106</f>
        <v>-475.11585122610541</v>
      </c>
      <c r="AB106" s="152">
        <f>M106/J106</f>
        <v>0.86802337465941515</v>
      </c>
      <c r="AC106" s="315"/>
    </row>
    <row r="107" spans="1:29" ht="15.75" customHeight="1">
      <c r="A107" s="316" t="s">
        <v>147</v>
      </c>
      <c r="B107" s="120" t="s">
        <v>118</v>
      </c>
      <c r="C107" s="306" t="s">
        <v>148</v>
      </c>
      <c r="D107" s="307"/>
      <c r="E107" s="162">
        <v>22.48</v>
      </c>
      <c r="F107" s="103">
        <v>2722</v>
      </c>
      <c r="G107" s="163">
        <f t="shared" ref="G107:G109" si="41">E107*F107</f>
        <v>61190.559999999998</v>
      </c>
      <c r="H107" s="164"/>
      <c r="I107" s="165">
        <v>5</v>
      </c>
      <c r="J107" s="166">
        <v>3000</v>
      </c>
      <c r="K107" s="167">
        <f>J107/I107</f>
        <v>600</v>
      </c>
      <c r="L107" s="168">
        <v>5</v>
      </c>
      <c r="M107" s="166">
        <f>F107/V107*60</f>
        <v>2659.2130257801919</v>
      </c>
      <c r="N107" s="167">
        <f>M107/L107</f>
        <v>531.84260515603842</v>
      </c>
      <c r="O107" s="169">
        <f>L107-I107</f>
        <v>0</v>
      </c>
      <c r="P107" s="170">
        <f>N107-K107</f>
        <v>-68.157394843961583</v>
      </c>
      <c r="Q107" s="171">
        <f>N107/K107</f>
        <v>0.88640434192673068</v>
      </c>
      <c r="R107" s="308">
        <f>Q123</f>
        <v>0.88794728156408675</v>
      </c>
      <c r="S107" s="172">
        <v>0.70833333333333337</v>
      </c>
      <c r="T107" s="173">
        <v>0.7509837962962963</v>
      </c>
      <c r="U107" s="174"/>
      <c r="V107" s="175">
        <v>61.416666666666622</v>
      </c>
      <c r="W107" s="176"/>
      <c r="X107" s="177"/>
      <c r="Y107" s="311"/>
      <c r="Z107" s="312"/>
      <c r="AA107" s="121">
        <f>M107-J107</f>
        <v>-340.78697421980814</v>
      </c>
      <c r="AB107" s="171">
        <f>M107/J107</f>
        <v>0.88640434192673057</v>
      </c>
      <c r="AC107" s="313">
        <f>AB123</f>
        <v>0.88794728156408675</v>
      </c>
    </row>
    <row r="108" spans="1:29" ht="15.75" customHeight="1">
      <c r="A108" s="317"/>
      <c r="B108" s="106" t="s">
        <v>118</v>
      </c>
      <c r="C108" s="298" t="s">
        <v>149</v>
      </c>
      <c r="D108" s="299"/>
      <c r="E108" s="107">
        <v>24.54</v>
      </c>
      <c r="F108" s="108">
        <v>2525</v>
      </c>
      <c r="G108" s="109">
        <f t="shared" si="41"/>
        <v>61963.5</v>
      </c>
      <c r="H108" s="26"/>
      <c r="I108" s="110">
        <v>4</v>
      </c>
      <c r="J108" s="111">
        <v>3000</v>
      </c>
      <c r="K108" s="112">
        <f t="shared" ref="K108:K109" si="42">J108/I108</f>
        <v>750</v>
      </c>
      <c r="L108" s="113">
        <v>4</v>
      </c>
      <c r="M108" s="111">
        <f>F108/V108*60</f>
        <v>2656.3413208649908</v>
      </c>
      <c r="N108" s="112">
        <f>M108/L108</f>
        <v>664.08533021624771</v>
      </c>
      <c r="O108" s="114">
        <f>L108-I108</f>
        <v>0</v>
      </c>
      <c r="P108" s="115">
        <f>N108-K108</f>
        <v>-85.914669783752288</v>
      </c>
      <c r="Q108" s="116">
        <f>N108/K108</f>
        <v>0.88544710695499695</v>
      </c>
      <c r="R108" s="309"/>
      <c r="S108" s="47">
        <v>0.75416666666666665</v>
      </c>
      <c r="T108" s="48">
        <v>0.79377314814814814</v>
      </c>
      <c r="U108" s="117">
        <v>4.5833333333333037</v>
      </c>
      <c r="V108" s="118">
        <v>57.033333333333346</v>
      </c>
      <c r="W108" s="119"/>
      <c r="X108" s="123"/>
      <c r="Y108" s="300"/>
      <c r="Z108" s="301"/>
      <c r="AA108" s="124">
        <f>M108-J108</f>
        <v>-343.65867913500915</v>
      </c>
      <c r="AB108" s="116">
        <f>M108/J108</f>
        <v>0.88544710695499695</v>
      </c>
      <c r="AC108" s="314"/>
    </row>
    <row r="109" spans="1:29" ht="15.75" customHeight="1">
      <c r="A109" s="317"/>
      <c r="B109" s="106" t="s">
        <v>118</v>
      </c>
      <c r="C109" s="298" t="s">
        <v>150</v>
      </c>
      <c r="D109" s="299"/>
      <c r="E109" s="107">
        <v>17.89</v>
      </c>
      <c r="F109" s="108">
        <v>4747</v>
      </c>
      <c r="G109" s="109">
        <f t="shared" si="41"/>
        <v>84923.83</v>
      </c>
      <c r="H109" s="26"/>
      <c r="I109" s="110">
        <v>4</v>
      </c>
      <c r="J109" s="111">
        <v>3300</v>
      </c>
      <c r="K109" s="112">
        <f t="shared" si="42"/>
        <v>825</v>
      </c>
      <c r="L109" s="113">
        <v>4</v>
      </c>
      <c r="M109" s="111">
        <f>F109/V109*60</f>
        <v>2942.3553719008237</v>
      </c>
      <c r="N109" s="112">
        <f>M109/L109</f>
        <v>735.58884297520592</v>
      </c>
      <c r="O109" s="114">
        <f>L109-I109</f>
        <v>0</v>
      </c>
      <c r="P109" s="115">
        <f>N109-K109</f>
        <v>-89.411157024794079</v>
      </c>
      <c r="Q109" s="116">
        <f>N109/K109</f>
        <v>0.89162283996994662</v>
      </c>
      <c r="R109" s="309"/>
      <c r="S109" s="47">
        <v>0.79736111111111108</v>
      </c>
      <c r="T109" s="48">
        <v>0.86458333333333337</v>
      </c>
      <c r="U109" s="117">
        <v>5.1666666666666217</v>
      </c>
      <c r="V109" s="118">
        <v>96.800000000000097</v>
      </c>
      <c r="W109" s="119"/>
      <c r="X109" s="123"/>
      <c r="Y109" s="300"/>
      <c r="Z109" s="301"/>
      <c r="AA109" s="124">
        <f>M109-J109</f>
        <v>-357.64462809917632</v>
      </c>
      <c r="AB109" s="116">
        <f>M109/J109</f>
        <v>0.89162283996994662</v>
      </c>
      <c r="AC109" s="314"/>
    </row>
    <row r="110" spans="1:29" ht="15.75" customHeight="1">
      <c r="A110" s="317"/>
      <c r="B110" s="106"/>
      <c r="C110" s="298"/>
      <c r="D110" s="299"/>
      <c r="E110" s="107"/>
      <c r="F110" s="108"/>
      <c r="G110" s="109"/>
      <c r="H110" s="26"/>
      <c r="I110" s="110"/>
      <c r="J110" s="111"/>
      <c r="K110" s="112"/>
      <c r="L110" s="113"/>
      <c r="M110" s="111"/>
      <c r="N110" s="112"/>
      <c r="O110" s="114"/>
      <c r="P110" s="115"/>
      <c r="Q110" s="116"/>
      <c r="R110" s="309"/>
      <c r="S110" s="47"/>
      <c r="T110" s="48"/>
      <c r="U110" s="117"/>
      <c r="V110" s="118"/>
      <c r="W110" s="119"/>
      <c r="X110" s="123"/>
      <c r="Y110" s="300"/>
      <c r="Z110" s="301"/>
      <c r="AA110" s="124"/>
      <c r="AB110" s="116"/>
      <c r="AC110" s="314"/>
    </row>
    <row r="111" spans="1:29" ht="15.75" customHeight="1">
      <c r="A111" s="317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17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300"/>
      <c r="Z112" s="301"/>
      <c r="AA112" s="124"/>
      <c r="AB112" s="116"/>
      <c r="AC112" s="314"/>
    </row>
    <row r="113" spans="1:29" ht="15.75" customHeight="1">
      <c r="A113" s="317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17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17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23"/>
      <c r="Y115" s="300"/>
      <c r="Z115" s="301"/>
      <c r="AA115" s="124"/>
      <c r="AB115" s="116"/>
      <c r="AC115" s="314"/>
    </row>
    <row r="116" spans="1:29" ht="15.75" customHeight="1">
      <c r="A116" s="317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23"/>
      <c r="Y116" s="300"/>
      <c r="Z116" s="301"/>
      <c r="AA116" s="124"/>
      <c r="AB116" s="116"/>
      <c r="AC116" s="314"/>
    </row>
    <row r="117" spans="1:29" ht="15.75" customHeight="1">
      <c r="A117" s="317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23"/>
      <c r="Y117" s="300"/>
      <c r="Z117" s="301"/>
      <c r="AA117" s="124"/>
      <c r="AB117" s="116"/>
      <c r="AC117" s="314"/>
    </row>
    <row r="118" spans="1:29" ht="15.75" customHeight="1">
      <c r="A118" s="317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23"/>
      <c r="Y118" s="300"/>
      <c r="Z118" s="301"/>
      <c r="AA118" s="124"/>
      <c r="AB118" s="116"/>
      <c r="AC118" s="314"/>
    </row>
    <row r="119" spans="1:29" ht="15.75" customHeight="1">
      <c r="A119" s="317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23"/>
      <c r="Y119" s="300"/>
      <c r="Z119" s="301"/>
      <c r="AA119" s="124"/>
      <c r="AB119" s="116"/>
      <c r="AC119" s="314"/>
    </row>
    <row r="120" spans="1:29" ht="15.75" customHeight="1">
      <c r="A120" s="317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23"/>
      <c r="Y120" s="300"/>
      <c r="Z120" s="301"/>
      <c r="AA120" s="124"/>
      <c r="AB120" s="116"/>
      <c r="AC120" s="314"/>
    </row>
    <row r="121" spans="1:29" ht="15.75" customHeight="1">
      <c r="A121" s="317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23"/>
      <c r="Y121" s="300"/>
      <c r="Z121" s="301"/>
      <c r="AA121" s="124"/>
      <c r="AB121" s="116"/>
      <c r="AC121" s="314"/>
    </row>
    <row r="122" spans="1:29" ht="15.75" customHeight="1">
      <c r="A122" s="317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18"/>
      <c r="B123" s="144" t="s">
        <v>124</v>
      </c>
      <c r="C123" s="295"/>
      <c r="D123" s="295"/>
      <c r="E123" s="145"/>
      <c r="F123" s="105"/>
      <c r="G123" s="146"/>
      <c r="H123" s="75"/>
      <c r="I123" s="147">
        <f t="shared" ref="I123:J123" si="43">AVERAGE(I107:I122)</f>
        <v>4.333333333333333</v>
      </c>
      <c r="J123" s="148">
        <f t="shared" si="43"/>
        <v>3100</v>
      </c>
      <c r="K123" s="149">
        <f t="shared" ref="K123" si="44">J123/I123</f>
        <v>715.38461538461547</v>
      </c>
      <c r="L123" s="147">
        <f t="shared" ref="L123:M123" si="45">AVERAGE(L107:L122)</f>
        <v>4.333333333333333</v>
      </c>
      <c r="M123" s="148">
        <f t="shared" si="45"/>
        <v>2752.6365728486689</v>
      </c>
      <c r="N123" s="149">
        <f>M123/L123</f>
        <v>635.22382450353905</v>
      </c>
      <c r="O123" s="150">
        <f>L123-I123</f>
        <v>0</v>
      </c>
      <c r="P123" s="151">
        <f>N123-K123</f>
        <v>-80.160790881076423</v>
      </c>
      <c r="Q123" s="152">
        <f>N123/K123</f>
        <v>0.88794728156408675</v>
      </c>
      <c r="R123" s="310"/>
      <c r="S123" s="153">
        <f>S107</f>
        <v>0.70833333333333337</v>
      </c>
      <c r="T123" s="154">
        <f>INDEX(T107:T122,COUNTA(T107:T122))</f>
        <v>0.86458333333333337</v>
      </c>
      <c r="U123" s="155"/>
      <c r="V123" s="181"/>
      <c r="W123" s="105"/>
      <c r="X123" s="75"/>
      <c r="Y123" s="296"/>
      <c r="Z123" s="297"/>
      <c r="AA123" s="183">
        <f>M123-J123</f>
        <v>-347.36342715133105</v>
      </c>
      <c r="AB123" s="152">
        <f>M123/J123</f>
        <v>0.88794728156408675</v>
      </c>
      <c r="AC123" s="315"/>
    </row>
    <row r="124" spans="1:29" ht="15.75" customHeight="1">
      <c r="A124" s="302" t="s">
        <v>151</v>
      </c>
      <c r="B124" s="120" t="s">
        <v>118</v>
      </c>
      <c r="C124" s="306" t="s">
        <v>152</v>
      </c>
      <c r="D124" s="307"/>
      <c r="E124" s="162">
        <v>16.7</v>
      </c>
      <c r="F124" s="103">
        <v>1725</v>
      </c>
      <c r="G124" s="163">
        <f t="shared" ref="G124:G127" si="46">E124*F124</f>
        <v>28807.5</v>
      </c>
      <c r="H124" s="164"/>
      <c r="I124" s="165">
        <v>3</v>
      </c>
      <c r="J124" s="166">
        <v>3300</v>
      </c>
      <c r="K124" s="167">
        <f>J124/I124</f>
        <v>1100</v>
      </c>
      <c r="L124" s="168">
        <v>3</v>
      </c>
      <c r="M124" s="166">
        <f>F124/V124*60</f>
        <v>2948.7179487179574</v>
      </c>
      <c r="N124" s="167">
        <f>M124/L124</f>
        <v>982.90598290598575</v>
      </c>
      <c r="O124" s="169">
        <f>L124-I124</f>
        <v>0</v>
      </c>
      <c r="P124" s="170">
        <f>N124-K124</f>
        <v>-117.09401709401425</v>
      </c>
      <c r="Q124" s="171">
        <f>N124/K124</f>
        <v>0.89355089355089612</v>
      </c>
      <c r="R124" s="308">
        <f>Q140</f>
        <v>0.89237345887586261</v>
      </c>
      <c r="S124" s="172">
        <v>0.70833333333333337</v>
      </c>
      <c r="T124" s="173">
        <v>0.73270833333333329</v>
      </c>
      <c r="U124" s="174"/>
      <c r="V124" s="175">
        <v>35.099999999999895</v>
      </c>
      <c r="W124" s="176"/>
      <c r="X124" s="177"/>
      <c r="Y124" s="311"/>
      <c r="Z124" s="312"/>
      <c r="AA124" s="121">
        <f>M124-J124</f>
        <v>-351.28205128204263</v>
      </c>
      <c r="AB124" s="171">
        <f>M124/J124</f>
        <v>0.89355089355089612</v>
      </c>
      <c r="AC124" s="313">
        <f>AB140</f>
        <v>0.89237345887586261</v>
      </c>
    </row>
    <row r="125" spans="1:29" ht="15.75" customHeight="1">
      <c r="A125" s="303"/>
      <c r="B125" s="106" t="s">
        <v>118</v>
      </c>
      <c r="C125" s="298" t="s">
        <v>153</v>
      </c>
      <c r="D125" s="299"/>
      <c r="E125" s="107">
        <v>22.28</v>
      </c>
      <c r="F125" s="108">
        <v>1617</v>
      </c>
      <c r="G125" s="109">
        <f t="shared" si="46"/>
        <v>36026.76</v>
      </c>
      <c r="H125" s="26"/>
      <c r="I125" s="110">
        <v>5</v>
      </c>
      <c r="J125" s="111">
        <v>3300</v>
      </c>
      <c r="K125" s="112">
        <f t="shared" ref="K125:K162" si="47">J125/I125</f>
        <v>660</v>
      </c>
      <c r="L125" s="113">
        <v>5</v>
      </c>
      <c r="M125" s="111">
        <f>F125/V125*60</f>
        <v>2944.4613050075986</v>
      </c>
      <c r="N125" s="112">
        <f>M125/L125</f>
        <v>588.89226100151973</v>
      </c>
      <c r="O125" s="114">
        <f>L125-I125</f>
        <v>0</v>
      </c>
      <c r="P125" s="115">
        <f>N125-K125</f>
        <v>-71.107738998480272</v>
      </c>
      <c r="Q125" s="116">
        <f>N125/K125</f>
        <v>0.89226100151745413</v>
      </c>
      <c r="R125" s="309"/>
      <c r="S125" s="47">
        <v>0.73614583333333339</v>
      </c>
      <c r="T125" s="48">
        <v>0.75902777777777775</v>
      </c>
      <c r="U125" s="117">
        <v>4.9500000000001343</v>
      </c>
      <c r="V125" s="118">
        <v>32.949999999999875</v>
      </c>
      <c r="W125" s="119"/>
      <c r="X125" s="123"/>
      <c r="Y125" s="300"/>
      <c r="Z125" s="301"/>
      <c r="AA125" s="124">
        <f>M125-J125</f>
        <v>-355.53869499240136</v>
      </c>
      <c r="AB125" s="116">
        <f>M125/J125</f>
        <v>0.89226100151745413</v>
      </c>
      <c r="AC125" s="314"/>
    </row>
    <row r="126" spans="1:29" ht="15.75" customHeight="1">
      <c r="A126" s="303"/>
      <c r="B126" s="106" t="s">
        <v>118</v>
      </c>
      <c r="C126" s="298" t="s">
        <v>154</v>
      </c>
      <c r="D126" s="299"/>
      <c r="E126" s="107">
        <v>18.18</v>
      </c>
      <c r="F126" s="108">
        <v>713</v>
      </c>
      <c r="G126" s="109">
        <f t="shared" si="46"/>
        <v>12962.34</v>
      </c>
      <c r="H126" s="26"/>
      <c r="I126" s="110">
        <v>4</v>
      </c>
      <c r="J126" s="111">
        <v>3300</v>
      </c>
      <c r="K126" s="112">
        <f t="shared" si="47"/>
        <v>825</v>
      </c>
      <c r="L126" s="113">
        <v>4</v>
      </c>
      <c r="M126" s="111">
        <f>F126/V126*60</f>
        <v>2943.5779816513586</v>
      </c>
      <c r="N126" s="112">
        <f>M126/L126</f>
        <v>735.89449541283966</v>
      </c>
      <c r="O126" s="114">
        <f>L126-I126</f>
        <v>0</v>
      </c>
      <c r="P126" s="115">
        <f>N126-K126</f>
        <v>-89.10550458716034</v>
      </c>
      <c r="Q126" s="116">
        <f>N126/K126</f>
        <v>0.891993327773139</v>
      </c>
      <c r="R126" s="309"/>
      <c r="S126" s="47">
        <v>0.76282407407407404</v>
      </c>
      <c r="T126" s="48">
        <v>0.7729166666666667</v>
      </c>
      <c r="U126" s="117">
        <v>5.4666666666666686</v>
      </c>
      <c r="V126" s="118">
        <v>14.53333333333342</v>
      </c>
      <c r="W126" s="119"/>
      <c r="X126" s="123"/>
      <c r="Y126" s="300"/>
      <c r="Z126" s="301"/>
      <c r="AA126" s="124">
        <f>M126-J126</f>
        <v>-356.42201834864136</v>
      </c>
      <c r="AB126" s="116">
        <f>M126/J126</f>
        <v>0.891993327773139</v>
      </c>
      <c r="AC126" s="314"/>
    </row>
    <row r="127" spans="1:29" ht="15.75" customHeight="1">
      <c r="A127" s="303"/>
      <c r="B127" s="106" t="s">
        <v>118</v>
      </c>
      <c r="C127" s="298" t="s">
        <v>155</v>
      </c>
      <c r="D127" s="299"/>
      <c r="E127" s="107">
        <v>16.66</v>
      </c>
      <c r="F127" s="108">
        <v>7054</v>
      </c>
      <c r="G127" s="109">
        <f t="shared" si="46"/>
        <v>117519.64</v>
      </c>
      <c r="H127" s="26"/>
      <c r="I127" s="110">
        <v>4</v>
      </c>
      <c r="J127" s="111">
        <v>3300</v>
      </c>
      <c r="K127" s="112">
        <f t="shared" si="47"/>
        <v>825</v>
      </c>
      <c r="L127" s="113">
        <v>4</v>
      </c>
      <c r="M127" s="111">
        <f>F127/V127*60</f>
        <v>2942.5724217844731</v>
      </c>
      <c r="N127" s="112">
        <f>M127/L127</f>
        <v>735.64310544611828</v>
      </c>
      <c r="O127" s="114">
        <f>L127-I127</f>
        <v>0</v>
      </c>
      <c r="P127" s="115">
        <f>N127-K127</f>
        <v>-89.356894553881716</v>
      </c>
      <c r="Q127" s="116">
        <f>N127/K127</f>
        <v>0.89168861266196153</v>
      </c>
      <c r="R127" s="309"/>
      <c r="S127" s="47">
        <v>0.77650462962962963</v>
      </c>
      <c r="T127" s="48">
        <v>0.87638888888888888</v>
      </c>
      <c r="U127" s="117">
        <v>5.1666666666666217</v>
      </c>
      <c r="V127" s="118">
        <v>143.83333333333331</v>
      </c>
      <c r="W127" s="119"/>
      <c r="X127" s="123"/>
      <c r="Y127" s="300"/>
      <c r="Z127" s="301"/>
      <c r="AA127" s="124">
        <f>M127-J127</f>
        <v>-357.42757821552686</v>
      </c>
      <c r="AB127" s="116">
        <f>M127/J127</f>
        <v>0.89168861266196153</v>
      </c>
      <c r="AC127" s="314"/>
    </row>
    <row r="128" spans="1:29" ht="15.75" customHeight="1">
      <c r="A128" s="304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04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300"/>
      <c r="Z129" s="301"/>
      <c r="AA129" s="124"/>
      <c r="AB129" s="116"/>
      <c r="AC129" s="314"/>
    </row>
    <row r="130" spans="1:29" ht="15.75" customHeight="1">
      <c r="A130" s="304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04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04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300"/>
      <c r="Z132" s="301"/>
      <c r="AA132" s="124"/>
      <c r="AB132" s="116"/>
      <c r="AC132" s="314"/>
    </row>
    <row r="133" spans="1:29" ht="15.75" customHeight="1">
      <c r="A133" s="304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300"/>
      <c r="Z133" s="301"/>
      <c r="AA133" s="124"/>
      <c r="AB133" s="116"/>
      <c r="AC133" s="314"/>
    </row>
    <row r="134" spans="1:29" ht="15.75" customHeight="1">
      <c r="A134" s="304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04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04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04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04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04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05"/>
      <c r="B140" s="144" t="s">
        <v>124</v>
      </c>
      <c r="C140" s="295"/>
      <c r="D140" s="295"/>
      <c r="E140" s="145"/>
      <c r="F140" s="105"/>
      <c r="G140" s="146"/>
      <c r="H140" s="75"/>
      <c r="I140" s="147">
        <f t="shared" ref="I140:J140" si="48">AVERAGE(I124:I139)</f>
        <v>4</v>
      </c>
      <c r="J140" s="148">
        <f t="shared" si="48"/>
        <v>3300</v>
      </c>
      <c r="K140" s="149">
        <f t="shared" ref="K140" si="49">J140/I140</f>
        <v>825</v>
      </c>
      <c r="L140" s="147">
        <f t="shared" ref="L140:M140" si="50">AVERAGE(L124:L139)</f>
        <v>4</v>
      </c>
      <c r="M140" s="148">
        <f t="shared" si="50"/>
        <v>2944.8324142903466</v>
      </c>
      <c r="N140" s="149">
        <f>M140/L140</f>
        <v>736.20810357258665</v>
      </c>
      <c r="O140" s="150">
        <f>L140-I140</f>
        <v>0</v>
      </c>
      <c r="P140" s="151">
        <f>N140-K140</f>
        <v>-88.791896427413349</v>
      </c>
      <c r="Q140" s="152">
        <f>N140/K140</f>
        <v>0.89237345887586261</v>
      </c>
      <c r="R140" s="310"/>
      <c r="S140" s="153">
        <f>S124</f>
        <v>0.70833333333333337</v>
      </c>
      <c r="T140" s="154">
        <f>INDEX(T124:T139,COUNTA(T124:T139))</f>
        <v>0.87638888888888888</v>
      </c>
      <c r="U140" s="155"/>
      <c r="V140" s="181"/>
      <c r="W140" s="105"/>
      <c r="X140" s="75"/>
      <c r="Y140" s="296"/>
      <c r="Z140" s="297"/>
      <c r="AA140" s="183">
        <f>M140-J140</f>
        <v>-355.16758570965339</v>
      </c>
      <c r="AB140" s="152">
        <f>M140/J140</f>
        <v>0.89237345887586261</v>
      </c>
      <c r="AC140" s="315"/>
    </row>
    <row r="141" spans="1:29" ht="15.75" customHeight="1">
      <c r="A141" s="316" t="s">
        <v>156</v>
      </c>
      <c r="B141" s="120" t="s">
        <v>118</v>
      </c>
      <c r="C141" s="306" t="s">
        <v>157</v>
      </c>
      <c r="D141" s="307"/>
      <c r="E141" s="162">
        <v>14.03</v>
      </c>
      <c r="F141" s="103">
        <v>2883</v>
      </c>
      <c r="G141" s="163">
        <f t="shared" ref="G141:G144" si="51">E141*F141</f>
        <v>40448.49</v>
      </c>
      <c r="H141" s="164">
        <v>2</v>
      </c>
      <c r="I141" s="165">
        <v>3</v>
      </c>
      <c r="J141" s="166">
        <v>3000</v>
      </c>
      <c r="K141" s="167">
        <f>J141/I141</f>
        <v>1000</v>
      </c>
      <c r="L141" s="168">
        <v>3</v>
      </c>
      <c r="M141" s="166">
        <f>F141/V141*60</f>
        <v>2683.9410395655545</v>
      </c>
      <c r="N141" s="167">
        <f>M141/L141</f>
        <v>894.64701318851814</v>
      </c>
      <c r="O141" s="169">
        <f>L141-I141</f>
        <v>0</v>
      </c>
      <c r="P141" s="170">
        <f>N141-K141</f>
        <v>-105.35298681148186</v>
      </c>
      <c r="Q141" s="171">
        <f>N141/K141</f>
        <v>0.89464701318851814</v>
      </c>
      <c r="R141" s="308">
        <f>Q157</f>
        <v>0.88654428083189585</v>
      </c>
      <c r="S141" s="172">
        <v>0.70833333333333337</v>
      </c>
      <c r="T141" s="173">
        <v>0.75309027777777782</v>
      </c>
      <c r="U141" s="174"/>
      <c r="V141" s="175">
        <v>64.45</v>
      </c>
      <c r="W141" s="176"/>
      <c r="X141" s="177"/>
      <c r="Y141" s="311"/>
      <c r="Z141" s="312"/>
      <c r="AA141" s="121">
        <f>M141-J141</f>
        <v>-316.05896043444545</v>
      </c>
      <c r="AB141" s="171">
        <f>M141/J141</f>
        <v>0.89464701318851814</v>
      </c>
      <c r="AC141" s="313">
        <f>AB157</f>
        <v>0.88654428083189585</v>
      </c>
    </row>
    <row r="142" spans="1:29" ht="15.75" customHeight="1">
      <c r="A142" s="317"/>
      <c r="B142" s="106" t="s">
        <v>118</v>
      </c>
      <c r="C142" s="298" t="s">
        <v>158</v>
      </c>
      <c r="D142" s="299"/>
      <c r="E142" s="107">
        <v>18.18</v>
      </c>
      <c r="F142" s="108">
        <v>1665</v>
      </c>
      <c r="G142" s="109">
        <f t="shared" si="51"/>
        <v>30269.7</v>
      </c>
      <c r="H142" s="26"/>
      <c r="I142" s="110">
        <v>4</v>
      </c>
      <c r="J142" s="111">
        <v>3000</v>
      </c>
      <c r="K142" s="112">
        <f t="shared" si="47"/>
        <v>750</v>
      </c>
      <c r="L142" s="113">
        <v>4</v>
      </c>
      <c r="M142" s="111">
        <f>F142/V142*60</f>
        <v>2686.6875840430221</v>
      </c>
      <c r="N142" s="112">
        <f>M142/L142</f>
        <v>671.67189601075552</v>
      </c>
      <c r="O142" s="114">
        <f>L142-I142</f>
        <v>0</v>
      </c>
      <c r="P142" s="115">
        <f>N142-K142</f>
        <v>-78.328103989244482</v>
      </c>
      <c r="Q142" s="116">
        <f>N142/K142</f>
        <v>0.89556252801434066</v>
      </c>
      <c r="R142" s="309"/>
      <c r="S142" s="47">
        <v>0.7631944444444444</v>
      </c>
      <c r="T142" s="48">
        <v>0.78901620370370373</v>
      </c>
      <c r="U142" s="117">
        <v>14.549999999999876</v>
      </c>
      <c r="V142" s="118">
        <v>37.183333333333444</v>
      </c>
      <c r="W142" s="119"/>
      <c r="X142" s="123"/>
      <c r="Y142" s="300"/>
      <c r="Z142" s="301"/>
      <c r="AA142" s="124">
        <f>M142-J142</f>
        <v>-313.31241595697793</v>
      </c>
      <c r="AB142" s="116">
        <f>M142/J142</f>
        <v>0.89556252801434066</v>
      </c>
      <c r="AC142" s="314"/>
    </row>
    <row r="143" spans="1:29" ht="15.75" customHeight="1">
      <c r="A143" s="317"/>
      <c r="B143" s="106" t="s">
        <v>118</v>
      </c>
      <c r="C143" s="298" t="s">
        <v>159</v>
      </c>
      <c r="D143" s="299"/>
      <c r="E143" s="107">
        <v>14.28</v>
      </c>
      <c r="F143" s="108">
        <v>4511</v>
      </c>
      <c r="G143" s="109">
        <f t="shared" si="51"/>
        <v>64417.079999999994</v>
      </c>
      <c r="H143" s="26">
        <v>2</v>
      </c>
      <c r="I143" s="110">
        <v>3</v>
      </c>
      <c r="J143" s="111">
        <v>3600</v>
      </c>
      <c r="K143" s="112">
        <f t="shared" si="47"/>
        <v>1200</v>
      </c>
      <c r="L143" s="113">
        <v>3</v>
      </c>
      <c r="M143" s="111">
        <f>F143/V143*60</f>
        <v>3115.8096699923221</v>
      </c>
      <c r="N143" s="112">
        <f>M143/L143</f>
        <v>1038.603223330774</v>
      </c>
      <c r="O143" s="114">
        <f>L143-I143</f>
        <v>0</v>
      </c>
      <c r="P143" s="115">
        <f>N143-K143</f>
        <v>-161.39677666922603</v>
      </c>
      <c r="Q143" s="116">
        <f>N143/K143</f>
        <v>0.86550268610897829</v>
      </c>
      <c r="R143" s="309"/>
      <c r="S143" s="47">
        <v>0.79939814814814814</v>
      </c>
      <c r="T143" s="48">
        <v>0.85972222222222228</v>
      </c>
      <c r="U143" s="117">
        <v>14.949999999999939</v>
      </c>
      <c r="V143" s="118">
        <v>86.86666666666676</v>
      </c>
      <c r="W143" s="119">
        <v>0.85972222222222228</v>
      </c>
      <c r="X143" s="123">
        <v>0.91319444444444431</v>
      </c>
      <c r="Y143" s="300"/>
      <c r="Z143" s="301"/>
      <c r="AA143" s="124">
        <f>M143-J143</f>
        <v>-484.19033000767786</v>
      </c>
      <c r="AB143" s="116">
        <f>M143/J143</f>
        <v>0.8655026861089784</v>
      </c>
      <c r="AC143" s="314"/>
    </row>
    <row r="144" spans="1:29" ht="15.75" customHeight="1">
      <c r="A144" s="317"/>
      <c r="B144" s="106" t="s">
        <v>118</v>
      </c>
      <c r="C144" s="298" t="s">
        <v>157</v>
      </c>
      <c r="D144" s="299"/>
      <c r="E144" s="107">
        <v>14.03</v>
      </c>
      <c r="F144" s="108">
        <v>3947</v>
      </c>
      <c r="G144" s="109">
        <f t="shared" si="51"/>
        <v>55376.409999999996</v>
      </c>
      <c r="H144" s="26"/>
      <c r="I144" s="110">
        <v>3</v>
      </c>
      <c r="J144" s="111">
        <v>3000</v>
      </c>
      <c r="K144" s="112">
        <f t="shared" si="47"/>
        <v>1000</v>
      </c>
      <c r="L144" s="113">
        <v>3</v>
      </c>
      <c r="M144" s="111">
        <f>F144/V144*60</f>
        <v>2684.0196448809893</v>
      </c>
      <c r="N144" s="112">
        <f>M144/L144</f>
        <v>894.6732149603298</v>
      </c>
      <c r="O144" s="114">
        <f>L144-I144</f>
        <v>0</v>
      </c>
      <c r="P144" s="115">
        <f>N144-K144</f>
        <v>-105.3267850396702</v>
      </c>
      <c r="Q144" s="116">
        <f>N144/K144</f>
        <v>0.89467321496032981</v>
      </c>
      <c r="R144" s="309"/>
      <c r="S144" s="47">
        <v>0.91319444444444431</v>
      </c>
      <c r="T144" s="48">
        <v>0.97446759259259264</v>
      </c>
      <c r="U144" s="117">
        <v>76.99999999999973</v>
      </c>
      <c r="V144" s="118">
        <v>88.23333333333359</v>
      </c>
      <c r="W144" s="119"/>
      <c r="X144" s="123"/>
      <c r="Y144" s="300"/>
      <c r="Z144" s="301"/>
      <c r="AA144" s="124">
        <f>M144-J144</f>
        <v>-315.98035511901071</v>
      </c>
      <c r="AB144" s="116">
        <f>M144/J144</f>
        <v>0.89467321496032981</v>
      </c>
      <c r="AC144" s="314"/>
    </row>
    <row r="145" spans="1:29" ht="15.75" customHeight="1">
      <c r="A145" s="317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17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17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17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17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17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17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34"/>
      <c r="X151" s="135"/>
      <c r="Y151" s="300"/>
      <c r="Z151" s="301"/>
      <c r="AA151" s="124"/>
      <c r="AB151" s="116"/>
      <c r="AC151" s="314"/>
    </row>
    <row r="152" spans="1:29" ht="15.75" customHeight="1">
      <c r="A152" s="317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34"/>
      <c r="X152" s="135"/>
      <c r="Y152" s="300"/>
      <c r="Z152" s="301"/>
      <c r="AA152" s="124"/>
      <c r="AB152" s="116"/>
      <c r="AC152" s="314"/>
    </row>
    <row r="153" spans="1:29" ht="15.75" customHeight="1">
      <c r="A153" s="317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34"/>
      <c r="X153" s="135"/>
      <c r="Y153" s="300"/>
      <c r="Z153" s="301"/>
      <c r="AA153" s="124"/>
      <c r="AB153" s="116"/>
      <c r="AC153" s="314"/>
    </row>
    <row r="154" spans="1:29" ht="15.75" customHeight="1">
      <c r="A154" s="317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34"/>
      <c r="X154" s="135"/>
      <c r="Y154" s="300"/>
      <c r="Z154" s="301"/>
      <c r="AA154" s="124"/>
      <c r="AB154" s="116"/>
      <c r="AC154" s="314"/>
    </row>
    <row r="155" spans="1:29" ht="15.75" customHeight="1">
      <c r="A155" s="317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34"/>
      <c r="X155" s="135"/>
      <c r="Y155" s="300"/>
      <c r="Z155" s="301"/>
      <c r="AA155" s="124"/>
      <c r="AB155" s="116"/>
      <c r="AC155" s="314"/>
    </row>
    <row r="156" spans="1:29" ht="15.75" customHeight="1">
      <c r="A156" s="317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18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52">AVERAGE(I141:I156)</f>
        <v>3.25</v>
      </c>
      <c r="J157" s="148">
        <f t="shared" si="52"/>
        <v>3150</v>
      </c>
      <c r="K157" s="149">
        <f t="shared" ref="K157" si="53">J157/I157</f>
        <v>969.23076923076928</v>
      </c>
      <c r="L157" s="147">
        <f t="shared" ref="L157:M157" si="54">AVERAGE(L141:L156)</f>
        <v>3.25</v>
      </c>
      <c r="M157" s="148">
        <f t="shared" si="54"/>
        <v>2792.614484620472</v>
      </c>
      <c r="N157" s="149">
        <f t="shared" ref="N157:N162" si="55">M157/L157</f>
        <v>859.26599526783752</v>
      </c>
      <c r="O157" s="150">
        <f t="shared" ref="O157:O162" si="56">L157-I157</f>
        <v>0</v>
      </c>
      <c r="P157" s="151">
        <f t="shared" ref="P157:P162" si="57">N157-K157</f>
        <v>-109.96477396293176</v>
      </c>
      <c r="Q157" s="152">
        <f t="shared" ref="Q157:Q162" si="58">N157/K157</f>
        <v>0.88654428083189585</v>
      </c>
      <c r="R157" s="310"/>
      <c r="S157" s="153">
        <f>S141</f>
        <v>0.70833333333333337</v>
      </c>
      <c r="T157" s="154">
        <f>INDEX(T141:T156,COUNTA(T141:T156))</f>
        <v>0.97446759259259264</v>
      </c>
      <c r="U157" s="155"/>
      <c r="V157" s="181"/>
      <c r="W157" s="105"/>
      <c r="X157" s="75"/>
      <c r="Y157" s="296"/>
      <c r="Z157" s="297"/>
      <c r="AA157" s="183">
        <f t="shared" ref="AA157:AA162" si="59">M157-J157</f>
        <v>-357.38551537952799</v>
      </c>
      <c r="AB157" s="152">
        <f t="shared" ref="AB157:AB162" si="60">M157/J157</f>
        <v>0.88654428083189585</v>
      </c>
      <c r="AC157" s="315"/>
    </row>
    <row r="158" spans="1:29" ht="15.75" customHeight="1">
      <c r="A158" s="302" t="s">
        <v>160</v>
      </c>
      <c r="B158" s="120" t="s">
        <v>118</v>
      </c>
      <c r="C158" s="306" t="s">
        <v>161</v>
      </c>
      <c r="D158" s="307"/>
      <c r="E158" s="162">
        <v>18.18</v>
      </c>
      <c r="F158" s="103">
        <v>1201</v>
      </c>
      <c r="G158" s="163">
        <f t="shared" ref="G158:G162" si="61">E158*F158</f>
        <v>21834.18</v>
      </c>
      <c r="H158" s="164"/>
      <c r="I158" s="165">
        <v>3</v>
      </c>
      <c r="J158" s="166">
        <v>3600</v>
      </c>
      <c r="K158" s="167">
        <f>J158/I158</f>
        <v>1200</v>
      </c>
      <c r="L158" s="168">
        <v>3</v>
      </c>
      <c r="M158" s="166">
        <f>F158/V158*60</f>
        <v>3119.4805194805285</v>
      </c>
      <c r="N158" s="167">
        <f t="shared" si="55"/>
        <v>1039.8268398268428</v>
      </c>
      <c r="O158" s="169">
        <f t="shared" si="56"/>
        <v>0</v>
      </c>
      <c r="P158" s="170">
        <f t="shared" si="57"/>
        <v>-160.17316017315716</v>
      </c>
      <c r="Q158" s="171">
        <f t="shared" si="58"/>
        <v>0.86652236652236903</v>
      </c>
      <c r="R158" s="308">
        <f>Q174</f>
        <v>0.87326960309771018</v>
      </c>
      <c r="S158" s="172">
        <v>0.70833333333333337</v>
      </c>
      <c r="T158" s="173">
        <v>0.72437499999999999</v>
      </c>
      <c r="U158" s="174"/>
      <c r="V158" s="175">
        <v>23.099999999999934</v>
      </c>
      <c r="W158" s="173"/>
      <c r="X158" s="184"/>
      <c r="Y158" s="311"/>
      <c r="Z158" s="312"/>
      <c r="AA158" s="186">
        <f t="shared" si="59"/>
        <v>-480.51948051947147</v>
      </c>
      <c r="AB158" s="171">
        <f t="shared" si="60"/>
        <v>0.86652236652236903</v>
      </c>
      <c r="AC158" s="313">
        <f>AB174</f>
        <v>0.87326960309771018</v>
      </c>
    </row>
    <row r="159" spans="1:29" ht="15.75" customHeight="1">
      <c r="A159" s="303"/>
      <c r="B159" s="106" t="s">
        <v>118</v>
      </c>
      <c r="C159" s="298" t="s">
        <v>162</v>
      </c>
      <c r="D159" s="299"/>
      <c r="E159" s="107">
        <v>24.82</v>
      </c>
      <c r="F159" s="108">
        <v>2547</v>
      </c>
      <c r="G159" s="109">
        <f t="shared" si="61"/>
        <v>63216.54</v>
      </c>
      <c r="H159" s="26"/>
      <c r="I159" s="110">
        <v>4</v>
      </c>
      <c r="J159" s="111">
        <v>3300</v>
      </c>
      <c r="K159" s="112">
        <f t="shared" si="47"/>
        <v>825</v>
      </c>
      <c r="L159" s="113">
        <v>4</v>
      </c>
      <c r="M159" s="111">
        <f>F159/V159*60</f>
        <v>2922.9199872489598</v>
      </c>
      <c r="N159" s="112">
        <f t="shared" si="55"/>
        <v>730.72999681223996</v>
      </c>
      <c r="O159" s="114">
        <f t="shared" si="56"/>
        <v>0</v>
      </c>
      <c r="P159" s="115">
        <f t="shared" si="57"/>
        <v>-94.27000318776004</v>
      </c>
      <c r="Q159" s="116">
        <f t="shared" si="58"/>
        <v>0.88573332946938177</v>
      </c>
      <c r="R159" s="309"/>
      <c r="S159" s="47">
        <v>0.73472222222222217</v>
      </c>
      <c r="T159" s="48">
        <v>0.77103009259259259</v>
      </c>
      <c r="U159" s="117">
        <v>14.899999999999931</v>
      </c>
      <c r="V159" s="118">
        <v>52.283333333333402</v>
      </c>
      <c r="W159" s="119"/>
      <c r="X159" s="13"/>
      <c r="Y159" s="300"/>
      <c r="Z159" s="301"/>
      <c r="AA159" s="187">
        <f t="shared" si="59"/>
        <v>-377.08001275104016</v>
      </c>
      <c r="AB159" s="116">
        <f t="shared" si="60"/>
        <v>0.88573332946938177</v>
      </c>
      <c r="AC159" s="314"/>
    </row>
    <row r="160" spans="1:29" ht="15.75" customHeight="1">
      <c r="A160" s="303"/>
      <c r="B160" s="106" t="s">
        <v>118</v>
      </c>
      <c r="C160" s="298" t="s">
        <v>163</v>
      </c>
      <c r="D160" s="299"/>
      <c r="E160" s="107">
        <v>25.03</v>
      </c>
      <c r="F160" s="108">
        <v>1995</v>
      </c>
      <c r="G160" s="109">
        <f t="shared" si="61"/>
        <v>49934.850000000006</v>
      </c>
      <c r="H160" s="26"/>
      <c r="I160" s="110">
        <v>4</v>
      </c>
      <c r="J160" s="111">
        <v>3300</v>
      </c>
      <c r="K160" s="112">
        <f t="shared" si="47"/>
        <v>825</v>
      </c>
      <c r="L160" s="113">
        <v>4</v>
      </c>
      <c r="M160" s="111">
        <f>F160/V160*60</f>
        <v>2919.5121951219503</v>
      </c>
      <c r="N160" s="112">
        <f t="shared" si="55"/>
        <v>729.87804878048757</v>
      </c>
      <c r="O160" s="114">
        <f t="shared" si="56"/>
        <v>0</v>
      </c>
      <c r="P160" s="115">
        <f t="shared" si="57"/>
        <v>-95.121951219512425</v>
      </c>
      <c r="Q160" s="116">
        <f t="shared" si="58"/>
        <v>0.88470066518846979</v>
      </c>
      <c r="R160" s="309"/>
      <c r="S160" s="47">
        <v>0.78124999999999989</v>
      </c>
      <c r="T160" s="48">
        <v>0.80972222222222212</v>
      </c>
      <c r="U160" s="117">
        <v>14.716666666666516</v>
      </c>
      <c r="V160" s="118">
        <v>41.000000000000014</v>
      </c>
      <c r="W160" s="119"/>
      <c r="X160" s="13"/>
      <c r="Y160" s="300"/>
      <c r="Z160" s="301"/>
      <c r="AA160" s="187">
        <f t="shared" si="59"/>
        <v>-380.4878048780497</v>
      </c>
      <c r="AB160" s="116">
        <f t="shared" si="60"/>
        <v>0.88470066518846979</v>
      </c>
      <c r="AC160" s="314"/>
    </row>
    <row r="161" spans="1:29" ht="15.75" customHeight="1">
      <c r="A161" s="303"/>
      <c r="B161" s="106" t="s">
        <v>118</v>
      </c>
      <c r="C161" s="298" t="s">
        <v>164</v>
      </c>
      <c r="D161" s="299"/>
      <c r="E161" s="107">
        <v>18.18</v>
      </c>
      <c r="F161" s="108">
        <v>3294</v>
      </c>
      <c r="G161" s="109">
        <f t="shared" si="61"/>
        <v>59884.92</v>
      </c>
      <c r="H161" s="26"/>
      <c r="I161" s="110">
        <v>3</v>
      </c>
      <c r="J161" s="111">
        <v>3600</v>
      </c>
      <c r="K161" s="112">
        <f t="shared" si="47"/>
        <v>1200</v>
      </c>
      <c r="L161" s="113">
        <v>3</v>
      </c>
      <c r="M161" s="111">
        <f>F161/V161*60</f>
        <v>3117.3501577286988</v>
      </c>
      <c r="N161" s="112">
        <f t="shared" si="55"/>
        <v>1039.1167192428995</v>
      </c>
      <c r="O161" s="114">
        <f t="shared" si="56"/>
        <v>0</v>
      </c>
      <c r="P161" s="115">
        <f t="shared" si="57"/>
        <v>-160.88328075710047</v>
      </c>
      <c r="Q161" s="116">
        <f t="shared" si="58"/>
        <v>0.8659305993690829</v>
      </c>
      <c r="R161" s="309"/>
      <c r="S161" s="47">
        <v>0.82013888888888875</v>
      </c>
      <c r="T161" s="48">
        <v>0.86416666666666664</v>
      </c>
      <c r="U161" s="117">
        <v>14.999999999999947</v>
      </c>
      <c r="V161" s="118">
        <v>63.400000000000162</v>
      </c>
      <c r="W161" s="119">
        <v>0.86416666666666664</v>
      </c>
      <c r="X161" s="123">
        <v>0.91769675925925931</v>
      </c>
      <c r="Y161" s="300"/>
      <c r="Z161" s="301"/>
      <c r="AA161" s="187">
        <f t="shared" si="59"/>
        <v>-482.64984227130117</v>
      </c>
      <c r="AB161" s="116">
        <f t="shared" si="60"/>
        <v>0.86593059936908301</v>
      </c>
      <c r="AC161" s="314"/>
    </row>
    <row r="162" spans="1:29" ht="15.75" customHeight="1">
      <c r="A162" s="304"/>
      <c r="B162" s="106" t="s">
        <v>118</v>
      </c>
      <c r="C162" s="298" t="s">
        <v>159</v>
      </c>
      <c r="D162" s="299"/>
      <c r="E162" s="107">
        <v>14.28</v>
      </c>
      <c r="F162" s="108">
        <v>4181</v>
      </c>
      <c r="G162" s="109">
        <f t="shared" si="61"/>
        <v>59704.68</v>
      </c>
      <c r="H162" s="13"/>
      <c r="I162" s="110">
        <v>3</v>
      </c>
      <c r="J162" s="111">
        <v>3600</v>
      </c>
      <c r="K162" s="112">
        <f t="shared" si="47"/>
        <v>1200</v>
      </c>
      <c r="L162" s="126">
        <v>3</v>
      </c>
      <c r="M162" s="111">
        <f>F162/V162*60</f>
        <v>3115.6282343200205</v>
      </c>
      <c r="N162" s="112">
        <f t="shared" si="55"/>
        <v>1038.5427447733402</v>
      </c>
      <c r="O162" s="114">
        <f t="shared" si="56"/>
        <v>0</v>
      </c>
      <c r="P162" s="115">
        <f t="shared" si="57"/>
        <v>-161.45725522665975</v>
      </c>
      <c r="Q162" s="116">
        <f t="shared" si="58"/>
        <v>0.8654522873111169</v>
      </c>
      <c r="R162" s="309"/>
      <c r="S162" s="47">
        <v>0.91769675925925931</v>
      </c>
      <c r="T162" s="48">
        <v>0.97361111111111109</v>
      </c>
      <c r="U162" s="117">
        <v>77.083333333333442</v>
      </c>
      <c r="V162" s="118">
        <v>80.516666666666566</v>
      </c>
      <c r="W162" s="119"/>
      <c r="X162" s="123"/>
      <c r="Y162" s="300"/>
      <c r="Z162" s="301"/>
      <c r="AA162" s="187">
        <f t="shared" si="59"/>
        <v>-484.37176567997949</v>
      </c>
      <c r="AB162" s="116">
        <f t="shared" si="60"/>
        <v>0.86545228731111679</v>
      </c>
      <c r="AC162" s="314"/>
    </row>
    <row r="163" spans="1:29" ht="15.75" customHeight="1">
      <c r="A163" s="304"/>
      <c r="B163" s="106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50"/>
      <c r="Y163" s="300"/>
      <c r="Z163" s="301"/>
      <c r="AA163" s="187"/>
      <c r="AB163" s="116"/>
      <c r="AC163" s="314"/>
    </row>
    <row r="164" spans="1:29" ht="15.75" customHeight="1">
      <c r="A164" s="304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87"/>
      <c r="AB164" s="116"/>
      <c r="AC164" s="314"/>
    </row>
    <row r="165" spans="1:29" ht="15.75" customHeight="1">
      <c r="A165" s="304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87"/>
      <c r="AB165" s="116"/>
      <c r="AC165" s="314"/>
    </row>
    <row r="166" spans="1:29" ht="15.75" customHeight="1">
      <c r="A166" s="304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34"/>
      <c r="X166" s="135"/>
      <c r="Y166" s="300"/>
      <c r="Z166" s="301"/>
      <c r="AA166" s="187"/>
      <c r="AB166" s="116"/>
      <c r="AC166" s="314"/>
    </row>
    <row r="167" spans="1:29" ht="15.75" customHeight="1">
      <c r="A167" s="304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34"/>
      <c r="X167" s="135"/>
      <c r="Y167" s="300"/>
      <c r="Z167" s="301"/>
      <c r="AA167" s="187"/>
      <c r="AB167" s="116"/>
      <c r="AC167" s="314"/>
    </row>
    <row r="168" spans="1:29" ht="15.75" customHeight="1">
      <c r="A168" s="304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87"/>
      <c r="AB168" s="116"/>
      <c r="AC168" s="314"/>
    </row>
    <row r="169" spans="1:29" ht="15.75" customHeight="1">
      <c r="A169" s="304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87"/>
      <c r="AB169" s="116"/>
      <c r="AC169" s="314"/>
    </row>
    <row r="170" spans="1:29" ht="15.75" customHeight="1">
      <c r="A170" s="304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87"/>
      <c r="AB170" s="116"/>
      <c r="AC170" s="314"/>
    </row>
    <row r="171" spans="1:29" ht="15.75" customHeight="1">
      <c r="A171" s="304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19"/>
      <c r="X171" s="123"/>
      <c r="Y171" s="300"/>
      <c r="Z171" s="301"/>
      <c r="AA171" s="187"/>
      <c r="AB171" s="116"/>
      <c r="AC171" s="314"/>
    </row>
    <row r="172" spans="1:29" ht="15.75" customHeight="1">
      <c r="A172" s="304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87"/>
      <c r="AB172" s="116"/>
      <c r="AC172" s="314"/>
    </row>
    <row r="173" spans="1:29" ht="15.75" customHeight="1">
      <c r="A173" s="304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8"/>
      <c r="AB173" s="133"/>
      <c r="AC173" s="314"/>
    </row>
    <row r="174" spans="1:29" ht="15.75" customHeight="1" thickBot="1">
      <c r="A174" s="305"/>
      <c r="B174" s="144" t="s">
        <v>124</v>
      </c>
      <c r="C174" s="295"/>
      <c r="D174" s="295"/>
      <c r="E174" s="145"/>
      <c r="F174" s="182"/>
      <c r="G174" s="146"/>
      <c r="H174" s="75"/>
      <c r="I174" s="147">
        <f t="shared" ref="I174:J174" si="62">AVERAGE(I158:I173)</f>
        <v>3.4</v>
      </c>
      <c r="J174" s="148">
        <f t="shared" si="62"/>
        <v>3480</v>
      </c>
      <c r="K174" s="149">
        <f t="shared" ref="K174" si="63">J174/I174</f>
        <v>1023.5294117647059</v>
      </c>
      <c r="L174" s="147">
        <f t="shared" ref="L174:M174" si="64">AVERAGE(L158:L173)</f>
        <v>3.4</v>
      </c>
      <c r="M174" s="148">
        <f t="shared" si="64"/>
        <v>3038.9782187800315</v>
      </c>
      <c r="N174" s="149">
        <f>M174/L174</f>
        <v>893.81712317059748</v>
      </c>
      <c r="O174" s="150">
        <f>L174-I174</f>
        <v>0</v>
      </c>
      <c r="P174" s="151">
        <f>N174-K174</f>
        <v>-129.71228859410837</v>
      </c>
      <c r="Q174" s="152">
        <f>N174/K174</f>
        <v>0.87326960309771018</v>
      </c>
      <c r="R174" s="310"/>
      <c r="S174" s="153">
        <f>S158</f>
        <v>0.70833333333333337</v>
      </c>
      <c r="T174" s="154">
        <f>INDEX(T158:T173,COUNTA(T158:T173))</f>
        <v>0.97361111111111109</v>
      </c>
      <c r="U174" s="155"/>
      <c r="V174" s="181"/>
      <c r="W174" s="182"/>
      <c r="X174" s="149"/>
      <c r="Y174" s="296"/>
      <c r="Z174" s="297"/>
      <c r="AA174" s="189">
        <f>M174-J174</f>
        <v>-441.02178121996849</v>
      </c>
      <c r="AB174" s="152">
        <f>M174/J174</f>
        <v>0.87326960309771018</v>
      </c>
      <c r="AC174" s="315"/>
    </row>
    <row r="176" spans="1:29">
      <c r="Y176" s="294" t="s">
        <v>165</v>
      </c>
      <c r="Z176" s="294"/>
    </row>
    <row r="177" spans="25:26">
      <c r="Y177" s="294" t="s">
        <v>166</v>
      </c>
      <c r="Z177" s="294"/>
    </row>
    <row r="178" spans="25:26">
      <c r="Y178" s="294" t="s">
        <v>167</v>
      </c>
      <c r="Z178" s="294"/>
    </row>
    <row r="179" spans="25:26">
      <c r="Y179" s="294" t="s">
        <v>168</v>
      </c>
      <c r="Z179" s="294"/>
    </row>
    <row r="180" spans="25:26">
      <c r="Y180" s="294" t="s">
        <v>169</v>
      </c>
      <c r="Z180" s="294"/>
    </row>
    <row r="181" spans="25:26">
      <c r="Y181" s="294" t="s">
        <v>170</v>
      </c>
      <c r="Z181" s="294"/>
    </row>
    <row r="182" spans="25:26">
      <c r="Y182" s="294" t="s">
        <v>171</v>
      </c>
      <c r="Z182" s="294"/>
    </row>
    <row r="183" spans="25:26">
      <c r="Y183" s="294" t="s">
        <v>172</v>
      </c>
      <c r="Z183" s="294"/>
    </row>
    <row r="184" spans="25:26">
      <c r="Y184" s="294" t="s">
        <v>173</v>
      </c>
      <c r="Z184" s="294"/>
    </row>
    <row r="185" spans="25:26">
      <c r="Y185" s="294" t="s">
        <v>174</v>
      </c>
      <c r="Z185" s="294"/>
    </row>
    <row r="186" spans="25:26">
      <c r="Y186" s="294" t="s">
        <v>175</v>
      </c>
      <c r="Z186" s="294"/>
    </row>
    <row r="187" spans="25:26">
      <c r="Y187" s="294" t="s">
        <v>176</v>
      </c>
      <c r="Z187" s="294"/>
    </row>
    <row r="188" spans="25:26">
      <c r="Y188" s="294" t="s">
        <v>177</v>
      </c>
      <c r="Z188" s="294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C149:D149"/>
    <mergeCell ref="Y149:Z149"/>
    <mergeCell ref="C150:D150"/>
    <mergeCell ref="Y150:Z15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Y161:Z161"/>
    <mergeCell ref="C162:D162"/>
    <mergeCell ref="Y162:Z162"/>
    <mergeCell ref="C163:D163"/>
    <mergeCell ref="Y163:Z163"/>
    <mergeCell ref="C164:D164"/>
    <mergeCell ref="Y164:Z164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5" type="noConversion"/>
  <conditionalFormatting sqref="O5:O174">
    <cfRule type="cellIs" dxfId="772" priority="1" operator="greaterThan">
      <formula>0</formula>
    </cfRule>
  </conditionalFormatting>
  <conditionalFormatting sqref="P5:P174 AA5:AA174">
    <cfRule type="cellIs" dxfId="771" priority="4" operator="lessThan">
      <formula>0</formula>
    </cfRule>
  </conditionalFormatting>
  <conditionalFormatting sqref="Q5:Q174 AB5:AB174">
    <cfRule type="cellIs" dxfId="770" priority="2" operator="greaterThan">
      <formula>1</formula>
    </cfRule>
    <cfRule type="cellIs" dxfId="769" priority="3" operator="lessThan">
      <formula>0.8</formula>
    </cfRule>
  </conditionalFormatting>
  <conditionalFormatting sqref="AC5:AC6 R5:R174 AC90:AC95">
    <cfRule type="cellIs" dxfId="768" priority="5" operator="lessThan">
      <formula>0.8</formula>
    </cfRule>
  </conditionalFormatting>
  <conditionalFormatting sqref="AC12:AC20">
    <cfRule type="cellIs" dxfId="767" priority="14" operator="lessThan">
      <formula>0.8</formula>
    </cfRule>
  </conditionalFormatting>
  <conditionalFormatting sqref="AC22:AC27">
    <cfRule type="cellIs" dxfId="766" priority="13" operator="lessThan">
      <formula>0.8</formula>
    </cfRule>
  </conditionalFormatting>
  <conditionalFormatting sqref="AC39">
    <cfRule type="cellIs" dxfId="765" priority="12" operator="lessThan">
      <formula>0.8</formula>
    </cfRule>
  </conditionalFormatting>
  <conditionalFormatting sqref="AC56">
    <cfRule type="cellIs" dxfId="764" priority="7" operator="lessThan">
      <formula>0.8</formula>
    </cfRule>
  </conditionalFormatting>
  <conditionalFormatting sqref="AC73:AC78">
    <cfRule type="cellIs" dxfId="763" priority="6" operator="lessThan">
      <formula>0.8</formula>
    </cfRule>
  </conditionalFormatting>
  <conditionalFormatting sqref="AC107">
    <cfRule type="cellIs" dxfId="762" priority="11" operator="lessThan">
      <formula>0.8</formula>
    </cfRule>
  </conditionalFormatting>
  <conditionalFormatting sqref="AC124">
    <cfRule type="cellIs" dxfId="761" priority="10" operator="lessThan">
      <formula>0.8</formula>
    </cfRule>
  </conditionalFormatting>
  <conditionalFormatting sqref="AC141">
    <cfRule type="cellIs" dxfId="760" priority="9" operator="lessThan">
      <formula>0.8</formula>
    </cfRule>
  </conditionalFormatting>
  <conditionalFormatting sqref="AC158:AC163">
    <cfRule type="cellIs" dxfId="759" priority="8" operator="lessThan">
      <formula>0.8</formula>
    </cfRule>
  </conditionalFormatting>
  <dataValidations count="1">
    <dataValidation type="list" allowBlank="1" showInputMessage="1" showErrorMessage="1" sqref="Y5:Z174" xr:uid="{ECE879E8-D717-4499-B4CD-CD7E6A4D5629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3837-C24B-4F68-BF91-2C9BF1161DC9}">
  <sheetPr>
    <tabColor theme="8" tint="0.59999389629810485"/>
    <pageSetUpPr fitToPage="1"/>
  </sheetPr>
  <dimension ref="A1:AK137"/>
  <sheetViews>
    <sheetView zoomScale="85" zoomScaleNormal="85" workbookViewId="0">
      <pane ySplit="4" topLeftCell="A5" activePane="bottomLeft" state="frozen"/>
      <selection pane="bottomLeft" activeCell="T23" sqref="T23"/>
      <selection activeCell="T23" sqref="T23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SUM(F5:F123)</f>
        <v>54018</v>
      </c>
      <c r="E1" s="94" t="s">
        <v>4</v>
      </c>
      <c r="F1" s="95">
        <f>SUM(G5:G123)</f>
        <v>2875801.3200000003</v>
      </c>
      <c r="G1" s="96" t="s">
        <v>85</v>
      </c>
      <c r="H1" s="97">
        <f>L21+L38+L55+L72+L89+L106+L123</f>
        <v>132.58333333333331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46021</v>
      </c>
      <c r="B2" s="353"/>
      <c r="C2" s="98" t="s">
        <v>41</v>
      </c>
      <c r="D2" s="99">
        <f>AVERAGE(N21,N38,N55,N72,N89,N106,N123)</f>
        <v>150.57534650909815</v>
      </c>
      <c r="E2" s="99" t="s">
        <v>92</v>
      </c>
      <c r="F2" s="100">
        <f>F1/D1</f>
        <v>53.237834055314899</v>
      </c>
      <c r="G2" s="101" t="s">
        <v>93</v>
      </c>
      <c r="H2" s="102">
        <f>COUNT(H5:H123)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SUM(Y21+Y38+Y55+Y72+Y89+Y106+Y123)</f>
        <v>0</v>
      </c>
      <c r="Z2" s="195">
        <f>SUM(Z21+Z38+Z55+Z72+Z89+Z106+Z123)</f>
        <v>0</v>
      </c>
      <c r="AA2" s="398"/>
      <c r="AB2" s="399"/>
      <c r="AC2" s="196">
        <f t="shared" ref="AC2:AD2" si="0">SUM(AC21+AC38+AC55+AC72+AC89+AC106+AC123)</f>
        <v>0</v>
      </c>
      <c r="AD2" s="197">
        <f t="shared" si="0"/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16" t="s">
        <v>185</v>
      </c>
      <c r="B5" s="120" t="s">
        <v>186</v>
      </c>
      <c r="C5" s="383" t="s">
        <v>187</v>
      </c>
      <c r="D5" s="383"/>
      <c r="E5" s="162">
        <v>56.77</v>
      </c>
      <c r="F5" s="166">
        <v>3810</v>
      </c>
      <c r="G5" s="163">
        <f t="shared" ref="G5:G9" si="1">E5*F5</f>
        <v>216293.7</v>
      </c>
      <c r="H5" s="164"/>
      <c r="I5" s="165">
        <v>25</v>
      </c>
      <c r="J5" s="166">
        <v>2000</v>
      </c>
      <c r="K5" s="167">
        <f>J5/I5</f>
        <v>80</v>
      </c>
      <c r="L5" s="168">
        <v>25</v>
      </c>
      <c r="M5" s="166">
        <f>F5/V5*60</f>
        <v>1776.4538272244524</v>
      </c>
      <c r="N5" s="167">
        <f>M5/L5</f>
        <v>71.058153088978102</v>
      </c>
      <c r="O5" s="169">
        <f>L5-I5</f>
        <v>0</v>
      </c>
      <c r="P5" s="170">
        <f>N5-K5</f>
        <v>-8.9418469110218979</v>
      </c>
      <c r="Q5" s="171">
        <f>N5/K5</f>
        <v>0.88822691361222628</v>
      </c>
      <c r="R5" s="308">
        <f>Q21</f>
        <v>0.88828675723553807</v>
      </c>
      <c r="S5" s="172">
        <v>0.2502199074074074</v>
      </c>
      <c r="T5" s="173">
        <v>0.33958333333333335</v>
      </c>
      <c r="U5" s="174"/>
      <c r="V5" s="175">
        <v>128.68333333333337</v>
      </c>
      <c r="W5" s="208"/>
      <c r="X5" s="167"/>
      <c r="Y5" s="202"/>
      <c r="Z5" s="203"/>
      <c r="AA5" s="311"/>
      <c r="AB5" s="312"/>
      <c r="AC5" s="202"/>
      <c r="AD5" s="203"/>
      <c r="AE5" s="311"/>
      <c r="AF5" s="312"/>
      <c r="AG5" s="311"/>
      <c r="AH5" s="312"/>
      <c r="AI5" s="204">
        <f>M5-J5</f>
        <v>-223.54617277554757</v>
      </c>
      <c r="AJ5" s="143">
        <f>M5/J5</f>
        <v>0.88822691361222617</v>
      </c>
      <c r="AK5" s="384">
        <f>AJ21</f>
        <v>0.88828675723553807</v>
      </c>
    </row>
    <row r="6" spans="1:37" ht="15.75" customHeight="1">
      <c r="A6" s="317"/>
      <c r="B6" s="106" t="s">
        <v>188</v>
      </c>
      <c r="C6" s="382" t="s">
        <v>189</v>
      </c>
      <c r="D6" s="382"/>
      <c r="E6" s="107">
        <v>24.07</v>
      </c>
      <c r="F6" s="108">
        <v>860</v>
      </c>
      <c r="G6" s="109">
        <f t="shared" si="1"/>
        <v>20700.2</v>
      </c>
      <c r="H6" s="26"/>
      <c r="I6" s="110">
        <v>20</v>
      </c>
      <c r="J6" s="111">
        <v>2600</v>
      </c>
      <c r="K6" s="112">
        <f t="shared" ref="K6:K42" si="2">J6/I6</f>
        <v>130</v>
      </c>
      <c r="L6" s="113">
        <v>20</v>
      </c>
      <c r="M6" s="111">
        <f>F6/V6*60</f>
        <v>2307.0044709388967</v>
      </c>
      <c r="N6" s="112">
        <f>M6/L6</f>
        <v>115.35022354694483</v>
      </c>
      <c r="O6" s="114">
        <f>L6-I6</f>
        <v>0</v>
      </c>
      <c r="P6" s="115">
        <f>N6-K6</f>
        <v>-14.649776453055168</v>
      </c>
      <c r="Q6" s="116">
        <f>N6/K6</f>
        <v>0.88730941189957568</v>
      </c>
      <c r="R6" s="309"/>
      <c r="S6" s="47">
        <v>0.34305555555555556</v>
      </c>
      <c r="T6" s="48">
        <v>0.35858796296296297</v>
      </c>
      <c r="U6" s="117">
        <v>4.9999999999999822</v>
      </c>
      <c r="V6" s="118">
        <v>22.366666666666674</v>
      </c>
      <c r="W6" s="119"/>
      <c r="X6" s="123"/>
      <c r="Y6" s="106"/>
      <c r="Z6" s="205"/>
      <c r="AA6" s="300"/>
      <c r="AB6" s="301"/>
      <c r="AC6" s="106"/>
      <c r="AD6" s="205"/>
      <c r="AE6" s="300"/>
      <c r="AF6" s="301"/>
      <c r="AG6" s="300"/>
      <c r="AH6" s="301"/>
      <c r="AI6" s="124">
        <f>M6-J6</f>
        <v>-292.9955290611033</v>
      </c>
      <c r="AJ6" s="116">
        <f>M6/J6</f>
        <v>0.88730941189957568</v>
      </c>
      <c r="AK6" s="380"/>
    </row>
    <row r="7" spans="1:37" ht="15.75" customHeight="1">
      <c r="A7" s="317"/>
      <c r="B7" s="106" t="s">
        <v>188</v>
      </c>
      <c r="C7" s="382" t="s">
        <v>190</v>
      </c>
      <c r="D7" s="382"/>
      <c r="E7" s="107">
        <v>29.97</v>
      </c>
      <c r="F7" s="108">
        <v>2741</v>
      </c>
      <c r="G7" s="109">
        <f t="shared" si="1"/>
        <v>82147.77</v>
      </c>
      <c r="H7" s="26"/>
      <c r="I7" s="110">
        <v>20</v>
      </c>
      <c r="J7" s="111">
        <v>2600</v>
      </c>
      <c r="K7" s="112">
        <f t="shared" si="2"/>
        <v>130</v>
      </c>
      <c r="L7" s="113">
        <v>20</v>
      </c>
      <c r="M7" s="111">
        <f>F7/V7*60</f>
        <v>2307.1311667056348</v>
      </c>
      <c r="N7" s="112">
        <f>M7/L7</f>
        <v>115.35655833528173</v>
      </c>
      <c r="O7" s="114">
        <f>L7-I7</f>
        <v>0</v>
      </c>
      <c r="P7" s="115">
        <f>N7-K7</f>
        <v>-14.643441664718267</v>
      </c>
      <c r="Q7" s="116">
        <f>N7/K7</f>
        <v>0.88735814104062871</v>
      </c>
      <c r="R7" s="309"/>
      <c r="S7" s="47">
        <v>0.36180555555555555</v>
      </c>
      <c r="T7" s="48">
        <v>0.41130787037037037</v>
      </c>
      <c r="U7" s="117">
        <v>4.6333333333333115</v>
      </c>
      <c r="V7" s="118">
        <v>71.283333333333331</v>
      </c>
      <c r="W7" s="119"/>
      <c r="X7" s="123"/>
      <c r="Y7" s="106"/>
      <c r="Z7" s="205"/>
      <c r="AA7" s="300"/>
      <c r="AB7" s="301"/>
      <c r="AC7" s="106"/>
      <c r="AD7" s="205"/>
      <c r="AE7" s="300"/>
      <c r="AF7" s="301"/>
      <c r="AG7" s="300"/>
      <c r="AH7" s="301"/>
      <c r="AI7" s="124">
        <f>M7-J7</f>
        <v>-292.86883329436523</v>
      </c>
      <c r="AJ7" s="116">
        <f>M7/J7</f>
        <v>0.88735814104062871</v>
      </c>
      <c r="AK7" s="380"/>
    </row>
    <row r="8" spans="1:37" ht="15.75" customHeight="1">
      <c r="A8" s="317"/>
      <c r="B8" s="106" t="s">
        <v>191</v>
      </c>
      <c r="C8" s="382" t="s">
        <v>192</v>
      </c>
      <c r="D8" s="382"/>
      <c r="E8" s="107">
        <v>77.34</v>
      </c>
      <c r="F8" s="108">
        <v>2063</v>
      </c>
      <c r="G8" s="109">
        <f t="shared" si="1"/>
        <v>159552.42000000001</v>
      </c>
      <c r="H8" s="26"/>
      <c r="I8" s="110">
        <v>25</v>
      </c>
      <c r="J8" s="111">
        <v>2000</v>
      </c>
      <c r="K8" s="112">
        <f t="shared" si="2"/>
        <v>80</v>
      </c>
      <c r="L8" s="113">
        <v>25</v>
      </c>
      <c r="M8" s="111">
        <f>F8/V8*60</f>
        <v>1776.7464114832524</v>
      </c>
      <c r="N8" s="112">
        <f>M8/L8</f>
        <v>71.069856459330097</v>
      </c>
      <c r="O8" s="114">
        <f>L8-I8</f>
        <v>0</v>
      </c>
      <c r="P8" s="115">
        <f>N8-K8</f>
        <v>-8.9301435406699028</v>
      </c>
      <c r="Q8" s="116">
        <f>N8/K8</f>
        <v>0.88837320574162626</v>
      </c>
      <c r="R8" s="309"/>
      <c r="S8" s="47">
        <v>0.4148148148148148</v>
      </c>
      <c r="T8" s="48">
        <v>0.46319444444444446</v>
      </c>
      <c r="U8" s="117">
        <v>5.0499999999999901</v>
      </c>
      <c r="V8" s="118">
        <v>69.666666666666714</v>
      </c>
      <c r="W8" s="119">
        <v>0.46319444444444446</v>
      </c>
      <c r="X8" s="123">
        <v>0.50277777777777777</v>
      </c>
      <c r="Y8" s="106"/>
      <c r="Z8" s="205"/>
      <c r="AA8" s="300"/>
      <c r="AB8" s="301"/>
      <c r="AC8" s="106"/>
      <c r="AD8" s="205"/>
      <c r="AE8" s="300"/>
      <c r="AF8" s="301"/>
      <c r="AG8" s="300"/>
      <c r="AH8" s="301"/>
      <c r="AI8" s="124">
        <f>M8-J8</f>
        <v>-223.25358851674764</v>
      </c>
      <c r="AJ8" s="116">
        <f>M8/J8</f>
        <v>0.88837320574162615</v>
      </c>
      <c r="AK8" s="380"/>
    </row>
    <row r="9" spans="1:37" ht="15.75" customHeight="1">
      <c r="A9" s="317"/>
      <c r="B9" s="106" t="s">
        <v>191</v>
      </c>
      <c r="C9" s="382" t="s">
        <v>193</v>
      </c>
      <c r="D9" s="382"/>
      <c r="E9" s="107">
        <v>59.52</v>
      </c>
      <c r="F9" s="108">
        <v>4520</v>
      </c>
      <c r="G9" s="109">
        <f t="shared" si="1"/>
        <v>269030.40000000002</v>
      </c>
      <c r="H9" s="13"/>
      <c r="I9" s="110">
        <v>25</v>
      </c>
      <c r="J9" s="111">
        <v>2000</v>
      </c>
      <c r="K9" s="112">
        <f t="shared" si="2"/>
        <v>80</v>
      </c>
      <c r="L9" s="126">
        <v>25</v>
      </c>
      <c r="M9" s="111">
        <f>F9/V9*60</f>
        <v>1781.4758046857892</v>
      </c>
      <c r="N9" s="112">
        <f>M9/L9</f>
        <v>71.259032187431572</v>
      </c>
      <c r="O9" s="114">
        <f>L9-I9</f>
        <v>0</v>
      </c>
      <c r="P9" s="115">
        <f>N9-K9</f>
        <v>-8.740967812568428</v>
      </c>
      <c r="Q9" s="116">
        <f>N9/K9</f>
        <v>0.89073790234289463</v>
      </c>
      <c r="R9" s="309"/>
      <c r="S9" s="47">
        <v>0.50277777777777777</v>
      </c>
      <c r="T9" s="48">
        <v>0.60849537037037038</v>
      </c>
      <c r="U9" s="117">
        <v>56.999999999999957</v>
      </c>
      <c r="V9" s="118">
        <v>152.23333333333335</v>
      </c>
      <c r="W9" s="119"/>
      <c r="X9" s="123"/>
      <c r="Y9" s="106"/>
      <c r="Z9" s="205"/>
      <c r="AA9" s="300"/>
      <c r="AB9" s="301"/>
      <c r="AC9" s="106"/>
      <c r="AD9" s="205"/>
      <c r="AE9" s="300"/>
      <c r="AF9" s="301"/>
      <c r="AG9" s="300"/>
      <c r="AH9" s="301"/>
      <c r="AI9" s="124">
        <f>M9-J9</f>
        <v>-218.52419531421083</v>
      </c>
      <c r="AJ9" s="116">
        <f>M9/J9</f>
        <v>0.89073790234289463</v>
      </c>
      <c r="AK9" s="380"/>
    </row>
    <row r="10" spans="1:37" ht="15.75" customHeight="1">
      <c r="A10" s="317"/>
      <c r="B10" s="106"/>
      <c r="C10" s="382"/>
      <c r="D10" s="382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47"/>
      <c r="T10" s="48"/>
      <c r="U10" s="117"/>
      <c r="V10" s="118"/>
      <c r="W10" s="119"/>
      <c r="X10" s="123"/>
      <c r="Y10" s="106"/>
      <c r="Z10" s="205"/>
      <c r="AA10" s="300"/>
      <c r="AB10" s="301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17"/>
      <c r="B11" s="106"/>
      <c r="C11" s="382"/>
      <c r="D11" s="382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47"/>
      <c r="T11" s="48"/>
      <c r="U11" s="117"/>
      <c r="V11" s="118"/>
      <c r="W11" s="119"/>
      <c r="X11" s="123"/>
      <c r="Y11" s="106"/>
      <c r="Z11" s="205"/>
      <c r="AA11" s="300"/>
      <c r="AB11" s="301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17"/>
      <c r="B12" s="106"/>
      <c r="C12" s="382"/>
      <c r="D12" s="382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47"/>
      <c r="T12" s="48"/>
      <c r="U12" s="117"/>
      <c r="V12" s="118"/>
      <c r="W12" s="119"/>
      <c r="X12" s="123"/>
      <c r="Y12" s="106"/>
      <c r="Z12" s="205"/>
      <c r="AA12" s="300"/>
      <c r="AB12" s="301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17"/>
      <c r="B13" s="106"/>
      <c r="C13" s="382"/>
      <c r="D13" s="382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47"/>
      <c r="T13" s="48"/>
      <c r="U13" s="117"/>
      <c r="V13" s="118"/>
      <c r="W13" s="119"/>
      <c r="X13" s="123"/>
      <c r="Y13" s="106"/>
      <c r="Z13" s="205"/>
      <c r="AA13" s="300"/>
      <c r="AB13" s="301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17"/>
      <c r="B14" s="106"/>
      <c r="C14" s="382"/>
      <c r="D14" s="382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47"/>
      <c r="T14" s="48"/>
      <c r="U14" s="117"/>
      <c r="V14" s="118"/>
      <c r="W14" s="119"/>
      <c r="X14" s="123"/>
      <c r="Y14" s="106"/>
      <c r="Z14" s="205"/>
      <c r="AA14" s="300"/>
      <c r="AB14" s="301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17"/>
      <c r="B15" s="106"/>
      <c r="C15" s="382"/>
      <c r="D15" s="382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47"/>
      <c r="T15" s="48"/>
      <c r="U15" s="117"/>
      <c r="V15" s="118"/>
      <c r="W15" s="119"/>
      <c r="X15" s="123"/>
      <c r="Y15" s="106"/>
      <c r="Z15" s="205"/>
      <c r="AA15" s="300"/>
      <c r="AB15" s="301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17"/>
      <c r="B16" s="106"/>
      <c r="C16" s="382"/>
      <c r="D16" s="382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47"/>
      <c r="T16" s="48"/>
      <c r="U16" s="117"/>
      <c r="V16" s="118"/>
      <c r="W16" s="119"/>
      <c r="X16" s="123"/>
      <c r="Y16" s="106"/>
      <c r="Z16" s="205"/>
      <c r="AA16" s="300"/>
      <c r="AB16" s="301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17"/>
      <c r="B17" s="106"/>
      <c r="C17" s="382"/>
      <c r="D17" s="382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47"/>
      <c r="T17" s="48"/>
      <c r="U17" s="117"/>
      <c r="V17" s="118"/>
      <c r="W17" s="119"/>
      <c r="X17" s="123"/>
      <c r="Y17" s="106"/>
      <c r="Z17" s="205"/>
      <c r="AA17" s="300"/>
      <c r="AB17" s="301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17"/>
      <c r="B18" s="106"/>
      <c r="C18" s="382"/>
      <c r="D18" s="382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47"/>
      <c r="T18" s="48"/>
      <c r="U18" s="117"/>
      <c r="V18" s="118"/>
      <c r="W18" s="119"/>
      <c r="X18" s="123"/>
      <c r="Y18" s="106"/>
      <c r="Z18" s="205"/>
      <c r="AA18" s="300"/>
      <c r="AB18" s="301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17"/>
      <c r="B19" s="106"/>
      <c r="C19" s="382"/>
      <c r="D19" s="382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47"/>
      <c r="T19" s="48"/>
      <c r="U19" s="117"/>
      <c r="V19" s="118"/>
      <c r="W19" s="119"/>
      <c r="X19" s="123"/>
      <c r="Y19" s="106"/>
      <c r="Z19" s="205"/>
      <c r="AA19" s="300"/>
      <c r="AB19" s="301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17"/>
      <c r="B20" s="106"/>
      <c r="C20" s="382"/>
      <c r="D20" s="382"/>
      <c r="E20" s="209"/>
      <c r="F20" s="10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47"/>
      <c r="T20" s="48"/>
      <c r="U20" s="140"/>
      <c r="V20" s="118"/>
      <c r="W20" s="119"/>
      <c r="X20" s="123"/>
      <c r="Y20" s="106"/>
      <c r="Z20" s="205"/>
      <c r="AA20" s="300"/>
      <c r="AB20" s="301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ht="15.75" customHeight="1" thickBot="1">
      <c r="A21" s="318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3">AVERAGE(I5:I20)</f>
        <v>23</v>
      </c>
      <c r="J21" s="148">
        <f t="shared" si="3"/>
        <v>2240</v>
      </c>
      <c r="K21" s="149">
        <f t="shared" ref="K21" si="4">J21/I21</f>
        <v>97.391304347826093</v>
      </c>
      <c r="L21" s="147">
        <f t="shared" ref="L21:M21" si="5">AVERAGE(L5:L20)</f>
        <v>23</v>
      </c>
      <c r="M21" s="148">
        <f t="shared" si="5"/>
        <v>1989.7623362076054</v>
      </c>
      <c r="N21" s="149">
        <f t="shared" ref="N21:N26" si="6">M21/L21</f>
        <v>86.511405922069798</v>
      </c>
      <c r="O21" s="150">
        <f t="shared" ref="O21:O26" si="7">L21-I21</f>
        <v>0</v>
      </c>
      <c r="P21" s="151">
        <f t="shared" ref="P21:P26" si="8">N21-K21</f>
        <v>-10.879898425756295</v>
      </c>
      <c r="Q21" s="152">
        <f t="shared" ref="Q21:Q26" si="9">N21/K21</f>
        <v>0.88828675723553807</v>
      </c>
      <c r="R21" s="310"/>
      <c r="S21" s="153">
        <f>S5</f>
        <v>0.2502199074074074</v>
      </c>
      <c r="T21" s="154">
        <f>INDEX(T5:T20,COUNTA(T5:T20))</f>
        <v>0.60849537037037038</v>
      </c>
      <c r="U21" s="155"/>
      <c r="V21" s="181"/>
      <c r="W21" s="182"/>
      <c r="X21" s="149"/>
      <c r="Y21" s="206">
        <f>SUM(Y5:Y20)</f>
        <v>0</v>
      </c>
      <c r="Z21" s="207">
        <f>SUM(Z5:Z20)</f>
        <v>0</v>
      </c>
      <c r="AA21" s="296"/>
      <c r="AB21" s="297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183">
        <f t="shared" ref="AI21:AI26" si="10">M21-J21</f>
        <v>-250.23766379239464</v>
      </c>
      <c r="AJ21" s="152">
        <f t="shared" ref="AJ21:AJ26" si="11">M21/J21</f>
        <v>0.88828675723553807</v>
      </c>
      <c r="AK21" s="381"/>
    </row>
    <row r="22" spans="1:37" ht="15.75" customHeight="1">
      <c r="A22" s="302" t="s">
        <v>194</v>
      </c>
      <c r="B22" s="161" t="s">
        <v>195</v>
      </c>
      <c r="C22" s="306" t="s">
        <v>196</v>
      </c>
      <c r="D22" s="307"/>
      <c r="E22" s="162">
        <v>19.7</v>
      </c>
      <c r="F22" s="174">
        <v>3414</v>
      </c>
      <c r="G22" s="163">
        <f t="shared" ref="G22:G26" si="12">E22*F22</f>
        <v>67255.8</v>
      </c>
      <c r="H22" s="164"/>
      <c r="I22" s="168">
        <v>13</v>
      </c>
      <c r="J22" s="166">
        <v>1200</v>
      </c>
      <c r="K22" s="167">
        <f>J22/I22</f>
        <v>92.307692307692307</v>
      </c>
      <c r="L22" s="168">
        <v>13</v>
      </c>
      <c r="M22" s="166">
        <f>F22/V22*60</f>
        <v>1077.4436749364427</v>
      </c>
      <c r="N22" s="167">
        <f t="shared" si="6"/>
        <v>82.880282687418671</v>
      </c>
      <c r="O22" s="169">
        <f t="shared" si="7"/>
        <v>0</v>
      </c>
      <c r="P22" s="170">
        <f t="shared" si="8"/>
        <v>-9.4274096202736359</v>
      </c>
      <c r="Q22" s="171">
        <f t="shared" si="9"/>
        <v>0.89786972911370233</v>
      </c>
      <c r="R22" s="308">
        <f>Q38</f>
        <v>0.88738331662797798</v>
      </c>
      <c r="S22" s="172">
        <v>0.20833333333333334</v>
      </c>
      <c r="T22" s="173">
        <v>0.34035879629629628</v>
      </c>
      <c r="U22" s="174"/>
      <c r="V22" s="175">
        <v>190.11666666666665</v>
      </c>
      <c r="W22" s="103"/>
      <c r="X22" s="104"/>
      <c r="Y22" s="202"/>
      <c r="Z22" s="203"/>
      <c r="AA22" s="311"/>
      <c r="AB22" s="312"/>
      <c r="AC22" s="202"/>
      <c r="AD22" s="203"/>
      <c r="AE22" s="311"/>
      <c r="AF22" s="312"/>
      <c r="AG22" s="311"/>
      <c r="AH22" s="312"/>
      <c r="AI22" s="121">
        <f t="shared" si="10"/>
        <v>-122.55632506355732</v>
      </c>
      <c r="AJ22" s="171">
        <f t="shared" si="11"/>
        <v>0.89786972911370222</v>
      </c>
      <c r="AK22" s="379">
        <f>AJ38</f>
        <v>0.88738331662797787</v>
      </c>
    </row>
    <row r="23" spans="1:37" ht="15.75" customHeight="1">
      <c r="A23" s="303"/>
      <c r="B23" s="178" t="s">
        <v>191</v>
      </c>
      <c r="C23" s="298" t="s">
        <v>197</v>
      </c>
      <c r="D23" s="299"/>
      <c r="E23" s="107">
        <v>47.37</v>
      </c>
      <c r="F23" s="117">
        <v>1614</v>
      </c>
      <c r="G23" s="109">
        <f t="shared" si="12"/>
        <v>76455.179999999993</v>
      </c>
      <c r="H23" s="26"/>
      <c r="I23" s="113">
        <v>21</v>
      </c>
      <c r="J23" s="111">
        <v>2000</v>
      </c>
      <c r="K23" s="112">
        <f t="shared" si="2"/>
        <v>95.238095238095241</v>
      </c>
      <c r="L23" s="113">
        <v>21</v>
      </c>
      <c r="M23" s="111">
        <f>F23/V23*60</f>
        <v>1772.0036596523335</v>
      </c>
      <c r="N23" s="112">
        <f t="shared" si="6"/>
        <v>84.381126650111113</v>
      </c>
      <c r="O23" s="114">
        <f t="shared" si="7"/>
        <v>0</v>
      </c>
      <c r="P23" s="115">
        <f t="shared" si="8"/>
        <v>-10.856968587984127</v>
      </c>
      <c r="Q23" s="116">
        <f t="shared" si="9"/>
        <v>0.88600182982616671</v>
      </c>
      <c r="R23" s="309"/>
      <c r="S23" s="47">
        <v>0.34399305555555554</v>
      </c>
      <c r="T23" s="48">
        <v>0.38194444444444442</v>
      </c>
      <c r="U23" s="117">
        <v>5.2333333333333254</v>
      </c>
      <c r="V23" s="118">
        <v>54.649999999999991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300"/>
      <c r="AH23" s="301"/>
      <c r="AI23" s="124">
        <f t="shared" si="10"/>
        <v>-227.99634034766655</v>
      </c>
      <c r="AJ23" s="116">
        <f t="shared" si="11"/>
        <v>0.88600182982616671</v>
      </c>
      <c r="AK23" s="380"/>
    </row>
    <row r="24" spans="1:37" ht="15.75" customHeight="1">
      <c r="A24" s="303"/>
      <c r="B24" s="178" t="s">
        <v>191</v>
      </c>
      <c r="C24" s="298" t="s">
        <v>198</v>
      </c>
      <c r="D24" s="299"/>
      <c r="E24" s="107">
        <v>53.76</v>
      </c>
      <c r="F24" s="117">
        <v>3452</v>
      </c>
      <c r="G24" s="109">
        <f t="shared" si="12"/>
        <v>185579.51999999999</v>
      </c>
      <c r="H24" s="26"/>
      <c r="I24" s="113">
        <v>20</v>
      </c>
      <c r="J24" s="111">
        <v>2000</v>
      </c>
      <c r="K24" s="112">
        <f t="shared" si="2"/>
        <v>100</v>
      </c>
      <c r="L24" s="113">
        <v>20</v>
      </c>
      <c r="M24" s="111">
        <f>F24/V24*60</f>
        <v>1771.2656784492583</v>
      </c>
      <c r="N24" s="112">
        <f t="shared" si="6"/>
        <v>88.563283922462915</v>
      </c>
      <c r="O24" s="114">
        <f t="shared" si="7"/>
        <v>0</v>
      </c>
      <c r="P24" s="115">
        <f t="shared" si="8"/>
        <v>-11.436716077537085</v>
      </c>
      <c r="Q24" s="116">
        <f t="shared" si="9"/>
        <v>0.8856328392246291</v>
      </c>
      <c r="R24" s="309"/>
      <c r="S24" s="47">
        <v>0.38546296296296295</v>
      </c>
      <c r="T24" s="48">
        <v>0.46666666666666667</v>
      </c>
      <c r="U24" s="117">
        <v>5.066666666666686</v>
      </c>
      <c r="V24" s="118">
        <v>116.93333333333337</v>
      </c>
      <c r="W24" s="119">
        <v>0.46666666666666667</v>
      </c>
      <c r="X24" s="123">
        <v>0.50694444444444442</v>
      </c>
      <c r="Y24" s="106"/>
      <c r="Z24" s="205"/>
      <c r="AA24" s="300"/>
      <c r="AB24" s="301"/>
      <c r="AC24" s="106"/>
      <c r="AD24" s="205"/>
      <c r="AE24" s="300"/>
      <c r="AF24" s="301"/>
      <c r="AG24" s="300"/>
      <c r="AH24" s="301"/>
      <c r="AI24" s="124">
        <f t="shared" si="10"/>
        <v>-228.7343215507417</v>
      </c>
      <c r="AJ24" s="116">
        <f t="shared" si="11"/>
        <v>0.8856328392246291</v>
      </c>
      <c r="AK24" s="380"/>
    </row>
    <row r="25" spans="1:37" ht="15.75" customHeight="1">
      <c r="A25" s="303"/>
      <c r="B25" s="178" t="s">
        <v>191</v>
      </c>
      <c r="C25" s="298" t="s">
        <v>199</v>
      </c>
      <c r="D25" s="299"/>
      <c r="E25" s="107">
        <v>64.97</v>
      </c>
      <c r="F25" s="117">
        <v>895</v>
      </c>
      <c r="G25" s="109">
        <f t="shared" si="12"/>
        <v>58148.15</v>
      </c>
      <c r="H25" s="26"/>
      <c r="I25" s="113">
        <v>20</v>
      </c>
      <c r="J25" s="111">
        <v>2000</v>
      </c>
      <c r="K25" s="112">
        <f t="shared" si="2"/>
        <v>100</v>
      </c>
      <c r="L25" s="113">
        <v>20</v>
      </c>
      <c r="M25" s="111">
        <f>F25/V25*60</f>
        <v>1771.3029136888372</v>
      </c>
      <c r="N25" s="112">
        <f t="shared" si="6"/>
        <v>88.565145684441859</v>
      </c>
      <c r="O25" s="114">
        <f t="shared" si="7"/>
        <v>0</v>
      </c>
      <c r="P25" s="115">
        <f t="shared" si="8"/>
        <v>-11.434854315558141</v>
      </c>
      <c r="Q25" s="116">
        <f t="shared" si="9"/>
        <v>0.88565145684441859</v>
      </c>
      <c r="R25" s="309"/>
      <c r="S25" s="47">
        <v>0.50694444444444442</v>
      </c>
      <c r="T25" s="48">
        <v>0.52799768518518519</v>
      </c>
      <c r="U25" s="117">
        <v>57.999999999999957</v>
      </c>
      <c r="V25" s="118">
        <v>30.316666666666716</v>
      </c>
      <c r="W25" s="119"/>
      <c r="X25" s="123"/>
      <c r="Y25" s="106"/>
      <c r="Z25" s="205"/>
      <c r="AA25" s="300"/>
      <c r="AB25" s="301"/>
      <c r="AC25" s="106"/>
      <c r="AD25" s="205"/>
      <c r="AE25" s="300"/>
      <c r="AF25" s="301"/>
      <c r="AG25" s="300"/>
      <c r="AH25" s="301"/>
      <c r="AI25" s="124">
        <f t="shared" si="10"/>
        <v>-228.69708631116282</v>
      </c>
      <c r="AJ25" s="116">
        <f t="shared" si="11"/>
        <v>0.88565145684441859</v>
      </c>
      <c r="AK25" s="380"/>
    </row>
    <row r="26" spans="1:37" ht="15.75" customHeight="1">
      <c r="A26" s="304"/>
      <c r="B26" s="178" t="s">
        <v>200</v>
      </c>
      <c r="C26" s="298" t="s">
        <v>201</v>
      </c>
      <c r="D26" s="299"/>
      <c r="E26" s="107">
        <v>57.3</v>
      </c>
      <c r="F26" s="117">
        <v>1167</v>
      </c>
      <c r="G26" s="109">
        <f t="shared" si="12"/>
        <v>66869.099999999991</v>
      </c>
      <c r="H26" s="13"/>
      <c r="I26" s="126">
        <v>21</v>
      </c>
      <c r="J26" s="111">
        <v>2000</v>
      </c>
      <c r="K26" s="112">
        <f t="shared" si="2"/>
        <v>95.238095238095241</v>
      </c>
      <c r="L26" s="126">
        <v>21</v>
      </c>
      <c r="M26" s="111">
        <f>F26/V26*60</f>
        <v>1771.9105862505248</v>
      </c>
      <c r="N26" s="112">
        <f t="shared" si="6"/>
        <v>84.376694583358329</v>
      </c>
      <c r="O26" s="114">
        <f t="shared" si="7"/>
        <v>0</v>
      </c>
      <c r="P26" s="115">
        <f t="shared" si="8"/>
        <v>-10.861400654736912</v>
      </c>
      <c r="Q26" s="116">
        <f t="shared" si="9"/>
        <v>0.88595529312526244</v>
      </c>
      <c r="R26" s="309"/>
      <c r="S26" s="47">
        <v>0.53158564814814813</v>
      </c>
      <c r="T26" s="48">
        <v>0.55902777777777779</v>
      </c>
      <c r="U26" s="117">
        <v>5.1666666666666217</v>
      </c>
      <c r="V26" s="118">
        <v>39.516666666666715</v>
      </c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300"/>
      <c r="AH26" s="301"/>
      <c r="AI26" s="124">
        <f t="shared" si="10"/>
        <v>-228.08941374947517</v>
      </c>
      <c r="AJ26" s="116">
        <f t="shared" si="11"/>
        <v>0.88595529312526244</v>
      </c>
      <c r="AK26" s="380"/>
    </row>
    <row r="27" spans="1:37" ht="15.75" customHeight="1">
      <c r="A27" s="304"/>
      <c r="B27" s="178"/>
      <c r="C27" s="298"/>
      <c r="D27" s="299"/>
      <c r="E27" s="107"/>
      <c r="F27" s="117"/>
      <c r="G27" s="129"/>
      <c r="H27" s="130"/>
      <c r="I27" s="113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300"/>
      <c r="AH27" s="301"/>
      <c r="AI27" s="124"/>
      <c r="AJ27" s="116"/>
      <c r="AK27" s="380"/>
    </row>
    <row r="28" spans="1:37" ht="15.75" customHeight="1">
      <c r="A28" s="304"/>
      <c r="B28" s="178"/>
      <c r="C28" s="298"/>
      <c r="D28" s="299"/>
      <c r="E28" s="107"/>
      <c r="F28" s="117"/>
      <c r="G28" s="129"/>
      <c r="H28" s="68"/>
      <c r="I28" s="126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300"/>
      <c r="AH28" s="301"/>
      <c r="AI28" s="124"/>
      <c r="AJ28" s="116"/>
      <c r="AK28" s="380"/>
    </row>
    <row r="29" spans="1:37" ht="15.75" customHeight="1">
      <c r="A29" s="304"/>
      <c r="B29" s="178"/>
      <c r="C29" s="298"/>
      <c r="D29" s="299"/>
      <c r="E29" s="107"/>
      <c r="F29" s="117"/>
      <c r="G29" s="129"/>
      <c r="H29" s="68"/>
      <c r="I29" s="126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300"/>
      <c r="AH29" s="301"/>
      <c r="AI29" s="124"/>
      <c r="AJ29" s="116"/>
      <c r="AK29" s="380"/>
    </row>
    <row r="30" spans="1:37" ht="15.75" customHeight="1">
      <c r="A30" s="304"/>
      <c r="B30" s="178"/>
      <c r="C30" s="298"/>
      <c r="D30" s="299"/>
      <c r="E30" s="107"/>
      <c r="F30" s="117"/>
      <c r="G30" s="129"/>
      <c r="H30" s="68"/>
      <c r="I30" s="126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300"/>
      <c r="AH30" s="301"/>
      <c r="AI30" s="124"/>
      <c r="AJ30" s="116"/>
      <c r="AK30" s="380"/>
    </row>
    <row r="31" spans="1:37" ht="15.75" customHeight="1">
      <c r="A31" s="304"/>
      <c r="B31" s="178"/>
      <c r="C31" s="298"/>
      <c r="D31" s="299"/>
      <c r="E31" s="107"/>
      <c r="F31" s="117"/>
      <c r="G31" s="129"/>
      <c r="H31" s="68"/>
      <c r="I31" s="126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300"/>
      <c r="AH31" s="301"/>
      <c r="AI31" s="124"/>
      <c r="AJ31" s="116"/>
      <c r="AK31" s="380"/>
    </row>
    <row r="32" spans="1:37" ht="15.75" customHeight="1">
      <c r="A32" s="304"/>
      <c r="B32" s="178"/>
      <c r="C32" s="298"/>
      <c r="D32" s="299"/>
      <c r="E32" s="107"/>
      <c r="F32" s="117"/>
      <c r="G32" s="129"/>
      <c r="H32" s="68"/>
      <c r="I32" s="126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300"/>
      <c r="AH32" s="301"/>
      <c r="AI32" s="124"/>
      <c r="AJ32" s="116"/>
      <c r="AK32" s="380"/>
    </row>
    <row r="33" spans="1:37" ht="15.75" customHeight="1">
      <c r="A33" s="304"/>
      <c r="B33" s="178"/>
      <c r="C33" s="298"/>
      <c r="D33" s="299"/>
      <c r="E33" s="107"/>
      <c r="F33" s="117"/>
      <c r="G33" s="129"/>
      <c r="H33" s="68"/>
      <c r="I33" s="126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300"/>
      <c r="AH33" s="301"/>
      <c r="AI33" s="124"/>
      <c r="AJ33" s="116"/>
      <c r="AK33" s="380"/>
    </row>
    <row r="34" spans="1:37" ht="15.75" customHeight="1">
      <c r="A34" s="304"/>
      <c r="B34" s="178"/>
      <c r="C34" s="298"/>
      <c r="D34" s="299"/>
      <c r="E34" s="107"/>
      <c r="F34" s="117"/>
      <c r="G34" s="129"/>
      <c r="H34" s="68"/>
      <c r="I34" s="126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300"/>
      <c r="AH34" s="301"/>
      <c r="AI34" s="124"/>
      <c r="AJ34" s="116"/>
      <c r="AK34" s="380"/>
    </row>
    <row r="35" spans="1:37" ht="15.75" customHeight="1">
      <c r="A35" s="304"/>
      <c r="B35" s="178"/>
      <c r="C35" s="298"/>
      <c r="D35" s="299"/>
      <c r="E35" s="107"/>
      <c r="F35" s="117"/>
      <c r="G35" s="129"/>
      <c r="H35" s="68"/>
      <c r="I35" s="126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210"/>
      <c r="X35" s="211"/>
      <c r="Y35" s="106"/>
      <c r="Z35" s="205"/>
      <c r="AA35" s="300"/>
      <c r="AB35" s="301"/>
      <c r="AC35" s="106"/>
      <c r="AD35" s="205"/>
      <c r="AE35" s="300"/>
      <c r="AF35" s="301"/>
      <c r="AG35" s="300"/>
      <c r="AH35" s="301"/>
      <c r="AI35" s="124"/>
      <c r="AJ35" s="116"/>
      <c r="AK35" s="380"/>
    </row>
    <row r="36" spans="1:37" ht="15.75" customHeight="1">
      <c r="A36" s="304"/>
      <c r="B36" s="178"/>
      <c r="C36" s="298"/>
      <c r="D36" s="299"/>
      <c r="E36" s="107"/>
      <c r="F36" s="117"/>
      <c r="G36" s="129"/>
      <c r="H36" s="68"/>
      <c r="I36" s="126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212"/>
      <c r="X36" s="213"/>
      <c r="Y36" s="106"/>
      <c r="Z36" s="205"/>
      <c r="AA36" s="300"/>
      <c r="AB36" s="301"/>
      <c r="AC36" s="106"/>
      <c r="AD36" s="205"/>
      <c r="AE36" s="300"/>
      <c r="AF36" s="301"/>
      <c r="AG36" s="300"/>
      <c r="AH36" s="301"/>
      <c r="AI36" s="124"/>
      <c r="AJ36" s="116"/>
      <c r="AK36" s="380"/>
    </row>
    <row r="37" spans="1:37" ht="15.75" customHeight="1">
      <c r="A37" s="304"/>
      <c r="B37" s="106"/>
      <c r="C37" s="298"/>
      <c r="D37" s="299"/>
      <c r="E37" s="185"/>
      <c r="F37" s="108"/>
      <c r="G37" s="139"/>
      <c r="H37" s="68"/>
      <c r="I37" s="126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212"/>
      <c r="X37" s="213"/>
      <c r="Y37" s="106"/>
      <c r="Z37" s="205"/>
      <c r="AA37" s="300"/>
      <c r="AB37" s="301"/>
      <c r="AC37" s="106"/>
      <c r="AD37" s="205"/>
      <c r="AE37" s="300"/>
      <c r="AF37" s="301"/>
      <c r="AG37" s="300"/>
      <c r="AH37" s="301"/>
      <c r="AI37" s="124"/>
      <c r="AJ37" s="116"/>
      <c r="AK37" s="380"/>
    </row>
    <row r="38" spans="1:37" ht="15.75" customHeight="1" thickBot="1">
      <c r="A38" s="305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13">AVERAGE(I22:I37)</f>
        <v>19</v>
      </c>
      <c r="J38" s="148">
        <f t="shared" si="13"/>
        <v>1840</v>
      </c>
      <c r="K38" s="149">
        <f t="shared" ref="K38" si="14">J38/I38</f>
        <v>96.84210526315789</v>
      </c>
      <c r="L38" s="147">
        <f t="shared" ref="L38:M38" si="15">AVERAGE(L22:L37)</f>
        <v>19</v>
      </c>
      <c r="M38" s="148">
        <f t="shared" si="15"/>
        <v>1632.7853025954794</v>
      </c>
      <c r="N38" s="149">
        <f>M38/L38</f>
        <v>85.93606855765681</v>
      </c>
      <c r="O38" s="150">
        <f>L38-I38</f>
        <v>0</v>
      </c>
      <c r="P38" s="151">
        <f>N38-K38</f>
        <v>-10.90603670550108</v>
      </c>
      <c r="Q38" s="152">
        <f>N38/K38</f>
        <v>0.88738331662797798</v>
      </c>
      <c r="R38" s="310"/>
      <c r="S38" s="153">
        <f>S22</f>
        <v>0.20833333333333334</v>
      </c>
      <c r="T38" s="154">
        <f>INDEX(T22:T37,COUNTA(T22:T37))</f>
        <v>0.55902777777777779</v>
      </c>
      <c r="U38" s="155"/>
      <c r="V38" s="181"/>
      <c r="W38" s="214"/>
      <c r="X38" s="215"/>
      <c r="Y38" s="206">
        <f t="shared" ref="Y38:Z38" si="16">SUM(Y22:Y37)</f>
        <v>0</v>
      </c>
      <c r="Z38" s="207">
        <f t="shared" si="16"/>
        <v>0</v>
      </c>
      <c r="AA38" s="296"/>
      <c r="AB38" s="297"/>
      <c r="AC38" s="206">
        <f t="shared" ref="AC38:AD38" si="17">SUM(AC22:AC37)</f>
        <v>0</v>
      </c>
      <c r="AD38" s="207">
        <f t="shared" si="17"/>
        <v>0</v>
      </c>
      <c r="AE38" s="296"/>
      <c r="AF38" s="297"/>
      <c r="AG38" s="296"/>
      <c r="AH38" s="297"/>
      <c r="AI38" s="183">
        <f>M38-J38</f>
        <v>-207.21469740452062</v>
      </c>
      <c r="AJ38" s="152">
        <f>M38/J38</f>
        <v>0.88738331662797787</v>
      </c>
      <c r="AK38" s="381"/>
    </row>
    <row r="39" spans="1:37" ht="15.75" customHeight="1">
      <c r="A39" s="316" t="s">
        <v>202</v>
      </c>
      <c r="B39" s="161" t="s">
        <v>191</v>
      </c>
      <c r="C39" s="306" t="s">
        <v>203</v>
      </c>
      <c r="D39" s="307"/>
      <c r="E39" s="162">
        <v>59.34</v>
      </c>
      <c r="F39" s="103">
        <v>1455</v>
      </c>
      <c r="G39" s="163">
        <f t="shared" ref="G39:G42" si="18">E39*F39</f>
        <v>86339.700000000012</v>
      </c>
      <c r="H39" s="164"/>
      <c r="I39" s="165">
        <v>24</v>
      </c>
      <c r="J39" s="166">
        <v>2000</v>
      </c>
      <c r="K39" s="167">
        <f>J39/I39</f>
        <v>83.333333333333329</v>
      </c>
      <c r="L39" s="168">
        <v>24</v>
      </c>
      <c r="M39" s="166">
        <f>F39/V39*60</f>
        <v>1771.9891745602176</v>
      </c>
      <c r="N39" s="167">
        <f>M39/L39</f>
        <v>73.832882273342406</v>
      </c>
      <c r="O39" s="169">
        <f>L39-I39</f>
        <v>0</v>
      </c>
      <c r="P39" s="170">
        <f>N39-K39</f>
        <v>-9.5004510599909224</v>
      </c>
      <c r="Q39" s="171">
        <f>N39/K39</f>
        <v>0.88599458728010894</v>
      </c>
      <c r="R39" s="308">
        <f>Q55</f>
        <v>0.88631940617680716</v>
      </c>
      <c r="S39" s="172">
        <v>0.29166666666666669</v>
      </c>
      <c r="T39" s="173">
        <v>0.32587962962962963</v>
      </c>
      <c r="U39" s="174"/>
      <c r="V39" s="175">
        <v>49.266666666666637</v>
      </c>
      <c r="W39" s="173"/>
      <c r="X39" s="184"/>
      <c r="Y39" s="202"/>
      <c r="Z39" s="203"/>
      <c r="AA39" s="311"/>
      <c r="AB39" s="312"/>
      <c r="AC39" s="202"/>
      <c r="AD39" s="203"/>
      <c r="AE39" s="311"/>
      <c r="AF39" s="312"/>
      <c r="AG39" s="311"/>
      <c r="AH39" s="312"/>
      <c r="AI39" s="121">
        <f>M39-J39</f>
        <v>-228.01082543978237</v>
      </c>
      <c r="AJ39" s="171">
        <f>M39/J39</f>
        <v>0.88599458728010883</v>
      </c>
      <c r="AK39" s="313">
        <f>AJ55</f>
        <v>0.88631940617680716</v>
      </c>
    </row>
    <row r="40" spans="1:37" ht="15.75" customHeight="1">
      <c r="A40" s="317"/>
      <c r="B40" s="178" t="s">
        <v>191</v>
      </c>
      <c r="C40" s="298" t="s">
        <v>204</v>
      </c>
      <c r="D40" s="299"/>
      <c r="E40" s="107">
        <v>58.67</v>
      </c>
      <c r="F40" s="108">
        <v>3139</v>
      </c>
      <c r="G40" s="109">
        <f t="shared" si="18"/>
        <v>184165.13</v>
      </c>
      <c r="H40" s="26"/>
      <c r="I40" s="110">
        <v>23</v>
      </c>
      <c r="J40" s="111">
        <v>2000</v>
      </c>
      <c r="K40" s="112">
        <f t="shared" si="2"/>
        <v>86.956521739130437</v>
      </c>
      <c r="L40" s="113">
        <v>23</v>
      </c>
      <c r="M40" s="111">
        <f>F40/V40*60</f>
        <v>1775.9547383309755</v>
      </c>
      <c r="N40" s="112">
        <f>M40/L40</f>
        <v>77.21542340569458</v>
      </c>
      <c r="O40" s="114">
        <f>L40-I40</f>
        <v>0</v>
      </c>
      <c r="P40" s="115">
        <f>N40-K40</f>
        <v>-9.7410983334358576</v>
      </c>
      <c r="Q40" s="116">
        <f>N40/K40</f>
        <v>0.88797736916548764</v>
      </c>
      <c r="R40" s="309"/>
      <c r="S40" s="47">
        <v>0.32916666666666666</v>
      </c>
      <c r="T40" s="48">
        <v>0.40281250000000002</v>
      </c>
      <c r="U40" s="117">
        <v>4.7333333333333272</v>
      </c>
      <c r="V40" s="118">
        <v>106.05000000000003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300"/>
      <c r="AH40" s="301"/>
      <c r="AI40" s="124">
        <f>M40-J40</f>
        <v>-224.04526166902451</v>
      </c>
      <c r="AJ40" s="116">
        <f>M40/J40</f>
        <v>0.88797736916548775</v>
      </c>
      <c r="AK40" s="314"/>
    </row>
    <row r="41" spans="1:37" ht="15.75" customHeight="1">
      <c r="A41" s="317"/>
      <c r="B41" s="178" t="s">
        <v>191</v>
      </c>
      <c r="C41" s="298" t="s">
        <v>205</v>
      </c>
      <c r="D41" s="299"/>
      <c r="E41" s="107">
        <v>59.54</v>
      </c>
      <c r="F41" s="108">
        <v>2831</v>
      </c>
      <c r="G41" s="109">
        <f t="shared" si="18"/>
        <v>168557.74</v>
      </c>
      <c r="H41" s="26"/>
      <c r="I41" s="110">
        <v>23</v>
      </c>
      <c r="J41" s="111">
        <v>2000</v>
      </c>
      <c r="K41" s="112">
        <f t="shared" si="2"/>
        <v>86.956521739130437</v>
      </c>
      <c r="L41" s="113">
        <v>23</v>
      </c>
      <c r="M41" s="111">
        <f>F41/V41*60</f>
        <v>1769.6822364993932</v>
      </c>
      <c r="N41" s="112">
        <f>M41/L41</f>
        <v>76.942705934756219</v>
      </c>
      <c r="O41" s="114">
        <f>L41-I41</f>
        <v>0</v>
      </c>
      <c r="P41" s="115">
        <f>N41-K41</f>
        <v>-10.013815804374218</v>
      </c>
      <c r="Q41" s="116">
        <f>N41/K41</f>
        <v>0.88484111824969647</v>
      </c>
      <c r="R41" s="309"/>
      <c r="S41" s="47">
        <v>0.40626157407407409</v>
      </c>
      <c r="T41" s="48">
        <v>0.47291666666666665</v>
      </c>
      <c r="U41" s="117">
        <v>4.9666666666666703</v>
      </c>
      <c r="V41" s="118">
        <v>95.983333333333277</v>
      </c>
      <c r="W41" s="119">
        <v>0.47291666666666665</v>
      </c>
      <c r="X41" s="123">
        <v>0.51262731481481483</v>
      </c>
      <c r="Y41" s="106"/>
      <c r="Z41" s="205"/>
      <c r="AA41" s="300"/>
      <c r="AB41" s="301"/>
      <c r="AC41" s="106"/>
      <c r="AD41" s="205"/>
      <c r="AE41" s="300"/>
      <c r="AF41" s="301"/>
      <c r="AG41" s="300"/>
      <c r="AH41" s="301"/>
      <c r="AI41" s="124">
        <f>M41-J41</f>
        <v>-230.31776350060682</v>
      </c>
      <c r="AJ41" s="116">
        <f>M41/J41</f>
        <v>0.88484111824969658</v>
      </c>
      <c r="AK41" s="314"/>
    </row>
    <row r="42" spans="1:37" ht="15.75" customHeight="1">
      <c r="A42" s="317"/>
      <c r="B42" s="178" t="s">
        <v>191</v>
      </c>
      <c r="C42" s="298" t="s">
        <v>206</v>
      </c>
      <c r="D42" s="299"/>
      <c r="E42" s="107">
        <v>71.55</v>
      </c>
      <c r="F42" s="108">
        <v>2063</v>
      </c>
      <c r="G42" s="109">
        <f t="shared" si="18"/>
        <v>147607.65</v>
      </c>
      <c r="H42" s="26"/>
      <c r="I42" s="110">
        <v>22</v>
      </c>
      <c r="J42" s="111">
        <v>2000</v>
      </c>
      <c r="K42" s="112">
        <f t="shared" si="2"/>
        <v>90.909090909090907</v>
      </c>
      <c r="L42" s="113">
        <v>22</v>
      </c>
      <c r="M42" s="111">
        <f>F42/V42*60</f>
        <v>1772.929100023872</v>
      </c>
      <c r="N42" s="112">
        <f>M42/L42</f>
        <v>80.587686364721449</v>
      </c>
      <c r="O42" s="114">
        <f>L42-I42</f>
        <v>0</v>
      </c>
      <c r="P42" s="115">
        <f>N42-K42</f>
        <v>-10.321404544369457</v>
      </c>
      <c r="Q42" s="116">
        <f>N42/K42</f>
        <v>0.88646455001193591</v>
      </c>
      <c r="R42" s="309"/>
      <c r="S42" s="47">
        <v>0.51262731481481483</v>
      </c>
      <c r="T42" s="48">
        <v>0.56111111111111112</v>
      </c>
      <c r="U42" s="117">
        <v>57.183333333333373</v>
      </c>
      <c r="V42" s="118">
        <v>69.816666666666663</v>
      </c>
      <c r="W42" s="119"/>
      <c r="X42" s="123"/>
      <c r="Y42" s="106"/>
      <c r="Z42" s="205"/>
      <c r="AA42" s="300"/>
      <c r="AB42" s="301"/>
      <c r="AC42" s="106"/>
      <c r="AD42" s="205"/>
      <c r="AE42" s="300"/>
      <c r="AF42" s="301"/>
      <c r="AG42" s="300"/>
      <c r="AH42" s="301"/>
      <c r="AI42" s="124">
        <f>M42-J42</f>
        <v>-227.07089997612798</v>
      </c>
      <c r="AJ42" s="116">
        <f>M42/J42</f>
        <v>0.88646455001193603</v>
      </c>
      <c r="AK42" s="314"/>
    </row>
    <row r="43" spans="1:37" ht="15.75" customHeight="1">
      <c r="A43" s="317"/>
      <c r="B43" s="178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23"/>
      <c r="Y43" s="106"/>
      <c r="Z43" s="205"/>
      <c r="AA43" s="300"/>
      <c r="AB43" s="301"/>
      <c r="AC43" s="106"/>
      <c r="AD43" s="205"/>
      <c r="AE43" s="300"/>
      <c r="AF43" s="301"/>
      <c r="AG43" s="300"/>
      <c r="AH43" s="301"/>
      <c r="AI43" s="124"/>
      <c r="AJ43" s="116"/>
      <c r="AK43" s="314"/>
    </row>
    <row r="44" spans="1:37" ht="15.75" customHeight="1">
      <c r="A44" s="317"/>
      <c r="B44" s="178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300"/>
      <c r="AH44" s="301"/>
      <c r="AI44" s="124"/>
      <c r="AJ44" s="116"/>
      <c r="AK44" s="314"/>
    </row>
    <row r="45" spans="1:37" ht="15.75" customHeight="1">
      <c r="A45" s="317"/>
      <c r="B45" s="178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127"/>
      <c r="T45" s="128"/>
      <c r="U45" s="117"/>
      <c r="V45" s="118"/>
      <c r="W45" s="128"/>
      <c r="X45" s="216"/>
      <c r="Y45" s="106"/>
      <c r="Z45" s="205"/>
      <c r="AA45" s="300"/>
      <c r="AB45" s="301"/>
      <c r="AC45" s="106"/>
      <c r="AD45" s="205"/>
      <c r="AE45" s="300"/>
      <c r="AF45" s="301"/>
      <c r="AG45" s="300"/>
      <c r="AH45" s="301"/>
      <c r="AI45" s="124"/>
      <c r="AJ45" s="116"/>
      <c r="AK45" s="314"/>
    </row>
    <row r="46" spans="1:37" ht="15.75" customHeight="1">
      <c r="A46" s="317"/>
      <c r="B46" s="178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127"/>
      <c r="T46" s="128"/>
      <c r="U46" s="117"/>
      <c r="V46" s="118"/>
      <c r="W46" s="128"/>
      <c r="X46" s="216"/>
      <c r="Y46" s="106"/>
      <c r="Z46" s="205"/>
      <c r="AA46" s="300"/>
      <c r="AB46" s="301"/>
      <c r="AC46" s="106"/>
      <c r="AD46" s="205"/>
      <c r="AE46" s="300"/>
      <c r="AF46" s="301"/>
      <c r="AG46" s="300"/>
      <c r="AH46" s="301"/>
      <c r="AI46" s="124"/>
      <c r="AJ46" s="116"/>
      <c r="AK46" s="314"/>
    </row>
    <row r="47" spans="1:37" ht="15.75" customHeight="1">
      <c r="A47" s="317"/>
      <c r="B47" s="178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18"/>
      <c r="W47" s="128"/>
      <c r="X47" s="216"/>
      <c r="Y47" s="106"/>
      <c r="Z47" s="205"/>
      <c r="AA47" s="300"/>
      <c r="AB47" s="301"/>
      <c r="AC47" s="106"/>
      <c r="AD47" s="205"/>
      <c r="AE47" s="300"/>
      <c r="AF47" s="301"/>
      <c r="AG47" s="300"/>
      <c r="AH47" s="301"/>
      <c r="AI47" s="124"/>
      <c r="AJ47" s="116"/>
      <c r="AK47" s="314"/>
    </row>
    <row r="48" spans="1:37" ht="15.75" customHeight="1">
      <c r="A48" s="317"/>
      <c r="B48" s="178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18"/>
      <c r="W48" s="128"/>
      <c r="X48" s="216"/>
      <c r="Y48" s="106"/>
      <c r="Z48" s="205"/>
      <c r="AA48" s="300"/>
      <c r="AB48" s="301"/>
      <c r="AC48" s="106"/>
      <c r="AD48" s="205"/>
      <c r="AE48" s="300"/>
      <c r="AF48" s="301"/>
      <c r="AG48" s="300"/>
      <c r="AH48" s="301"/>
      <c r="AI48" s="124"/>
      <c r="AJ48" s="116"/>
      <c r="AK48" s="314"/>
    </row>
    <row r="49" spans="1:37" ht="15.75" customHeight="1">
      <c r="A49" s="317"/>
      <c r="B49" s="178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18"/>
      <c r="W49" s="128"/>
      <c r="X49" s="216"/>
      <c r="Y49" s="106"/>
      <c r="Z49" s="205"/>
      <c r="AA49" s="300"/>
      <c r="AB49" s="301"/>
      <c r="AC49" s="106"/>
      <c r="AD49" s="205"/>
      <c r="AE49" s="300"/>
      <c r="AF49" s="301"/>
      <c r="AG49" s="300"/>
      <c r="AH49" s="301"/>
      <c r="AI49" s="124"/>
      <c r="AJ49" s="116"/>
      <c r="AK49" s="314"/>
    </row>
    <row r="50" spans="1:37" ht="15.75" customHeight="1">
      <c r="A50" s="317"/>
      <c r="B50" s="178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18"/>
      <c r="W50" s="128"/>
      <c r="X50" s="216"/>
      <c r="Y50" s="106"/>
      <c r="Z50" s="205"/>
      <c r="AA50" s="300"/>
      <c r="AB50" s="301"/>
      <c r="AC50" s="106"/>
      <c r="AD50" s="205"/>
      <c r="AE50" s="300"/>
      <c r="AF50" s="301"/>
      <c r="AG50" s="300"/>
      <c r="AH50" s="301"/>
      <c r="AI50" s="124"/>
      <c r="AJ50" s="116"/>
      <c r="AK50" s="314"/>
    </row>
    <row r="51" spans="1:37" ht="15.75" customHeight="1">
      <c r="A51" s="317"/>
      <c r="B51" s="178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18"/>
      <c r="W51" s="128"/>
      <c r="X51" s="216"/>
      <c r="Y51" s="106"/>
      <c r="Z51" s="205"/>
      <c r="AA51" s="300"/>
      <c r="AB51" s="301"/>
      <c r="AC51" s="106"/>
      <c r="AD51" s="205"/>
      <c r="AE51" s="300"/>
      <c r="AF51" s="301"/>
      <c r="AG51" s="300"/>
      <c r="AH51" s="301"/>
      <c r="AI51" s="124"/>
      <c r="AJ51" s="116"/>
      <c r="AK51" s="314"/>
    </row>
    <row r="52" spans="1:37" ht="15.75" customHeight="1">
      <c r="A52" s="317"/>
      <c r="B52" s="178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18"/>
      <c r="W52" s="128"/>
      <c r="X52" s="216"/>
      <c r="Y52" s="106"/>
      <c r="Z52" s="205"/>
      <c r="AA52" s="300"/>
      <c r="AB52" s="301"/>
      <c r="AC52" s="106"/>
      <c r="AD52" s="205"/>
      <c r="AE52" s="300"/>
      <c r="AF52" s="301"/>
      <c r="AG52" s="300"/>
      <c r="AH52" s="301"/>
      <c r="AI52" s="124"/>
      <c r="AJ52" s="116"/>
      <c r="AK52" s="314"/>
    </row>
    <row r="53" spans="1:37" ht="15.75" customHeight="1">
      <c r="A53" s="317"/>
      <c r="B53" s="178"/>
      <c r="C53" s="298"/>
      <c r="D53" s="299"/>
      <c r="E53" s="107"/>
      <c r="F53" s="13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18"/>
      <c r="W53" s="128"/>
      <c r="X53" s="216"/>
      <c r="Y53" s="106"/>
      <c r="Z53" s="205"/>
      <c r="AA53" s="300"/>
      <c r="AB53" s="301"/>
      <c r="AC53" s="106"/>
      <c r="AD53" s="205"/>
      <c r="AE53" s="300"/>
      <c r="AF53" s="301"/>
      <c r="AG53" s="300"/>
      <c r="AH53" s="301"/>
      <c r="AI53" s="124"/>
      <c r="AJ53" s="116"/>
      <c r="AK53" s="314"/>
    </row>
    <row r="54" spans="1:37" ht="15.75" customHeight="1">
      <c r="A54" s="317"/>
      <c r="B54" s="178"/>
      <c r="C54" s="298"/>
      <c r="D54" s="299"/>
      <c r="E54" s="179"/>
      <c r="F54" s="13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106"/>
      <c r="Z54" s="205"/>
      <c r="AA54" s="300"/>
      <c r="AB54" s="301"/>
      <c r="AC54" s="106"/>
      <c r="AD54" s="205"/>
      <c r="AE54" s="300"/>
      <c r="AF54" s="301"/>
      <c r="AG54" s="300"/>
      <c r="AH54" s="301"/>
      <c r="AI54" s="180"/>
      <c r="AJ54" s="133"/>
      <c r="AK54" s="314"/>
    </row>
    <row r="55" spans="1:37" ht="15.75" customHeight="1" thickBot="1">
      <c r="A55" s="318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9">AVERAGE(I39:I54)</f>
        <v>23</v>
      </c>
      <c r="J55" s="148">
        <f t="shared" si="19"/>
        <v>2000</v>
      </c>
      <c r="K55" s="149">
        <f t="shared" ref="K55" si="20">J55/I55</f>
        <v>86.956521739130437</v>
      </c>
      <c r="L55" s="147">
        <f t="shared" ref="L55:M55" si="21">AVERAGE(L39:L54)</f>
        <v>23</v>
      </c>
      <c r="M55" s="148">
        <f t="shared" si="21"/>
        <v>1772.6388123536144</v>
      </c>
      <c r="N55" s="149">
        <f t="shared" ref="N55:N61" si="22">M55/L55</f>
        <v>77.071252711026716</v>
      </c>
      <c r="O55" s="150">
        <f t="shared" ref="O55:O61" si="23">L55-I55</f>
        <v>0</v>
      </c>
      <c r="P55" s="151">
        <f t="shared" ref="P55:P61" si="24">N55-K55</f>
        <v>-9.8852690281037212</v>
      </c>
      <c r="Q55" s="152">
        <f t="shared" ref="Q55:Q61" si="25">N55/K55</f>
        <v>0.88631940617680716</v>
      </c>
      <c r="R55" s="310"/>
      <c r="S55" s="153">
        <f>S39</f>
        <v>0.29166666666666669</v>
      </c>
      <c r="T55" s="154">
        <f>INDEX(T39:T54,COUNTA(T39:T54))</f>
        <v>0.56111111111111112</v>
      </c>
      <c r="U55" s="155"/>
      <c r="V55" s="181"/>
      <c r="W55" s="182"/>
      <c r="X55" s="149"/>
      <c r="Y55" s="206">
        <f t="shared" ref="Y55:Z55" si="26">SUM(Y39:Y54)</f>
        <v>0</v>
      </c>
      <c r="Z55" s="207">
        <f t="shared" si="26"/>
        <v>0</v>
      </c>
      <c r="AA55" s="296"/>
      <c r="AB55" s="297"/>
      <c r="AC55" s="206">
        <f t="shared" ref="AC55:AD55" si="27">SUM(AC39:AC54)</f>
        <v>0</v>
      </c>
      <c r="AD55" s="207">
        <f t="shared" si="27"/>
        <v>0</v>
      </c>
      <c r="AE55" s="296"/>
      <c r="AF55" s="297"/>
      <c r="AG55" s="296"/>
      <c r="AH55" s="297"/>
      <c r="AI55" s="183">
        <f t="shared" ref="AI55:AI61" si="28">M55-J55</f>
        <v>-227.36118764638559</v>
      </c>
      <c r="AJ55" s="152">
        <f t="shared" ref="AJ55:AJ61" si="29">M55/J55</f>
        <v>0.88631940617680716</v>
      </c>
      <c r="AK55" s="315"/>
    </row>
    <row r="56" spans="1:37" ht="15.75" customHeight="1">
      <c r="A56" s="302" t="s">
        <v>207</v>
      </c>
      <c r="B56" s="120" t="s">
        <v>200</v>
      </c>
      <c r="C56" s="383" t="s">
        <v>208</v>
      </c>
      <c r="D56" s="383"/>
      <c r="E56" s="162">
        <v>57.3</v>
      </c>
      <c r="F56" s="103">
        <v>2281</v>
      </c>
      <c r="G56" s="163">
        <f t="shared" ref="G56:G61" si="30">E56*F56</f>
        <v>130701.29999999999</v>
      </c>
      <c r="H56" s="164"/>
      <c r="I56" s="165">
        <v>22</v>
      </c>
      <c r="J56" s="166">
        <v>1800</v>
      </c>
      <c r="K56" s="167">
        <f>J56/I56</f>
        <v>81.818181818181813</v>
      </c>
      <c r="L56" s="168">
        <v>22</v>
      </c>
      <c r="M56" s="166">
        <f t="shared" ref="M56:M61" si="31">F56/V56*60</f>
        <v>1595.1048951048954</v>
      </c>
      <c r="N56" s="167">
        <f t="shared" si="22"/>
        <v>72.504767959313426</v>
      </c>
      <c r="O56" s="169">
        <f t="shared" si="23"/>
        <v>0</v>
      </c>
      <c r="P56" s="170">
        <f t="shared" si="24"/>
        <v>-9.3134138588683868</v>
      </c>
      <c r="Q56" s="171">
        <f t="shared" si="25"/>
        <v>0.88616938616938634</v>
      </c>
      <c r="R56" s="308">
        <f>Q72</f>
        <v>0.8862748303207334</v>
      </c>
      <c r="S56" s="172">
        <v>0.29180555555555554</v>
      </c>
      <c r="T56" s="173">
        <v>0.35138888888888886</v>
      </c>
      <c r="U56" s="174"/>
      <c r="V56" s="175">
        <v>85.799999999999983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311"/>
      <c r="AH56" s="312"/>
      <c r="AI56" s="121">
        <f t="shared" si="28"/>
        <v>-204.89510489510462</v>
      </c>
      <c r="AJ56" s="171">
        <f t="shared" si="29"/>
        <v>0.88616938616938634</v>
      </c>
      <c r="AK56" s="313">
        <f>AJ72</f>
        <v>0.8862748303207334</v>
      </c>
    </row>
    <row r="57" spans="1:37" ht="15.75" customHeight="1">
      <c r="A57" s="303"/>
      <c r="B57" s="106" t="s">
        <v>209</v>
      </c>
      <c r="C57" s="382" t="s">
        <v>210</v>
      </c>
      <c r="D57" s="382"/>
      <c r="E57" s="107">
        <v>71.84</v>
      </c>
      <c r="F57" s="108">
        <v>911</v>
      </c>
      <c r="G57" s="109">
        <f t="shared" si="30"/>
        <v>65446.240000000005</v>
      </c>
      <c r="H57" s="26"/>
      <c r="I57" s="110">
        <v>19</v>
      </c>
      <c r="J57" s="111">
        <v>1800</v>
      </c>
      <c r="K57" s="112">
        <f t="shared" ref="K57:K61" si="32">J57/I57</f>
        <v>94.736842105263165</v>
      </c>
      <c r="L57" s="113">
        <v>19</v>
      </c>
      <c r="M57" s="111">
        <f t="shared" si="31"/>
        <v>1597.4671212859259</v>
      </c>
      <c r="N57" s="112">
        <f t="shared" si="22"/>
        <v>84.077216909785577</v>
      </c>
      <c r="O57" s="114">
        <f t="shared" si="23"/>
        <v>0</v>
      </c>
      <c r="P57" s="115">
        <f t="shared" si="24"/>
        <v>-10.659625195477588</v>
      </c>
      <c r="Q57" s="116">
        <f t="shared" si="25"/>
        <v>0.88748173404773656</v>
      </c>
      <c r="R57" s="309"/>
      <c r="S57" s="47">
        <v>0.35486111111111113</v>
      </c>
      <c r="T57" s="48">
        <v>0.37862268518518516</v>
      </c>
      <c r="U57" s="117">
        <v>5.0000000000000622</v>
      </c>
      <c r="V57" s="118">
        <v>34.216666666666605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300"/>
      <c r="AH57" s="301"/>
      <c r="AI57" s="124">
        <f t="shared" si="28"/>
        <v>-202.53287871407406</v>
      </c>
      <c r="AJ57" s="116">
        <f t="shared" si="29"/>
        <v>0.88748173404773667</v>
      </c>
      <c r="AK57" s="314"/>
    </row>
    <row r="58" spans="1:37" ht="15.75" customHeight="1">
      <c r="A58" s="303"/>
      <c r="B58" s="106" t="s">
        <v>209</v>
      </c>
      <c r="C58" s="382" t="s">
        <v>211</v>
      </c>
      <c r="D58" s="382"/>
      <c r="E58" s="107">
        <v>72.400000000000006</v>
      </c>
      <c r="F58" s="108">
        <v>609</v>
      </c>
      <c r="G58" s="109">
        <f t="shared" si="30"/>
        <v>44091.600000000006</v>
      </c>
      <c r="H58" s="26"/>
      <c r="I58" s="110">
        <v>18</v>
      </c>
      <c r="J58" s="111">
        <v>1800</v>
      </c>
      <c r="K58" s="112">
        <f t="shared" si="32"/>
        <v>100</v>
      </c>
      <c r="L58" s="113">
        <v>18</v>
      </c>
      <c r="M58" s="111">
        <f t="shared" si="31"/>
        <v>1599.1247264770259</v>
      </c>
      <c r="N58" s="112">
        <f t="shared" si="22"/>
        <v>88.840262582056994</v>
      </c>
      <c r="O58" s="114">
        <f t="shared" si="23"/>
        <v>0</v>
      </c>
      <c r="P58" s="115">
        <f t="shared" si="24"/>
        <v>-11.159737417943006</v>
      </c>
      <c r="Q58" s="116">
        <f t="shared" si="25"/>
        <v>0.88840262582056995</v>
      </c>
      <c r="R58" s="309"/>
      <c r="S58" s="47">
        <v>0.3820486111111111</v>
      </c>
      <c r="T58" s="48">
        <v>0.39791666666666664</v>
      </c>
      <c r="U58" s="117">
        <v>4.9333333333333584</v>
      </c>
      <c r="V58" s="118">
        <v>22.849999999999973</v>
      </c>
      <c r="W58" s="119"/>
      <c r="X58" s="123"/>
      <c r="Y58" s="106"/>
      <c r="Z58" s="205"/>
      <c r="AA58" s="300"/>
      <c r="AB58" s="301"/>
      <c r="AC58" s="106"/>
      <c r="AD58" s="205"/>
      <c r="AE58" s="300"/>
      <c r="AF58" s="301"/>
      <c r="AG58" s="300"/>
      <c r="AH58" s="301"/>
      <c r="AI58" s="124">
        <f t="shared" si="28"/>
        <v>-200.87527352297411</v>
      </c>
      <c r="AJ58" s="116">
        <f t="shared" si="29"/>
        <v>0.88840262582056995</v>
      </c>
      <c r="AK58" s="314"/>
    </row>
    <row r="59" spans="1:37" ht="15.75" customHeight="1">
      <c r="A59" s="303"/>
      <c r="B59" s="106" t="s">
        <v>209</v>
      </c>
      <c r="C59" s="382" t="s">
        <v>212</v>
      </c>
      <c r="D59" s="382"/>
      <c r="E59" s="107">
        <v>32.06</v>
      </c>
      <c r="F59" s="108">
        <v>389</v>
      </c>
      <c r="G59" s="109">
        <f t="shared" si="30"/>
        <v>12471.34</v>
      </c>
      <c r="H59" s="26"/>
      <c r="I59" s="110">
        <v>19</v>
      </c>
      <c r="J59" s="111">
        <v>3600</v>
      </c>
      <c r="K59" s="112">
        <f t="shared" si="32"/>
        <v>189.47368421052633</v>
      </c>
      <c r="L59" s="113">
        <v>19</v>
      </c>
      <c r="M59" s="111">
        <f t="shared" si="31"/>
        <v>3182.7272727272725</v>
      </c>
      <c r="N59" s="112">
        <f t="shared" si="22"/>
        <v>167.51196172248802</v>
      </c>
      <c r="O59" s="114">
        <f t="shared" si="23"/>
        <v>0</v>
      </c>
      <c r="P59" s="115">
        <f t="shared" si="24"/>
        <v>-21.961722488038305</v>
      </c>
      <c r="Q59" s="116">
        <f t="shared" si="25"/>
        <v>0.88409090909090893</v>
      </c>
      <c r="R59" s="309"/>
      <c r="S59" s="47">
        <v>0.40138888888888891</v>
      </c>
      <c r="T59" s="48">
        <v>0.4064814814814815</v>
      </c>
      <c r="U59" s="117">
        <v>5.0000000000000622</v>
      </c>
      <c r="V59" s="118">
        <v>7.3333333333333339</v>
      </c>
      <c r="W59" s="119"/>
      <c r="X59" s="123"/>
      <c r="Y59" s="106"/>
      <c r="Z59" s="205"/>
      <c r="AA59" s="300"/>
      <c r="AB59" s="301"/>
      <c r="AC59" s="106"/>
      <c r="AD59" s="205"/>
      <c r="AE59" s="300"/>
      <c r="AF59" s="301"/>
      <c r="AG59" s="300"/>
      <c r="AH59" s="301"/>
      <c r="AI59" s="217">
        <f t="shared" si="28"/>
        <v>-417.27272727272748</v>
      </c>
      <c r="AJ59" s="218">
        <f t="shared" si="29"/>
        <v>0.88409090909090904</v>
      </c>
      <c r="AK59" s="314"/>
    </row>
    <row r="60" spans="1:37" ht="15.75" customHeight="1">
      <c r="A60" s="304"/>
      <c r="B60" s="106" t="s">
        <v>195</v>
      </c>
      <c r="C60" s="382" t="s">
        <v>213</v>
      </c>
      <c r="D60" s="382"/>
      <c r="E60" s="107">
        <v>57.73</v>
      </c>
      <c r="F60" s="111">
        <v>827</v>
      </c>
      <c r="G60" s="109">
        <f t="shared" si="30"/>
        <v>47742.71</v>
      </c>
      <c r="H60" s="13"/>
      <c r="I60" s="110">
        <v>22</v>
      </c>
      <c r="J60" s="111">
        <v>1800</v>
      </c>
      <c r="K60" s="112">
        <f t="shared" si="32"/>
        <v>81.818181818181813</v>
      </c>
      <c r="L60" s="126">
        <v>22</v>
      </c>
      <c r="M60" s="111">
        <f t="shared" si="31"/>
        <v>1595.4983922829588</v>
      </c>
      <c r="N60" s="112">
        <f t="shared" si="22"/>
        <v>72.522654194679944</v>
      </c>
      <c r="O60" s="114">
        <f t="shared" si="23"/>
        <v>0</v>
      </c>
      <c r="P60" s="115">
        <f t="shared" si="24"/>
        <v>-9.2955276235018687</v>
      </c>
      <c r="Q60" s="116">
        <f t="shared" si="25"/>
        <v>0.88638799571275495</v>
      </c>
      <c r="R60" s="309"/>
      <c r="S60" s="47">
        <v>0.40972222222222221</v>
      </c>
      <c r="T60" s="48">
        <v>0.43131944444444442</v>
      </c>
      <c r="U60" s="117">
        <v>4.6666666666666234</v>
      </c>
      <c r="V60" s="118">
        <v>31.099999999999987</v>
      </c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300"/>
      <c r="AH60" s="301"/>
      <c r="AI60" s="217">
        <f t="shared" si="28"/>
        <v>-204.50160771704122</v>
      </c>
      <c r="AJ60" s="218">
        <f t="shared" si="29"/>
        <v>0.88638799571275484</v>
      </c>
      <c r="AK60" s="314"/>
    </row>
    <row r="61" spans="1:37" ht="15.75" customHeight="1">
      <c r="A61" s="304"/>
      <c r="B61" s="106" t="s">
        <v>195</v>
      </c>
      <c r="C61" s="382" t="s">
        <v>214</v>
      </c>
      <c r="D61" s="382"/>
      <c r="E61" s="107">
        <v>57.73</v>
      </c>
      <c r="F61" s="111">
        <v>1055</v>
      </c>
      <c r="G61" s="129">
        <f t="shared" si="30"/>
        <v>60905.149999999994</v>
      </c>
      <c r="H61" s="130"/>
      <c r="I61" s="110">
        <v>22</v>
      </c>
      <c r="J61" s="111">
        <v>1800</v>
      </c>
      <c r="K61" s="112">
        <f t="shared" si="32"/>
        <v>81.818181818181813</v>
      </c>
      <c r="L61" s="113">
        <v>22</v>
      </c>
      <c r="M61" s="111">
        <f t="shared" si="31"/>
        <v>1597.1404541631616</v>
      </c>
      <c r="N61" s="112">
        <f t="shared" si="22"/>
        <v>72.5972933710528</v>
      </c>
      <c r="O61" s="114">
        <f t="shared" si="23"/>
        <v>0</v>
      </c>
      <c r="P61" s="115">
        <f t="shared" si="24"/>
        <v>-9.2208884471290133</v>
      </c>
      <c r="Q61" s="116">
        <f t="shared" si="25"/>
        <v>0.88730025231286758</v>
      </c>
      <c r="R61" s="309"/>
      <c r="S61" s="47">
        <v>0.43497685185185186</v>
      </c>
      <c r="T61" s="48">
        <v>0.46250000000000002</v>
      </c>
      <c r="U61" s="117">
        <v>5.2666666666667172</v>
      </c>
      <c r="V61" s="118">
        <v>39.633333333333347</v>
      </c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300"/>
      <c r="AH61" s="301"/>
      <c r="AI61" s="217">
        <f t="shared" si="28"/>
        <v>-202.85954583683838</v>
      </c>
      <c r="AJ61" s="218">
        <f t="shared" si="29"/>
        <v>0.88730025231286758</v>
      </c>
      <c r="AK61" s="314"/>
    </row>
    <row r="62" spans="1:37" ht="15.75" customHeight="1">
      <c r="A62" s="304"/>
      <c r="B62" s="106"/>
      <c r="C62" s="382"/>
      <c r="D62" s="382"/>
      <c r="E62" s="107"/>
      <c r="F62" s="111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23"/>
      <c r="Y62" s="106"/>
      <c r="Z62" s="205"/>
      <c r="AA62" s="300"/>
      <c r="AB62" s="301"/>
      <c r="AC62" s="106"/>
      <c r="AD62" s="205"/>
      <c r="AE62" s="300"/>
      <c r="AF62" s="301"/>
      <c r="AG62" s="300"/>
      <c r="AH62" s="301"/>
      <c r="AI62" s="217"/>
      <c r="AJ62" s="218"/>
      <c r="AK62" s="314"/>
    </row>
    <row r="63" spans="1:37" ht="15.75" customHeight="1">
      <c r="A63" s="304"/>
      <c r="B63" s="106"/>
      <c r="C63" s="382"/>
      <c r="D63" s="382"/>
      <c r="E63" s="107"/>
      <c r="F63" s="111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106"/>
      <c r="Z63" s="205"/>
      <c r="AA63" s="300"/>
      <c r="AB63" s="301"/>
      <c r="AC63" s="106"/>
      <c r="AD63" s="205"/>
      <c r="AE63" s="300"/>
      <c r="AF63" s="301"/>
      <c r="AG63" s="300"/>
      <c r="AH63" s="301"/>
      <c r="AI63" s="217"/>
      <c r="AJ63" s="218"/>
      <c r="AK63" s="314"/>
    </row>
    <row r="64" spans="1:37" ht="15.75" customHeight="1">
      <c r="A64" s="304"/>
      <c r="B64" s="106"/>
      <c r="C64" s="382"/>
      <c r="D64" s="382"/>
      <c r="E64" s="107"/>
      <c r="F64" s="111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23"/>
      <c r="Y64" s="106"/>
      <c r="Z64" s="205"/>
      <c r="AA64" s="300"/>
      <c r="AB64" s="301"/>
      <c r="AC64" s="106"/>
      <c r="AD64" s="205"/>
      <c r="AE64" s="300"/>
      <c r="AF64" s="301"/>
      <c r="AG64" s="300"/>
      <c r="AH64" s="301"/>
      <c r="AI64" s="217"/>
      <c r="AJ64" s="218"/>
      <c r="AK64" s="314"/>
    </row>
    <row r="65" spans="1:37" ht="15.75" customHeight="1">
      <c r="A65" s="304"/>
      <c r="B65" s="106"/>
      <c r="C65" s="382"/>
      <c r="D65" s="382"/>
      <c r="E65" s="107"/>
      <c r="F65" s="111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23"/>
      <c r="Y65" s="106"/>
      <c r="Z65" s="205"/>
      <c r="AA65" s="300"/>
      <c r="AB65" s="301"/>
      <c r="AC65" s="106"/>
      <c r="AD65" s="205"/>
      <c r="AE65" s="300"/>
      <c r="AF65" s="301"/>
      <c r="AG65" s="300"/>
      <c r="AH65" s="301"/>
      <c r="AI65" s="217"/>
      <c r="AJ65" s="218"/>
      <c r="AK65" s="314"/>
    </row>
    <row r="66" spans="1:37" ht="15.75" customHeight="1">
      <c r="A66" s="304"/>
      <c r="B66" s="106"/>
      <c r="C66" s="382"/>
      <c r="D66" s="382"/>
      <c r="E66" s="107"/>
      <c r="F66" s="111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23"/>
      <c r="Y66" s="106"/>
      <c r="Z66" s="205"/>
      <c r="AA66" s="300"/>
      <c r="AB66" s="301"/>
      <c r="AC66" s="106"/>
      <c r="AD66" s="205"/>
      <c r="AE66" s="300"/>
      <c r="AF66" s="301"/>
      <c r="AG66" s="300"/>
      <c r="AH66" s="301"/>
      <c r="AI66" s="217"/>
      <c r="AJ66" s="218"/>
      <c r="AK66" s="314"/>
    </row>
    <row r="67" spans="1:37" ht="15.75" customHeight="1">
      <c r="A67" s="304"/>
      <c r="B67" s="106"/>
      <c r="C67" s="382"/>
      <c r="D67" s="382"/>
      <c r="E67" s="107"/>
      <c r="F67" s="111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23"/>
      <c r="Y67" s="106"/>
      <c r="Z67" s="205"/>
      <c r="AA67" s="300"/>
      <c r="AB67" s="301"/>
      <c r="AC67" s="106"/>
      <c r="AD67" s="205"/>
      <c r="AE67" s="300"/>
      <c r="AF67" s="301"/>
      <c r="AG67" s="300"/>
      <c r="AH67" s="301"/>
      <c r="AI67" s="217"/>
      <c r="AJ67" s="218"/>
      <c r="AK67" s="314"/>
    </row>
    <row r="68" spans="1:37" ht="15.75" customHeight="1">
      <c r="A68" s="304"/>
      <c r="B68" s="106"/>
      <c r="C68" s="382"/>
      <c r="D68" s="382"/>
      <c r="E68" s="107"/>
      <c r="F68" s="111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23"/>
      <c r="Y68" s="106"/>
      <c r="Z68" s="205"/>
      <c r="AA68" s="300"/>
      <c r="AB68" s="301"/>
      <c r="AC68" s="106"/>
      <c r="AD68" s="205"/>
      <c r="AE68" s="300"/>
      <c r="AF68" s="301"/>
      <c r="AG68" s="300"/>
      <c r="AH68" s="301"/>
      <c r="AI68" s="217"/>
      <c r="AJ68" s="218"/>
      <c r="AK68" s="314"/>
    </row>
    <row r="69" spans="1:37" ht="15.75" customHeight="1">
      <c r="A69" s="304"/>
      <c r="B69" s="106"/>
      <c r="C69" s="382"/>
      <c r="D69" s="382"/>
      <c r="E69" s="107"/>
      <c r="F69" s="111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23"/>
      <c r="Y69" s="106"/>
      <c r="Z69" s="205"/>
      <c r="AA69" s="300"/>
      <c r="AB69" s="301"/>
      <c r="AC69" s="106"/>
      <c r="AD69" s="205"/>
      <c r="AE69" s="300"/>
      <c r="AF69" s="301"/>
      <c r="AG69" s="300"/>
      <c r="AH69" s="301"/>
      <c r="AI69" s="217"/>
      <c r="AJ69" s="218"/>
      <c r="AK69" s="314"/>
    </row>
    <row r="70" spans="1:37" ht="15.75" customHeight="1">
      <c r="A70" s="304"/>
      <c r="B70" s="106"/>
      <c r="C70" s="382"/>
      <c r="D70" s="382"/>
      <c r="E70" s="107"/>
      <c r="F70" s="111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23"/>
      <c r="Y70" s="106"/>
      <c r="Z70" s="205"/>
      <c r="AA70" s="300"/>
      <c r="AB70" s="301"/>
      <c r="AC70" s="106"/>
      <c r="AD70" s="205"/>
      <c r="AE70" s="300"/>
      <c r="AF70" s="301"/>
      <c r="AG70" s="300"/>
      <c r="AH70" s="301"/>
      <c r="AI70" s="217"/>
      <c r="AJ70" s="218"/>
      <c r="AK70" s="314"/>
    </row>
    <row r="71" spans="1:37" ht="15.75" customHeight="1">
      <c r="A71" s="304"/>
      <c r="B71" s="106"/>
      <c r="C71" s="382"/>
      <c r="D71" s="382"/>
      <c r="E71" s="209"/>
      <c r="F71" s="111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300"/>
      <c r="AH71" s="301"/>
      <c r="AI71" s="180"/>
      <c r="AJ71" s="133"/>
      <c r="AK71" s="314"/>
    </row>
    <row r="72" spans="1:37" ht="15.75" customHeight="1" thickBot="1">
      <c r="A72" s="305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33">AVERAGE(I56:I71)</f>
        <v>20.333333333333332</v>
      </c>
      <c r="J72" s="148">
        <f t="shared" si="33"/>
        <v>2100</v>
      </c>
      <c r="K72" s="149">
        <f t="shared" ref="K72" si="34">J72/I72</f>
        <v>103.27868852459017</v>
      </c>
      <c r="L72" s="147">
        <f t="shared" ref="L72:M72" si="35">AVERAGE(L56:L71)</f>
        <v>20.333333333333332</v>
      </c>
      <c r="M72" s="148">
        <f t="shared" si="35"/>
        <v>1861.1771436735401</v>
      </c>
      <c r="N72" s="149">
        <f>M72/L72</f>
        <v>91.533302147879027</v>
      </c>
      <c r="O72" s="150">
        <f>L72-I72</f>
        <v>0</v>
      </c>
      <c r="P72" s="151">
        <f>N72-K72</f>
        <v>-11.745386376711139</v>
      </c>
      <c r="Q72" s="152">
        <f>N72/K72</f>
        <v>0.8862748303207334</v>
      </c>
      <c r="R72" s="310"/>
      <c r="S72" s="153">
        <f>S56</f>
        <v>0.29180555555555554</v>
      </c>
      <c r="T72" s="154">
        <f>INDEX(T56:T71,COUNTA(T56:T71))</f>
        <v>0.46250000000000002</v>
      </c>
      <c r="U72" s="155"/>
      <c r="V72" s="181"/>
      <c r="W72" s="182"/>
      <c r="X72" s="149"/>
      <c r="Y72" s="206">
        <f t="shared" ref="Y72:Z72" si="36">SUM(Y56:Y71)</f>
        <v>0</v>
      </c>
      <c r="Z72" s="207">
        <f t="shared" si="36"/>
        <v>0</v>
      </c>
      <c r="AA72" s="296"/>
      <c r="AB72" s="297"/>
      <c r="AC72" s="206">
        <f t="shared" ref="AC72:AD72" si="37">SUM(AC56:AC71)</f>
        <v>0</v>
      </c>
      <c r="AD72" s="207">
        <f t="shared" si="37"/>
        <v>0</v>
      </c>
      <c r="AE72" s="296"/>
      <c r="AF72" s="297"/>
      <c r="AG72" s="296"/>
      <c r="AH72" s="297"/>
      <c r="AI72" s="183">
        <f>M72-J72</f>
        <v>-238.82285632645994</v>
      </c>
      <c r="AJ72" s="152">
        <f>M72/J72</f>
        <v>0.8862748303207334</v>
      </c>
      <c r="AK72" s="315"/>
    </row>
    <row r="73" spans="1:37" ht="15.75" customHeight="1">
      <c r="A73" s="316" t="s">
        <v>115</v>
      </c>
      <c r="B73" s="161" t="s">
        <v>188</v>
      </c>
      <c r="C73" s="306" t="s">
        <v>215</v>
      </c>
      <c r="D73" s="307"/>
      <c r="E73" s="162">
        <v>21.74</v>
      </c>
      <c r="F73" s="103">
        <v>1081</v>
      </c>
      <c r="G73" s="163">
        <f t="shared" ref="G73" si="38">E73*F73</f>
        <v>23500.94</v>
      </c>
      <c r="H73" s="164"/>
      <c r="I73" s="165">
        <v>6</v>
      </c>
      <c r="J73" s="166">
        <v>3600</v>
      </c>
      <c r="K73" s="167">
        <f>J73/I73</f>
        <v>600</v>
      </c>
      <c r="L73" s="168">
        <v>6</v>
      </c>
      <c r="M73" s="166">
        <f>F73/V73*60</f>
        <v>3256.5690376569132</v>
      </c>
      <c r="N73" s="167">
        <f>M73/L73</f>
        <v>542.7615062761522</v>
      </c>
      <c r="O73" s="169">
        <f>L73-I73</f>
        <v>0</v>
      </c>
      <c r="P73" s="170">
        <f>N73-K73</f>
        <v>-57.238493723847796</v>
      </c>
      <c r="Q73" s="171">
        <f>N73/K73</f>
        <v>0.90460251046025364</v>
      </c>
      <c r="R73" s="308">
        <f>Q89</f>
        <v>0.90460251046025364</v>
      </c>
      <c r="S73" s="172">
        <v>0.31811342592592595</v>
      </c>
      <c r="T73" s="173">
        <v>0.33194444444444443</v>
      </c>
      <c r="U73" s="174"/>
      <c r="V73" s="175">
        <v>19.916666666666607</v>
      </c>
      <c r="W73" s="176"/>
      <c r="X73" s="177"/>
      <c r="Y73" s="202"/>
      <c r="Z73" s="203"/>
      <c r="AA73" s="311"/>
      <c r="AB73" s="312"/>
      <c r="AC73" s="202"/>
      <c r="AD73" s="203"/>
      <c r="AE73" s="311"/>
      <c r="AF73" s="312"/>
      <c r="AG73" s="311"/>
      <c r="AH73" s="312"/>
      <c r="AI73" s="121">
        <f>M73-J73</f>
        <v>-343.43096234308678</v>
      </c>
      <c r="AJ73" s="171">
        <f>M73/J73</f>
        <v>0.90460251046025364</v>
      </c>
      <c r="AK73" s="313">
        <f>AJ89</f>
        <v>0.90460251046025364</v>
      </c>
    </row>
    <row r="74" spans="1:37" ht="15.75" customHeight="1">
      <c r="A74" s="317"/>
      <c r="B74" s="106"/>
      <c r="C74" s="298"/>
      <c r="D74" s="299"/>
      <c r="E74" s="107"/>
      <c r="F74" s="108"/>
      <c r="G74" s="109"/>
      <c r="H74" s="26"/>
      <c r="I74" s="110"/>
      <c r="J74" s="111"/>
      <c r="K74" s="112"/>
      <c r="L74" s="113"/>
      <c r="M74" s="111"/>
      <c r="N74" s="112"/>
      <c r="O74" s="114"/>
      <c r="P74" s="115"/>
      <c r="Q74" s="116"/>
      <c r="R74" s="309"/>
      <c r="S74" s="47"/>
      <c r="T74" s="48"/>
      <c r="U74" s="117"/>
      <c r="V74" s="118"/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300"/>
      <c r="AH74" s="301"/>
      <c r="AI74" s="124"/>
      <c r="AJ74" s="116"/>
      <c r="AK74" s="314"/>
    </row>
    <row r="75" spans="1:37" ht="15.75" customHeight="1">
      <c r="A75" s="317"/>
      <c r="B75" s="106"/>
      <c r="C75" s="298"/>
      <c r="D75" s="299"/>
      <c r="E75" s="107"/>
      <c r="F75" s="108"/>
      <c r="G75" s="109"/>
      <c r="H75" s="26"/>
      <c r="I75" s="110"/>
      <c r="J75" s="111"/>
      <c r="K75" s="112"/>
      <c r="L75" s="113"/>
      <c r="M75" s="111"/>
      <c r="N75" s="112"/>
      <c r="O75" s="114"/>
      <c r="P75" s="115"/>
      <c r="Q75" s="116"/>
      <c r="R75" s="309"/>
      <c r="S75" s="47"/>
      <c r="T75" s="48"/>
      <c r="U75" s="117"/>
      <c r="V75" s="118"/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300"/>
      <c r="AH75" s="301"/>
      <c r="AI75" s="124"/>
      <c r="AJ75" s="116"/>
      <c r="AK75" s="314"/>
    </row>
    <row r="76" spans="1:37" ht="15.75" customHeight="1">
      <c r="A76" s="317"/>
      <c r="B76" s="106"/>
      <c r="C76" s="298"/>
      <c r="D76" s="299"/>
      <c r="E76" s="107"/>
      <c r="F76" s="108"/>
      <c r="G76" s="109"/>
      <c r="H76" s="26"/>
      <c r="I76" s="110"/>
      <c r="J76" s="111"/>
      <c r="K76" s="112"/>
      <c r="L76" s="113"/>
      <c r="M76" s="111"/>
      <c r="N76" s="112"/>
      <c r="O76" s="114"/>
      <c r="P76" s="115"/>
      <c r="Q76" s="116"/>
      <c r="R76" s="309"/>
      <c r="S76" s="47"/>
      <c r="T76" s="48"/>
      <c r="U76" s="117"/>
      <c r="V76" s="118"/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300"/>
      <c r="AH76" s="301"/>
      <c r="AI76" s="124"/>
      <c r="AJ76" s="116"/>
      <c r="AK76" s="314"/>
    </row>
    <row r="77" spans="1:37" ht="15.75" customHeight="1">
      <c r="A77" s="317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300"/>
      <c r="AH77" s="301"/>
      <c r="AI77" s="124"/>
      <c r="AJ77" s="116"/>
      <c r="AK77" s="314"/>
    </row>
    <row r="78" spans="1:37" ht="15.75" customHeight="1">
      <c r="A78" s="317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300"/>
      <c r="AH78" s="301"/>
      <c r="AI78" s="124"/>
      <c r="AJ78" s="116"/>
      <c r="AK78" s="314"/>
    </row>
    <row r="79" spans="1:37" ht="15.75" customHeight="1">
      <c r="A79" s="317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300"/>
      <c r="AH79" s="301"/>
      <c r="AI79" s="124"/>
      <c r="AJ79" s="116"/>
      <c r="AK79" s="314"/>
    </row>
    <row r="80" spans="1:37" ht="15.75" customHeight="1">
      <c r="A80" s="317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106"/>
      <c r="Z80" s="205"/>
      <c r="AA80" s="300"/>
      <c r="AB80" s="301"/>
      <c r="AC80" s="106"/>
      <c r="AD80" s="205"/>
      <c r="AE80" s="300"/>
      <c r="AF80" s="301"/>
      <c r="AG80" s="300"/>
      <c r="AH80" s="301"/>
      <c r="AI80" s="124"/>
      <c r="AJ80" s="116"/>
      <c r="AK80" s="314"/>
    </row>
    <row r="81" spans="1:37" ht="15.75" customHeight="1">
      <c r="A81" s="317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35"/>
      <c r="Y81" s="106"/>
      <c r="Z81" s="205"/>
      <c r="AA81" s="300"/>
      <c r="AB81" s="301"/>
      <c r="AC81" s="106"/>
      <c r="AD81" s="205"/>
      <c r="AE81" s="300"/>
      <c r="AF81" s="301"/>
      <c r="AG81" s="300"/>
      <c r="AH81" s="301"/>
      <c r="AI81" s="124"/>
      <c r="AJ81" s="116"/>
      <c r="AK81" s="314"/>
    </row>
    <row r="82" spans="1:37" ht="15.75" customHeight="1">
      <c r="A82" s="317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35"/>
      <c r="Y82" s="106"/>
      <c r="Z82" s="205"/>
      <c r="AA82" s="300"/>
      <c r="AB82" s="301"/>
      <c r="AC82" s="106"/>
      <c r="AD82" s="205"/>
      <c r="AE82" s="300"/>
      <c r="AF82" s="301"/>
      <c r="AG82" s="300"/>
      <c r="AH82" s="301"/>
      <c r="AI82" s="124"/>
      <c r="AJ82" s="116"/>
      <c r="AK82" s="314"/>
    </row>
    <row r="83" spans="1:37" ht="15.75" customHeight="1">
      <c r="A83" s="317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35"/>
      <c r="Y83" s="106"/>
      <c r="Z83" s="205"/>
      <c r="AA83" s="300"/>
      <c r="AB83" s="301"/>
      <c r="AC83" s="106"/>
      <c r="AD83" s="205"/>
      <c r="AE83" s="300"/>
      <c r="AF83" s="301"/>
      <c r="AG83" s="300"/>
      <c r="AH83" s="301"/>
      <c r="AI83" s="124"/>
      <c r="AJ83" s="116"/>
      <c r="AK83" s="314"/>
    </row>
    <row r="84" spans="1:37" ht="15.75" customHeight="1">
      <c r="A84" s="317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35"/>
      <c r="Y84" s="106"/>
      <c r="Z84" s="205"/>
      <c r="AA84" s="300"/>
      <c r="AB84" s="301"/>
      <c r="AC84" s="106"/>
      <c r="AD84" s="205"/>
      <c r="AE84" s="300"/>
      <c r="AF84" s="301"/>
      <c r="AG84" s="300"/>
      <c r="AH84" s="301"/>
      <c r="AI84" s="124"/>
      <c r="AJ84" s="116"/>
      <c r="AK84" s="314"/>
    </row>
    <row r="85" spans="1:37" ht="15.75" customHeight="1">
      <c r="A85" s="317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35"/>
      <c r="Y85" s="106"/>
      <c r="Z85" s="205"/>
      <c r="AA85" s="300"/>
      <c r="AB85" s="301"/>
      <c r="AC85" s="106"/>
      <c r="AD85" s="205"/>
      <c r="AE85" s="300"/>
      <c r="AF85" s="301"/>
      <c r="AG85" s="300"/>
      <c r="AH85" s="301"/>
      <c r="AI85" s="124"/>
      <c r="AJ85" s="116"/>
      <c r="AK85" s="314"/>
    </row>
    <row r="86" spans="1:37" ht="15.75" customHeight="1">
      <c r="A86" s="317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35"/>
      <c r="Y86" s="106"/>
      <c r="Z86" s="205"/>
      <c r="AA86" s="300"/>
      <c r="AB86" s="301"/>
      <c r="AC86" s="106"/>
      <c r="AD86" s="205"/>
      <c r="AE86" s="300"/>
      <c r="AF86" s="301"/>
      <c r="AG86" s="300"/>
      <c r="AH86" s="301"/>
      <c r="AI86" s="124"/>
      <c r="AJ86" s="116"/>
      <c r="AK86" s="314"/>
    </row>
    <row r="87" spans="1:37" ht="15.75" customHeight="1">
      <c r="A87" s="317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35"/>
      <c r="Y87" s="106"/>
      <c r="Z87" s="205"/>
      <c r="AA87" s="300"/>
      <c r="AB87" s="301"/>
      <c r="AC87" s="106"/>
      <c r="AD87" s="205"/>
      <c r="AE87" s="300"/>
      <c r="AF87" s="301"/>
      <c r="AG87" s="300"/>
      <c r="AH87" s="301"/>
      <c r="AI87" s="124"/>
      <c r="AJ87" s="116"/>
      <c r="AK87" s="314"/>
    </row>
    <row r="88" spans="1:37" ht="15.75" customHeight="1">
      <c r="A88" s="317"/>
      <c r="B88" s="178"/>
      <c r="C88" s="298"/>
      <c r="D88" s="299"/>
      <c r="E88" s="179"/>
      <c r="F88" s="13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300"/>
      <c r="AH88" s="301"/>
      <c r="AI88" s="180"/>
      <c r="AJ88" s="133"/>
      <c r="AK88" s="314"/>
    </row>
    <row r="89" spans="1:37" ht="15.75" customHeight="1" thickBot="1">
      <c r="A89" s="318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39">AVERAGE(I73:I88)</f>
        <v>6</v>
      </c>
      <c r="J89" s="148">
        <f t="shared" si="39"/>
        <v>3600</v>
      </c>
      <c r="K89" s="149">
        <f t="shared" ref="K89" si="40">J89/I89</f>
        <v>600</v>
      </c>
      <c r="L89" s="147">
        <f t="shared" ref="L89:M89" si="41">AVERAGE(L73:L88)</f>
        <v>6</v>
      </c>
      <c r="M89" s="148">
        <f t="shared" si="41"/>
        <v>3256.5690376569132</v>
      </c>
      <c r="N89" s="149">
        <f>M89/L89</f>
        <v>542.7615062761522</v>
      </c>
      <c r="O89" s="150">
        <f>L89-I89</f>
        <v>0</v>
      </c>
      <c r="P89" s="151">
        <f>N89-K89</f>
        <v>-57.238493723847796</v>
      </c>
      <c r="Q89" s="152">
        <f>N89/K89</f>
        <v>0.90460251046025364</v>
      </c>
      <c r="R89" s="310"/>
      <c r="S89" s="153">
        <f>S73</f>
        <v>0.31811342592592595</v>
      </c>
      <c r="T89" s="154">
        <f>INDEX(T73:T88,COUNTA(T73:T88))</f>
        <v>0.33194444444444443</v>
      </c>
      <c r="U89" s="155"/>
      <c r="V89" s="181"/>
      <c r="W89" s="182"/>
      <c r="X89" s="149"/>
      <c r="Y89" s="206">
        <f t="shared" ref="Y89:Z89" si="42">SUM(Y73:Y88)</f>
        <v>0</v>
      </c>
      <c r="Z89" s="207">
        <f t="shared" si="42"/>
        <v>0</v>
      </c>
      <c r="AA89" s="296"/>
      <c r="AB89" s="297"/>
      <c r="AC89" s="206">
        <f t="shared" ref="AC89:AD89" si="43">SUM(AC73:AC88)</f>
        <v>0</v>
      </c>
      <c r="AD89" s="207">
        <f t="shared" si="43"/>
        <v>0</v>
      </c>
      <c r="AE89" s="296"/>
      <c r="AF89" s="297"/>
      <c r="AG89" s="296"/>
      <c r="AH89" s="297"/>
      <c r="AI89" s="183">
        <f>M89-J89</f>
        <v>-343.43096234308678</v>
      </c>
      <c r="AJ89" s="152">
        <f>M89/J89</f>
        <v>0.90460251046025364</v>
      </c>
      <c r="AK89" s="315"/>
    </row>
    <row r="90" spans="1:37" ht="15.75" customHeight="1">
      <c r="A90" s="302" t="s">
        <v>216</v>
      </c>
      <c r="B90" s="161" t="s">
        <v>186</v>
      </c>
      <c r="C90" s="306" t="s">
        <v>217</v>
      </c>
      <c r="D90" s="307"/>
      <c r="E90" s="162">
        <v>44.3</v>
      </c>
      <c r="F90" s="103">
        <v>668</v>
      </c>
      <c r="G90" s="163">
        <f t="shared" ref="G90:G93" si="44">E90*F90</f>
        <v>29592.399999999998</v>
      </c>
      <c r="H90" s="164"/>
      <c r="I90" s="165">
        <v>17</v>
      </c>
      <c r="J90" s="166">
        <v>2000</v>
      </c>
      <c r="K90" s="167">
        <f>J90/I90</f>
        <v>117.64705882352941</v>
      </c>
      <c r="L90" s="168">
        <v>17</v>
      </c>
      <c r="M90" s="166">
        <f>F90/V90*60</f>
        <v>1773.4513274336273</v>
      </c>
      <c r="N90" s="167">
        <f>M90/L90</f>
        <v>104.32066631962513</v>
      </c>
      <c r="O90" s="169">
        <f>L90-I90</f>
        <v>0</v>
      </c>
      <c r="P90" s="170">
        <f>N90-K90</f>
        <v>-13.326392503904273</v>
      </c>
      <c r="Q90" s="171">
        <f>N90/K90</f>
        <v>0.88672566371681372</v>
      </c>
      <c r="R90" s="308">
        <f>Q106</f>
        <v>0.88562481428653272</v>
      </c>
      <c r="S90" s="172">
        <v>0.70861111111111108</v>
      </c>
      <c r="T90" s="173">
        <v>0.72430555555555554</v>
      </c>
      <c r="U90" s="174"/>
      <c r="V90" s="175">
        <v>22.600000000000016</v>
      </c>
      <c r="W90" s="173"/>
      <c r="X90" s="184"/>
      <c r="Y90" s="202"/>
      <c r="Z90" s="203"/>
      <c r="AA90" s="311"/>
      <c r="AB90" s="312"/>
      <c r="AC90" s="202"/>
      <c r="AD90" s="203"/>
      <c r="AE90" s="311"/>
      <c r="AF90" s="312"/>
      <c r="AG90" s="311"/>
      <c r="AH90" s="312"/>
      <c r="AI90" s="121">
        <f>M90-J90</f>
        <v>-226.54867256637272</v>
      </c>
      <c r="AJ90" s="171">
        <f>M90/J90</f>
        <v>0.88672566371681361</v>
      </c>
      <c r="AK90" s="313">
        <f>AJ106</f>
        <v>0.88562481428653272</v>
      </c>
    </row>
    <row r="91" spans="1:37" ht="15.75" customHeight="1">
      <c r="A91" s="303"/>
      <c r="B91" s="178" t="s">
        <v>186</v>
      </c>
      <c r="C91" s="298" t="s">
        <v>218</v>
      </c>
      <c r="D91" s="299"/>
      <c r="E91" s="107">
        <v>58.17</v>
      </c>
      <c r="F91" s="108">
        <v>3242</v>
      </c>
      <c r="G91" s="109">
        <f t="shared" si="44"/>
        <v>188587.14</v>
      </c>
      <c r="H91" s="26"/>
      <c r="I91" s="110">
        <v>19</v>
      </c>
      <c r="J91" s="111">
        <v>1800</v>
      </c>
      <c r="K91" s="112">
        <f t="shared" ref="K91:K93" si="45">J91/I91</f>
        <v>94.736842105263165</v>
      </c>
      <c r="L91" s="113">
        <v>19</v>
      </c>
      <c r="M91" s="111">
        <f>F91/V91*60</f>
        <v>1597.2628985903918</v>
      </c>
      <c r="N91" s="112">
        <f>M91/L91</f>
        <v>84.066468346862735</v>
      </c>
      <c r="O91" s="114">
        <f>L91-I91</f>
        <v>0</v>
      </c>
      <c r="P91" s="115">
        <f>N91-K91</f>
        <v>-10.67037375840043</v>
      </c>
      <c r="Q91" s="116">
        <f>N91/K91</f>
        <v>0.88736827699466214</v>
      </c>
      <c r="R91" s="309"/>
      <c r="S91" s="47">
        <v>0.7279282407407407</v>
      </c>
      <c r="T91" s="48">
        <v>0.8125</v>
      </c>
      <c r="U91" s="117">
        <v>5.2166666666666295</v>
      </c>
      <c r="V91" s="118">
        <v>121.7833333333334</v>
      </c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300"/>
      <c r="AH91" s="301"/>
      <c r="AI91" s="124">
        <f>M91-J91</f>
        <v>-202.73710140960816</v>
      </c>
      <c r="AJ91" s="116">
        <f>M91/J91</f>
        <v>0.88736827699466214</v>
      </c>
      <c r="AK91" s="314"/>
    </row>
    <row r="92" spans="1:37" ht="15.75" customHeight="1">
      <c r="A92" s="303"/>
      <c r="B92" s="178" t="s">
        <v>186</v>
      </c>
      <c r="C92" s="298" t="s">
        <v>219</v>
      </c>
      <c r="D92" s="299"/>
      <c r="E92" s="107">
        <v>50.67</v>
      </c>
      <c r="F92" s="108">
        <v>600</v>
      </c>
      <c r="G92" s="109">
        <f t="shared" si="44"/>
        <v>30402</v>
      </c>
      <c r="H92" s="26"/>
      <c r="I92" s="110">
        <v>20</v>
      </c>
      <c r="J92" s="111">
        <v>2000</v>
      </c>
      <c r="K92" s="112">
        <f t="shared" si="45"/>
        <v>100</v>
      </c>
      <c r="L92" s="113">
        <v>20</v>
      </c>
      <c r="M92" s="111">
        <f>F92/V92*60</f>
        <v>1767.5941080196319</v>
      </c>
      <c r="N92" s="112">
        <f>M92/L92</f>
        <v>88.379705400981592</v>
      </c>
      <c r="O92" s="114">
        <f>L92-I92</f>
        <v>0</v>
      </c>
      <c r="P92" s="115">
        <f>N92-K92</f>
        <v>-11.620294599018408</v>
      </c>
      <c r="Q92" s="116">
        <f>N92/K92</f>
        <v>0.8837970540098159</v>
      </c>
      <c r="R92" s="309"/>
      <c r="S92" s="47">
        <v>0.81597222222222221</v>
      </c>
      <c r="T92" s="48">
        <v>0.83011574074074079</v>
      </c>
      <c r="U92" s="117">
        <v>4.9999999999999822</v>
      </c>
      <c r="V92" s="118">
        <v>20.36666666666676</v>
      </c>
      <c r="W92" s="119"/>
      <c r="X92" s="123"/>
      <c r="Y92" s="106"/>
      <c r="Z92" s="205"/>
      <c r="AA92" s="300"/>
      <c r="AB92" s="301"/>
      <c r="AC92" s="106"/>
      <c r="AD92" s="205"/>
      <c r="AE92" s="300"/>
      <c r="AF92" s="301"/>
      <c r="AG92" s="300"/>
      <c r="AH92" s="301"/>
      <c r="AI92" s="124">
        <f>M92-J92</f>
        <v>-232.4058919803681</v>
      </c>
      <c r="AJ92" s="116">
        <f>M92/J92</f>
        <v>0.8837970540098159</v>
      </c>
      <c r="AK92" s="314"/>
    </row>
    <row r="93" spans="1:37" ht="15.75" customHeight="1">
      <c r="A93" s="303"/>
      <c r="B93" s="178" t="s">
        <v>186</v>
      </c>
      <c r="C93" s="298" t="s">
        <v>220</v>
      </c>
      <c r="D93" s="299"/>
      <c r="E93" s="107">
        <v>57.3</v>
      </c>
      <c r="F93" s="108">
        <v>1628</v>
      </c>
      <c r="G93" s="109">
        <f t="shared" si="44"/>
        <v>93284.4</v>
      </c>
      <c r="H93" s="26"/>
      <c r="I93" s="110">
        <v>21</v>
      </c>
      <c r="J93" s="111">
        <v>2000</v>
      </c>
      <c r="K93" s="112">
        <f t="shared" si="45"/>
        <v>95.238095238095241</v>
      </c>
      <c r="L93" s="113">
        <v>21</v>
      </c>
      <c r="M93" s="111">
        <f>F93/V93*60</f>
        <v>1769.5652173913045</v>
      </c>
      <c r="N93" s="112">
        <f>M93/L93</f>
        <v>84.265010351966879</v>
      </c>
      <c r="O93" s="114">
        <f>L93-I93</f>
        <v>0</v>
      </c>
      <c r="P93" s="115">
        <f>N93-K93</f>
        <v>-10.973084886128362</v>
      </c>
      <c r="Q93" s="116">
        <f>N93/K93</f>
        <v>0.88478260869565217</v>
      </c>
      <c r="R93" s="309"/>
      <c r="S93" s="47">
        <v>0.83333333333333337</v>
      </c>
      <c r="T93" s="48">
        <v>0.8716666666666667</v>
      </c>
      <c r="U93" s="117">
        <v>4.6333333333333115</v>
      </c>
      <c r="V93" s="118">
        <v>55.199999999999996</v>
      </c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300"/>
      <c r="AH93" s="301"/>
      <c r="AI93" s="124">
        <f>M93-J93</f>
        <v>-230.43478260869551</v>
      </c>
      <c r="AJ93" s="116">
        <f>M93/J93</f>
        <v>0.88478260869565228</v>
      </c>
      <c r="AK93" s="314"/>
    </row>
    <row r="94" spans="1:37" ht="15.75" customHeight="1">
      <c r="A94" s="304"/>
      <c r="B94" s="178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300"/>
      <c r="AH94" s="301"/>
      <c r="AI94" s="124"/>
      <c r="AJ94" s="116"/>
      <c r="AK94" s="314"/>
    </row>
    <row r="95" spans="1:37" ht="15.75" customHeight="1">
      <c r="A95" s="304"/>
      <c r="B95" s="178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300"/>
      <c r="AH95" s="301"/>
      <c r="AI95" s="124"/>
      <c r="AJ95" s="116"/>
      <c r="AK95" s="314"/>
    </row>
    <row r="96" spans="1:37" ht="15.75" customHeight="1">
      <c r="A96" s="304"/>
      <c r="B96" s="178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127"/>
      <c r="T96" s="128"/>
      <c r="U96" s="117"/>
      <c r="V96" s="118"/>
      <c r="W96" s="128"/>
      <c r="X96" s="216"/>
      <c r="Y96" s="106"/>
      <c r="Z96" s="205"/>
      <c r="AA96" s="300"/>
      <c r="AB96" s="301"/>
      <c r="AC96" s="106"/>
      <c r="AD96" s="205"/>
      <c r="AE96" s="300"/>
      <c r="AF96" s="301"/>
      <c r="AG96" s="300"/>
      <c r="AH96" s="301"/>
      <c r="AI96" s="124"/>
      <c r="AJ96" s="116"/>
      <c r="AK96" s="314"/>
    </row>
    <row r="97" spans="1:37" ht="15.75" customHeight="1">
      <c r="A97" s="304"/>
      <c r="B97" s="178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127"/>
      <c r="T97" s="128"/>
      <c r="U97" s="117"/>
      <c r="V97" s="118"/>
      <c r="W97" s="128"/>
      <c r="X97" s="216"/>
      <c r="Y97" s="106"/>
      <c r="Z97" s="205"/>
      <c r="AA97" s="300"/>
      <c r="AB97" s="301"/>
      <c r="AC97" s="106"/>
      <c r="AD97" s="205"/>
      <c r="AE97" s="300"/>
      <c r="AF97" s="301"/>
      <c r="AG97" s="300"/>
      <c r="AH97" s="301"/>
      <c r="AI97" s="124"/>
      <c r="AJ97" s="116"/>
      <c r="AK97" s="314"/>
    </row>
    <row r="98" spans="1:37" ht="15.75" customHeight="1">
      <c r="A98" s="304"/>
      <c r="B98" s="178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127"/>
      <c r="T98" s="128"/>
      <c r="U98" s="117"/>
      <c r="V98" s="118"/>
      <c r="W98" s="128"/>
      <c r="X98" s="216"/>
      <c r="Y98" s="106"/>
      <c r="Z98" s="205"/>
      <c r="AA98" s="300"/>
      <c r="AB98" s="301"/>
      <c r="AC98" s="106"/>
      <c r="AD98" s="205"/>
      <c r="AE98" s="300"/>
      <c r="AF98" s="301"/>
      <c r="AG98" s="300"/>
      <c r="AH98" s="301"/>
      <c r="AI98" s="124"/>
      <c r="AJ98" s="116"/>
      <c r="AK98" s="314"/>
    </row>
    <row r="99" spans="1:37" ht="15.75" customHeight="1">
      <c r="A99" s="304"/>
      <c r="B99" s="178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127"/>
      <c r="T99" s="128"/>
      <c r="U99" s="117"/>
      <c r="V99" s="118"/>
      <c r="W99" s="128"/>
      <c r="X99" s="216"/>
      <c r="Y99" s="106"/>
      <c r="Z99" s="205"/>
      <c r="AA99" s="300"/>
      <c r="AB99" s="301"/>
      <c r="AC99" s="106"/>
      <c r="AD99" s="205"/>
      <c r="AE99" s="300"/>
      <c r="AF99" s="301"/>
      <c r="AG99" s="300"/>
      <c r="AH99" s="301"/>
      <c r="AI99" s="124"/>
      <c r="AJ99" s="116"/>
      <c r="AK99" s="314"/>
    </row>
    <row r="100" spans="1:37" ht="15.75" customHeight="1">
      <c r="A100" s="304"/>
      <c r="B100" s="178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127"/>
      <c r="T100" s="128"/>
      <c r="U100" s="117"/>
      <c r="V100" s="118"/>
      <c r="W100" s="128"/>
      <c r="X100" s="216"/>
      <c r="Y100" s="106"/>
      <c r="Z100" s="205"/>
      <c r="AA100" s="300"/>
      <c r="AB100" s="301"/>
      <c r="AC100" s="106"/>
      <c r="AD100" s="205"/>
      <c r="AE100" s="300"/>
      <c r="AF100" s="301"/>
      <c r="AG100" s="300"/>
      <c r="AH100" s="301"/>
      <c r="AI100" s="124"/>
      <c r="AJ100" s="116"/>
      <c r="AK100" s="314"/>
    </row>
    <row r="101" spans="1:37" ht="15.75" customHeight="1">
      <c r="A101" s="304"/>
      <c r="B101" s="178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127"/>
      <c r="T101" s="128"/>
      <c r="U101" s="117"/>
      <c r="V101" s="118"/>
      <c r="W101" s="128"/>
      <c r="X101" s="216"/>
      <c r="Y101" s="106"/>
      <c r="Z101" s="205"/>
      <c r="AA101" s="300"/>
      <c r="AB101" s="301"/>
      <c r="AC101" s="106"/>
      <c r="AD101" s="205"/>
      <c r="AE101" s="300"/>
      <c r="AF101" s="301"/>
      <c r="AG101" s="300"/>
      <c r="AH101" s="301"/>
      <c r="AI101" s="124"/>
      <c r="AJ101" s="116"/>
      <c r="AK101" s="314"/>
    </row>
    <row r="102" spans="1:37" ht="15.75" customHeight="1">
      <c r="A102" s="304"/>
      <c r="B102" s="178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127"/>
      <c r="T102" s="128"/>
      <c r="U102" s="117"/>
      <c r="V102" s="118"/>
      <c r="W102" s="128"/>
      <c r="X102" s="216"/>
      <c r="Y102" s="106"/>
      <c r="Z102" s="205"/>
      <c r="AA102" s="300"/>
      <c r="AB102" s="301"/>
      <c r="AC102" s="106"/>
      <c r="AD102" s="205"/>
      <c r="AE102" s="300"/>
      <c r="AF102" s="301"/>
      <c r="AG102" s="300"/>
      <c r="AH102" s="301"/>
      <c r="AI102" s="124"/>
      <c r="AJ102" s="116"/>
      <c r="AK102" s="314"/>
    </row>
    <row r="103" spans="1:37" ht="15.75" customHeight="1">
      <c r="A103" s="304"/>
      <c r="B103" s="178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127"/>
      <c r="T103" s="128"/>
      <c r="U103" s="117"/>
      <c r="V103" s="118"/>
      <c r="W103" s="128"/>
      <c r="X103" s="216"/>
      <c r="Y103" s="106"/>
      <c r="Z103" s="205"/>
      <c r="AA103" s="300"/>
      <c r="AB103" s="301"/>
      <c r="AC103" s="106"/>
      <c r="AD103" s="205"/>
      <c r="AE103" s="300"/>
      <c r="AF103" s="301"/>
      <c r="AG103" s="300"/>
      <c r="AH103" s="301"/>
      <c r="AI103" s="124"/>
      <c r="AJ103" s="116"/>
      <c r="AK103" s="314"/>
    </row>
    <row r="104" spans="1:37" ht="15.75" customHeight="1">
      <c r="A104" s="304"/>
      <c r="B104" s="178"/>
      <c r="C104" s="298"/>
      <c r="D104" s="299"/>
      <c r="E104" s="107"/>
      <c r="F104" s="13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127"/>
      <c r="T104" s="128"/>
      <c r="U104" s="117"/>
      <c r="V104" s="118"/>
      <c r="W104" s="128"/>
      <c r="X104" s="216"/>
      <c r="Y104" s="106"/>
      <c r="Z104" s="205"/>
      <c r="AA104" s="300"/>
      <c r="AB104" s="301"/>
      <c r="AC104" s="106"/>
      <c r="AD104" s="205"/>
      <c r="AE104" s="300"/>
      <c r="AF104" s="301"/>
      <c r="AG104" s="300"/>
      <c r="AH104" s="301"/>
      <c r="AI104" s="124"/>
      <c r="AJ104" s="116"/>
      <c r="AK104" s="314"/>
    </row>
    <row r="105" spans="1:37" ht="15.75" customHeight="1">
      <c r="A105" s="304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300"/>
      <c r="AH105" s="301"/>
      <c r="AI105" s="180"/>
      <c r="AJ105" s="133"/>
      <c r="AK105" s="314"/>
    </row>
    <row r="106" spans="1:37" ht="15.75" customHeight="1" thickBot="1">
      <c r="A106" s="305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46">AVERAGE(I90:I105)</f>
        <v>19.25</v>
      </c>
      <c r="J106" s="148">
        <f t="shared" si="46"/>
        <v>1950</v>
      </c>
      <c r="K106" s="149">
        <f t="shared" ref="K106" si="47">J106/I106</f>
        <v>101.2987012987013</v>
      </c>
      <c r="L106" s="147">
        <f t="shared" ref="L106:M106" si="48">AVERAGE(L90:L105)</f>
        <v>19.25</v>
      </c>
      <c r="M106" s="148">
        <f t="shared" si="48"/>
        <v>1726.9683878587389</v>
      </c>
      <c r="N106" s="149">
        <f>M106/L106</f>
        <v>89.712643525129295</v>
      </c>
      <c r="O106" s="150">
        <f>L106-I106</f>
        <v>0</v>
      </c>
      <c r="P106" s="151">
        <f>N106-K106</f>
        <v>-11.586057773572009</v>
      </c>
      <c r="Q106" s="152">
        <f>N106/K106</f>
        <v>0.88562481428653272</v>
      </c>
      <c r="R106" s="310"/>
      <c r="S106" s="153">
        <f>S90</f>
        <v>0.70861111111111108</v>
      </c>
      <c r="T106" s="154">
        <f>INDEX(T90:T105,COUNTA(T90:T105))</f>
        <v>0.8716666666666667</v>
      </c>
      <c r="U106" s="155"/>
      <c r="V106" s="181"/>
      <c r="W106" s="182"/>
      <c r="X106" s="149"/>
      <c r="Y106" s="206">
        <f t="shared" ref="Y106:Z106" si="49">SUM(Y90:Y105)</f>
        <v>0</v>
      </c>
      <c r="Z106" s="207">
        <f t="shared" si="49"/>
        <v>0</v>
      </c>
      <c r="AA106" s="296"/>
      <c r="AB106" s="297"/>
      <c r="AC106" s="206">
        <f t="shared" ref="AC106:AD106" si="50">SUM(AC90:AC105)</f>
        <v>0</v>
      </c>
      <c r="AD106" s="207">
        <f t="shared" si="50"/>
        <v>0</v>
      </c>
      <c r="AE106" s="296"/>
      <c r="AF106" s="297"/>
      <c r="AG106" s="296"/>
      <c r="AH106" s="297"/>
      <c r="AI106" s="183">
        <f>M106-J106</f>
        <v>-223.03161214126112</v>
      </c>
      <c r="AJ106" s="152">
        <f>M106/J106</f>
        <v>0.88562481428653272</v>
      </c>
      <c r="AK106" s="315"/>
    </row>
    <row r="107" spans="1:37" ht="15.75" customHeight="1">
      <c r="A107" s="316" t="s">
        <v>221</v>
      </c>
      <c r="B107" s="161" t="s">
        <v>186</v>
      </c>
      <c r="C107" s="306" t="s">
        <v>222</v>
      </c>
      <c r="D107" s="307"/>
      <c r="E107" s="162">
        <v>56.79</v>
      </c>
      <c r="F107" s="174">
        <v>1593</v>
      </c>
      <c r="G107" s="163">
        <f t="shared" ref="G107:G110" si="51">E107*F107</f>
        <v>90466.47</v>
      </c>
      <c r="H107" s="164"/>
      <c r="I107" s="165">
        <v>23</v>
      </c>
      <c r="J107" s="166">
        <v>2000</v>
      </c>
      <c r="K107" s="167">
        <f>J107/I107</f>
        <v>86.956521739130437</v>
      </c>
      <c r="L107" s="168">
        <v>23</v>
      </c>
      <c r="M107" s="166">
        <f>F107/V107*60</f>
        <v>1771.0932674490402</v>
      </c>
      <c r="N107" s="167">
        <f>M107/L107</f>
        <v>77.00405510648001</v>
      </c>
      <c r="O107" s="169">
        <f>L107-I107</f>
        <v>0</v>
      </c>
      <c r="P107" s="170">
        <f>N107-K107</f>
        <v>-9.9524666326504274</v>
      </c>
      <c r="Q107" s="171">
        <f>N107/K107</f>
        <v>0.88554663372452014</v>
      </c>
      <c r="R107" s="308">
        <f>Q123</f>
        <v>0.88551371066150486</v>
      </c>
      <c r="S107" s="172">
        <v>0.70835648148148145</v>
      </c>
      <c r="T107" s="173">
        <v>0.74583333333333335</v>
      </c>
      <c r="U107" s="174"/>
      <c r="V107" s="175">
        <v>53.96666666666674</v>
      </c>
      <c r="W107" s="103"/>
      <c r="X107" s="104"/>
      <c r="Y107" s="202"/>
      <c r="Z107" s="203"/>
      <c r="AA107" s="311"/>
      <c r="AB107" s="312"/>
      <c r="AC107" s="202"/>
      <c r="AD107" s="203"/>
      <c r="AE107" s="311"/>
      <c r="AF107" s="312"/>
      <c r="AG107" s="311"/>
      <c r="AH107" s="312"/>
      <c r="AI107" s="121">
        <f>M107-J107</f>
        <v>-228.90673255095976</v>
      </c>
      <c r="AJ107" s="171">
        <f>M107/J107</f>
        <v>0.88554663372452014</v>
      </c>
      <c r="AK107" s="379">
        <f>AJ123</f>
        <v>0.88551371066150486</v>
      </c>
    </row>
    <row r="108" spans="1:37" ht="15.75" customHeight="1">
      <c r="A108" s="317"/>
      <c r="B108" s="178" t="s">
        <v>186</v>
      </c>
      <c r="C108" s="298" t="s">
        <v>223</v>
      </c>
      <c r="D108" s="299"/>
      <c r="E108" s="107">
        <v>56.87</v>
      </c>
      <c r="F108" s="117">
        <v>1262</v>
      </c>
      <c r="G108" s="109">
        <f t="shared" si="51"/>
        <v>71769.94</v>
      </c>
      <c r="H108" s="26"/>
      <c r="I108" s="110">
        <v>23</v>
      </c>
      <c r="J108" s="111">
        <v>2000</v>
      </c>
      <c r="K108" s="112">
        <f t="shared" ref="K108:K110" si="52">J108/I108</f>
        <v>86.956521739130437</v>
      </c>
      <c r="L108" s="113">
        <v>23</v>
      </c>
      <c r="M108" s="111">
        <f>F108/V108*60</f>
        <v>1772.610222395627</v>
      </c>
      <c r="N108" s="112">
        <f>M108/L108</f>
        <v>77.070009669375082</v>
      </c>
      <c r="O108" s="114">
        <f>L108-I108</f>
        <v>0</v>
      </c>
      <c r="P108" s="115">
        <f>N108-K108</f>
        <v>-9.886512069755355</v>
      </c>
      <c r="Q108" s="116">
        <f>N108/K108</f>
        <v>0.88630511119781341</v>
      </c>
      <c r="R108" s="309"/>
      <c r="S108" s="47">
        <v>0.74950231481481477</v>
      </c>
      <c r="T108" s="48">
        <v>0.77916666666666667</v>
      </c>
      <c r="U108" s="117">
        <v>5.2833333333332533</v>
      </c>
      <c r="V108" s="118">
        <v>42.71666666666674</v>
      </c>
      <c r="W108" s="119"/>
      <c r="X108" s="123"/>
      <c r="Y108" s="106"/>
      <c r="Z108" s="205"/>
      <c r="AA108" s="300"/>
      <c r="AB108" s="301"/>
      <c r="AC108" s="106"/>
      <c r="AD108" s="205"/>
      <c r="AE108" s="300"/>
      <c r="AF108" s="301"/>
      <c r="AG108" s="300"/>
      <c r="AH108" s="301"/>
      <c r="AI108" s="124">
        <f>M108-J108</f>
        <v>-227.38977760437297</v>
      </c>
      <c r="AJ108" s="116">
        <f>M108/J108</f>
        <v>0.88630511119781352</v>
      </c>
      <c r="AK108" s="380"/>
    </row>
    <row r="109" spans="1:37" ht="15.75" customHeight="1">
      <c r="A109" s="317"/>
      <c r="B109" s="178" t="s">
        <v>186</v>
      </c>
      <c r="C109" s="298" t="s">
        <v>224</v>
      </c>
      <c r="D109" s="299"/>
      <c r="E109" s="107">
        <v>47.6</v>
      </c>
      <c r="F109" s="117">
        <v>1541</v>
      </c>
      <c r="G109" s="109">
        <f t="shared" si="51"/>
        <v>73351.600000000006</v>
      </c>
      <c r="H109" s="26"/>
      <c r="I109" s="110">
        <v>23</v>
      </c>
      <c r="J109" s="111">
        <v>2000</v>
      </c>
      <c r="K109" s="112">
        <f t="shared" si="52"/>
        <v>86.956521739130437</v>
      </c>
      <c r="L109" s="113">
        <v>23</v>
      </c>
      <c r="M109" s="111">
        <f>F109/V109*60</f>
        <v>1768.4411858463477</v>
      </c>
      <c r="N109" s="112">
        <f>M109/L109</f>
        <v>76.888747210710775</v>
      </c>
      <c r="O109" s="114">
        <f>L109-I109</f>
        <v>0</v>
      </c>
      <c r="P109" s="115">
        <f>N109-K109</f>
        <v>-10.067774528419662</v>
      </c>
      <c r="Q109" s="116">
        <f>N109/K109</f>
        <v>0.8842205929231739</v>
      </c>
      <c r="R109" s="309"/>
      <c r="S109" s="47">
        <v>0.78263888888888888</v>
      </c>
      <c r="T109" s="48">
        <v>0.8189467592592593</v>
      </c>
      <c r="U109" s="117">
        <v>4.9999999999999822</v>
      </c>
      <c r="V109" s="118">
        <v>52.283333333333402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300"/>
      <c r="AH109" s="301"/>
      <c r="AI109" s="124">
        <f>M109-J109</f>
        <v>-231.55881415365229</v>
      </c>
      <c r="AJ109" s="116">
        <f>M109/J109</f>
        <v>0.8842205929231739</v>
      </c>
      <c r="AK109" s="380"/>
    </row>
    <row r="110" spans="1:37" ht="15.75" customHeight="1">
      <c r="A110" s="317"/>
      <c r="B110" s="178" t="s">
        <v>186</v>
      </c>
      <c r="C110" s="298" t="s">
        <v>225</v>
      </c>
      <c r="D110" s="299"/>
      <c r="E110" s="107">
        <v>54.09</v>
      </c>
      <c r="F110" s="117">
        <v>2307</v>
      </c>
      <c r="G110" s="109">
        <f t="shared" si="51"/>
        <v>124785.63</v>
      </c>
      <c r="H110" s="26"/>
      <c r="I110" s="110">
        <v>19</v>
      </c>
      <c r="J110" s="111">
        <v>2000</v>
      </c>
      <c r="K110" s="112">
        <f t="shared" si="52"/>
        <v>105.26315789473684</v>
      </c>
      <c r="L110" s="113">
        <v>19</v>
      </c>
      <c r="M110" s="111">
        <f>F110/V110*60</f>
        <v>1771.9650096010239</v>
      </c>
      <c r="N110" s="112">
        <f>M110/L110</f>
        <v>93.261316294790731</v>
      </c>
      <c r="O110" s="114">
        <f>L110-I110</f>
        <v>0</v>
      </c>
      <c r="P110" s="115">
        <f>N110-K110</f>
        <v>-12.001841599946104</v>
      </c>
      <c r="Q110" s="116">
        <f>N110/K110</f>
        <v>0.88598250480051199</v>
      </c>
      <c r="R110" s="309"/>
      <c r="S110" s="47">
        <v>0.82222222222222219</v>
      </c>
      <c r="T110" s="48">
        <v>0.87646990740740738</v>
      </c>
      <c r="U110" s="117">
        <v>4.7166666666665513</v>
      </c>
      <c r="V110" s="118">
        <v>78.116666666666674</v>
      </c>
      <c r="W110" s="119"/>
      <c r="X110" s="123"/>
      <c r="Y110" s="106"/>
      <c r="Z110" s="205"/>
      <c r="AA110" s="300"/>
      <c r="AB110" s="301"/>
      <c r="AC110" s="106"/>
      <c r="AD110" s="205"/>
      <c r="AE110" s="300"/>
      <c r="AF110" s="301"/>
      <c r="AG110" s="300"/>
      <c r="AH110" s="301"/>
      <c r="AI110" s="124">
        <f>M110-J110</f>
        <v>-228.03499039897611</v>
      </c>
      <c r="AJ110" s="116">
        <f>M110/J110</f>
        <v>0.88598250480051199</v>
      </c>
      <c r="AK110" s="380"/>
    </row>
    <row r="111" spans="1:37" ht="15.75" customHeight="1">
      <c r="A111" s="317"/>
      <c r="B111" s="178"/>
      <c r="C111" s="298"/>
      <c r="D111" s="299"/>
      <c r="E111" s="107"/>
      <c r="F111" s="117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106"/>
      <c r="Z111" s="205"/>
      <c r="AA111" s="300"/>
      <c r="AB111" s="301"/>
      <c r="AC111" s="106"/>
      <c r="AD111" s="205"/>
      <c r="AE111" s="300"/>
      <c r="AF111" s="301"/>
      <c r="AG111" s="300"/>
      <c r="AH111" s="301"/>
      <c r="AI111" s="124"/>
      <c r="AJ111" s="116"/>
      <c r="AK111" s="380"/>
    </row>
    <row r="112" spans="1:37" ht="15.75" customHeight="1">
      <c r="A112" s="317"/>
      <c r="B112" s="178"/>
      <c r="C112" s="298"/>
      <c r="D112" s="299"/>
      <c r="E112" s="107"/>
      <c r="F112" s="117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106"/>
      <c r="Z112" s="205"/>
      <c r="AA112" s="300"/>
      <c r="AB112" s="301"/>
      <c r="AC112" s="106"/>
      <c r="AD112" s="205"/>
      <c r="AE112" s="300"/>
      <c r="AF112" s="301"/>
      <c r="AG112" s="300"/>
      <c r="AH112" s="301"/>
      <c r="AI112" s="124"/>
      <c r="AJ112" s="116"/>
      <c r="AK112" s="380"/>
    </row>
    <row r="113" spans="1:37" ht="15.75" customHeight="1">
      <c r="A113" s="317"/>
      <c r="B113" s="178"/>
      <c r="C113" s="298"/>
      <c r="D113" s="299"/>
      <c r="E113" s="107"/>
      <c r="F113" s="117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106"/>
      <c r="Z113" s="205"/>
      <c r="AA113" s="300"/>
      <c r="AB113" s="301"/>
      <c r="AC113" s="106"/>
      <c r="AD113" s="205"/>
      <c r="AE113" s="300"/>
      <c r="AF113" s="301"/>
      <c r="AG113" s="300"/>
      <c r="AH113" s="301"/>
      <c r="AI113" s="124"/>
      <c r="AJ113" s="116"/>
      <c r="AK113" s="380"/>
    </row>
    <row r="114" spans="1:37" ht="15.75" customHeight="1">
      <c r="A114" s="317"/>
      <c r="B114" s="178"/>
      <c r="C114" s="298"/>
      <c r="D114" s="299"/>
      <c r="E114" s="107"/>
      <c r="F114" s="117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300"/>
      <c r="AH114" s="301"/>
      <c r="AI114" s="124"/>
      <c r="AJ114" s="116"/>
      <c r="AK114" s="380"/>
    </row>
    <row r="115" spans="1:37" ht="15.75" customHeight="1">
      <c r="A115" s="317"/>
      <c r="B115" s="178"/>
      <c r="C115" s="298"/>
      <c r="D115" s="299"/>
      <c r="E115" s="107"/>
      <c r="F115" s="117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23"/>
      <c r="Y115" s="106"/>
      <c r="Z115" s="205"/>
      <c r="AA115" s="300"/>
      <c r="AB115" s="301"/>
      <c r="AC115" s="106"/>
      <c r="AD115" s="205"/>
      <c r="AE115" s="300"/>
      <c r="AF115" s="301"/>
      <c r="AG115" s="300"/>
      <c r="AH115" s="301"/>
      <c r="AI115" s="124"/>
      <c r="AJ115" s="116"/>
      <c r="AK115" s="380"/>
    </row>
    <row r="116" spans="1:37" ht="15.75" customHeight="1">
      <c r="A116" s="317"/>
      <c r="B116" s="178"/>
      <c r="C116" s="298"/>
      <c r="D116" s="299"/>
      <c r="E116" s="107"/>
      <c r="F116" s="117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23"/>
      <c r="Y116" s="106"/>
      <c r="Z116" s="205"/>
      <c r="AA116" s="300"/>
      <c r="AB116" s="301"/>
      <c r="AC116" s="106"/>
      <c r="AD116" s="205"/>
      <c r="AE116" s="300"/>
      <c r="AF116" s="301"/>
      <c r="AG116" s="300"/>
      <c r="AH116" s="301"/>
      <c r="AI116" s="124"/>
      <c r="AJ116" s="116"/>
      <c r="AK116" s="380"/>
    </row>
    <row r="117" spans="1:37" ht="15.75" customHeight="1">
      <c r="A117" s="317"/>
      <c r="B117" s="178"/>
      <c r="C117" s="298"/>
      <c r="D117" s="299"/>
      <c r="E117" s="107"/>
      <c r="F117" s="117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23"/>
      <c r="Y117" s="106"/>
      <c r="Z117" s="205"/>
      <c r="AA117" s="300"/>
      <c r="AB117" s="301"/>
      <c r="AC117" s="106"/>
      <c r="AD117" s="205"/>
      <c r="AE117" s="300"/>
      <c r="AF117" s="301"/>
      <c r="AG117" s="300"/>
      <c r="AH117" s="301"/>
      <c r="AI117" s="124"/>
      <c r="AJ117" s="116"/>
      <c r="AK117" s="380"/>
    </row>
    <row r="118" spans="1:37" ht="15.75" customHeight="1">
      <c r="A118" s="317"/>
      <c r="B118" s="178"/>
      <c r="C118" s="298"/>
      <c r="D118" s="299"/>
      <c r="E118" s="107"/>
      <c r="F118" s="117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23"/>
      <c r="Y118" s="106"/>
      <c r="Z118" s="205"/>
      <c r="AA118" s="300"/>
      <c r="AB118" s="301"/>
      <c r="AC118" s="106"/>
      <c r="AD118" s="205"/>
      <c r="AE118" s="300"/>
      <c r="AF118" s="301"/>
      <c r="AG118" s="300"/>
      <c r="AH118" s="301"/>
      <c r="AI118" s="124"/>
      <c r="AJ118" s="116"/>
      <c r="AK118" s="380"/>
    </row>
    <row r="119" spans="1:37" ht="15.75" customHeight="1">
      <c r="A119" s="317"/>
      <c r="B119" s="178"/>
      <c r="C119" s="298"/>
      <c r="D119" s="299"/>
      <c r="E119" s="107"/>
      <c r="F119" s="117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23"/>
      <c r="Y119" s="106"/>
      <c r="Z119" s="205"/>
      <c r="AA119" s="300"/>
      <c r="AB119" s="301"/>
      <c r="AC119" s="106"/>
      <c r="AD119" s="205"/>
      <c r="AE119" s="300"/>
      <c r="AF119" s="301"/>
      <c r="AG119" s="300"/>
      <c r="AH119" s="301"/>
      <c r="AI119" s="124"/>
      <c r="AJ119" s="116"/>
      <c r="AK119" s="380"/>
    </row>
    <row r="120" spans="1:37" ht="15.75" customHeight="1">
      <c r="A120" s="317"/>
      <c r="B120" s="178"/>
      <c r="C120" s="298"/>
      <c r="D120" s="299"/>
      <c r="E120" s="107"/>
      <c r="F120" s="117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210"/>
      <c r="X120" s="211"/>
      <c r="Y120" s="106"/>
      <c r="Z120" s="205"/>
      <c r="AA120" s="300"/>
      <c r="AB120" s="301"/>
      <c r="AC120" s="106"/>
      <c r="AD120" s="205"/>
      <c r="AE120" s="300"/>
      <c r="AF120" s="301"/>
      <c r="AG120" s="300"/>
      <c r="AH120" s="301"/>
      <c r="AI120" s="124"/>
      <c r="AJ120" s="116"/>
      <c r="AK120" s="380"/>
    </row>
    <row r="121" spans="1:37" ht="15.75" customHeight="1">
      <c r="A121" s="317"/>
      <c r="B121" s="178"/>
      <c r="C121" s="298"/>
      <c r="D121" s="299"/>
      <c r="E121" s="107"/>
      <c r="F121" s="117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212"/>
      <c r="X121" s="213"/>
      <c r="Y121" s="106"/>
      <c r="Z121" s="205"/>
      <c r="AA121" s="300"/>
      <c r="AB121" s="301"/>
      <c r="AC121" s="106"/>
      <c r="AD121" s="205"/>
      <c r="AE121" s="300"/>
      <c r="AF121" s="301"/>
      <c r="AG121" s="300"/>
      <c r="AH121" s="301"/>
      <c r="AI121" s="124"/>
      <c r="AJ121" s="116"/>
      <c r="AK121" s="380"/>
    </row>
    <row r="122" spans="1:37" ht="15.75" customHeight="1">
      <c r="A122" s="317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47"/>
      <c r="T122" s="48"/>
      <c r="U122" s="140"/>
      <c r="V122" s="118"/>
      <c r="W122" s="212"/>
      <c r="X122" s="213"/>
      <c r="Y122" s="106"/>
      <c r="Z122" s="205"/>
      <c r="AA122" s="300"/>
      <c r="AB122" s="301"/>
      <c r="AC122" s="106"/>
      <c r="AD122" s="205"/>
      <c r="AE122" s="300"/>
      <c r="AF122" s="301"/>
      <c r="AG122" s="300"/>
      <c r="AH122" s="301"/>
      <c r="AI122" s="124"/>
      <c r="AJ122" s="116"/>
      <c r="AK122" s="380"/>
    </row>
    <row r="123" spans="1:37" ht="15.75" customHeight="1" thickBot="1">
      <c r="A123" s="318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53">AVERAGE(I107:I122)</f>
        <v>22</v>
      </c>
      <c r="J123" s="148">
        <f t="shared" si="53"/>
        <v>2000</v>
      </c>
      <c r="K123" s="149">
        <f t="shared" ref="K123" si="54">J123/I123</f>
        <v>90.909090909090907</v>
      </c>
      <c r="L123" s="147">
        <f t="shared" ref="L123:M123" si="55">AVERAGE(L107:L122)</f>
        <v>22</v>
      </c>
      <c r="M123" s="148">
        <f t="shared" si="55"/>
        <v>1771.0274213230098</v>
      </c>
      <c r="N123" s="149">
        <f>M123/L123</f>
        <v>80.501246423773168</v>
      </c>
      <c r="O123" s="150">
        <f>L123-I123</f>
        <v>0</v>
      </c>
      <c r="P123" s="151">
        <f>N123-K123</f>
        <v>-10.407844485317739</v>
      </c>
      <c r="Q123" s="152">
        <f>N123/K123</f>
        <v>0.88551371066150486</v>
      </c>
      <c r="R123" s="310"/>
      <c r="S123" s="153">
        <f>S107</f>
        <v>0.70835648148148145</v>
      </c>
      <c r="T123" s="154">
        <f>INDEX(T107:T122,COUNTA(T107:T122))</f>
        <v>0.87646990740740738</v>
      </c>
      <c r="U123" s="155"/>
      <c r="V123" s="181"/>
      <c r="W123" s="214"/>
      <c r="X123" s="215"/>
      <c r="Y123" s="206">
        <f t="shared" ref="Y123:Z123" si="56">SUM(Y107:Y122)</f>
        <v>0</v>
      </c>
      <c r="Z123" s="207">
        <f t="shared" si="56"/>
        <v>0</v>
      </c>
      <c r="AA123" s="296"/>
      <c r="AB123" s="297"/>
      <c r="AC123" s="206">
        <f t="shared" ref="AC123:AD123" si="57">SUM(AC107:AC122)</f>
        <v>0</v>
      </c>
      <c r="AD123" s="207">
        <f t="shared" si="57"/>
        <v>0</v>
      </c>
      <c r="AE123" s="296"/>
      <c r="AF123" s="297"/>
      <c r="AG123" s="296"/>
      <c r="AH123" s="297"/>
      <c r="AI123" s="183">
        <f>M123-J123</f>
        <v>-228.97257867699022</v>
      </c>
      <c r="AJ123" s="152">
        <f>M123/J123</f>
        <v>0.88551371066150486</v>
      </c>
      <c r="AK123" s="381"/>
    </row>
    <row r="125" spans="1:37">
      <c r="AA125" s="294" t="s">
        <v>165</v>
      </c>
      <c r="AB125" s="294"/>
      <c r="AE125" s="5" t="s">
        <v>226</v>
      </c>
      <c r="AF125" s="190"/>
      <c r="AG125" s="190"/>
      <c r="AH125" s="190"/>
    </row>
    <row r="126" spans="1:37">
      <c r="AA126" s="294" t="s">
        <v>166</v>
      </c>
      <c r="AB126" s="294"/>
      <c r="AE126" s="5" t="s">
        <v>227</v>
      </c>
      <c r="AF126" s="190"/>
      <c r="AG126" s="190"/>
      <c r="AH126" s="190"/>
    </row>
    <row r="127" spans="1:37">
      <c r="AA127" s="294" t="s">
        <v>167</v>
      </c>
      <c r="AB127" s="294"/>
      <c r="AE127" s="5" t="s">
        <v>228</v>
      </c>
      <c r="AF127" s="190"/>
      <c r="AG127" s="190"/>
      <c r="AH127" s="190"/>
    </row>
    <row r="128" spans="1:37">
      <c r="AA128" s="294" t="s">
        <v>168</v>
      </c>
      <c r="AB128" s="294"/>
      <c r="AE128" s="5" t="s">
        <v>229</v>
      </c>
      <c r="AF128" s="190"/>
      <c r="AG128" s="190"/>
      <c r="AH128" s="190"/>
    </row>
    <row r="129" spans="27:34">
      <c r="AA129" s="294" t="s">
        <v>169</v>
      </c>
      <c r="AB129" s="294"/>
      <c r="AE129" s="5" t="s">
        <v>230</v>
      </c>
      <c r="AF129" s="190"/>
      <c r="AG129" s="190"/>
      <c r="AH129" s="190"/>
    </row>
    <row r="130" spans="27:34">
      <c r="AA130" s="294" t="s">
        <v>170</v>
      </c>
      <c r="AB130" s="294"/>
      <c r="AE130" s="5" t="s">
        <v>231</v>
      </c>
      <c r="AF130" s="190"/>
      <c r="AG130" s="190"/>
      <c r="AH130" s="190"/>
    </row>
    <row r="131" spans="27:34">
      <c r="AA131" s="294" t="s">
        <v>171</v>
      </c>
      <c r="AB131" s="294"/>
      <c r="AE131" s="221" t="s">
        <v>232</v>
      </c>
      <c r="AF131" s="190"/>
      <c r="AG131" s="190"/>
      <c r="AH131" s="190"/>
    </row>
    <row r="132" spans="27:34">
      <c r="AA132" s="294" t="s">
        <v>172</v>
      </c>
      <c r="AB132" s="294"/>
      <c r="AE132" s="221" t="s">
        <v>233</v>
      </c>
      <c r="AF132" s="190"/>
      <c r="AG132" s="190"/>
      <c r="AH132" s="190"/>
    </row>
    <row r="133" spans="27:34">
      <c r="AA133" s="294" t="s">
        <v>173</v>
      </c>
      <c r="AB133" s="294"/>
      <c r="AE133" s="221" t="s">
        <v>234</v>
      </c>
      <c r="AF133" s="190"/>
      <c r="AG133" s="190"/>
      <c r="AH133" s="190"/>
    </row>
    <row r="134" spans="27:34">
      <c r="AA134" s="294" t="s">
        <v>174</v>
      </c>
      <c r="AB134" s="294"/>
      <c r="AE134" s="221"/>
      <c r="AF134" s="190"/>
      <c r="AG134" s="190"/>
      <c r="AH134" s="190"/>
    </row>
    <row r="135" spans="27:34">
      <c r="AA135" s="294" t="s">
        <v>175</v>
      </c>
      <c r="AB135" s="294"/>
      <c r="AE135" s="221"/>
      <c r="AF135" s="190"/>
      <c r="AG135" s="190"/>
      <c r="AH135" s="190"/>
    </row>
    <row r="136" spans="27:34">
      <c r="AA136" s="294" t="s">
        <v>176</v>
      </c>
      <c r="AB136" s="294"/>
      <c r="AE136" s="190"/>
      <c r="AF136" s="190"/>
      <c r="AG136" s="190"/>
      <c r="AH136" s="190"/>
    </row>
    <row r="137" spans="27:34">
      <c r="AA137" s="294" t="s">
        <v>177</v>
      </c>
      <c r="AB137" s="294"/>
      <c r="AE137" s="190"/>
      <c r="AF137" s="190"/>
      <c r="AG137" s="190"/>
      <c r="AH137" s="190"/>
    </row>
  </sheetData>
  <mergeCells count="548"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AE45:AF45"/>
    <mergeCell ref="AG45:AH45"/>
    <mergeCell ref="C50:D50"/>
    <mergeCell ref="AA50:AB50"/>
    <mergeCell ref="AE50:AF50"/>
    <mergeCell ref="AG50:AH50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AE79:AF79"/>
    <mergeCell ref="AG79:AH79"/>
    <mergeCell ref="C84:D84"/>
    <mergeCell ref="AA84:AB84"/>
    <mergeCell ref="AE84:AF84"/>
    <mergeCell ref="AG84:AH84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AE113:AF113"/>
    <mergeCell ref="AG113:AH113"/>
    <mergeCell ref="C118:D118"/>
    <mergeCell ref="AA118:AB118"/>
    <mergeCell ref="AE118:AF118"/>
    <mergeCell ref="AG118:AH118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758" priority="2" operator="greaterThan">
      <formula>0</formula>
    </cfRule>
  </conditionalFormatting>
  <conditionalFormatting sqref="P5:P123 AI5:AI123">
    <cfRule type="cellIs" dxfId="757" priority="5" operator="lessThan">
      <formula>0</formula>
    </cfRule>
  </conditionalFormatting>
  <conditionalFormatting sqref="Q5:Q123 AJ5:AJ123">
    <cfRule type="cellIs" dxfId="756" priority="3" operator="greaterThan">
      <formula>1</formula>
    </cfRule>
    <cfRule type="cellIs" dxfId="755" priority="4" operator="lessThan">
      <formula>0.8</formula>
    </cfRule>
  </conditionalFormatting>
  <conditionalFormatting sqref="AK5 R5:R123 AK90:AK107">
    <cfRule type="cellIs" dxfId="754" priority="6" operator="lessThan">
      <formula>0.8</formula>
    </cfRule>
  </conditionalFormatting>
  <conditionalFormatting sqref="AK22">
    <cfRule type="cellIs" dxfId="753" priority="10" operator="lessThan">
      <formula>0.8</formula>
    </cfRule>
  </conditionalFormatting>
  <conditionalFormatting sqref="AK37">
    <cfRule type="cellIs" dxfId="752" priority="9" operator="lessThan">
      <formula>0.8</formula>
    </cfRule>
  </conditionalFormatting>
  <conditionalFormatting sqref="AK39:AK74">
    <cfRule type="cellIs" dxfId="751" priority="7" operator="lessThan">
      <formula>0.8</formula>
    </cfRule>
  </conditionalFormatting>
  <conditionalFormatting sqref="AK80:AK88">
    <cfRule type="cellIs" dxfId="750" priority="8" operator="lessThan">
      <formula>0.8</formula>
    </cfRule>
  </conditionalFormatting>
  <conditionalFormatting sqref="AK122">
    <cfRule type="cellIs" dxfId="749" priority="1" operator="lessThan">
      <formula>0.8</formula>
    </cfRule>
  </conditionalFormatting>
  <dataValidations count="2">
    <dataValidation type="list" allowBlank="1" showInputMessage="1" showErrorMessage="1" sqref="AE5:AH123" xr:uid="{E99DAB73-3AD6-4F4F-AD44-ED60B8CA8975}">
      <formula1>$AE$125:$AE$133</formula1>
    </dataValidation>
    <dataValidation type="list" allowBlank="1" showInputMessage="1" showErrorMessage="1" sqref="AA5:AB123" xr:uid="{5A05BC9A-DD82-40FD-ADC6-17542E5AB83E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B6D2D-DD7D-40B6-A467-548F822743D8}">
  <sheetPr>
    <tabColor theme="9" tint="0.59999389629810485"/>
  </sheetPr>
  <dimension ref="B1:AR42"/>
  <sheetViews>
    <sheetView zoomScale="70" zoomScaleNormal="70" workbookViewId="0">
      <selection activeCell="S42" sqref="S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236</v>
      </c>
      <c r="D3" s="284"/>
      <c r="E3" s="3" t="s">
        <v>3</v>
      </c>
      <c r="F3" s="285">
        <f>'1229(18度C)'!D1+'1229(4度C)'!D1</f>
        <v>167738</v>
      </c>
      <c r="G3" s="286"/>
      <c r="H3" s="3" t="s">
        <v>4</v>
      </c>
      <c r="I3" s="287">
        <f>'1229(18度C)'!F1+'1229(4度C)'!F1</f>
        <v>5307038.3500000006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497.4937625812085</v>
      </c>
      <c r="F6" s="259" t="e">
        <f>AVERAGE(#REF!,D14:K14)</f>
        <v>#REF!</v>
      </c>
      <c r="G6" s="260">
        <f>AVERAGE(D14:K14)</f>
        <v>196.89372397494091</v>
      </c>
      <c r="H6" s="261"/>
      <c r="I6" s="260">
        <f>AVERAGE(L14:O14)</f>
        <v>96.103896103896105</v>
      </c>
      <c r="J6" s="261"/>
      <c r="K6" s="260">
        <f>AVERAGE(D32:O32)</f>
        <v>693.69411764705887</v>
      </c>
      <c r="L6" s="261"/>
      <c r="M6" s="260">
        <f>AVERAGE(P32:X32)</f>
        <v>762.44939271255066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440.09029354559317</v>
      </c>
      <c r="F7" s="255" t="e">
        <f>AVERAGE(#REF!,D15:K15)</f>
        <v>#REF!</v>
      </c>
      <c r="G7" s="256">
        <f>AVERAGE(D15:K15)</f>
        <v>176.78041170862252</v>
      </c>
      <c r="H7" s="257"/>
      <c r="I7" s="256">
        <f>AVERAGE(L15:O15)</f>
        <v>85.101107378983741</v>
      </c>
      <c r="J7" s="257"/>
      <c r="K7" s="256">
        <f>AVERAGE(D33:O33)</f>
        <v>612.41609080886383</v>
      </c>
      <c r="L7" s="257"/>
      <c r="M7" s="256">
        <f>AVERAGE(P33:X33)</f>
        <v>673.07005258593722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0.885090538444259</v>
      </c>
      <c r="F8" s="264" t="e">
        <f>AVERAGE(D16:K16,#REF!)</f>
        <v>#REF!</v>
      </c>
      <c r="G8" s="243">
        <f>AVERAGE(D16:K16)</f>
        <v>0.89055479211431032</v>
      </c>
      <c r="H8" s="244"/>
      <c r="I8" s="243">
        <f>AVERAGE(L16:O16)</f>
        <v>0.88550673867756879</v>
      </c>
      <c r="J8" s="244"/>
      <c r="K8" s="243">
        <f>AVERAGE(D34:O34)</f>
        <v>0.88323701741023108</v>
      </c>
      <c r="L8" s="244"/>
      <c r="M8" s="243">
        <f>AVERAGE(P34:X34)</f>
        <v>0.88131332571491217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 t="s">
        <v>43</v>
      </c>
      <c r="E14" s="28">
        <v>97.391304347826093</v>
      </c>
      <c r="F14" s="28">
        <v>96.84210526315789</v>
      </c>
      <c r="G14" s="28">
        <v>86.956521739130437</v>
      </c>
      <c r="H14" s="28">
        <v>103.27868852459017</v>
      </c>
      <c r="I14" s="28">
        <v>600</v>
      </c>
      <c r="J14" s="28" t="s">
        <v>43</v>
      </c>
      <c r="K14" s="29" t="s">
        <v>43</v>
      </c>
      <c r="L14" s="27" t="s">
        <v>43</v>
      </c>
      <c r="M14" s="30">
        <v>101.2987012987013</v>
      </c>
      <c r="N14" s="28">
        <v>90.909090909090907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 t="s">
        <v>43</v>
      </c>
      <c r="E15" s="35">
        <v>86.509687601011066</v>
      </c>
      <c r="F15" s="35">
        <v>85.93868710260999</v>
      </c>
      <c r="G15" s="35">
        <v>77.069127215167626</v>
      </c>
      <c r="H15" s="35">
        <v>91.504934279715584</v>
      </c>
      <c r="I15" s="35">
        <v>542.87962234460826</v>
      </c>
      <c r="J15" s="35" t="s">
        <v>43</v>
      </c>
      <c r="K15" s="36" t="s">
        <v>43</v>
      </c>
      <c r="L15" s="34" t="s">
        <v>43</v>
      </c>
      <c r="M15" s="37">
        <v>89.709648052674808</v>
      </c>
      <c r="N15" s="35">
        <v>80.492566705292674</v>
      </c>
      <c r="O15" s="38" t="s">
        <v>43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 t="s">
        <v>43</v>
      </c>
      <c r="E16" s="43">
        <f t="shared" ref="E16:I16" si="0">E15/E14</f>
        <v>0.88826911376038142</v>
      </c>
      <c r="F16" s="43">
        <f t="shared" si="0"/>
        <v>0.88741035595086404</v>
      </c>
      <c r="G16" s="43">
        <f t="shared" si="0"/>
        <v>0.88629496297442767</v>
      </c>
      <c r="H16" s="43">
        <f t="shared" si="0"/>
        <v>0.88600015731153181</v>
      </c>
      <c r="I16" s="43">
        <f t="shared" si="0"/>
        <v>0.90479937057434712</v>
      </c>
      <c r="J16" s="43" t="s">
        <v>43</v>
      </c>
      <c r="K16" s="44" t="s">
        <v>43</v>
      </c>
      <c r="L16" s="42" t="s">
        <v>43</v>
      </c>
      <c r="M16" s="45">
        <f t="shared" ref="M16:N16" si="1">M15/M14</f>
        <v>0.88559524359691799</v>
      </c>
      <c r="N16" s="43">
        <f t="shared" si="1"/>
        <v>0.88541823375821949</v>
      </c>
      <c r="O16" s="46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 t="s">
        <v>43</v>
      </c>
      <c r="E17" s="48">
        <v>0.25006944444444446</v>
      </c>
      <c r="F17" s="48">
        <v>0.20835648148148148</v>
      </c>
      <c r="G17" s="48">
        <v>0.29166666666666669</v>
      </c>
      <c r="H17" s="48">
        <v>0.29166666666666669</v>
      </c>
      <c r="I17" s="48">
        <v>0.31736111111111104</v>
      </c>
      <c r="J17" s="48" t="s">
        <v>43</v>
      </c>
      <c r="K17" s="48" t="s">
        <v>43</v>
      </c>
      <c r="L17" s="47" t="s">
        <v>43</v>
      </c>
      <c r="M17" s="49">
        <v>0.70833333333333337</v>
      </c>
      <c r="N17" s="48">
        <v>0.70843750000000005</v>
      </c>
      <c r="O17" s="50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 t="s">
        <v>43</v>
      </c>
      <c r="E18" s="48">
        <v>0.62152777777777779</v>
      </c>
      <c r="F18" s="48">
        <v>0.57499999999999996</v>
      </c>
      <c r="G18" s="48">
        <v>0.58333333333333337</v>
      </c>
      <c r="H18" s="48">
        <v>0.48762731481481481</v>
      </c>
      <c r="I18" s="48">
        <v>0.33207175925925925</v>
      </c>
      <c r="J18" s="48" t="s">
        <v>43</v>
      </c>
      <c r="K18" s="48" t="s">
        <v>43</v>
      </c>
      <c r="L18" s="47" t="s">
        <v>43</v>
      </c>
      <c r="M18" s="49">
        <v>0.87299768518518517</v>
      </c>
      <c r="N18" s="48">
        <v>0.89930555555555558</v>
      </c>
      <c r="O18" s="50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 t="s">
        <v>43</v>
      </c>
      <c r="E23" s="64">
        <v>23</v>
      </c>
      <c r="F23" s="64">
        <v>19</v>
      </c>
      <c r="G23" s="64">
        <v>23</v>
      </c>
      <c r="H23" s="64">
        <v>20.333333333333332</v>
      </c>
      <c r="I23" s="64">
        <v>6</v>
      </c>
      <c r="J23" s="64" t="s">
        <v>43</v>
      </c>
      <c r="K23" s="65" t="s">
        <v>43</v>
      </c>
      <c r="L23" s="63" t="s">
        <v>43</v>
      </c>
      <c r="M23" s="66">
        <v>19.25</v>
      </c>
      <c r="N23" s="64">
        <v>22</v>
      </c>
      <c r="O23" s="67" t="s">
        <v>43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248.66666666666669</v>
      </c>
      <c r="H32" s="28">
        <v>433.33333333333331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715.38461538461547</v>
      </c>
      <c r="U32" s="28" t="s">
        <v>43</v>
      </c>
      <c r="V32" s="28">
        <v>825</v>
      </c>
      <c r="W32" s="28">
        <v>969.23076923076928</v>
      </c>
      <c r="X32" s="31">
        <v>1050</v>
      </c>
    </row>
    <row r="33" spans="2:24" ht="39.6" customHeight="1">
      <c r="B33" s="240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217.0881726862433</v>
      </c>
      <c r="H33" s="35">
        <v>386.1287633661679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693.46124537407297</v>
      </c>
      <c r="N33" s="35">
        <v>1001.8822218136079</v>
      </c>
      <c r="O33" s="35">
        <v>763.52005080422714</v>
      </c>
      <c r="P33" s="34">
        <v>219.25972351654718</v>
      </c>
      <c r="Q33" s="35" t="s">
        <v>43</v>
      </c>
      <c r="R33" s="35" t="s">
        <v>43</v>
      </c>
      <c r="S33" s="35" t="s">
        <v>43</v>
      </c>
      <c r="T33" s="35">
        <v>635.2337847627108</v>
      </c>
      <c r="U33" s="35" t="s">
        <v>43</v>
      </c>
      <c r="V33" s="35">
        <v>736.21011218805461</v>
      </c>
      <c r="W33" s="35">
        <v>859.15366444269853</v>
      </c>
      <c r="X33" s="38">
        <v>915.49297801967543</v>
      </c>
    </row>
    <row r="34" spans="2:24" ht="40.15" customHeight="1">
      <c r="B34" s="240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0.87300873734414186</v>
      </c>
      <c r="H34" s="43">
        <f>H33/H32</f>
        <v>0.89106637699884905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0.89309402813327576</v>
      </c>
      <c r="N34" s="43">
        <f>N33/N32</f>
        <v>0.87120193201183294</v>
      </c>
      <c r="O34" s="43">
        <f>O33/O32</f>
        <v>0.88781401256305481</v>
      </c>
      <c r="P34" s="42">
        <f>P33/P32</f>
        <v>0.86790307225299934</v>
      </c>
      <c r="Q34" s="43" t="s">
        <v>43</v>
      </c>
      <c r="R34" s="43" t="s">
        <v>43</v>
      </c>
      <c r="S34" s="43" t="s">
        <v>43</v>
      </c>
      <c r="T34" s="43">
        <f>T33/T32</f>
        <v>0.88796120450701499</v>
      </c>
      <c r="U34" s="43" t="s">
        <v>43</v>
      </c>
      <c r="V34" s="43">
        <f>V33/V32</f>
        <v>0.89237589356127833</v>
      </c>
      <c r="W34" s="43">
        <f>W33/W32</f>
        <v>0.88642838394881585</v>
      </c>
      <c r="X34" s="46">
        <f>X33/X32</f>
        <v>0.87189807430445276</v>
      </c>
    </row>
    <row r="35" spans="2:24" ht="17.25" customHeight="1">
      <c r="B35" s="225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0.33541666666666659</v>
      </c>
      <c r="H35" s="48">
        <v>0.25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0.25</v>
      </c>
      <c r="N35" s="48">
        <v>0.166875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>
        <v>0.70833333333333337</v>
      </c>
      <c r="U35" s="48" t="s">
        <v>43</v>
      </c>
      <c r="V35" s="48">
        <v>0.70849537037037036</v>
      </c>
      <c r="W35" s="48">
        <v>0.70862268518518523</v>
      </c>
      <c r="X35" s="50">
        <v>0.70862268518518523</v>
      </c>
    </row>
    <row r="36" spans="2:24" ht="17.25" customHeight="1">
      <c r="B36" s="226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0.56460648148148151</v>
      </c>
      <c r="H36" s="48">
        <v>0.29652777777777778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0.42297453703703702</v>
      </c>
      <c r="N36" s="48">
        <v>0.40854166666666669</v>
      </c>
      <c r="O36" s="48">
        <v>0.40368055555555554</v>
      </c>
      <c r="P36" s="47">
        <v>0.81666666666666665</v>
      </c>
      <c r="Q36" s="48" t="s">
        <v>43</v>
      </c>
      <c r="R36" s="48" t="s">
        <v>43</v>
      </c>
      <c r="S36" s="48" t="s">
        <v>43</v>
      </c>
      <c r="T36" s="48">
        <v>0.88574074074074072</v>
      </c>
      <c r="U36" s="48" t="s">
        <v>43</v>
      </c>
      <c r="V36" s="48">
        <v>0.8987384259259259</v>
      </c>
      <c r="W36" s="48">
        <v>1.0083333333333333</v>
      </c>
      <c r="X36" s="50">
        <v>1.006400462962963</v>
      </c>
    </row>
    <row r="37" spans="2:24" ht="17.25" customHeight="1">
      <c r="B37" s="226" t="s">
        <v>54</v>
      </c>
      <c r="C37" s="227"/>
      <c r="D37" s="64" t="s">
        <v>43</v>
      </c>
      <c r="E37" s="64" t="s">
        <v>43</v>
      </c>
      <c r="F37" s="64" t="s">
        <v>43</v>
      </c>
      <c r="G37" s="64">
        <v>12.5</v>
      </c>
      <c r="H37" s="64">
        <v>6</v>
      </c>
      <c r="I37" s="64" t="s">
        <v>43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4</v>
      </c>
      <c r="W37" s="64">
        <v>3.25</v>
      </c>
      <c r="X37" s="67">
        <v>3.3333333333333335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C116A-9186-4A3A-8A82-566ECF872A76}">
  <sheetPr>
    <tabColor theme="9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pane="bottomLeft" activeCell="S42" sqref="S42"/>
      <selection activeCell="S42" sqref="S42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SUM(F5:F174)</f>
        <v>109466</v>
      </c>
      <c r="E1" s="94" t="s">
        <v>4</v>
      </c>
      <c r="F1" s="95">
        <f>SUM(G5:G174)</f>
        <v>2187968.25</v>
      </c>
      <c r="G1" s="96" t="s">
        <v>85</v>
      </c>
      <c r="H1" s="97">
        <f>L21+L38+L55+L72+L89+L106+L123+L140+L157+L174</f>
        <v>58.666666666666671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46020</v>
      </c>
      <c r="B2" s="353"/>
      <c r="C2" s="98" t="s">
        <v>41</v>
      </c>
      <c r="D2" s="99">
        <f>AVERAGE(N21,N38,N55,N72,N89,N106,N123,N140,N157,N174)</f>
        <v>642.74307169740064</v>
      </c>
      <c r="E2" s="99" t="s">
        <v>92</v>
      </c>
      <c r="F2" s="100">
        <f>F1/D1</f>
        <v>19.9876514168783</v>
      </c>
      <c r="G2" s="101" t="s">
        <v>93</v>
      </c>
      <c r="H2" s="102">
        <f>COUNT(H5:H174)</f>
        <v>3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16" t="s">
        <v>115</v>
      </c>
      <c r="B5" s="106" t="s">
        <v>116</v>
      </c>
      <c r="C5" s="306" t="s">
        <v>117</v>
      </c>
      <c r="D5" s="307"/>
      <c r="E5" s="107">
        <v>19.7</v>
      </c>
      <c r="F5" s="108">
        <v>720</v>
      </c>
      <c r="G5" s="109">
        <f t="shared" ref="G5:G10" si="0">E5*F5</f>
        <v>14184</v>
      </c>
      <c r="H5" s="26"/>
      <c r="I5" s="110">
        <v>6</v>
      </c>
      <c r="J5" s="111">
        <v>2500</v>
      </c>
      <c r="K5" s="112">
        <f t="shared" ref="K5:K10" si="1">J5/I5</f>
        <v>416.66666666666669</v>
      </c>
      <c r="L5" s="113">
        <v>6</v>
      </c>
      <c r="M5" s="111">
        <f t="shared" ref="M5:M10" si="2">F5/V5*60</f>
        <v>2253.9130434782437</v>
      </c>
      <c r="N5" s="112">
        <f t="shared" ref="N5:N10" si="3">M5/L5</f>
        <v>375.6521739130406</v>
      </c>
      <c r="O5" s="114">
        <f t="shared" ref="O5:O10" si="4">L5-I5</f>
        <v>0</v>
      </c>
      <c r="P5" s="115">
        <f t="shared" ref="P5:P10" si="5">N5-K5</f>
        <v>-41.014492753626087</v>
      </c>
      <c r="Q5" s="116">
        <f t="shared" ref="Q5:Q10" si="6">N5/K5</f>
        <v>0.90156521739129736</v>
      </c>
      <c r="R5" s="308">
        <f>Q21</f>
        <v>0.87300873734414186</v>
      </c>
      <c r="S5" s="47">
        <v>0.33541666666666659</v>
      </c>
      <c r="T5" s="48">
        <v>0.34872685185185187</v>
      </c>
      <c r="U5" s="117">
        <v>4.816666666666567</v>
      </c>
      <c r="V5" s="118">
        <v>19.166666666666814</v>
      </c>
      <c r="W5" s="119"/>
      <c r="X5" s="123"/>
      <c r="Y5" s="311"/>
      <c r="Z5" s="312"/>
      <c r="AA5" s="121">
        <f t="shared" ref="AA5:AA10" si="7">M5-J5</f>
        <v>-246.08695652175629</v>
      </c>
      <c r="AB5" s="171">
        <f t="shared" ref="AB5:AB10" si="8">M5/J5</f>
        <v>0.90156521739129747</v>
      </c>
      <c r="AC5" s="313">
        <f>AB21</f>
        <v>0.87300873734414197</v>
      </c>
    </row>
    <row r="6" spans="1:29" ht="15.75" customHeight="1">
      <c r="A6" s="317"/>
      <c r="B6" s="106" t="s">
        <v>118</v>
      </c>
      <c r="C6" s="298" t="s">
        <v>119</v>
      </c>
      <c r="D6" s="299"/>
      <c r="E6" s="107">
        <v>28.57</v>
      </c>
      <c r="F6" s="108">
        <v>2693</v>
      </c>
      <c r="G6" s="109">
        <f t="shared" si="0"/>
        <v>76939.009999999995</v>
      </c>
      <c r="H6" s="26"/>
      <c r="I6" s="110">
        <v>12</v>
      </c>
      <c r="J6" s="111">
        <v>3600</v>
      </c>
      <c r="K6" s="112">
        <f t="shared" si="1"/>
        <v>300</v>
      </c>
      <c r="L6" s="113">
        <v>12</v>
      </c>
      <c r="M6" s="111">
        <f t="shared" si="2"/>
        <v>3110.2983638113542</v>
      </c>
      <c r="N6" s="112">
        <f t="shared" si="3"/>
        <v>259.19153031761283</v>
      </c>
      <c r="O6" s="114">
        <f t="shared" si="4"/>
        <v>0</v>
      </c>
      <c r="P6" s="115">
        <f t="shared" si="5"/>
        <v>-40.80846968238717</v>
      </c>
      <c r="Q6" s="116">
        <f t="shared" si="6"/>
        <v>0.86397176772537609</v>
      </c>
      <c r="R6" s="309"/>
      <c r="S6" s="47">
        <v>0.35211805555555553</v>
      </c>
      <c r="T6" s="48">
        <v>0.38819444444444445</v>
      </c>
      <c r="U6" s="117">
        <v>4.8833333333332707</v>
      </c>
      <c r="V6" s="118">
        <v>51.950000000000045</v>
      </c>
      <c r="W6" s="119"/>
      <c r="X6" s="123"/>
      <c r="Y6" s="300"/>
      <c r="Z6" s="301"/>
      <c r="AA6" s="124">
        <f t="shared" si="7"/>
        <v>-489.70163618864581</v>
      </c>
      <c r="AB6" s="116">
        <f t="shared" si="8"/>
        <v>0.86397176772537621</v>
      </c>
      <c r="AC6" s="314"/>
    </row>
    <row r="7" spans="1:29" ht="15.75" customHeight="1">
      <c r="A7" s="317"/>
      <c r="B7" s="106" t="s">
        <v>116</v>
      </c>
      <c r="C7" s="298" t="s">
        <v>120</v>
      </c>
      <c r="D7" s="299"/>
      <c r="E7" s="107">
        <v>29.85</v>
      </c>
      <c r="F7" s="108">
        <v>2199</v>
      </c>
      <c r="G7" s="109">
        <f t="shared" si="0"/>
        <v>65640.150000000009</v>
      </c>
      <c r="H7" s="26"/>
      <c r="I7" s="110">
        <v>17</v>
      </c>
      <c r="J7" s="111">
        <v>3600</v>
      </c>
      <c r="K7" s="112">
        <f t="shared" si="1"/>
        <v>211.76470588235293</v>
      </c>
      <c r="L7" s="113">
        <v>17</v>
      </c>
      <c r="M7" s="111">
        <f t="shared" si="2"/>
        <v>3117.9204411185501</v>
      </c>
      <c r="N7" s="112">
        <f t="shared" si="3"/>
        <v>183.40708477167942</v>
      </c>
      <c r="O7" s="114">
        <f t="shared" si="4"/>
        <v>0</v>
      </c>
      <c r="P7" s="115">
        <f t="shared" si="5"/>
        <v>-28.357621110673506</v>
      </c>
      <c r="Q7" s="116">
        <f t="shared" si="6"/>
        <v>0.8660890114218196</v>
      </c>
      <c r="R7" s="309"/>
      <c r="S7" s="47">
        <v>0.39166666666666666</v>
      </c>
      <c r="T7" s="48">
        <v>0.42105324074074074</v>
      </c>
      <c r="U7" s="117">
        <v>4.9999999999999822</v>
      </c>
      <c r="V7" s="118">
        <v>42.316666666666677</v>
      </c>
      <c r="W7" s="119"/>
      <c r="X7" s="123"/>
      <c r="Y7" s="300"/>
      <c r="Z7" s="301"/>
      <c r="AA7" s="124">
        <f t="shared" si="7"/>
        <v>-482.07955888144988</v>
      </c>
      <c r="AB7" s="116">
        <f t="shared" si="8"/>
        <v>0.86608901142181949</v>
      </c>
      <c r="AC7" s="314"/>
    </row>
    <row r="8" spans="1:29" ht="15.75" customHeight="1">
      <c r="A8" s="317"/>
      <c r="B8" s="106" t="s">
        <v>116</v>
      </c>
      <c r="C8" s="298" t="s">
        <v>121</v>
      </c>
      <c r="D8" s="299"/>
      <c r="E8" s="107">
        <v>29.52</v>
      </c>
      <c r="F8" s="108">
        <v>2051</v>
      </c>
      <c r="G8" s="109">
        <f t="shared" si="0"/>
        <v>60545.52</v>
      </c>
      <c r="H8" s="13"/>
      <c r="I8" s="110">
        <v>17</v>
      </c>
      <c r="J8" s="111">
        <v>3600</v>
      </c>
      <c r="K8" s="112">
        <f t="shared" si="1"/>
        <v>211.76470588235293</v>
      </c>
      <c r="L8" s="126">
        <v>17</v>
      </c>
      <c r="M8" s="111">
        <f t="shared" si="2"/>
        <v>3118.074324324321</v>
      </c>
      <c r="N8" s="112">
        <f t="shared" si="3"/>
        <v>183.41613672496007</v>
      </c>
      <c r="O8" s="114">
        <f t="shared" si="4"/>
        <v>0</v>
      </c>
      <c r="P8" s="115">
        <f t="shared" si="5"/>
        <v>-28.348569157392859</v>
      </c>
      <c r="Q8" s="116">
        <f t="shared" si="6"/>
        <v>0.86613175675675591</v>
      </c>
      <c r="R8" s="309"/>
      <c r="S8" s="47">
        <v>0.42430555555555555</v>
      </c>
      <c r="T8" s="48">
        <v>0.45171296296296298</v>
      </c>
      <c r="U8" s="117">
        <v>4.6833333333333194</v>
      </c>
      <c r="V8" s="118">
        <v>39.466666666666711</v>
      </c>
      <c r="W8" s="119"/>
      <c r="X8" s="123"/>
      <c r="Y8" s="300"/>
      <c r="Z8" s="301"/>
      <c r="AA8" s="124">
        <f t="shared" si="7"/>
        <v>-481.92567567567903</v>
      </c>
      <c r="AB8" s="116">
        <f t="shared" si="8"/>
        <v>0.8661317567567558</v>
      </c>
      <c r="AC8" s="314"/>
    </row>
    <row r="9" spans="1:29" ht="15.75" customHeight="1">
      <c r="A9" s="317"/>
      <c r="B9" s="106" t="s">
        <v>116</v>
      </c>
      <c r="C9" s="298" t="s">
        <v>122</v>
      </c>
      <c r="D9" s="299"/>
      <c r="E9" s="107">
        <v>25.64</v>
      </c>
      <c r="F9" s="108">
        <v>1440</v>
      </c>
      <c r="G9" s="129">
        <f t="shared" si="0"/>
        <v>36921.599999999999</v>
      </c>
      <c r="H9" s="130"/>
      <c r="I9" s="110">
        <v>11</v>
      </c>
      <c r="J9" s="111">
        <v>3600</v>
      </c>
      <c r="K9" s="112">
        <f t="shared" si="1"/>
        <v>327.27272727272725</v>
      </c>
      <c r="L9" s="113">
        <v>11</v>
      </c>
      <c r="M9" s="111">
        <f t="shared" si="2"/>
        <v>3149.4532199270934</v>
      </c>
      <c r="N9" s="112">
        <f t="shared" si="3"/>
        <v>286.3139290842812</v>
      </c>
      <c r="O9" s="114">
        <f t="shared" si="4"/>
        <v>0</v>
      </c>
      <c r="P9" s="115">
        <f t="shared" si="5"/>
        <v>-40.958798188446053</v>
      </c>
      <c r="Q9" s="116">
        <f t="shared" si="6"/>
        <v>0.87484811664641482</v>
      </c>
      <c r="R9" s="309"/>
      <c r="S9" s="47">
        <v>0.46041666666666664</v>
      </c>
      <c r="T9" s="48">
        <v>0.47946759259259258</v>
      </c>
      <c r="U9" s="117">
        <v>12.533333333333267</v>
      </c>
      <c r="V9" s="118">
        <v>27.433333333333358</v>
      </c>
      <c r="W9" s="119">
        <v>0.47946759259259258</v>
      </c>
      <c r="X9" s="123">
        <v>0.51875000000000004</v>
      </c>
      <c r="Y9" s="300"/>
      <c r="Z9" s="301"/>
      <c r="AA9" s="124">
        <f t="shared" si="7"/>
        <v>-450.54678007290659</v>
      </c>
      <c r="AB9" s="116">
        <f t="shared" si="8"/>
        <v>0.87484811664641482</v>
      </c>
      <c r="AC9" s="314"/>
    </row>
    <row r="10" spans="1:29" ht="15.75" customHeight="1">
      <c r="A10" s="317"/>
      <c r="B10" s="106" t="s">
        <v>116</v>
      </c>
      <c r="C10" s="298" t="s">
        <v>123</v>
      </c>
      <c r="D10" s="299"/>
      <c r="E10" s="107">
        <v>30.95</v>
      </c>
      <c r="F10" s="108">
        <v>1686</v>
      </c>
      <c r="G10" s="129">
        <f t="shared" si="0"/>
        <v>52181.7</v>
      </c>
      <c r="H10" s="68"/>
      <c r="I10" s="110">
        <v>12</v>
      </c>
      <c r="J10" s="111">
        <v>1750</v>
      </c>
      <c r="K10" s="112">
        <f t="shared" si="1"/>
        <v>145.83333333333334</v>
      </c>
      <c r="L10" s="126">
        <v>12</v>
      </c>
      <c r="M10" s="111">
        <f t="shared" si="2"/>
        <v>1531.9535588086828</v>
      </c>
      <c r="N10" s="112">
        <f t="shared" si="3"/>
        <v>127.66279656739023</v>
      </c>
      <c r="O10" s="131">
        <f t="shared" si="4"/>
        <v>0</v>
      </c>
      <c r="P10" s="132">
        <f t="shared" si="5"/>
        <v>-18.170536765943112</v>
      </c>
      <c r="Q10" s="133">
        <f t="shared" si="6"/>
        <v>0.87540203360496149</v>
      </c>
      <c r="R10" s="309"/>
      <c r="S10" s="47">
        <v>0.51875000000000004</v>
      </c>
      <c r="T10" s="48">
        <v>0.56460648148148151</v>
      </c>
      <c r="U10" s="117">
        <v>56.566666666666741</v>
      </c>
      <c r="V10" s="118">
        <v>66.033333333333317</v>
      </c>
      <c r="W10" s="119"/>
      <c r="X10" s="123"/>
      <c r="Y10" s="300"/>
      <c r="Z10" s="301"/>
      <c r="AA10" s="124">
        <f t="shared" si="7"/>
        <v>-218.04644119131717</v>
      </c>
      <c r="AB10" s="116">
        <f t="shared" si="8"/>
        <v>0.8754020336049616</v>
      </c>
      <c r="AC10" s="314"/>
    </row>
    <row r="11" spans="1:29" ht="15.75" customHeight="1">
      <c r="A11" s="317"/>
      <c r="B11" s="106"/>
      <c r="C11" s="298"/>
      <c r="D11" s="299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47"/>
      <c r="T11" s="48"/>
      <c r="U11" s="117"/>
      <c r="V11" s="118"/>
      <c r="W11" s="119"/>
      <c r="X11" s="123"/>
      <c r="Y11" s="300"/>
      <c r="Z11" s="301"/>
      <c r="AA11" s="124"/>
      <c r="AB11" s="116"/>
      <c r="AC11" s="314"/>
    </row>
    <row r="12" spans="1:29" ht="15.75" customHeight="1">
      <c r="A12" s="317"/>
      <c r="B12" s="106"/>
      <c r="C12" s="298"/>
      <c r="D12" s="299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47"/>
      <c r="T12" s="48"/>
      <c r="U12" s="117"/>
      <c r="V12" s="118"/>
      <c r="W12" s="119"/>
      <c r="X12" s="135"/>
      <c r="Y12" s="300"/>
      <c r="Z12" s="301"/>
      <c r="AA12" s="124"/>
      <c r="AB12" s="116"/>
      <c r="AC12" s="314"/>
    </row>
    <row r="13" spans="1:29" ht="15.75" customHeight="1">
      <c r="A13" s="317"/>
      <c r="B13" s="106"/>
      <c r="C13" s="298"/>
      <c r="D13" s="299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47"/>
      <c r="T13" s="48"/>
      <c r="U13" s="117"/>
      <c r="V13" s="118"/>
      <c r="W13" s="119"/>
      <c r="X13" s="135"/>
      <c r="Y13" s="300"/>
      <c r="Z13" s="301"/>
      <c r="AA13" s="124"/>
      <c r="AB13" s="116"/>
      <c r="AC13" s="314"/>
    </row>
    <row r="14" spans="1:29" ht="15.75" customHeight="1">
      <c r="A14" s="317"/>
      <c r="B14" s="106"/>
      <c r="C14" s="298"/>
      <c r="D14" s="299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47"/>
      <c r="T14" s="48"/>
      <c r="U14" s="117"/>
      <c r="V14" s="118"/>
      <c r="W14" s="119"/>
      <c r="X14" s="135"/>
      <c r="Y14" s="300"/>
      <c r="Z14" s="301"/>
      <c r="AA14" s="124"/>
      <c r="AB14" s="116"/>
      <c r="AC14" s="314"/>
    </row>
    <row r="15" spans="1:29" ht="15.75" customHeight="1">
      <c r="A15" s="317"/>
      <c r="B15" s="106"/>
      <c r="C15" s="298"/>
      <c r="D15" s="299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47"/>
      <c r="T15" s="48"/>
      <c r="U15" s="117"/>
      <c r="V15" s="118"/>
      <c r="W15" s="119"/>
      <c r="X15" s="135"/>
      <c r="Y15" s="300"/>
      <c r="Z15" s="301"/>
      <c r="AA15" s="124"/>
      <c r="AB15" s="116"/>
      <c r="AC15" s="314"/>
    </row>
    <row r="16" spans="1:29" ht="15.75" customHeight="1">
      <c r="A16" s="317"/>
      <c r="B16" s="106"/>
      <c r="C16" s="298"/>
      <c r="D16" s="299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47"/>
      <c r="T16" s="48"/>
      <c r="U16" s="117"/>
      <c r="V16" s="118"/>
      <c r="W16" s="119"/>
      <c r="X16" s="135"/>
      <c r="Y16" s="300"/>
      <c r="Z16" s="301"/>
      <c r="AA16" s="124"/>
      <c r="AB16" s="116"/>
      <c r="AC16" s="314"/>
    </row>
    <row r="17" spans="1:29" ht="15.75" customHeight="1">
      <c r="A17" s="317"/>
      <c r="B17" s="106"/>
      <c r="C17" s="298"/>
      <c r="D17" s="299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47"/>
      <c r="T17" s="48"/>
      <c r="U17" s="117"/>
      <c r="V17" s="118"/>
      <c r="W17" s="119"/>
      <c r="X17" s="135"/>
      <c r="Y17" s="300"/>
      <c r="Z17" s="301"/>
      <c r="AA17" s="124"/>
      <c r="AB17" s="116"/>
      <c r="AC17" s="314"/>
    </row>
    <row r="18" spans="1:29" ht="15.75" customHeight="1">
      <c r="A18" s="317"/>
      <c r="B18" s="106"/>
      <c r="C18" s="298"/>
      <c r="D18" s="299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47"/>
      <c r="T18" s="48"/>
      <c r="U18" s="117"/>
      <c r="V18" s="118"/>
      <c r="W18" s="119"/>
      <c r="X18" s="135"/>
      <c r="Y18" s="300"/>
      <c r="Z18" s="301"/>
      <c r="AA18" s="124"/>
      <c r="AB18" s="116"/>
      <c r="AC18" s="314"/>
    </row>
    <row r="19" spans="1:29" ht="15.75" customHeight="1">
      <c r="A19" s="317"/>
      <c r="B19" s="106"/>
      <c r="C19" s="298"/>
      <c r="D19" s="299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47"/>
      <c r="T19" s="48"/>
      <c r="U19" s="117"/>
      <c r="V19" s="118"/>
      <c r="W19" s="119"/>
      <c r="X19" s="135"/>
      <c r="Y19" s="300"/>
      <c r="Z19" s="301"/>
      <c r="AA19" s="124"/>
      <c r="AB19" s="116"/>
      <c r="AC19" s="314"/>
    </row>
    <row r="20" spans="1:29" ht="15.75" customHeight="1">
      <c r="A20" s="317"/>
      <c r="B20" s="178"/>
      <c r="C20" s="298"/>
      <c r="D20" s="299"/>
      <c r="E20" s="179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301"/>
      <c r="AA20" s="180"/>
      <c r="AB20" s="133"/>
      <c r="AC20" s="314"/>
    </row>
    <row r="21" spans="1:29" ht="15.75" customHeight="1" thickBot="1">
      <c r="A21" s="318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9">AVERAGE(I5:I20)</f>
        <v>12.5</v>
      </c>
      <c r="J21" s="148">
        <f t="shared" si="9"/>
        <v>3108.3333333333335</v>
      </c>
      <c r="K21" s="149">
        <f t="shared" ref="K21" si="10">J21/I21</f>
        <v>248.66666666666669</v>
      </c>
      <c r="L21" s="147">
        <f t="shared" ref="L21:M21" si="11">AVERAGE(L5:L20)</f>
        <v>12.5</v>
      </c>
      <c r="M21" s="148">
        <f t="shared" si="11"/>
        <v>2713.6021585780413</v>
      </c>
      <c r="N21" s="149">
        <f>M21/L21</f>
        <v>217.0881726862433</v>
      </c>
      <c r="O21" s="150">
        <f>L21-I21</f>
        <v>0</v>
      </c>
      <c r="P21" s="151">
        <f>N21-K21</f>
        <v>-31.578493980423389</v>
      </c>
      <c r="Q21" s="152">
        <f>N21/K21</f>
        <v>0.87300873734414186</v>
      </c>
      <c r="R21" s="310"/>
      <c r="S21" s="153">
        <f>S5</f>
        <v>0.33541666666666659</v>
      </c>
      <c r="T21" s="154">
        <f>INDEX(T5:T20,COUNTA(T5:T20))</f>
        <v>0.56460648148148151</v>
      </c>
      <c r="U21" s="155"/>
      <c r="V21" s="181"/>
      <c r="W21" s="182"/>
      <c r="X21" s="149"/>
      <c r="Y21" s="296"/>
      <c r="Z21" s="297"/>
      <c r="AA21" s="183">
        <f>M21-J21</f>
        <v>-394.73117475529216</v>
      </c>
      <c r="AB21" s="152">
        <f>M21/J21</f>
        <v>0.87300873734414197</v>
      </c>
      <c r="AC21" s="315"/>
    </row>
    <row r="22" spans="1:29" ht="15.75" customHeight="1">
      <c r="A22" s="302" t="s">
        <v>125</v>
      </c>
      <c r="B22" s="120" t="s">
        <v>116</v>
      </c>
      <c r="C22" s="306" t="s">
        <v>126</v>
      </c>
      <c r="D22" s="307"/>
      <c r="E22" s="162">
        <v>14.03</v>
      </c>
      <c r="F22" s="103">
        <v>1177</v>
      </c>
      <c r="G22" s="163">
        <f t="shared" ref="G22:G23" si="12">E22*F22</f>
        <v>16513.309999999998</v>
      </c>
      <c r="H22" s="164"/>
      <c r="I22" s="165">
        <v>6</v>
      </c>
      <c r="J22" s="166">
        <v>2600</v>
      </c>
      <c r="K22" s="167">
        <f>J22/I22</f>
        <v>433.33333333333331</v>
      </c>
      <c r="L22" s="168">
        <v>6</v>
      </c>
      <c r="M22" s="166">
        <f>F22/V22*60</f>
        <v>2316.6757791142686</v>
      </c>
      <c r="N22" s="167">
        <f>M22/L22</f>
        <v>386.11262985237812</v>
      </c>
      <c r="O22" s="169">
        <f>L22-I22</f>
        <v>0</v>
      </c>
      <c r="P22" s="170">
        <f>N22-K22</f>
        <v>-47.220703480955194</v>
      </c>
      <c r="Q22" s="171">
        <f>N22/K22</f>
        <v>0.89102914581318027</v>
      </c>
      <c r="R22" s="308">
        <f>Q38</f>
        <v>0.89106637699884905</v>
      </c>
      <c r="S22" s="172">
        <v>0.25</v>
      </c>
      <c r="T22" s="173">
        <v>0.2711689814814815</v>
      </c>
      <c r="U22" s="174"/>
      <c r="V22" s="175">
        <v>30.483333333333356</v>
      </c>
      <c r="W22" s="173"/>
      <c r="X22" s="184"/>
      <c r="Y22" s="311"/>
      <c r="Z22" s="312"/>
      <c r="AA22" s="121">
        <f>M22-J22</f>
        <v>-283.32422088573139</v>
      </c>
      <c r="AB22" s="171">
        <f>M22/J22</f>
        <v>0.89102914581318027</v>
      </c>
      <c r="AC22" s="313">
        <f>AB38</f>
        <v>0.89106637699884894</v>
      </c>
    </row>
    <row r="23" spans="1:29" ht="15.75" customHeight="1">
      <c r="A23" s="303"/>
      <c r="B23" s="106" t="s">
        <v>116</v>
      </c>
      <c r="C23" s="298" t="s">
        <v>127</v>
      </c>
      <c r="D23" s="299"/>
      <c r="E23" s="107">
        <v>14.49</v>
      </c>
      <c r="F23" s="108">
        <v>1217</v>
      </c>
      <c r="G23" s="109">
        <f t="shared" si="12"/>
        <v>17634.330000000002</v>
      </c>
      <c r="H23" s="26"/>
      <c r="I23" s="110">
        <v>6</v>
      </c>
      <c r="J23" s="111">
        <v>2600</v>
      </c>
      <c r="K23" s="112">
        <f t="shared" ref="K23" si="13">J23/I23</f>
        <v>433.33333333333331</v>
      </c>
      <c r="L23" s="113">
        <v>6</v>
      </c>
      <c r="M23" s="111">
        <f>F23/V23*60</f>
        <v>2316.8693812797464</v>
      </c>
      <c r="N23" s="112">
        <f>M23/L23</f>
        <v>386.14489687995774</v>
      </c>
      <c r="O23" s="114">
        <f>L23-I23</f>
        <v>0</v>
      </c>
      <c r="P23" s="115">
        <f>N23-K23</f>
        <v>-47.188436453375573</v>
      </c>
      <c r="Q23" s="116">
        <f>N23/K23</f>
        <v>0.89110360818451795</v>
      </c>
      <c r="R23" s="309"/>
      <c r="S23" s="47">
        <v>0.27464120370370371</v>
      </c>
      <c r="T23" s="48">
        <v>0.29652777777777778</v>
      </c>
      <c r="U23" s="117">
        <v>4.9999999999999822</v>
      </c>
      <c r="V23" s="118">
        <v>31.516666666666666</v>
      </c>
      <c r="W23" s="119"/>
      <c r="X23" s="13"/>
      <c r="Y23" s="300"/>
      <c r="Z23" s="301"/>
      <c r="AA23" s="124">
        <f>M23-J23</f>
        <v>-283.13061872025355</v>
      </c>
      <c r="AB23" s="116">
        <f>M23/J23</f>
        <v>0.89110360818451784</v>
      </c>
      <c r="AC23" s="314"/>
    </row>
    <row r="24" spans="1:29" ht="15.75" customHeight="1">
      <c r="A24" s="303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3"/>
      <c r="Y24" s="300"/>
      <c r="Z24" s="301"/>
      <c r="AA24" s="124"/>
      <c r="AB24" s="116"/>
      <c r="AC24" s="314"/>
    </row>
    <row r="25" spans="1:29" ht="15.75" customHeight="1">
      <c r="A25" s="303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04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3"/>
      <c r="Y26" s="300"/>
      <c r="Z26" s="301"/>
      <c r="AA26" s="124"/>
      <c r="AB26" s="116"/>
      <c r="AC26" s="314"/>
    </row>
    <row r="27" spans="1:29" ht="15.75" customHeight="1">
      <c r="A27" s="304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50"/>
      <c r="Y27" s="300"/>
      <c r="Z27" s="301"/>
      <c r="AA27" s="124"/>
      <c r="AB27" s="116"/>
      <c r="AC27" s="314"/>
    </row>
    <row r="28" spans="1:29" ht="15.75" customHeight="1">
      <c r="A28" s="304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04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04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127"/>
      <c r="T30" s="128"/>
      <c r="U30" s="117"/>
      <c r="V30" s="141"/>
      <c r="W30" s="119"/>
      <c r="X30" s="123"/>
      <c r="Y30" s="300"/>
      <c r="Z30" s="301"/>
      <c r="AA30" s="124"/>
      <c r="AB30" s="116"/>
      <c r="AC30" s="314"/>
    </row>
    <row r="31" spans="1:29" ht="15.75" customHeight="1">
      <c r="A31" s="304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127"/>
      <c r="T31" s="128"/>
      <c r="U31" s="117"/>
      <c r="V31" s="141"/>
      <c r="W31" s="134"/>
      <c r="X31" s="135"/>
      <c r="Y31" s="300"/>
      <c r="Z31" s="301"/>
      <c r="AA31" s="124"/>
      <c r="AB31" s="116"/>
      <c r="AC31" s="314"/>
    </row>
    <row r="32" spans="1:29" ht="15.75" customHeight="1">
      <c r="A32" s="304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127"/>
      <c r="T32" s="128"/>
      <c r="U32" s="117"/>
      <c r="V32" s="141"/>
      <c r="W32" s="134"/>
      <c r="X32" s="135"/>
      <c r="Y32" s="300"/>
      <c r="Z32" s="301"/>
      <c r="AA32" s="124"/>
      <c r="AB32" s="116"/>
      <c r="AC32" s="314"/>
    </row>
    <row r="33" spans="1:29" ht="15.75" customHeight="1">
      <c r="A33" s="304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127"/>
      <c r="T33" s="128"/>
      <c r="U33" s="117"/>
      <c r="V33" s="141"/>
      <c r="W33" s="134"/>
      <c r="X33" s="135"/>
      <c r="Y33" s="300"/>
      <c r="Z33" s="301"/>
      <c r="AA33" s="124"/>
      <c r="AB33" s="116"/>
      <c r="AC33" s="314"/>
    </row>
    <row r="34" spans="1:29" ht="15.75" customHeight="1">
      <c r="A34" s="304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127"/>
      <c r="T34" s="128"/>
      <c r="U34" s="117"/>
      <c r="V34" s="141"/>
      <c r="W34" s="134"/>
      <c r="X34" s="135"/>
      <c r="Y34" s="300"/>
      <c r="Z34" s="301"/>
      <c r="AA34" s="124"/>
      <c r="AB34" s="116"/>
      <c r="AC34" s="314"/>
    </row>
    <row r="35" spans="1:29" ht="15.75" customHeight="1">
      <c r="A35" s="304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127"/>
      <c r="T35" s="128"/>
      <c r="U35" s="117"/>
      <c r="V35" s="141"/>
      <c r="W35" s="134"/>
      <c r="X35" s="135"/>
      <c r="Y35" s="300"/>
      <c r="Z35" s="301"/>
      <c r="AA35" s="124"/>
      <c r="AB35" s="116"/>
      <c r="AC35" s="314"/>
    </row>
    <row r="36" spans="1:29" ht="15.75" customHeight="1">
      <c r="A36" s="304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127"/>
      <c r="T36" s="128"/>
      <c r="U36" s="117"/>
      <c r="V36" s="141"/>
      <c r="W36" s="134"/>
      <c r="X36" s="135"/>
      <c r="Y36" s="300"/>
      <c r="Z36" s="301"/>
      <c r="AA36" s="124"/>
      <c r="AB36" s="116"/>
      <c r="AC36" s="314"/>
    </row>
    <row r="37" spans="1:29" ht="15.75" customHeight="1">
      <c r="A37" s="304"/>
      <c r="B37" s="106"/>
      <c r="C37" s="298"/>
      <c r="D37" s="299"/>
      <c r="E37" s="185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05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14">AVERAGE(I22:I37)</f>
        <v>6</v>
      </c>
      <c r="J38" s="148">
        <f t="shared" si="14"/>
        <v>2600</v>
      </c>
      <c r="K38" s="149">
        <f t="shared" ref="K38" si="15">J38/I38</f>
        <v>433.33333333333331</v>
      </c>
      <c r="L38" s="147">
        <f t="shared" ref="L38:M38" si="16">AVERAGE(L22:L37)</f>
        <v>6</v>
      </c>
      <c r="M38" s="148">
        <f t="shared" si="16"/>
        <v>2316.7725801970073</v>
      </c>
      <c r="N38" s="149">
        <f>M38/L38</f>
        <v>386.1287633661679</v>
      </c>
      <c r="O38" s="150">
        <f>L38-I38</f>
        <v>0</v>
      </c>
      <c r="P38" s="151">
        <f>N38-K38</f>
        <v>-47.204569967165412</v>
      </c>
      <c r="Q38" s="152">
        <f>N38/K38</f>
        <v>0.89106637699884905</v>
      </c>
      <c r="R38" s="310"/>
      <c r="S38" s="153">
        <f>S22</f>
        <v>0.25</v>
      </c>
      <c r="T38" s="154">
        <f>INDEX(T22:T37,COUNTA(T22:T37))</f>
        <v>0.29652777777777778</v>
      </c>
      <c r="U38" s="155"/>
      <c r="V38" s="181"/>
      <c r="W38" s="182"/>
      <c r="X38" s="149"/>
      <c r="Y38" s="296"/>
      <c r="Z38" s="297"/>
      <c r="AA38" s="183">
        <f>M38-J38</f>
        <v>-283.2274198029927</v>
      </c>
      <c r="AB38" s="152">
        <f>M38/J38</f>
        <v>0.89106637699884894</v>
      </c>
      <c r="AC38" s="315"/>
    </row>
    <row r="39" spans="1:29" ht="15.75" customHeight="1">
      <c r="A39" s="316" t="s">
        <v>128</v>
      </c>
      <c r="B39" s="120" t="s">
        <v>118</v>
      </c>
      <c r="C39" s="306" t="s">
        <v>129</v>
      </c>
      <c r="D39" s="307"/>
      <c r="E39" s="162">
        <v>21.45</v>
      </c>
      <c r="F39" s="103">
        <v>2089</v>
      </c>
      <c r="G39" s="163">
        <f t="shared" ref="G39:G42" si="17">E39*F39</f>
        <v>44809.049999999996</v>
      </c>
      <c r="H39" s="164"/>
      <c r="I39" s="165">
        <v>4</v>
      </c>
      <c r="J39" s="166">
        <v>3300</v>
      </c>
      <c r="K39" s="167">
        <f>J39/I39</f>
        <v>825</v>
      </c>
      <c r="L39" s="168">
        <v>4</v>
      </c>
      <c r="M39" s="166">
        <f>F39/V39*60</f>
        <v>2951.491365777078</v>
      </c>
      <c r="N39" s="167">
        <f>M39/L39</f>
        <v>737.87284144426951</v>
      </c>
      <c r="O39" s="169">
        <f>L39-I39</f>
        <v>0</v>
      </c>
      <c r="P39" s="170">
        <f>N39-K39</f>
        <v>-87.127158555730489</v>
      </c>
      <c r="Q39" s="171">
        <f>N39/K39</f>
        <v>0.89439132296275092</v>
      </c>
      <c r="R39" s="308">
        <f>Q55</f>
        <v>0.89309402813327576</v>
      </c>
      <c r="S39" s="172">
        <v>0.25</v>
      </c>
      <c r="T39" s="173">
        <v>0.27949074074074076</v>
      </c>
      <c r="U39" s="174"/>
      <c r="V39" s="175">
        <v>42.466666666666697</v>
      </c>
      <c r="W39" s="176"/>
      <c r="X39" s="177"/>
      <c r="Y39" s="311"/>
      <c r="Z39" s="312"/>
      <c r="AA39" s="121">
        <f>M39-J39</f>
        <v>-348.50863422292196</v>
      </c>
      <c r="AB39" s="171">
        <f>M39/J39</f>
        <v>0.89439132296275092</v>
      </c>
      <c r="AC39" s="313">
        <f>AB55</f>
        <v>0.89309402813327587</v>
      </c>
    </row>
    <row r="40" spans="1:29" ht="15.75" customHeight="1">
      <c r="A40" s="317"/>
      <c r="B40" s="106" t="s">
        <v>118</v>
      </c>
      <c r="C40" s="298" t="s">
        <v>130</v>
      </c>
      <c r="D40" s="299"/>
      <c r="E40" s="107">
        <v>22.28</v>
      </c>
      <c r="F40" s="108">
        <v>1314</v>
      </c>
      <c r="G40" s="109">
        <f t="shared" si="17"/>
        <v>29275.920000000002</v>
      </c>
      <c r="H40" s="26"/>
      <c r="I40" s="110">
        <v>5</v>
      </c>
      <c r="J40" s="111">
        <v>3300</v>
      </c>
      <c r="K40" s="112">
        <f t="shared" ref="K40:K42" si="18">J40/I40</f>
        <v>660</v>
      </c>
      <c r="L40" s="113">
        <v>5</v>
      </c>
      <c r="M40" s="111">
        <f>F40/V40*60</f>
        <v>2949.1271820448883</v>
      </c>
      <c r="N40" s="112">
        <f>M40/L40</f>
        <v>589.82543640897768</v>
      </c>
      <c r="O40" s="114">
        <f>L40-I40</f>
        <v>0</v>
      </c>
      <c r="P40" s="115">
        <f>N40-K40</f>
        <v>-70.17456359102232</v>
      </c>
      <c r="Q40" s="116">
        <f>N40/K40</f>
        <v>0.89367490364996616</v>
      </c>
      <c r="R40" s="309"/>
      <c r="S40" s="47">
        <v>0.28282407407407406</v>
      </c>
      <c r="T40" s="48">
        <v>0.30138888888888887</v>
      </c>
      <c r="U40" s="117">
        <v>4.799999999999951</v>
      </c>
      <c r="V40" s="118">
        <v>26.733333333333327</v>
      </c>
      <c r="W40" s="119"/>
      <c r="X40" s="123"/>
      <c r="Y40" s="300"/>
      <c r="Z40" s="301"/>
      <c r="AA40" s="124">
        <f>M40-J40</f>
        <v>-350.87281795511171</v>
      </c>
      <c r="AB40" s="116">
        <f>M40/J40</f>
        <v>0.89367490364996616</v>
      </c>
      <c r="AC40" s="314"/>
    </row>
    <row r="41" spans="1:29" ht="15.75" customHeight="1">
      <c r="A41" s="317"/>
      <c r="B41" s="106" t="s">
        <v>118</v>
      </c>
      <c r="C41" s="298" t="s">
        <v>131</v>
      </c>
      <c r="D41" s="299"/>
      <c r="E41" s="107">
        <v>17.89</v>
      </c>
      <c r="F41" s="108">
        <v>3101</v>
      </c>
      <c r="G41" s="109">
        <f t="shared" si="17"/>
        <v>55476.89</v>
      </c>
      <c r="H41" s="26"/>
      <c r="I41" s="110">
        <v>4</v>
      </c>
      <c r="J41" s="111">
        <v>3300</v>
      </c>
      <c r="K41" s="112">
        <f t="shared" si="18"/>
        <v>825</v>
      </c>
      <c r="L41" s="113">
        <v>4</v>
      </c>
      <c r="M41" s="111">
        <f>F41/V41*60</f>
        <v>2947.0960929250296</v>
      </c>
      <c r="N41" s="112">
        <f>M41/L41</f>
        <v>736.77402323125739</v>
      </c>
      <c r="O41" s="114">
        <f>L41-I41</f>
        <v>0</v>
      </c>
      <c r="P41" s="115">
        <f>N41-K41</f>
        <v>-88.225976768742612</v>
      </c>
      <c r="Q41" s="116">
        <f>N41/K41</f>
        <v>0.89305942209849376</v>
      </c>
      <c r="R41" s="309"/>
      <c r="S41" s="47">
        <v>0.30486111111111114</v>
      </c>
      <c r="T41" s="48">
        <v>0.34870370370370368</v>
      </c>
      <c r="U41" s="117">
        <v>5.0000000000000622</v>
      </c>
      <c r="V41" s="118">
        <v>63.133333333333262</v>
      </c>
      <c r="W41" s="119"/>
      <c r="X41" s="123"/>
      <c r="Y41" s="300"/>
      <c r="Z41" s="301"/>
      <c r="AA41" s="124">
        <f>M41-J41</f>
        <v>-352.90390707497045</v>
      </c>
      <c r="AB41" s="116">
        <f>M41/J41</f>
        <v>0.89305942209849376</v>
      </c>
      <c r="AC41" s="314"/>
    </row>
    <row r="42" spans="1:29" ht="15.75" customHeight="1">
      <c r="A42" s="317"/>
      <c r="B42" s="106" t="s">
        <v>118</v>
      </c>
      <c r="C42" s="298" t="s">
        <v>133</v>
      </c>
      <c r="D42" s="299"/>
      <c r="E42" s="107">
        <v>16.66</v>
      </c>
      <c r="F42" s="108">
        <v>5004</v>
      </c>
      <c r="G42" s="109">
        <f t="shared" si="17"/>
        <v>83366.64</v>
      </c>
      <c r="H42" s="26"/>
      <c r="I42" s="110">
        <v>4</v>
      </c>
      <c r="J42" s="111">
        <v>3300</v>
      </c>
      <c r="K42" s="112">
        <f t="shared" si="18"/>
        <v>825</v>
      </c>
      <c r="L42" s="113">
        <v>4</v>
      </c>
      <c r="M42" s="111">
        <f>F42/V42*60</f>
        <v>2941.1265306122464</v>
      </c>
      <c r="N42" s="112">
        <f>M42/L42</f>
        <v>735.28163265306159</v>
      </c>
      <c r="O42" s="114">
        <f>L42-I42</f>
        <v>0</v>
      </c>
      <c r="P42" s="115">
        <f>N42-K42</f>
        <v>-89.718367346938408</v>
      </c>
      <c r="Q42" s="116">
        <f>N42/K42</f>
        <v>0.89125046382189288</v>
      </c>
      <c r="R42" s="309"/>
      <c r="S42" s="47">
        <v>0.35208333333333336</v>
      </c>
      <c r="T42" s="48">
        <v>0.42297453703703702</v>
      </c>
      <c r="U42" s="117">
        <v>4.8666666666667346</v>
      </c>
      <c r="V42" s="118">
        <v>102.08333333333327</v>
      </c>
      <c r="W42" s="119"/>
      <c r="X42" s="123"/>
      <c r="Y42" s="300"/>
      <c r="Z42" s="301"/>
      <c r="AA42" s="124">
        <f>M42-J42</f>
        <v>-358.87346938775363</v>
      </c>
      <c r="AB42" s="116">
        <f>M42/J42</f>
        <v>0.89125046382189288</v>
      </c>
      <c r="AC42" s="314"/>
    </row>
    <row r="43" spans="1:29" ht="15.75" customHeight="1">
      <c r="A43" s="317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23"/>
      <c r="Y43" s="300"/>
      <c r="Z43" s="301"/>
      <c r="AA43" s="124"/>
      <c r="AB43" s="116"/>
      <c r="AC43" s="314"/>
    </row>
    <row r="44" spans="1:29" ht="15.75" customHeight="1">
      <c r="A44" s="317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300"/>
      <c r="Z44" s="301"/>
      <c r="AA44" s="124"/>
      <c r="AB44" s="116"/>
      <c r="AC44" s="314"/>
    </row>
    <row r="45" spans="1:29" ht="15.75" customHeight="1">
      <c r="A45" s="317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17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17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17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300"/>
      <c r="Z48" s="301"/>
      <c r="AA48" s="124"/>
      <c r="AB48" s="116"/>
      <c r="AC48" s="314"/>
    </row>
    <row r="49" spans="1:29" ht="15.75" customHeight="1">
      <c r="A49" s="317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300"/>
      <c r="Z49" s="301"/>
      <c r="AA49" s="124"/>
      <c r="AB49" s="116"/>
      <c r="AC49" s="314"/>
    </row>
    <row r="50" spans="1:29" ht="15.75" customHeight="1">
      <c r="A50" s="317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300"/>
      <c r="Z50" s="301"/>
      <c r="AA50" s="124"/>
      <c r="AB50" s="116"/>
      <c r="AC50" s="314"/>
    </row>
    <row r="51" spans="1:29" ht="15.75" customHeight="1">
      <c r="A51" s="317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300"/>
      <c r="Z51" s="301"/>
      <c r="AA51" s="124"/>
      <c r="AB51" s="116"/>
      <c r="AC51" s="314"/>
    </row>
    <row r="52" spans="1:29" ht="15.75" customHeight="1">
      <c r="A52" s="317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119"/>
      <c r="X52" s="123"/>
      <c r="Y52" s="300"/>
      <c r="Z52" s="301"/>
      <c r="AA52" s="124"/>
      <c r="AB52" s="116"/>
      <c r="AC52" s="314"/>
    </row>
    <row r="53" spans="1:29" ht="15.75" customHeight="1">
      <c r="A53" s="317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119"/>
      <c r="X53" s="123"/>
      <c r="Y53" s="300"/>
      <c r="Z53" s="301"/>
      <c r="AA53" s="124"/>
      <c r="AB53" s="116"/>
      <c r="AC53" s="314"/>
    </row>
    <row r="54" spans="1:29" ht="15.75" customHeight="1">
      <c r="A54" s="317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18"/>
      <c r="B55" s="144" t="s">
        <v>124</v>
      </c>
      <c r="C55" s="295"/>
      <c r="D55" s="295"/>
      <c r="E55" s="145"/>
      <c r="F55" s="105"/>
      <c r="G55" s="146"/>
      <c r="H55" s="75"/>
      <c r="I55" s="147">
        <f t="shared" ref="I55:J55" si="19">AVERAGE(I39:I54)</f>
        <v>4.25</v>
      </c>
      <c r="J55" s="148">
        <f t="shared" si="19"/>
        <v>3300</v>
      </c>
      <c r="K55" s="149">
        <f t="shared" ref="K55" si="20">J55/I55</f>
        <v>776.47058823529414</v>
      </c>
      <c r="L55" s="147">
        <f t="shared" ref="L55:M55" si="21">AVERAGE(L39:L54)</f>
        <v>4.25</v>
      </c>
      <c r="M55" s="148">
        <f t="shared" si="21"/>
        <v>2947.2102928398103</v>
      </c>
      <c r="N55" s="149">
        <f>M55/L55</f>
        <v>693.46124537407297</v>
      </c>
      <c r="O55" s="150">
        <f>L55-I55</f>
        <v>0</v>
      </c>
      <c r="P55" s="151">
        <f>N55-K55</f>
        <v>-83.009342861221171</v>
      </c>
      <c r="Q55" s="152">
        <f>N55/K55</f>
        <v>0.89309402813327576</v>
      </c>
      <c r="R55" s="310"/>
      <c r="S55" s="153">
        <f>S39</f>
        <v>0.25</v>
      </c>
      <c r="T55" s="154">
        <f>INDEX(T39:T54,COUNTA(T39:T54))</f>
        <v>0.42297453703703702</v>
      </c>
      <c r="U55" s="155"/>
      <c r="V55" s="181"/>
      <c r="W55" s="105"/>
      <c r="X55" s="75"/>
      <c r="Y55" s="296"/>
      <c r="Z55" s="297"/>
      <c r="AA55" s="183">
        <f>M55-J55</f>
        <v>-352.78970716018966</v>
      </c>
      <c r="AB55" s="152">
        <f>M55/J55</f>
        <v>0.89309402813327587</v>
      </c>
      <c r="AC55" s="315"/>
    </row>
    <row r="56" spans="1:29" ht="15.75" customHeight="1">
      <c r="A56" s="302" t="s">
        <v>72</v>
      </c>
      <c r="B56" s="120" t="s">
        <v>118</v>
      </c>
      <c r="C56" s="306" t="s">
        <v>134</v>
      </c>
      <c r="D56" s="307"/>
      <c r="E56" s="162">
        <v>18.18</v>
      </c>
      <c r="F56" s="103">
        <v>1438</v>
      </c>
      <c r="G56" s="163">
        <f t="shared" ref="G56:G59" si="22">E56*F56</f>
        <v>26142.84</v>
      </c>
      <c r="H56" s="164"/>
      <c r="I56" s="165">
        <v>3</v>
      </c>
      <c r="J56" s="166">
        <v>3600</v>
      </c>
      <c r="K56" s="167">
        <f>J56/I56</f>
        <v>1200</v>
      </c>
      <c r="L56" s="168">
        <v>3</v>
      </c>
      <c r="M56" s="166">
        <f>F56/V56*60</f>
        <v>3114.8014440433199</v>
      </c>
      <c r="N56" s="167">
        <f>M56/L56</f>
        <v>1038.26714801444</v>
      </c>
      <c r="O56" s="169">
        <f>L56-I56</f>
        <v>0</v>
      </c>
      <c r="P56" s="170">
        <f>N56-K56</f>
        <v>-161.73285198556005</v>
      </c>
      <c r="Q56" s="171">
        <f>N56/K56</f>
        <v>0.86522262334536659</v>
      </c>
      <c r="R56" s="308">
        <f>Q72</f>
        <v>0.87120193201183294</v>
      </c>
      <c r="S56" s="172">
        <v>0.166875</v>
      </c>
      <c r="T56" s="173">
        <v>0.18611111111111112</v>
      </c>
      <c r="U56" s="174"/>
      <c r="V56" s="175">
        <v>27.700000000000014</v>
      </c>
      <c r="W56" s="176"/>
      <c r="X56" s="177"/>
      <c r="Y56" s="311"/>
      <c r="Z56" s="312"/>
      <c r="AA56" s="121">
        <f>M56-J56</f>
        <v>-485.19855595668014</v>
      </c>
      <c r="AB56" s="171">
        <f>M56/J56</f>
        <v>0.86522262334536659</v>
      </c>
      <c r="AC56" s="313">
        <f>AB72</f>
        <v>0.87120193201183294</v>
      </c>
    </row>
    <row r="57" spans="1:29" ht="15.75" customHeight="1">
      <c r="A57" s="303"/>
      <c r="B57" s="106" t="s">
        <v>118</v>
      </c>
      <c r="C57" s="298" t="s">
        <v>135</v>
      </c>
      <c r="D57" s="299"/>
      <c r="E57" s="107">
        <v>14.03</v>
      </c>
      <c r="F57" s="108">
        <v>4732</v>
      </c>
      <c r="G57" s="109">
        <f t="shared" si="22"/>
        <v>66389.959999999992</v>
      </c>
      <c r="H57" s="26"/>
      <c r="I57" s="110">
        <v>3</v>
      </c>
      <c r="J57" s="111">
        <v>3000</v>
      </c>
      <c r="K57" s="112">
        <f t="shared" ref="K57:K93" si="23">J57/I57</f>
        <v>1000</v>
      </c>
      <c r="L57" s="113">
        <v>3</v>
      </c>
      <c r="M57" s="111">
        <f>F57/V57*60</f>
        <v>2683.1312017640576</v>
      </c>
      <c r="N57" s="112">
        <f>M57/L57</f>
        <v>894.37706725468581</v>
      </c>
      <c r="O57" s="114">
        <f>L57-I57</f>
        <v>0</v>
      </c>
      <c r="P57" s="115">
        <f>N57-K57</f>
        <v>-105.62293274531419</v>
      </c>
      <c r="Q57" s="116">
        <f>N57/K57</f>
        <v>0.8943770672546858</v>
      </c>
      <c r="R57" s="309"/>
      <c r="S57" s="47">
        <v>0.19665509259259259</v>
      </c>
      <c r="T57" s="48">
        <v>0.27013888888888887</v>
      </c>
      <c r="U57" s="117">
        <v>15.183333333333323</v>
      </c>
      <c r="V57" s="118">
        <v>105.81666666666665</v>
      </c>
      <c r="W57" s="119"/>
      <c r="X57" s="123"/>
      <c r="Y57" s="300"/>
      <c r="Z57" s="301"/>
      <c r="AA57" s="124">
        <f>M57-J57</f>
        <v>-316.86879823594245</v>
      </c>
      <c r="AB57" s="116">
        <f>M57/J57</f>
        <v>0.8943770672546858</v>
      </c>
      <c r="AC57" s="314"/>
    </row>
    <row r="58" spans="1:29" ht="15.75" customHeight="1">
      <c r="A58" s="303"/>
      <c r="B58" s="106" t="s">
        <v>118</v>
      </c>
      <c r="C58" s="298" t="s">
        <v>136</v>
      </c>
      <c r="D58" s="299"/>
      <c r="E58" s="107">
        <v>18.18</v>
      </c>
      <c r="F58" s="108">
        <v>2502</v>
      </c>
      <c r="G58" s="109">
        <f t="shared" si="22"/>
        <v>45486.36</v>
      </c>
      <c r="H58" s="26"/>
      <c r="I58" s="110">
        <v>3</v>
      </c>
      <c r="J58" s="111">
        <v>3600</v>
      </c>
      <c r="K58" s="112">
        <f t="shared" si="23"/>
        <v>1200</v>
      </c>
      <c r="L58" s="113">
        <v>3</v>
      </c>
      <c r="M58" s="111">
        <f>F58/V58*60</f>
        <v>3112.3704215618523</v>
      </c>
      <c r="N58" s="112">
        <f>M58/L58</f>
        <v>1037.4568071872841</v>
      </c>
      <c r="O58" s="114">
        <f>L58-I58</f>
        <v>0</v>
      </c>
      <c r="P58" s="115">
        <f>N58-K58</f>
        <v>-162.54319281271592</v>
      </c>
      <c r="Q58" s="116">
        <f>N58/K58</f>
        <v>0.86454733932273675</v>
      </c>
      <c r="R58" s="309"/>
      <c r="S58" s="47">
        <v>0.28055555555555556</v>
      </c>
      <c r="T58" s="48">
        <v>0.31405092592592593</v>
      </c>
      <c r="U58" s="117">
        <v>15.000000000000027</v>
      </c>
      <c r="V58" s="118">
        <v>48.233333333333334</v>
      </c>
      <c r="W58" s="119"/>
      <c r="X58" s="123"/>
      <c r="Y58" s="300"/>
      <c r="Z58" s="301"/>
      <c r="AA58" s="124">
        <f>M58-J58</f>
        <v>-487.62957843814775</v>
      </c>
      <c r="AB58" s="116">
        <f>M58/J58</f>
        <v>0.86454733932273675</v>
      </c>
      <c r="AC58" s="314"/>
    </row>
    <row r="59" spans="1:29" ht="15.75" customHeight="1">
      <c r="A59" s="303"/>
      <c r="B59" s="106" t="s">
        <v>118</v>
      </c>
      <c r="C59" s="298" t="s">
        <v>137</v>
      </c>
      <c r="D59" s="299"/>
      <c r="E59" s="107">
        <v>14.28</v>
      </c>
      <c r="F59" s="108">
        <v>6292</v>
      </c>
      <c r="G59" s="109">
        <f t="shared" si="22"/>
        <v>89849.76</v>
      </c>
      <c r="H59" s="26"/>
      <c r="I59" s="110">
        <v>3</v>
      </c>
      <c r="J59" s="111">
        <v>3600</v>
      </c>
      <c r="K59" s="112">
        <f t="shared" si="23"/>
        <v>1200</v>
      </c>
      <c r="L59" s="113">
        <v>3</v>
      </c>
      <c r="M59" s="111">
        <f>F59/V59*60</f>
        <v>3112.283594394064</v>
      </c>
      <c r="N59" s="112">
        <f>M59/L59</f>
        <v>1037.4278647980213</v>
      </c>
      <c r="O59" s="114">
        <f>L59-I59</f>
        <v>0</v>
      </c>
      <c r="P59" s="115">
        <f>N59-K59</f>
        <v>-162.57213520197865</v>
      </c>
      <c r="Q59" s="116">
        <f>N59/K59</f>
        <v>0.86452322066501774</v>
      </c>
      <c r="R59" s="309"/>
      <c r="S59" s="47">
        <v>0.32430555555555557</v>
      </c>
      <c r="T59" s="48">
        <v>0.40854166666666669</v>
      </c>
      <c r="U59" s="117">
        <v>14.766666666666683</v>
      </c>
      <c r="V59" s="118">
        <v>121.30000000000001</v>
      </c>
      <c r="W59" s="119"/>
      <c r="X59" s="123"/>
      <c r="Y59" s="300"/>
      <c r="Z59" s="301"/>
      <c r="AA59" s="124">
        <f>M59-J59</f>
        <v>-487.71640560593596</v>
      </c>
      <c r="AB59" s="116">
        <f>M59/J59</f>
        <v>0.86452322066501774</v>
      </c>
      <c r="AC59" s="314"/>
    </row>
    <row r="60" spans="1:29" ht="15.75" customHeight="1">
      <c r="A60" s="304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300"/>
      <c r="Z60" s="301"/>
      <c r="AA60" s="124"/>
      <c r="AB60" s="116"/>
      <c r="AC60" s="314"/>
    </row>
    <row r="61" spans="1:29" ht="15.75" customHeight="1">
      <c r="A61" s="304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300"/>
      <c r="Z61" s="301"/>
      <c r="AA61" s="124"/>
      <c r="AB61" s="116"/>
      <c r="AC61" s="314"/>
    </row>
    <row r="62" spans="1:29" ht="15.75" customHeight="1">
      <c r="A62" s="304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23"/>
      <c r="Y62" s="300"/>
      <c r="Z62" s="301"/>
      <c r="AA62" s="124"/>
      <c r="AB62" s="116"/>
      <c r="AC62" s="314"/>
    </row>
    <row r="63" spans="1:29" ht="15.75" customHeight="1">
      <c r="A63" s="304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04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23"/>
      <c r="Y64" s="300"/>
      <c r="Z64" s="301"/>
      <c r="AA64" s="124"/>
      <c r="AB64" s="116"/>
      <c r="AC64" s="314"/>
    </row>
    <row r="65" spans="1:29" ht="15.75" customHeight="1">
      <c r="A65" s="304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23"/>
      <c r="Y65" s="300"/>
      <c r="Z65" s="301"/>
      <c r="AA65" s="124"/>
      <c r="AB65" s="116"/>
      <c r="AC65" s="314"/>
    </row>
    <row r="66" spans="1:29" ht="15.75" customHeight="1">
      <c r="A66" s="304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34"/>
      <c r="X66" s="135"/>
      <c r="Y66" s="300"/>
      <c r="Z66" s="301"/>
      <c r="AA66" s="124"/>
      <c r="AB66" s="116"/>
      <c r="AC66" s="314"/>
    </row>
    <row r="67" spans="1:29" ht="15.75" customHeight="1">
      <c r="A67" s="304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34"/>
      <c r="X67" s="135"/>
      <c r="Y67" s="300"/>
      <c r="Z67" s="301"/>
      <c r="AA67" s="124"/>
      <c r="AB67" s="116"/>
      <c r="AC67" s="314"/>
    </row>
    <row r="68" spans="1:29" ht="15.75" customHeight="1">
      <c r="A68" s="304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34"/>
      <c r="X68" s="135"/>
      <c r="Y68" s="300"/>
      <c r="Z68" s="301"/>
      <c r="AA68" s="124"/>
      <c r="AB68" s="116"/>
      <c r="AC68" s="314"/>
    </row>
    <row r="69" spans="1:29" ht="15.75" customHeight="1">
      <c r="A69" s="304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34"/>
      <c r="X69" s="135"/>
      <c r="Y69" s="300"/>
      <c r="Z69" s="301"/>
      <c r="AA69" s="124"/>
      <c r="AB69" s="116"/>
      <c r="AC69" s="314"/>
    </row>
    <row r="70" spans="1:29" ht="15.75" customHeight="1">
      <c r="A70" s="304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34"/>
      <c r="X70" s="135"/>
      <c r="Y70" s="300"/>
      <c r="Z70" s="301"/>
      <c r="AA70" s="124"/>
      <c r="AB70" s="116"/>
      <c r="AC70" s="314"/>
    </row>
    <row r="71" spans="1:29" ht="15.75" customHeight="1">
      <c r="A71" s="304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05"/>
      <c r="B72" s="144" t="s">
        <v>124</v>
      </c>
      <c r="C72" s="295"/>
      <c r="D72" s="295"/>
      <c r="E72" s="145"/>
      <c r="F72" s="105"/>
      <c r="G72" s="146"/>
      <c r="H72" s="75"/>
      <c r="I72" s="147">
        <f t="shared" ref="I72:J72" si="24">AVERAGE(I56:I71)</f>
        <v>3</v>
      </c>
      <c r="J72" s="148">
        <f t="shared" si="24"/>
        <v>3450</v>
      </c>
      <c r="K72" s="149">
        <f t="shared" ref="K72" si="25">J72/I72</f>
        <v>1150</v>
      </c>
      <c r="L72" s="147">
        <f t="shared" ref="L72:M72" si="26">AVERAGE(L56:L71)</f>
        <v>3</v>
      </c>
      <c r="M72" s="148">
        <f t="shared" si="26"/>
        <v>3005.6466654408237</v>
      </c>
      <c r="N72" s="149">
        <f>M72/L72</f>
        <v>1001.8822218136079</v>
      </c>
      <c r="O72" s="150">
        <f>L72-I72</f>
        <v>0</v>
      </c>
      <c r="P72" s="151">
        <f>N72-K72</f>
        <v>-148.11777818639212</v>
      </c>
      <c r="Q72" s="152">
        <f>N72/K72</f>
        <v>0.87120193201183294</v>
      </c>
      <c r="R72" s="310"/>
      <c r="S72" s="153">
        <f>S56</f>
        <v>0.166875</v>
      </c>
      <c r="T72" s="154">
        <f>INDEX(T56:T71,COUNTA(T56:T71))</f>
        <v>0.40854166666666669</v>
      </c>
      <c r="U72" s="155"/>
      <c r="V72" s="181"/>
      <c r="W72" s="105"/>
      <c r="X72" s="75"/>
      <c r="Y72" s="296"/>
      <c r="Z72" s="297"/>
      <c r="AA72" s="183">
        <f>M72-J72</f>
        <v>-444.35333455917635</v>
      </c>
      <c r="AB72" s="152">
        <f>M72/J72</f>
        <v>0.87120193201183294</v>
      </c>
      <c r="AC72" s="315"/>
    </row>
    <row r="73" spans="1:29" ht="15.75" customHeight="1">
      <c r="A73" s="316" t="s">
        <v>79</v>
      </c>
      <c r="B73" s="120" t="s">
        <v>118</v>
      </c>
      <c r="C73" s="306" t="s">
        <v>138</v>
      </c>
      <c r="D73" s="307"/>
      <c r="E73" s="162">
        <v>25.45</v>
      </c>
      <c r="F73" s="103">
        <v>1027</v>
      </c>
      <c r="G73" s="163">
        <f t="shared" ref="G73:G76" si="27">E73*F73</f>
        <v>26137.149999999998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2922.6877470355744</v>
      </c>
      <c r="N73" s="167">
        <f>M73/L73</f>
        <v>730.67193675889359</v>
      </c>
      <c r="O73" s="169">
        <f>L73-I73</f>
        <v>0</v>
      </c>
      <c r="P73" s="170">
        <f>N73-K73</f>
        <v>-94.328063241106406</v>
      </c>
      <c r="Q73" s="171">
        <f>N73/K73</f>
        <v>0.88566295364714376</v>
      </c>
      <c r="R73" s="308">
        <f>Q89</f>
        <v>0.88781401256305481</v>
      </c>
      <c r="S73" s="172">
        <v>0.25</v>
      </c>
      <c r="T73" s="173">
        <v>0.2646412037037037</v>
      </c>
      <c r="U73" s="174"/>
      <c r="V73" s="175">
        <v>21.083333333333325</v>
      </c>
      <c r="W73" s="173"/>
      <c r="X73" s="184"/>
      <c r="Y73" s="311"/>
      <c r="Z73" s="312"/>
      <c r="AA73" s="121">
        <f>M73-J73</f>
        <v>-377.31225296442562</v>
      </c>
      <c r="AB73" s="171">
        <f>M73/J73</f>
        <v>0.88566295364714376</v>
      </c>
      <c r="AC73" s="313">
        <f>AB89</f>
        <v>0.88781401256305481</v>
      </c>
    </row>
    <row r="74" spans="1:29" ht="15.75" customHeight="1">
      <c r="A74" s="317"/>
      <c r="B74" s="106" t="s">
        <v>118</v>
      </c>
      <c r="C74" s="298" t="s">
        <v>139</v>
      </c>
      <c r="D74" s="299"/>
      <c r="E74" s="107">
        <v>25.03</v>
      </c>
      <c r="F74" s="108">
        <v>1821</v>
      </c>
      <c r="G74" s="109">
        <f t="shared" si="27"/>
        <v>45579.630000000005</v>
      </c>
      <c r="H74" s="26"/>
      <c r="I74" s="110">
        <v>4</v>
      </c>
      <c r="J74" s="111">
        <v>3300</v>
      </c>
      <c r="K74" s="112">
        <f t="shared" si="23"/>
        <v>825</v>
      </c>
      <c r="L74" s="113">
        <v>4</v>
      </c>
      <c r="M74" s="111">
        <f>F74/V74*60</f>
        <v>2921.3903743315559</v>
      </c>
      <c r="N74" s="112">
        <f>M74/L74</f>
        <v>730.34759358288898</v>
      </c>
      <c r="O74" s="114">
        <f>L74-I74</f>
        <v>0</v>
      </c>
      <c r="P74" s="115">
        <f>N74-K74</f>
        <v>-94.652406417111024</v>
      </c>
      <c r="Q74" s="116">
        <f>N74/K74</f>
        <v>0.88526981040350183</v>
      </c>
      <c r="R74" s="309"/>
      <c r="S74" s="47">
        <v>0.27500000000000002</v>
      </c>
      <c r="T74" s="48">
        <v>0.3009722222222222</v>
      </c>
      <c r="U74" s="117">
        <v>14.916666666666707</v>
      </c>
      <c r="V74" s="118">
        <v>37.399999999999935</v>
      </c>
      <c r="W74" s="119"/>
      <c r="X74" s="13"/>
      <c r="Y74" s="300"/>
      <c r="Z74" s="301"/>
      <c r="AA74" s="124">
        <f>M74-J74</f>
        <v>-378.6096256684441</v>
      </c>
      <c r="AB74" s="116">
        <f>M74/J74</f>
        <v>0.88526981040350183</v>
      </c>
      <c r="AC74" s="314"/>
    </row>
    <row r="75" spans="1:29" ht="15.75" customHeight="1">
      <c r="A75" s="317"/>
      <c r="B75" s="106" t="s">
        <v>118</v>
      </c>
      <c r="C75" s="298" t="s">
        <v>140</v>
      </c>
      <c r="D75" s="299"/>
      <c r="E75" s="107">
        <v>24.82</v>
      </c>
      <c r="F75" s="108">
        <v>2046</v>
      </c>
      <c r="G75" s="109">
        <f t="shared" si="27"/>
        <v>50781.72</v>
      </c>
      <c r="H75" s="26"/>
      <c r="I75" s="110">
        <v>4</v>
      </c>
      <c r="J75" s="111">
        <v>3300</v>
      </c>
      <c r="K75" s="112">
        <f t="shared" si="23"/>
        <v>825</v>
      </c>
      <c r="L75" s="113">
        <v>4</v>
      </c>
      <c r="M75" s="111">
        <f>F75/V75*60</f>
        <v>2921.6977389924714</v>
      </c>
      <c r="N75" s="112">
        <f>M75/L75</f>
        <v>730.42443474811785</v>
      </c>
      <c r="O75" s="114">
        <f>L75-I75</f>
        <v>0</v>
      </c>
      <c r="P75" s="115">
        <f>N75-K75</f>
        <v>-94.575565251882153</v>
      </c>
      <c r="Q75" s="116">
        <f>N75/K75</f>
        <v>0.88536295120983977</v>
      </c>
      <c r="R75" s="309"/>
      <c r="S75" s="47">
        <v>0.31111111111111117</v>
      </c>
      <c r="T75" s="48">
        <v>0.34028935185185183</v>
      </c>
      <c r="U75" s="117">
        <v>14.600000000000124</v>
      </c>
      <c r="V75" s="118">
        <v>42.016666666666545</v>
      </c>
      <c r="W75" s="119"/>
      <c r="X75" s="13"/>
      <c r="Y75" s="300"/>
      <c r="Z75" s="301"/>
      <c r="AA75" s="124">
        <f>M75-J75</f>
        <v>-378.30226100752861</v>
      </c>
      <c r="AB75" s="116">
        <f>M75/J75</f>
        <v>0.88536295120983977</v>
      </c>
      <c r="AC75" s="314"/>
    </row>
    <row r="76" spans="1:29" ht="15.75" customHeight="1">
      <c r="A76" s="317"/>
      <c r="B76" s="106" t="s">
        <v>118</v>
      </c>
      <c r="C76" s="298" t="s">
        <v>141</v>
      </c>
      <c r="D76" s="299"/>
      <c r="E76" s="107">
        <v>30</v>
      </c>
      <c r="F76" s="108">
        <v>3417</v>
      </c>
      <c r="G76" s="109">
        <f t="shared" si="27"/>
        <v>102510</v>
      </c>
      <c r="H76" s="26"/>
      <c r="I76" s="110">
        <v>3</v>
      </c>
      <c r="J76" s="111">
        <v>3000</v>
      </c>
      <c r="K76" s="112">
        <f t="shared" si="23"/>
        <v>1000</v>
      </c>
      <c r="L76" s="113">
        <v>3</v>
      </c>
      <c r="M76" s="111">
        <f>F76/V76*60</f>
        <v>2687.0249017038059</v>
      </c>
      <c r="N76" s="112">
        <f>M76/L76</f>
        <v>895.67496723460192</v>
      </c>
      <c r="O76" s="114">
        <f>L76-I76</f>
        <v>0</v>
      </c>
      <c r="P76" s="115">
        <f>N76-K76</f>
        <v>-104.32503276539808</v>
      </c>
      <c r="Q76" s="116">
        <f>N76/K76</f>
        <v>0.89567496723460194</v>
      </c>
      <c r="R76" s="309"/>
      <c r="S76" s="47">
        <v>0.35069444444444453</v>
      </c>
      <c r="T76" s="48">
        <v>0.40368055555555554</v>
      </c>
      <c r="U76" s="117">
        <v>14.983333333333491</v>
      </c>
      <c r="V76" s="118">
        <v>76.299999999999855</v>
      </c>
      <c r="W76" s="119"/>
      <c r="X76" s="123"/>
      <c r="Y76" s="300"/>
      <c r="Z76" s="301"/>
      <c r="AA76" s="124">
        <f>M76-J76</f>
        <v>-312.97509829619412</v>
      </c>
      <c r="AB76" s="116">
        <f>M76/J76</f>
        <v>0.89567496723460194</v>
      </c>
      <c r="AC76" s="314"/>
    </row>
    <row r="77" spans="1:29" ht="15.75" customHeight="1">
      <c r="A77" s="317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17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50"/>
      <c r="Y78" s="300"/>
      <c r="Z78" s="301"/>
      <c r="AA78" s="124"/>
      <c r="AB78" s="116"/>
      <c r="AC78" s="314"/>
    </row>
    <row r="79" spans="1:29" ht="15.75" customHeight="1">
      <c r="A79" s="317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17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17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34"/>
      <c r="X81" s="135"/>
      <c r="Y81" s="300"/>
      <c r="Z81" s="301"/>
      <c r="AA81" s="124"/>
      <c r="AB81" s="116"/>
      <c r="AC81" s="314"/>
    </row>
    <row r="82" spans="1:29" ht="15.75" customHeight="1">
      <c r="A82" s="317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34"/>
      <c r="X82" s="135"/>
      <c r="Y82" s="300"/>
      <c r="Z82" s="301"/>
      <c r="AA82" s="124"/>
      <c r="AB82" s="116"/>
      <c r="AC82" s="314"/>
    </row>
    <row r="83" spans="1:29" ht="15.75" customHeight="1">
      <c r="A83" s="317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34"/>
      <c r="X83" s="135"/>
      <c r="Y83" s="300"/>
      <c r="Z83" s="301"/>
      <c r="AA83" s="124"/>
      <c r="AB83" s="116"/>
      <c r="AC83" s="314"/>
    </row>
    <row r="84" spans="1:29" ht="15.75" customHeight="1">
      <c r="A84" s="317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34"/>
      <c r="X84" s="135"/>
      <c r="Y84" s="300"/>
      <c r="Z84" s="301"/>
      <c r="AA84" s="124"/>
      <c r="AB84" s="116"/>
      <c r="AC84" s="314"/>
    </row>
    <row r="85" spans="1:29" ht="15.75" customHeight="1">
      <c r="A85" s="317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34"/>
      <c r="X85" s="135"/>
      <c r="Y85" s="300"/>
      <c r="Z85" s="301"/>
      <c r="AA85" s="124"/>
      <c r="AB85" s="116"/>
      <c r="AC85" s="314"/>
    </row>
    <row r="86" spans="1:29" ht="15.75" customHeight="1">
      <c r="A86" s="317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34"/>
      <c r="X86" s="135"/>
      <c r="Y86" s="300"/>
      <c r="Z86" s="301"/>
      <c r="AA86" s="124"/>
      <c r="AB86" s="116"/>
      <c r="AC86" s="314"/>
    </row>
    <row r="87" spans="1:29" ht="15.75" customHeight="1">
      <c r="A87" s="317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34"/>
      <c r="X87" s="135"/>
      <c r="Y87" s="300"/>
      <c r="Z87" s="301"/>
      <c r="AA87" s="124"/>
      <c r="AB87" s="116"/>
      <c r="AC87" s="314"/>
    </row>
    <row r="88" spans="1:29" ht="15.75" customHeight="1">
      <c r="A88" s="317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18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28">AVERAGE(I73:I88)</f>
        <v>3.75</v>
      </c>
      <c r="J89" s="148">
        <f t="shared" si="28"/>
        <v>3225</v>
      </c>
      <c r="K89" s="149">
        <f t="shared" ref="K89" si="29">J89/I89</f>
        <v>860</v>
      </c>
      <c r="L89" s="147">
        <f t="shared" ref="L89:M89" si="30">AVERAGE(L73:L88)</f>
        <v>3.75</v>
      </c>
      <c r="M89" s="148">
        <f t="shared" si="30"/>
        <v>2863.2001905158518</v>
      </c>
      <c r="N89" s="149">
        <f>M89/L89</f>
        <v>763.52005080422714</v>
      </c>
      <c r="O89" s="150">
        <f>L89-I89</f>
        <v>0</v>
      </c>
      <c r="P89" s="151">
        <f>N89-K89</f>
        <v>-96.479949195772861</v>
      </c>
      <c r="Q89" s="152">
        <f>N89/K89</f>
        <v>0.88781401256305481</v>
      </c>
      <c r="R89" s="310"/>
      <c r="S89" s="153">
        <f>S73</f>
        <v>0.25</v>
      </c>
      <c r="T89" s="154">
        <f>INDEX(T73:T88,COUNTA(T73:T88))</f>
        <v>0.40368055555555554</v>
      </c>
      <c r="U89" s="155"/>
      <c r="V89" s="181"/>
      <c r="W89" s="182"/>
      <c r="X89" s="149"/>
      <c r="Y89" s="296"/>
      <c r="Z89" s="297"/>
      <c r="AA89" s="183">
        <f>M89-J89</f>
        <v>-361.79980948414823</v>
      </c>
      <c r="AB89" s="152">
        <f>M89/J89</f>
        <v>0.88781401256305481</v>
      </c>
      <c r="AC89" s="315"/>
    </row>
    <row r="90" spans="1:29" ht="15.75" customHeight="1">
      <c r="A90" s="302" t="s">
        <v>142</v>
      </c>
      <c r="B90" s="120" t="s">
        <v>116</v>
      </c>
      <c r="C90" s="306" t="s">
        <v>143</v>
      </c>
      <c r="D90" s="307"/>
      <c r="E90" s="162">
        <v>25.64</v>
      </c>
      <c r="F90" s="103">
        <v>1474</v>
      </c>
      <c r="G90" s="163">
        <f t="shared" ref="G90:G93" si="31">E90*F90</f>
        <v>37793.360000000001</v>
      </c>
      <c r="H90" s="164"/>
      <c r="I90" s="165">
        <v>11</v>
      </c>
      <c r="J90" s="166">
        <v>3600</v>
      </c>
      <c r="K90" s="167">
        <f>J90/I90</f>
        <v>327.27272727272725</v>
      </c>
      <c r="L90" s="168">
        <v>11</v>
      </c>
      <c r="M90" s="166">
        <f>F90/V90*60</f>
        <v>3151.0688836104496</v>
      </c>
      <c r="N90" s="167">
        <f>M90/L90</f>
        <v>286.46080760094998</v>
      </c>
      <c r="O90" s="169">
        <f>L90-I90</f>
        <v>0</v>
      </c>
      <c r="P90" s="170">
        <f>N90-K90</f>
        <v>-40.811919671777275</v>
      </c>
      <c r="Q90" s="171">
        <f>N90/K90</f>
        <v>0.87529691211401384</v>
      </c>
      <c r="R90" s="308">
        <f>Q106</f>
        <v>0.86790307225299934</v>
      </c>
      <c r="S90" s="172">
        <v>0.70833333333333337</v>
      </c>
      <c r="T90" s="173">
        <v>0.72782407407407412</v>
      </c>
      <c r="U90" s="174"/>
      <c r="V90" s="175">
        <v>28.066666666666684</v>
      </c>
      <c r="W90" s="173"/>
      <c r="X90" s="184"/>
      <c r="Y90" s="311"/>
      <c r="Z90" s="312"/>
      <c r="AA90" s="121">
        <f>M90-J90</f>
        <v>-448.93111638955043</v>
      </c>
      <c r="AB90" s="171">
        <f>M90/J90</f>
        <v>0.87529691211401373</v>
      </c>
      <c r="AC90" s="313">
        <f>AB106</f>
        <v>0.86790307225299923</v>
      </c>
    </row>
    <row r="91" spans="1:29" ht="15.75" customHeight="1">
      <c r="A91" s="303"/>
      <c r="B91" s="106" t="s">
        <v>116</v>
      </c>
      <c r="C91" s="298" t="s">
        <v>144</v>
      </c>
      <c r="D91" s="299"/>
      <c r="E91" s="107">
        <v>29.52</v>
      </c>
      <c r="F91" s="108">
        <v>1900</v>
      </c>
      <c r="G91" s="109">
        <f t="shared" si="31"/>
        <v>56088</v>
      </c>
      <c r="H91" s="26"/>
      <c r="I91" s="110">
        <v>17</v>
      </c>
      <c r="J91" s="111">
        <v>3600</v>
      </c>
      <c r="K91" s="112">
        <f t="shared" si="23"/>
        <v>211.76470588235293</v>
      </c>
      <c r="L91" s="113">
        <v>17</v>
      </c>
      <c r="M91" s="111">
        <f>F91/V91*60</f>
        <v>3117.5934366454044</v>
      </c>
      <c r="N91" s="112">
        <f>M91/L91</f>
        <v>183.38784921443556</v>
      </c>
      <c r="O91" s="114">
        <f>L91-I91</f>
        <v>0</v>
      </c>
      <c r="P91" s="115">
        <f>N91-K91</f>
        <v>-28.376856667917366</v>
      </c>
      <c r="Q91" s="116">
        <f>N91/K91</f>
        <v>0.86599817684594571</v>
      </c>
      <c r="R91" s="309"/>
      <c r="S91" s="47">
        <v>0.73155092592592597</v>
      </c>
      <c r="T91" s="48">
        <v>0.75694444444444442</v>
      </c>
      <c r="U91" s="117">
        <v>5.3666666666666529</v>
      </c>
      <c r="V91" s="118">
        <v>36.566666666666578</v>
      </c>
      <c r="W91" s="119"/>
      <c r="X91" s="13"/>
      <c r="Y91" s="300"/>
      <c r="Z91" s="301"/>
      <c r="AA91" s="124">
        <f>M91-J91</f>
        <v>-482.40656335459562</v>
      </c>
      <c r="AB91" s="116">
        <f>M91/J91</f>
        <v>0.86599817684594571</v>
      </c>
      <c r="AC91" s="314"/>
    </row>
    <row r="92" spans="1:29" ht="15.75" customHeight="1">
      <c r="A92" s="303"/>
      <c r="B92" s="106" t="s">
        <v>116</v>
      </c>
      <c r="C92" s="298" t="s">
        <v>145</v>
      </c>
      <c r="D92" s="299"/>
      <c r="E92" s="107">
        <v>29.85</v>
      </c>
      <c r="F92" s="108">
        <v>1998</v>
      </c>
      <c r="G92" s="109">
        <f t="shared" si="31"/>
        <v>59640.3</v>
      </c>
      <c r="H92" s="26"/>
      <c r="I92" s="110">
        <v>17</v>
      </c>
      <c r="J92" s="111">
        <v>3600</v>
      </c>
      <c r="K92" s="112">
        <f t="shared" si="23"/>
        <v>211.76470588235293</v>
      </c>
      <c r="L92" s="113">
        <v>17</v>
      </c>
      <c r="M92" s="111">
        <f>F92/V92*60</f>
        <v>3117.8153446033734</v>
      </c>
      <c r="N92" s="112">
        <f>M92/L92</f>
        <v>183.40090262372786</v>
      </c>
      <c r="O92" s="114">
        <f>L92-I92</f>
        <v>0</v>
      </c>
      <c r="P92" s="115">
        <f>N92-K92</f>
        <v>-28.363803258625069</v>
      </c>
      <c r="Q92" s="116">
        <f>N92/K92</f>
        <v>0.86605981794538156</v>
      </c>
      <c r="R92" s="309"/>
      <c r="S92" s="47">
        <v>0.76041666666666663</v>
      </c>
      <c r="T92" s="48">
        <v>0.78711805555555558</v>
      </c>
      <c r="U92" s="117">
        <v>4.9999999999999822</v>
      </c>
      <c r="V92" s="118">
        <v>38.450000000000095</v>
      </c>
      <c r="W92" s="119"/>
      <c r="X92" s="13"/>
      <c r="Y92" s="300"/>
      <c r="Z92" s="301"/>
      <c r="AA92" s="124">
        <f>M92-J92</f>
        <v>-482.18465539662657</v>
      </c>
      <c r="AB92" s="116">
        <f>M92/J92</f>
        <v>0.86605981794538156</v>
      </c>
      <c r="AC92" s="314"/>
    </row>
    <row r="93" spans="1:29" ht="15.75" customHeight="1">
      <c r="A93" s="303"/>
      <c r="B93" s="106" t="s">
        <v>118</v>
      </c>
      <c r="C93" s="298" t="s">
        <v>146</v>
      </c>
      <c r="D93" s="299"/>
      <c r="E93" s="107">
        <v>28.57</v>
      </c>
      <c r="F93" s="108">
        <v>1961</v>
      </c>
      <c r="G93" s="109">
        <f t="shared" si="31"/>
        <v>56025.770000000004</v>
      </c>
      <c r="H93" s="26"/>
      <c r="I93" s="110">
        <v>12</v>
      </c>
      <c r="J93" s="111">
        <v>3600</v>
      </c>
      <c r="K93" s="112">
        <f t="shared" si="23"/>
        <v>300</v>
      </c>
      <c r="L93" s="113">
        <v>12</v>
      </c>
      <c r="M93" s="111">
        <f>F93/V93*60</f>
        <v>3111.3265755839625</v>
      </c>
      <c r="N93" s="112">
        <f>M93/L93</f>
        <v>259.27721463199686</v>
      </c>
      <c r="O93" s="114">
        <f>L93-I93</f>
        <v>0</v>
      </c>
      <c r="P93" s="115">
        <f>N93-K93</f>
        <v>-40.722785368003144</v>
      </c>
      <c r="Q93" s="116">
        <f>N93/K93</f>
        <v>0.86425738210665615</v>
      </c>
      <c r="R93" s="309"/>
      <c r="S93" s="47">
        <v>0.79040509259259262</v>
      </c>
      <c r="T93" s="48">
        <v>0.81666666666666665</v>
      </c>
      <c r="U93" s="117">
        <v>4.7333333333333272</v>
      </c>
      <c r="V93" s="118">
        <v>37.816666666666606</v>
      </c>
      <c r="W93" s="119"/>
      <c r="X93" s="123"/>
      <c r="Y93" s="300"/>
      <c r="Z93" s="301"/>
      <c r="AA93" s="124">
        <f>M93-J93</f>
        <v>-488.67342441603751</v>
      </c>
      <c r="AB93" s="116">
        <f>M93/J93</f>
        <v>0.86425738210665626</v>
      </c>
      <c r="AC93" s="314"/>
    </row>
    <row r="94" spans="1:29" ht="15.75" customHeight="1">
      <c r="A94" s="304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04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50"/>
      <c r="Y95" s="300"/>
      <c r="Z95" s="301"/>
      <c r="AA95" s="124"/>
      <c r="AB95" s="116"/>
      <c r="AC95" s="314"/>
    </row>
    <row r="96" spans="1:29" ht="15.75" customHeight="1">
      <c r="A96" s="304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04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04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34"/>
      <c r="X98" s="135"/>
      <c r="Y98" s="300"/>
      <c r="Z98" s="301"/>
      <c r="AA98" s="124"/>
      <c r="AB98" s="116"/>
      <c r="AC98" s="314"/>
    </row>
    <row r="99" spans="1:29" ht="15.75" customHeight="1">
      <c r="A99" s="304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34"/>
      <c r="X99" s="135"/>
      <c r="Y99" s="300"/>
      <c r="Z99" s="301"/>
      <c r="AA99" s="124"/>
      <c r="AB99" s="116"/>
      <c r="AC99" s="314"/>
    </row>
    <row r="100" spans="1:29" ht="15.75" customHeight="1">
      <c r="A100" s="304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04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04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04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04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04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05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32">AVERAGE(I90:I105)</f>
        <v>14.25</v>
      </c>
      <c r="J106" s="148">
        <f t="shared" si="32"/>
        <v>3600</v>
      </c>
      <c r="K106" s="149">
        <f t="shared" ref="K106" si="33">J106/I106</f>
        <v>252.63157894736841</v>
      </c>
      <c r="L106" s="147">
        <f t="shared" ref="L106:M106" si="34">AVERAGE(L90:L105)</f>
        <v>14.25</v>
      </c>
      <c r="M106" s="148">
        <f t="shared" si="34"/>
        <v>3124.4510601107972</v>
      </c>
      <c r="N106" s="149">
        <f>M106/L106</f>
        <v>219.25972351654718</v>
      </c>
      <c r="O106" s="150">
        <f>L106-I106</f>
        <v>0</v>
      </c>
      <c r="P106" s="151">
        <f>N106-K106</f>
        <v>-33.371855430821228</v>
      </c>
      <c r="Q106" s="152">
        <f>N106/K106</f>
        <v>0.86790307225299934</v>
      </c>
      <c r="R106" s="310"/>
      <c r="S106" s="153">
        <f>S90</f>
        <v>0.70833333333333337</v>
      </c>
      <c r="T106" s="154">
        <f>INDEX(T90:T105,COUNTA(T90:T105))</f>
        <v>0.81666666666666665</v>
      </c>
      <c r="U106" s="155"/>
      <c r="V106" s="181"/>
      <c r="W106" s="182"/>
      <c r="X106" s="149"/>
      <c r="Y106" s="296"/>
      <c r="Z106" s="297"/>
      <c r="AA106" s="183">
        <f>M106-J106</f>
        <v>-475.54893988920276</v>
      </c>
      <c r="AB106" s="152">
        <f>M106/J106</f>
        <v>0.86790307225299923</v>
      </c>
      <c r="AC106" s="315"/>
    </row>
    <row r="107" spans="1:29" ht="15.75" customHeight="1">
      <c r="A107" s="316" t="s">
        <v>147</v>
      </c>
      <c r="B107" s="120" t="s">
        <v>118</v>
      </c>
      <c r="C107" s="306" t="s">
        <v>148</v>
      </c>
      <c r="D107" s="307"/>
      <c r="E107" s="162">
        <v>22.48</v>
      </c>
      <c r="F107" s="103">
        <v>3212</v>
      </c>
      <c r="G107" s="163">
        <f t="shared" ref="G107:G109" si="35">E107*F107</f>
        <v>72205.759999999995</v>
      </c>
      <c r="H107" s="164"/>
      <c r="I107" s="165">
        <v>5</v>
      </c>
      <c r="J107" s="166">
        <v>3000</v>
      </c>
      <c r="K107" s="167">
        <f>J107/I107</f>
        <v>600</v>
      </c>
      <c r="L107" s="168">
        <v>5</v>
      </c>
      <c r="M107" s="166">
        <f>F107/V107*60</f>
        <v>2659.4296228150906</v>
      </c>
      <c r="N107" s="167">
        <f>M107/L107</f>
        <v>531.88592456301808</v>
      </c>
      <c r="O107" s="169">
        <f>L107-I107</f>
        <v>0</v>
      </c>
      <c r="P107" s="170">
        <f>N107-K107</f>
        <v>-68.114075436981921</v>
      </c>
      <c r="Q107" s="171">
        <f>N107/K107</f>
        <v>0.88647654093836348</v>
      </c>
      <c r="R107" s="308">
        <f>Q123</f>
        <v>0.88796120450701499</v>
      </c>
      <c r="S107" s="172">
        <v>0.70833333333333337</v>
      </c>
      <c r="T107" s="173">
        <v>0.75865740740740739</v>
      </c>
      <c r="U107" s="174"/>
      <c r="V107" s="175">
        <v>72.466666666666583</v>
      </c>
      <c r="W107" s="176"/>
      <c r="X107" s="177"/>
      <c r="Y107" s="311"/>
      <c r="Z107" s="312"/>
      <c r="AA107" s="121">
        <f>M107-J107</f>
        <v>-340.57037718490938</v>
      </c>
      <c r="AB107" s="171">
        <f>M107/J107</f>
        <v>0.88647654093836359</v>
      </c>
      <c r="AC107" s="313">
        <f>AB123</f>
        <v>0.88796120450701499</v>
      </c>
    </row>
    <row r="108" spans="1:29" ht="15.75" customHeight="1">
      <c r="A108" s="317"/>
      <c r="B108" s="106" t="s">
        <v>118</v>
      </c>
      <c r="C108" s="298" t="s">
        <v>149</v>
      </c>
      <c r="D108" s="299"/>
      <c r="E108" s="107">
        <v>24.54</v>
      </c>
      <c r="F108" s="108">
        <v>2933</v>
      </c>
      <c r="G108" s="109">
        <f t="shared" si="35"/>
        <v>71975.819999999992</v>
      </c>
      <c r="H108" s="26"/>
      <c r="I108" s="110">
        <v>4</v>
      </c>
      <c r="J108" s="111">
        <v>3000</v>
      </c>
      <c r="K108" s="112">
        <f t="shared" ref="K108:K109" si="36">J108/I108</f>
        <v>750</v>
      </c>
      <c r="L108" s="113">
        <v>4</v>
      </c>
      <c r="M108" s="111">
        <f>F108/V108*60</f>
        <v>2656.3018867924538</v>
      </c>
      <c r="N108" s="112">
        <f>M108/L108</f>
        <v>664.07547169811346</v>
      </c>
      <c r="O108" s="114">
        <f>L108-I108</f>
        <v>0</v>
      </c>
      <c r="P108" s="115">
        <f>N108-K108</f>
        <v>-85.924528301886539</v>
      </c>
      <c r="Q108" s="116">
        <f>N108/K108</f>
        <v>0.88543396226415128</v>
      </c>
      <c r="R108" s="309"/>
      <c r="S108" s="47">
        <v>0.76180555555555562</v>
      </c>
      <c r="T108" s="48">
        <v>0.80781250000000004</v>
      </c>
      <c r="U108" s="117">
        <v>4.5333333333334558</v>
      </c>
      <c r="V108" s="118">
        <v>66.249999999999972</v>
      </c>
      <c r="W108" s="119"/>
      <c r="X108" s="123"/>
      <c r="Y108" s="300"/>
      <c r="Z108" s="301"/>
      <c r="AA108" s="124">
        <f>M108-J108</f>
        <v>-343.69811320754616</v>
      </c>
      <c r="AB108" s="116">
        <f>M108/J108</f>
        <v>0.88543396226415128</v>
      </c>
      <c r="AC108" s="314"/>
    </row>
    <row r="109" spans="1:29" ht="15.75" customHeight="1">
      <c r="A109" s="317"/>
      <c r="B109" s="106" t="s">
        <v>118</v>
      </c>
      <c r="C109" s="298" t="s">
        <v>150</v>
      </c>
      <c r="D109" s="299"/>
      <c r="E109" s="107">
        <v>17.89</v>
      </c>
      <c r="F109" s="108">
        <v>5270</v>
      </c>
      <c r="G109" s="109">
        <f t="shared" si="35"/>
        <v>94280.3</v>
      </c>
      <c r="H109" s="26"/>
      <c r="I109" s="110">
        <v>4</v>
      </c>
      <c r="J109" s="111">
        <v>3300</v>
      </c>
      <c r="K109" s="112">
        <f t="shared" si="36"/>
        <v>825</v>
      </c>
      <c r="L109" s="113">
        <v>4</v>
      </c>
      <c r="M109" s="111">
        <f>F109/V109*60</f>
        <v>2942.3076923076933</v>
      </c>
      <c r="N109" s="112">
        <f>M109/L109</f>
        <v>735.57692307692332</v>
      </c>
      <c r="O109" s="114">
        <f>L109-I109</f>
        <v>0</v>
      </c>
      <c r="P109" s="115">
        <f>N109-K109</f>
        <v>-89.423076923076678</v>
      </c>
      <c r="Q109" s="116">
        <f>N109/K109</f>
        <v>0.89160839160839189</v>
      </c>
      <c r="R109" s="309"/>
      <c r="S109" s="47">
        <v>0.81111111111111112</v>
      </c>
      <c r="T109" s="48">
        <v>0.88574074074074072</v>
      </c>
      <c r="U109" s="117">
        <v>4.7499999999999432</v>
      </c>
      <c r="V109" s="118">
        <v>107.46666666666663</v>
      </c>
      <c r="W109" s="119"/>
      <c r="X109" s="123"/>
      <c r="Y109" s="300"/>
      <c r="Z109" s="301"/>
      <c r="AA109" s="124">
        <f>M109-J109</f>
        <v>-357.69230769230671</v>
      </c>
      <c r="AB109" s="116">
        <f>M109/J109</f>
        <v>0.89160839160839189</v>
      </c>
      <c r="AC109" s="314"/>
    </row>
    <row r="110" spans="1:29" ht="15.75" customHeight="1">
      <c r="A110" s="317"/>
      <c r="B110" s="106"/>
      <c r="C110" s="298"/>
      <c r="D110" s="299"/>
      <c r="E110" s="107"/>
      <c r="F110" s="108"/>
      <c r="G110" s="109"/>
      <c r="H110" s="26"/>
      <c r="I110" s="110"/>
      <c r="J110" s="111"/>
      <c r="K110" s="112"/>
      <c r="L110" s="113"/>
      <c r="M110" s="111"/>
      <c r="N110" s="112"/>
      <c r="O110" s="114"/>
      <c r="P110" s="115"/>
      <c r="Q110" s="116"/>
      <c r="R110" s="309"/>
      <c r="S110" s="47"/>
      <c r="T110" s="48"/>
      <c r="U110" s="117"/>
      <c r="V110" s="118"/>
      <c r="W110" s="119"/>
      <c r="X110" s="123"/>
      <c r="Y110" s="300"/>
      <c r="Z110" s="301"/>
      <c r="AA110" s="124"/>
      <c r="AB110" s="116"/>
      <c r="AC110" s="314"/>
    </row>
    <row r="111" spans="1:29" ht="15.75" customHeight="1">
      <c r="A111" s="317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17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300"/>
      <c r="Z112" s="301"/>
      <c r="AA112" s="124"/>
      <c r="AB112" s="116"/>
      <c r="AC112" s="314"/>
    </row>
    <row r="113" spans="1:29" ht="15.75" customHeight="1">
      <c r="A113" s="317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17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17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23"/>
      <c r="Y115" s="300"/>
      <c r="Z115" s="301"/>
      <c r="AA115" s="124"/>
      <c r="AB115" s="116"/>
      <c r="AC115" s="314"/>
    </row>
    <row r="116" spans="1:29" ht="15.75" customHeight="1">
      <c r="A116" s="317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23"/>
      <c r="Y116" s="300"/>
      <c r="Z116" s="301"/>
      <c r="AA116" s="124"/>
      <c r="AB116" s="116"/>
      <c r="AC116" s="314"/>
    </row>
    <row r="117" spans="1:29" ht="15.75" customHeight="1">
      <c r="A117" s="317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23"/>
      <c r="Y117" s="300"/>
      <c r="Z117" s="301"/>
      <c r="AA117" s="124"/>
      <c r="AB117" s="116"/>
      <c r="AC117" s="314"/>
    </row>
    <row r="118" spans="1:29" ht="15.75" customHeight="1">
      <c r="A118" s="317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23"/>
      <c r="Y118" s="300"/>
      <c r="Z118" s="301"/>
      <c r="AA118" s="124"/>
      <c r="AB118" s="116"/>
      <c r="AC118" s="314"/>
    </row>
    <row r="119" spans="1:29" ht="15.75" customHeight="1">
      <c r="A119" s="317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23"/>
      <c r="Y119" s="300"/>
      <c r="Z119" s="301"/>
      <c r="AA119" s="124"/>
      <c r="AB119" s="116"/>
      <c r="AC119" s="314"/>
    </row>
    <row r="120" spans="1:29" ht="15.75" customHeight="1">
      <c r="A120" s="317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23"/>
      <c r="Y120" s="300"/>
      <c r="Z120" s="301"/>
      <c r="AA120" s="124"/>
      <c r="AB120" s="116"/>
      <c r="AC120" s="314"/>
    </row>
    <row r="121" spans="1:29" ht="15.75" customHeight="1">
      <c r="A121" s="317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23"/>
      <c r="Y121" s="300"/>
      <c r="Z121" s="301"/>
      <c r="AA121" s="124"/>
      <c r="AB121" s="116"/>
      <c r="AC121" s="314"/>
    </row>
    <row r="122" spans="1:29" ht="15.75" customHeight="1">
      <c r="A122" s="317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18"/>
      <c r="B123" s="144" t="s">
        <v>124</v>
      </c>
      <c r="C123" s="295"/>
      <c r="D123" s="295"/>
      <c r="E123" s="145"/>
      <c r="F123" s="105"/>
      <c r="G123" s="146"/>
      <c r="H123" s="75"/>
      <c r="I123" s="147">
        <f t="shared" ref="I123:J123" si="37">AVERAGE(I107:I122)</f>
        <v>4.333333333333333</v>
      </c>
      <c r="J123" s="148">
        <f t="shared" si="37"/>
        <v>3100</v>
      </c>
      <c r="K123" s="149">
        <f t="shared" ref="K123" si="38">J123/I123</f>
        <v>715.38461538461547</v>
      </c>
      <c r="L123" s="147">
        <f t="shared" ref="L123:M123" si="39">AVERAGE(L107:L122)</f>
        <v>4.333333333333333</v>
      </c>
      <c r="M123" s="148">
        <f t="shared" si="39"/>
        <v>2752.6797339717464</v>
      </c>
      <c r="N123" s="149">
        <f>M123/L123</f>
        <v>635.2337847627108</v>
      </c>
      <c r="O123" s="150">
        <f>L123-I123</f>
        <v>0</v>
      </c>
      <c r="P123" s="151">
        <f>N123-K123</f>
        <v>-80.150830621904674</v>
      </c>
      <c r="Q123" s="152">
        <f>N123/K123</f>
        <v>0.88796120450701499</v>
      </c>
      <c r="R123" s="310"/>
      <c r="S123" s="153">
        <f>S107</f>
        <v>0.70833333333333337</v>
      </c>
      <c r="T123" s="154">
        <f>INDEX(T107:T122,COUNTA(T107:T122))</f>
        <v>0.88574074074074072</v>
      </c>
      <c r="U123" s="155"/>
      <c r="V123" s="181"/>
      <c r="W123" s="105"/>
      <c r="X123" s="75"/>
      <c r="Y123" s="296"/>
      <c r="Z123" s="297"/>
      <c r="AA123" s="183">
        <f>M123-J123</f>
        <v>-347.32026602825363</v>
      </c>
      <c r="AB123" s="152">
        <f>M123/J123</f>
        <v>0.88796120450701499</v>
      </c>
      <c r="AC123" s="315"/>
    </row>
    <row r="124" spans="1:29" ht="15.75" customHeight="1">
      <c r="A124" s="302" t="s">
        <v>151</v>
      </c>
      <c r="B124" s="120" t="s">
        <v>118</v>
      </c>
      <c r="C124" s="306" t="s">
        <v>152</v>
      </c>
      <c r="D124" s="307"/>
      <c r="E124" s="162">
        <v>16.7</v>
      </c>
      <c r="F124" s="103">
        <v>1954</v>
      </c>
      <c r="G124" s="163">
        <f t="shared" ref="G124:G127" si="40">E124*F124</f>
        <v>32631.8</v>
      </c>
      <c r="H124" s="164"/>
      <c r="I124" s="165">
        <v>3</v>
      </c>
      <c r="J124" s="166">
        <v>3300</v>
      </c>
      <c r="K124" s="167">
        <f>J124/I124</f>
        <v>1100</v>
      </c>
      <c r="L124" s="168">
        <v>3</v>
      </c>
      <c r="M124" s="166">
        <f>F124/V124*60</f>
        <v>2948.1978206202789</v>
      </c>
      <c r="N124" s="167">
        <f>M124/L124</f>
        <v>982.73260687342633</v>
      </c>
      <c r="O124" s="169">
        <f>L124-I124</f>
        <v>0</v>
      </c>
      <c r="P124" s="170">
        <f>N124-K124</f>
        <v>-117.26739312657367</v>
      </c>
      <c r="Q124" s="171">
        <f>N124/K124</f>
        <v>0.89339327897584209</v>
      </c>
      <c r="R124" s="308">
        <f>Q140</f>
        <v>0.89237589356127833</v>
      </c>
      <c r="S124" s="172">
        <v>0.70849537037037036</v>
      </c>
      <c r="T124" s="173">
        <v>0.73611111111111116</v>
      </c>
      <c r="U124" s="174"/>
      <c r="V124" s="175">
        <v>39.766666666666751</v>
      </c>
      <c r="W124" s="176"/>
      <c r="X124" s="177"/>
      <c r="Y124" s="311"/>
      <c r="Z124" s="312"/>
      <c r="AA124" s="121">
        <f>M124-J124</f>
        <v>-351.80217937972111</v>
      </c>
      <c r="AB124" s="171">
        <f>M124/J124</f>
        <v>0.89339327897584209</v>
      </c>
      <c r="AC124" s="313">
        <f>AB140</f>
        <v>0.89237589356127833</v>
      </c>
    </row>
    <row r="125" spans="1:29" ht="15.75" customHeight="1">
      <c r="A125" s="303"/>
      <c r="B125" s="106" t="s">
        <v>118</v>
      </c>
      <c r="C125" s="298" t="s">
        <v>153</v>
      </c>
      <c r="D125" s="299"/>
      <c r="E125" s="107">
        <v>22.28</v>
      </c>
      <c r="F125" s="108">
        <v>1792</v>
      </c>
      <c r="G125" s="109">
        <f t="shared" si="40"/>
        <v>39925.760000000002</v>
      </c>
      <c r="H125" s="26"/>
      <c r="I125" s="110">
        <v>5</v>
      </c>
      <c r="J125" s="111">
        <v>3300</v>
      </c>
      <c r="K125" s="112">
        <f t="shared" ref="K125:K163" si="41">J125/I125</f>
        <v>660</v>
      </c>
      <c r="L125" s="113">
        <v>5</v>
      </c>
      <c r="M125" s="111">
        <f>F125/V125*60</f>
        <v>2944.4089456869087</v>
      </c>
      <c r="N125" s="112">
        <f>M125/L125</f>
        <v>588.8817891373817</v>
      </c>
      <c r="O125" s="114">
        <f>L125-I125</f>
        <v>0</v>
      </c>
      <c r="P125" s="115">
        <f>N125-K125</f>
        <v>-71.118210862618298</v>
      </c>
      <c r="Q125" s="116">
        <f>N125/K125</f>
        <v>0.89224513505663894</v>
      </c>
      <c r="R125" s="309"/>
      <c r="S125" s="47">
        <v>0.7399189814814815</v>
      </c>
      <c r="T125" s="48">
        <v>0.76527777777777772</v>
      </c>
      <c r="U125" s="117">
        <v>5.4833333333332845</v>
      </c>
      <c r="V125" s="118">
        <v>36.516666666666566</v>
      </c>
      <c r="W125" s="119"/>
      <c r="X125" s="123"/>
      <c r="Y125" s="300"/>
      <c r="Z125" s="301"/>
      <c r="AA125" s="124">
        <f>M125-J125</f>
        <v>-355.59105431309126</v>
      </c>
      <c r="AB125" s="116">
        <f>M125/J125</f>
        <v>0.89224513505663905</v>
      </c>
      <c r="AC125" s="314"/>
    </row>
    <row r="126" spans="1:29" ht="15.75" customHeight="1">
      <c r="A126" s="303"/>
      <c r="B126" s="106" t="s">
        <v>118</v>
      </c>
      <c r="C126" s="298" t="s">
        <v>154</v>
      </c>
      <c r="D126" s="299"/>
      <c r="E126" s="107">
        <v>18.18</v>
      </c>
      <c r="F126" s="108">
        <v>894</v>
      </c>
      <c r="G126" s="109">
        <f t="shared" si="40"/>
        <v>16252.92</v>
      </c>
      <c r="H126" s="26"/>
      <c r="I126" s="110">
        <v>4</v>
      </c>
      <c r="J126" s="111">
        <v>3300</v>
      </c>
      <c r="K126" s="112">
        <f t="shared" si="41"/>
        <v>825</v>
      </c>
      <c r="L126" s="113">
        <v>4</v>
      </c>
      <c r="M126" s="111">
        <f>F126/V126*60</f>
        <v>2944.5562671546336</v>
      </c>
      <c r="N126" s="112">
        <f>M126/L126</f>
        <v>736.1390667886584</v>
      </c>
      <c r="O126" s="114">
        <f>L126-I126</f>
        <v>0</v>
      </c>
      <c r="P126" s="115">
        <f>N126-K126</f>
        <v>-88.860933211341603</v>
      </c>
      <c r="Q126" s="116">
        <f>N126/K126</f>
        <v>0.89228977792564657</v>
      </c>
      <c r="R126" s="309"/>
      <c r="S126" s="47">
        <v>0.76875000000000004</v>
      </c>
      <c r="T126" s="48">
        <v>0.78140046296296295</v>
      </c>
      <c r="U126" s="117">
        <v>5.0000000000001421</v>
      </c>
      <c r="V126" s="118">
        <v>18.216666666666583</v>
      </c>
      <c r="W126" s="119"/>
      <c r="X126" s="123"/>
      <c r="Y126" s="300"/>
      <c r="Z126" s="301"/>
      <c r="AA126" s="124">
        <f>M126-J126</f>
        <v>-355.44373284536641</v>
      </c>
      <c r="AB126" s="116">
        <f>M126/J126</f>
        <v>0.89228977792564657</v>
      </c>
      <c r="AC126" s="314"/>
    </row>
    <row r="127" spans="1:29" ht="15.75" customHeight="1">
      <c r="A127" s="303"/>
      <c r="B127" s="106" t="s">
        <v>118</v>
      </c>
      <c r="C127" s="298" t="s">
        <v>155</v>
      </c>
      <c r="D127" s="299"/>
      <c r="E127" s="107">
        <v>16.66</v>
      </c>
      <c r="F127" s="108">
        <v>8051</v>
      </c>
      <c r="G127" s="109">
        <f t="shared" si="40"/>
        <v>134129.66</v>
      </c>
      <c r="H127" s="26"/>
      <c r="I127" s="110">
        <v>4</v>
      </c>
      <c r="J127" s="111">
        <v>3300</v>
      </c>
      <c r="K127" s="112">
        <f t="shared" si="41"/>
        <v>825</v>
      </c>
      <c r="L127" s="113">
        <v>4</v>
      </c>
      <c r="M127" s="111">
        <f>F127/V127*60</f>
        <v>2942.1987615470516</v>
      </c>
      <c r="N127" s="112">
        <f>M127/L127</f>
        <v>735.5496903867629</v>
      </c>
      <c r="O127" s="114">
        <f>L127-I127</f>
        <v>0</v>
      </c>
      <c r="P127" s="115">
        <f>N127-K127</f>
        <v>-89.450309613237096</v>
      </c>
      <c r="Q127" s="116">
        <f>N127/K127</f>
        <v>0.8915753822869853</v>
      </c>
      <c r="R127" s="309"/>
      <c r="S127" s="47">
        <v>0.78472222222222221</v>
      </c>
      <c r="T127" s="48">
        <v>0.8987384259259259</v>
      </c>
      <c r="U127" s="117">
        <v>4.783333333333335</v>
      </c>
      <c r="V127" s="118">
        <v>164.18333333333331</v>
      </c>
      <c r="W127" s="119"/>
      <c r="X127" s="123"/>
      <c r="Y127" s="300"/>
      <c r="Z127" s="301"/>
      <c r="AA127" s="124">
        <f>M127-J127</f>
        <v>-357.80123845294838</v>
      </c>
      <c r="AB127" s="116">
        <f>M127/J127</f>
        <v>0.8915753822869853</v>
      </c>
      <c r="AC127" s="314"/>
    </row>
    <row r="128" spans="1:29" ht="15.75" customHeight="1">
      <c r="A128" s="304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04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300"/>
      <c r="Z129" s="301"/>
      <c r="AA129" s="124"/>
      <c r="AB129" s="116"/>
      <c r="AC129" s="314"/>
    </row>
    <row r="130" spans="1:29" ht="15.75" customHeight="1">
      <c r="A130" s="304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04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04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300"/>
      <c r="Z132" s="301"/>
      <c r="AA132" s="124"/>
      <c r="AB132" s="116"/>
      <c r="AC132" s="314"/>
    </row>
    <row r="133" spans="1:29" ht="15.75" customHeight="1">
      <c r="A133" s="304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300"/>
      <c r="Z133" s="301"/>
      <c r="AA133" s="124"/>
      <c r="AB133" s="116"/>
      <c r="AC133" s="314"/>
    </row>
    <row r="134" spans="1:29" ht="15.75" customHeight="1">
      <c r="A134" s="304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04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04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04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04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04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05"/>
      <c r="B140" s="144" t="s">
        <v>124</v>
      </c>
      <c r="C140" s="295"/>
      <c r="D140" s="295"/>
      <c r="E140" s="145"/>
      <c r="F140" s="105"/>
      <c r="G140" s="146"/>
      <c r="H140" s="75"/>
      <c r="I140" s="147">
        <f t="shared" ref="I140:J140" si="42">AVERAGE(I124:I139)</f>
        <v>4</v>
      </c>
      <c r="J140" s="148">
        <f t="shared" si="42"/>
        <v>3300</v>
      </c>
      <c r="K140" s="149">
        <f t="shared" ref="K140" si="43">J140/I140</f>
        <v>825</v>
      </c>
      <c r="L140" s="147">
        <f t="shared" ref="L140:M140" si="44">AVERAGE(L124:L139)</f>
        <v>4</v>
      </c>
      <c r="M140" s="148">
        <f t="shared" si="44"/>
        <v>2944.8404487522184</v>
      </c>
      <c r="N140" s="149">
        <f>M140/L140</f>
        <v>736.21011218805461</v>
      </c>
      <c r="O140" s="150">
        <f>L140-I140</f>
        <v>0</v>
      </c>
      <c r="P140" s="151">
        <f>N140-K140</f>
        <v>-88.789887811945391</v>
      </c>
      <c r="Q140" s="152">
        <f>N140/K140</f>
        <v>0.89237589356127833</v>
      </c>
      <c r="R140" s="310"/>
      <c r="S140" s="153">
        <f>S124</f>
        <v>0.70849537037037036</v>
      </c>
      <c r="T140" s="154">
        <f>INDEX(T124:T139,COUNTA(T124:T139))</f>
        <v>0.8987384259259259</v>
      </c>
      <c r="U140" s="155"/>
      <c r="V140" s="181"/>
      <c r="W140" s="105"/>
      <c r="X140" s="75"/>
      <c r="Y140" s="296"/>
      <c r="Z140" s="297"/>
      <c r="AA140" s="183">
        <f>M140-J140</f>
        <v>-355.15955124778156</v>
      </c>
      <c r="AB140" s="152">
        <f>M140/J140</f>
        <v>0.89237589356127833</v>
      </c>
      <c r="AC140" s="315"/>
    </row>
    <row r="141" spans="1:29" ht="15.75" customHeight="1">
      <c r="A141" s="316" t="s">
        <v>156</v>
      </c>
      <c r="B141" s="120" t="s">
        <v>118</v>
      </c>
      <c r="C141" s="306" t="s">
        <v>157</v>
      </c>
      <c r="D141" s="307"/>
      <c r="E141" s="162">
        <v>14.03</v>
      </c>
      <c r="F141" s="103">
        <v>1368</v>
      </c>
      <c r="G141" s="163">
        <f t="shared" ref="G141:G144" si="45">E141*F141</f>
        <v>19193.04</v>
      </c>
      <c r="H141" s="164">
        <v>2</v>
      </c>
      <c r="I141" s="165">
        <v>3</v>
      </c>
      <c r="J141" s="166">
        <v>3000</v>
      </c>
      <c r="K141" s="167">
        <f>J141/I141</f>
        <v>1000</v>
      </c>
      <c r="L141" s="168">
        <v>3</v>
      </c>
      <c r="M141" s="166">
        <f>F141/V141*60</f>
        <v>2683.8147138964687</v>
      </c>
      <c r="N141" s="167">
        <f>M141/L141</f>
        <v>894.60490463215626</v>
      </c>
      <c r="O141" s="169">
        <f>L141-I141</f>
        <v>0</v>
      </c>
      <c r="P141" s="170">
        <f>N141-K141</f>
        <v>-105.39509536784374</v>
      </c>
      <c r="Q141" s="171">
        <f>N141/K141</f>
        <v>0.89460490463215625</v>
      </c>
      <c r="R141" s="308">
        <f>Q157</f>
        <v>0.88642838394881585</v>
      </c>
      <c r="S141" s="172">
        <v>0.70862268518518523</v>
      </c>
      <c r="T141" s="173">
        <v>0.72986111111111107</v>
      </c>
      <c r="U141" s="174"/>
      <c r="V141" s="175">
        <v>30.583333333333211</v>
      </c>
      <c r="W141" s="176"/>
      <c r="X141" s="177"/>
      <c r="Y141" s="311"/>
      <c r="Z141" s="312"/>
      <c r="AA141" s="121">
        <f>M141-J141</f>
        <v>-316.18528610353133</v>
      </c>
      <c r="AB141" s="171">
        <f>M141/J141</f>
        <v>0.89460490463215625</v>
      </c>
      <c r="AC141" s="313">
        <f>AB157</f>
        <v>0.88642838394881596</v>
      </c>
    </row>
    <row r="142" spans="1:29" ht="15.75" customHeight="1">
      <c r="A142" s="317"/>
      <c r="B142" s="106" t="s">
        <v>118</v>
      </c>
      <c r="C142" s="298" t="s">
        <v>158</v>
      </c>
      <c r="D142" s="299"/>
      <c r="E142" s="107">
        <v>18.18</v>
      </c>
      <c r="F142" s="108">
        <v>1938</v>
      </c>
      <c r="G142" s="109">
        <f t="shared" si="45"/>
        <v>35232.839999999997</v>
      </c>
      <c r="H142" s="26"/>
      <c r="I142" s="110">
        <v>4</v>
      </c>
      <c r="J142" s="111">
        <v>3000</v>
      </c>
      <c r="K142" s="112">
        <f t="shared" si="41"/>
        <v>750</v>
      </c>
      <c r="L142" s="113">
        <v>4</v>
      </c>
      <c r="M142" s="111">
        <f>F142/V142*60</f>
        <v>2686.4844050827915</v>
      </c>
      <c r="N142" s="112">
        <f>M142/L142</f>
        <v>671.62110127069786</v>
      </c>
      <c r="O142" s="114">
        <f>L142-I142</f>
        <v>0</v>
      </c>
      <c r="P142" s="115">
        <f>N142-K142</f>
        <v>-78.378898729302136</v>
      </c>
      <c r="Q142" s="116">
        <f>N142/K142</f>
        <v>0.89549480169426376</v>
      </c>
      <c r="R142" s="309"/>
      <c r="S142" s="47">
        <v>0.74027777777777781</v>
      </c>
      <c r="T142" s="48">
        <v>0.77033564814814814</v>
      </c>
      <c r="U142" s="117">
        <v>15.000000000000107</v>
      </c>
      <c r="V142" s="118">
        <v>43.283333333333275</v>
      </c>
      <c r="W142" s="119"/>
      <c r="X142" s="123"/>
      <c r="Y142" s="300"/>
      <c r="Z142" s="301"/>
      <c r="AA142" s="124">
        <f>M142-J142</f>
        <v>-313.51559491720855</v>
      </c>
      <c r="AB142" s="116">
        <f>M142/J142</f>
        <v>0.89549480169426376</v>
      </c>
      <c r="AC142" s="314"/>
    </row>
    <row r="143" spans="1:29" ht="15.75" customHeight="1">
      <c r="A143" s="317"/>
      <c r="B143" s="106" t="s">
        <v>118</v>
      </c>
      <c r="C143" s="298" t="s">
        <v>159</v>
      </c>
      <c r="D143" s="299"/>
      <c r="E143" s="107">
        <v>14.28</v>
      </c>
      <c r="F143" s="108">
        <v>5491</v>
      </c>
      <c r="G143" s="109">
        <f t="shared" si="45"/>
        <v>78411.48</v>
      </c>
      <c r="H143" s="26">
        <v>2</v>
      </c>
      <c r="I143" s="110">
        <v>3</v>
      </c>
      <c r="J143" s="111">
        <v>3600</v>
      </c>
      <c r="K143" s="112">
        <f t="shared" si="41"/>
        <v>1200</v>
      </c>
      <c r="L143" s="113">
        <v>3</v>
      </c>
      <c r="M143" s="111">
        <f>F143/V143*60</f>
        <v>3115.4609929078042</v>
      </c>
      <c r="N143" s="112">
        <f>M143/L143</f>
        <v>1038.4869976359348</v>
      </c>
      <c r="O143" s="114">
        <f>L143-I143</f>
        <v>0</v>
      </c>
      <c r="P143" s="115">
        <f>N143-K143</f>
        <v>-161.51300236406519</v>
      </c>
      <c r="Q143" s="116">
        <f>N143/K143</f>
        <v>0.86540583136327898</v>
      </c>
      <c r="R143" s="309"/>
      <c r="S143" s="47">
        <v>0.7807291666666667</v>
      </c>
      <c r="T143" s="48">
        <v>0.85416666666666663</v>
      </c>
      <c r="U143" s="117">
        <v>14.966666666666715</v>
      </c>
      <c r="V143" s="118">
        <v>105.7499999999999</v>
      </c>
      <c r="W143" s="119">
        <v>0.85416666666666663</v>
      </c>
      <c r="X143" s="123">
        <v>0.90766203703703707</v>
      </c>
      <c r="Y143" s="300"/>
      <c r="Z143" s="301"/>
      <c r="AA143" s="124">
        <f>M143-J143</f>
        <v>-484.53900709219579</v>
      </c>
      <c r="AB143" s="116">
        <f>M143/J143</f>
        <v>0.86540583136327898</v>
      </c>
      <c r="AC143" s="314"/>
    </row>
    <row r="144" spans="1:29" ht="15.75" customHeight="1">
      <c r="A144" s="317"/>
      <c r="B144" s="106" t="s">
        <v>118</v>
      </c>
      <c r="C144" s="298" t="s">
        <v>157</v>
      </c>
      <c r="D144" s="299"/>
      <c r="E144" s="107">
        <v>14.03</v>
      </c>
      <c r="F144" s="108">
        <v>6483</v>
      </c>
      <c r="G144" s="109">
        <f t="shared" si="45"/>
        <v>90956.489999999991</v>
      </c>
      <c r="H144" s="26"/>
      <c r="I144" s="110">
        <v>3</v>
      </c>
      <c r="J144" s="111">
        <v>3000</v>
      </c>
      <c r="K144" s="112">
        <f t="shared" si="41"/>
        <v>1000</v>
      </c>
      <c r="L144" s="113">
        <v>3</v>
      </c>
      <c r="M144" s="111">
        <f>F144/V144*60</f>
        <v>2683.2375258680172</v>
      </c>
      <c r="N144" s="112">
        <f>M144/L144</f>
        <v>894.41250862267236</v>
      </c>
      <c r="O144" s="114">
        <f>L144-I144</f>
        <v>0</v>
      </c>
      <c r="P144" s="115">
        <f>N144-K144</f>
        <v>-105.58749137732764</v>
      </c>
      <c r="Q144" s="116">
        <f>N144/K144</f>
        <v>0.89441250862267241</v>
      </c>
      <c r="R144" s="309"/>
      <c r="S144" s="47">
        <v>0.90766203703703707</v>
      </c>
      <c r="T144" s="48">
        <v>1.0083333333333333</v>
      </c>
      <c r="U144" s="117">
        <v>77.033333333333445</v>
      </c>
      <c r="V144" s="118">
        <v>144.96666666666658</v>
      </c>
      <c r="W144" s="119"/>
      <c r="X144" s="123"/>
      <c r="Y144" s="300"/>
      <c r="Z144" s="301"/>
      <c r="AA144" s="124">
        <f>M144-J144</f>
        <v>-316.7624741319828</v>
      </c>
      <c r="AB144" s="116">
        <f>M144/J144</f>
        <v>0.89441250862267241</v>
      </c>
      <c r="AC144" s="314"/>
    </row>
    <row r="145" spans="1:29" ht="15.75" customHeight="1">
      <c r="A145" s="317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17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17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17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17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17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17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34"/>
      <c r="X151" s="135"/>
      <c r="Y151" s="300"/>
      <c r="Z151" s="301"/>
      <c r="AA151" s="124"/>
      <c r="AB151" s="116"/>
      <c r="AC151" s="314"/>
    </row>
    <row r="152" spans="1:29" ht="15.75" customHeight="1">
      <c r="A152" s="317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34"/>
      <c r="X152" s="135"/>
      <c r="Y152" s="300"/>
      <c r="Z152" s="301"/>
      <c r="AA152" s="124"/>
      <c r="AB152" s="116"/>
      <c r="AC152" s="314"/>
    </row>
    <row r="153" spans="1:29" ht="15.75" customHeight="1">
      <c r="A153" s="317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34"/>
      <c r="X153" s="135"/>
      <c r="Y153" s="300"/>
      <c r="Z153" s="301"/>
      <c r="AA153" s="124"/>
      <c r="AB153" s="116"/>
      <c r="AC153" s="314"/>
    </row>
    <row r="154" spans="1:29" ht="15.75" customHeight="1">
      <c r="A154" s="317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34"/>
      <c r="X154" s="135"/>
      <c r="Y154" s="300"/>
      <c r="Z154" s="301"/>
      <c r="AA154" s="124"/>
      <c r="AB154" s="116"/>
      <c r="AC154" s="314"/>
    </row>
    <row r="155" spans="1:29" ht="15.75" customHeight="1">
      <c r="A155" s="317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34"/>
      <c r="X155" s="135"/>
      <c r="Y155" s="300"/>
      <c r="Z155" s="301"/>
      <c r="AA155" s="124"/>
      <c r="AB155" s="116"/>
      <c r="AC155" s="314"/>
    </row>
    <row r="156" spans="1:29" ht="15.75" customHeight="1">
      <c r="A156" s="317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18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46">AVERAGE(I141:I156)</f>
        <v>3.25</v>
      </c>
      <c r="J157" s="148">
        <f t="shared" si="46"/>
        <v>3150</v>
      </c>
      <c r="K157" s="149">
        <f t="shared" ref="K157" si="47">J157/I157</f>
        <v>969.23076923076928</v>
      </c>
      <c r="L157" s="147">
        <f t="shared" ref="L157:M157" si="48">AVERAGE(L141:L156)</f>
        <v>3.25</v>
      </c>
      <c r="M157" s="148">
        <f t="shared" si="48"/>
        <v>2792.2494094387703</v>
      </c>
      <c r="N157" s="149">
        <f t="shared" ref="N157:N163" si="49">M157/L157</f>
        <v>859.15366444269853</v>
      </c>
      <c r="O157" s="150">
        <f t="shared" ref="O157:O163" si="50">L157-I157</f>
        <v>0</v>
      </c>
      <c r="P157" s="151">
        <f t="shared" ref="P157:P163" si="51">N157-K157</f>
        <v>-110.07710478807076</v>
      </c>
      <c r="Q157" s="152">
        <f t="shared" ref="Q157:Q163" si="52">N157/K157</f>
        <v>0.88642838394881585</v>
      </c>
      <c r="R157" s="310"/>
      <c r="S157" s="153">
        <f>S141</f>
        <v>0.70862268518518523</v>
      </c>
      <c r="T157" s="154">
        <f>INDEX(T141:T156,COUNTA(T141:T156))</f>
        <v>1.0083333333333333</v>
      </c>
      <c r="U157" s="155"/>
      <c r="V157" s="181"/>
      <c r="W157" s="105"/>
      <c r="X157" s="75"/>
      <c r="Y157" s="296"/>
      <c r="Z157" s="297"/>
      <c r="AA157" s="183">
        <f t="shared" ref="AA157:AA163" si="53">M157-J157</f>
        <v>-357.75059056122973</v>
      </c>
      <c r="AB157" s="152">
        <f t="shared" ref="AB157:AB163" si="54">M157/J157</f>
        <v>0.88642838394881596</v>
      </c>
      <c r="AC157" s="315"/>
    </row>
    <row r="158" spans="1:29" ht="15.75" customHeight="1">
      <c r="A158" s="302" t="s">
        <v>160</v>
      </c>
      <c r="B158" s="120" t="s">
        <v>118</v>
      </c>
      <c r="C158" s="306" t="s">
        <v>164</v>
      </c>
      <c r="D158" s="307"/>
      <c r="E158" s="162">
        <v>18.18</v>
      </c>
      <c r="F158" s="103">
        <v>1537</v>
      </c>
      <c r="G158" s="163">
        <f t="shared" ref="G158:G163" si="55">E158*F158</f>
        <v>27942.66</v>
      </c>
      <c r="H158" s="164">
        <v>2</v>
      </c>
      <c r="I158" s="165">
        <v>3</v>
      </c>
      <c r="J158" s="166">
        <v>3600</v>
      </c>
      <c r="K158" s="167">
        <f>J158/I158</f>
        <v>1200</v>
      </c>
      <c r="L158" s="168">
        <v>3</v>
      </c>
      <c r="M158" s="166">
        <f t="shared" ref="M158:M163" si="56">F158/V158*60</f>
        <v>3117.2957746478996</v>
      </c>
      <c r="N158" s="167">
        <f t="shared" si="49"/>
        <v>1039.0985915493</v>
      </c>
      <c r="O158" s="169">
        <f t="shared" si="50"/>
        <v>0</v>
      </c>
      <c r="P158" s="170">
        <f t="shared" si="51"/>
        <v>-160.90140845070005</v>
      </c>
      <c r="Q158" s="171">
        <f t="shared" si="52"/>
        <v>0.86591549295774994</v>
      </c>
      <c r="R158" s="308">
        <f>Q174</f>
        <v>0.87189807430445276</v>
      </c>
      <c r="S158" s="172">
        <v>0.70862268518518523</v>
      </c>
      <c r="T158" s="173">
        <v>0.72916666666666663</v>
      </c>
      <c r="U158" s="174"/>
      <c r="V158" s="175">
        <v>29.583333333333215</v>
      </c>
      <c r="W158" s="173"/>
      <c r="X158" s="184"/>
      <c r="Y158" s="311"/>
      <c r="Z158" s="312"/>
      <c r="AA158" s="186">
        <f t="shared" si="53"/>
        <v>-482.70422535210037</v>
      </c>
      <c r="AB158" s="171">
        <f t="shared" si="54"/>
        <v>0.86591549295774994</v>
      </c>
      <c r="AC158" s="313">
        <f>AB174</f>
        <v>0.87189807430445276</v>
      </c>
    </row>
    <row r="159" spans="1:29" ht="15.75" customHeight="1">
      <c r="A159" s="303"/>
      <c r="B159" s="106" t="s">
        <v>118</v>
      </c>
      <c r="C159" s="298" t="s">
        <v>161</v>
      </c>
      <c r="D159" s="299"/>
      <c r="E159" s="107">
        <v>18.18</v>
      </c>
      <c r="F159" s="108">
        <v>1418</v>
      </c>
      <c r="G159" s="109">
        <f t="shared" si="55"/>
        <v>25779.239999999998</v>
      </c>
      <c r="H159" s="26"/>
      <c r="I159" s="110">
        <v>3</v>
      </c>
      <c r="J159" s="111">
        <v>3600</v>
      </c>
      <c r="K159" s="112">
        <f t="shared" si="41"/>
        <v>1200</v>
      </c>
      <c r="L159" s="113">
        <v>3</v>
      </c>
      <c r="M159" s="111">
        <f t="shared" si="56"/>
        <v>3118.387293830177</v>
      </c>
      <c r="N159" s="112">
        <f t="shared" si="49"/>
        <v>1039.4624312767257</v>
      </c>
      <c r="O159" s="114">
        <f t="shared" si="50"/>
        <v>0</v>
      </c>
      <c r="P159" s="115">
        <f t="shared" si="51"/>
        <v>-160.53756872327426</v>
      </c>
      <c r="Q159" s="116">
        <f t="shared" si="52"/>
        <v>0.86621869273060481</v>
      </c>
      <c r="R159" s="309"/>
      <c r="S159" s="47">
        <v>0.73958333333333337</v>
      </c>
      <c r="T159" s="48">
        <v>0.75853009259259263</v>
      </c>
      <c r="U159" s="117">
        <v>15.000000000000107</v>
      </c>
      <c r="V159" s="118">
        <v>27.283333333333335</v>
      </c>
      <c r="W159" s="119"/>
      <c r="X159" s="13"/>
      <c r="Y159" s="300"/>
      <c r="Z159" s="301"/>
      <c r="AA159" s="187">
        <f t="shared" si="53"/>
        <v>-481.61270616982301</v>
      </c>
      <c r="AB159" s="116">
        <f t="shared" si="54"/>
        <v>0.8662186927306047</v>
      </c>
      <c r="AC159" s="314"/>
    </row>
    <row r="160" spans="1:29" ht="15.75" customHeight="1">
      <c r="A160" s="303"/>
      <c r="B160" s="106" t="s">
        <v>118</v>
      </c>
      <c r="C160" s="298" t="s">
        <v>162</v>
      </c>
      <c r="D160" s="299"/>
      <c r="E160" s="107">
        <v>24.82</v>
      </c>
      <c r="F160" s="108">
        <v>2902</v>
      </c>
      <c r="G160" s="109">
        <f t="shared" si="55"/>
        <v>72027.64</v>
      </c>
      <c r="H160" s="26"/>
      <c r="I160" s="110">
        <v>4</v>
      </c>
      <c r="J160" s="111">
        <v>3300</v>
      </c>
      <c r="K160" s="112">
        <f t="shared" si="41"/>
        <v>825</v>
      </c>
      <c r="L160" s="113">
        <v>4</v>
      </c>
      <c r="M160" s="111">
        <f t="shared" si="56"/>
        <v>2922.2937062937094</v>
      </c>
      <c r="N160" s="112">
        <f t="shared" si="49"/>
        <v>730.57342657342735</v>
      </c>
      <c r="O160" s="114">
        <f t="shared" si="50"/>
        <v>0</v>
      </c>
      <c r="P160" s="115">
        <f t="shared" si="51"/>
        <v>-94.426573426572645</v>
      </c>
      <c r="Q160" s="116">
        <f t="shared" si="52"/>
        <v>0.88554354736173013</v>
      </c>
      <c r="R160" s="309"/>
      <c r="S160" s="47">
        <v>0.7690393518518519</v>
      </c>
      <c r="T160" s="48">
        <v>0.81041666666666667</v>
      </c>
      <c r="U160" s="117">
        <v>15.133333333333354</v>
      </c>
      <c r="V160" s="118">
        <v>59.583333333333272</v>
      </c>
      <c r="W160" s="119"/>
      <c r="X160" s="13"/>
      <c r="Y160" s="300"/>
      <c r="Z160" s="301"/>
      <c r="AA160" s="187">
        <f t="shared" si="53"/>
        <v>-377.70629370629058</v>
      </c>
      <c r="AB160" s="116">
        <f t="shared" si="54"/>
        <v>0.88554354736173013</v>
      </c>
      <c r="AC160" s="314"/>
    </row>
    <row r="161" spans="1:29" ht="15.75" customHeight="1">
      <c r="A161" s="303"/>
      <c r="B161" s="106" t="s">
        <v>118</v>
      </c>
      <c r="C161" s="298" t="s">
        <v>163</v>
      </c>
      <c r="D161" s="299"/>
      <c r="E161" s="107">
        <v>25.03</v>
      </c>
      <c r="F161" s="108">
        <v>2325</v>
      </c>
      <c r="G161" s="109">
        <f t="shared" si="55"/>
        <v>58194.75</v>
      </c>
      <c r="H161" s="26"/>
      <c r="I161" s="110">
        <v>4</v>
      </c>
      <c r="J161" s="111">
        <v>3300</v>
      </c>
      <c r="K161" s="112">
        <f t="shared" si="41"/>
        <v>825</v>
      </c>
      <c r="L161" s="113">
        <v>4</v>
      </c>
      <c r="M161" s="111">
        <f t="shared" si="56"/>
        <v>2919.4279734914535</v>
      </c>
      <c r="N161" s="112">
        <f t="shared" si="49"/>
        <v>729.85699337286337</v>
      </c>
      <c r="O161" s="114">
        <f t="shared" si="50"/>
        <v>0</v>
      </c>
      <c r="P161" s="115">
        <f t="shared" si="51"/>
        <v>-95.143006627136629</v>
      </c>
      <c r="Q161" s="116">
        <f t="shared" si="52"/>
        <v>0.88467514348225862</v>
      </c>
      <c r="R161" s="309"/>
      <c r="S161" s="47">
        <v>0.82098379629629625</v>
      </c>
      <c r="T161" s="48">
        <v>0.85416666666666663</v>
      </c>
      <c r="U161" s="117">
        <v>15.216666666666594</v>
      </c>
      <c r="V161" s="118">
        <v>47.783333333333346</v>
      </c>
      <c r="W161" s="119">
        <v>0.85416666666666663</v>
      </c>
      <c r="X161" s="123">
        <v>0.90774305555555557</v>
      </c>
      <c r="Y161" s="300"/>
      <c r="Z161" s="301"/>
      <c r="AA161" s="187">
        <f t="shared" si="53"/>
        <v>-380.57202650854651</v>
      </c>
      <c r="AB161" s="116">
        <f t="shared" si="54"/>
        <v>0.88467514348225862</v>
      </c>
      <c r="AC161" s="314"/>
    </row>
    <row r="162" spans="1:29" ht="15.75" customHeight="1">
      <c r="A162" s="304"/>
      <c r="B162" s="106" t="s">
        <v>118</v>
      </c>
      <c r="C162" s="298" t="s">
        <v>164</v>
      </c>
      <c r="D162" s="299"/>
      <c r="E162" s="107">
        <v>18.18</v>
      </c>
      <c r="F162" s="108">
        <v>2226</v>
      </c>
      <c r="G162" s="109">
        <f t="shared" si="55"/>
        <v>40468.68</v>
      </c>
      <c r="H162" s="13"/>
      <c r="I162" s="110">
        <v>3</v>
      </c>
      <c r="J162" s="111">
        <v>3600</v>
      </c>
      <c r="K162" s="112">
        <f t="shared" si="41"/>
        <v>1200</v>
      </c>
      <c r="L162" s="126">
        <v>3</v>
      </c>
      <c r="M162" s="111">
        <f t="shared" si="56"/>
        <v>3116.9194865810982</v>
      </c>
      <c r="N162" s="112">
        <f t="shared" si="49"/>
        <v>1038.9731621936994</v>
      </c>
      <c r="O162" s="114">
        <f t="shared" si="50"/>
        <v>0</v>
      </c>
      <c r="P162" s="115">
        <f t="shared" si="51"/>
        <v>-161.02683780630059</v>
      </c>
      <c r="Q162" s="116">
        <f t="shared" si="52"/>
        <v>0.86581096849474948</v>
      </c>
      <c r="R162" s="309"/>
      <c r="S162" s="47">
        <v>0.90774305555555557</v>
      </c>
      <c r="T162" s="48">
        <v>0.9375</v>
      </c>
      <c r="U162" s="117">
        <v>77.150000000000063</v>
      </c>
      <c r="V162" s="118">
        <v>42.84999999999998</v>
      </c>
      <c r="W162" s="119"/>
      <c r="X162" s="123"/>
      <c r="Y162" s="300"/>
      <c r="Z162" s="301"/>
      <c r="AA162" s="187">
        <f t="shared" si="53"/>
        <v>-483.08051341890177</v>
      </c>
      <c r="AB162" s="116">
        <f t="shared" si="54"/>
        <v>0.86581096849474948</v>
      </c>
      <c r="AC162" s="314"/>
    </row>
    <row r="163" spans="1:29" ht="15.75" customHeight="1">
      <c r="A163" s="304"/>
      <c r="B163" s="106" t="s">
        <v>118</v>
      </c>
      <c r="C163" s="298" t="s">
        <v>159</v>
      </c>
      <c r="D163" s="299"/>
      <c r="E163" s="107">
        <v>14.28</v>
      </c>
      <c r="F163" s="108">
        <v>4373</v>
      </c>
      <c r="G163" s="129">
        <f t="shared" si="55"/>
        <v>62446.439999999995</v>
      </c>
      <c r="H163" s="130"/>
      <c r="I163" s="110">
        <v>3</v>
      </c>
      <c r="J163" s="111">
        <v>3600</v>
      </c>
      <c r="K163" s="112">
        <f t="shared" si="41"/>
        <v>1200</v>
      </c>
      <c r="L163" s="113">
        <v>3</v>
      </c>
      <c r="M163" s="111">
        <f t="shared" si="56"/>
        <v>3115.5353255491727</v>
      </c>
      <c r="N163" s="112">
        <f t="shared" si="49"/>
        <v>1038.5117751830576</v>
      </c>
      <c r="O163" s="114">
        <f t="shared" si="50"/>
        <v>0</v>
      </c>
      <c r="P163" s="115">
        <f t="shared" si="51"/>
        <v>-161.48822481694242</v>
      </c>
      <c r="Q163" s="116">
        <f t="shared" si="52"/>
        <v>0.86542647931921468</v>
      </c>
      <c r="R163" s="309"/>
      <c r="S163" s="47">
        <v>0.94791666666666663</v>
      </c>
      <c r="T163" s="48">
        <v>1.006400462962963</v>
      </c>
      <c r="U163" s="117">
        <v>14.999999999999947</v>
      </c>
      <c r="V163" s="118">
        <v>84.216666666666825</v>
      </c>
      <c r="W163" s="119"/>
      <c r="X163" s="50"/>
      <c r="Y163" s="300"/>
      <c r="Z163" s="301"/>
      <c r="AA163" s="187">
        <f t="shared" si="53"/>
        <v>-484.46467445082726</v>
      </c>
      <c r="AB163" s="116">
        <f t="shared" si="54"/>
        <v>0.86542647931921468</v>
      </c>
      <c r="AC163" s="314"/>
    </row>
    <row r="164" spans="1:29" ht="15.75" customHeight="1">
      <c r="A164" s="304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87"/>
      <c r="AB164" s="116"/>
      <c r="AC164" s="314"/>
    </row>
    <row r="165" spans="1:29" ht="15.75" customHeight="1">
      <c r="A165" s="304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87"/>
      <c r="AB165" s="116"/>
      <c r="AC165" s="314"/>
    </row>
    <row r="166" spans="1:29" ht="15.75" customHeight="1">
      <c r="A166" s="304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34"/>
      <c r="X166" s="135"/>
      <c r="Y166" s="300"/>
      <c r="Z166" s="301"/>
      <c r="AA166" s="187"/>
      <c r="AB166" s="116"/>
      <c r="AC166" s="314"/>
    </row>
    <row r="167" spans="1:29" ht="15.75" customHeight="1">
      <c r="A167" s="304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34"/>
      <c r="X167" s="135"/>
      <c r="Y167" s="300"/>
      <c r="Z167" s="301"/>
      <c r="AA167" s="187"/>
      <c r="AB167" s="116"/>
      <c r="AC167" s="314"/>
    </row>
    <row r="168" spans="1:29" ht="15.75" customHeight="1">
      <c r="A168" s="304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87"/>
      <c r="AB168" s="116"/>
      <c r="AC168" s="314"/>
    </row>
    <row r="169" spans="1:29" ht="15.75" customHeight="1">
      <c r="A169" s="304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87"/>
      <c r="AB169" s="116"/>
      <c r="AC169" s="314"/>
    </row>
    <row r="170" spans="1:29" ht="15.75" customHeight="1">
      <c r="A170" s="304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87"/>
      <c r="AB170" s="116"/>
      <c r="AC170" s="314"/>
    </row>
    <row r="171" spans="1:29" ht="15.75" customHeight="1">
      <c r="A171" s="304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19"/>
      <c r="X171" s="123"/>
      <c r="Y171" s="300"/>
      <c r="Z171" s="301"/>
      <c r="AA171" s="187"/>
      <c r="AB171" s="116"/>
      <c r="AC171" s="314"/>
    </row>
    <row r="172" spans="1:29" ht="15.75" customHeight="1">
      <c r="A172" s="304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87"/>
      <c r="AB172" s="116"/>
      <c r="AC172" s="314"/>
    </row>
    <row r="173" spans="1:29" ht="15.75" customHeight="1">
      <c r="A173" s="304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8"/>
      <c r="AB173" s="133"/>
      <c r="AC173" s="314"/>
    </row>
    <row r="174" spans="1:29" ht="15.75" customHeight="1" thickBot="1">
      <c r="A174" s="305"/>
      <c r="B174" s="144" t="s">
        <v>124</v>
      </c>
      <c r="C174" s="295"/>
      <c r="D174" s="295"/>
      <c r="E174" s="145"/>
      <c r="F174" s="182"/>
      <c r="G174" s="146"/>
      <c r="H174" s="75"/>
      <c r="I174" s="147">
        <f t="shared" ref="I174:J174" si="57">AVERAGE(I158:I173)</f>
        <v>3.3333333333333335</v>
      </c>
      <c r="J174" s="148">
        <f t="shared" si="57"/>
        <v>3500</v>
      </c>
      <c r="K174" s="149">
        <f t="shared" ref="K174" si="58">J174/I174</f>
        <v>1050</v>
      </c>
      <c r="L174" s="147">
        <f t="shared" ref="L174:M174" si="59">AVERAGE(L158:L173)</f>
        <v>3.3333333333333335</v>
      </c>
      <c r="M174" s="148">
        <f t="shared" si="59"/>
        <v>3051.6432600655849</v>
      </c>
      <c r="N174" s="149">
        <f>M174/L174</f>
        <v>915.49297801967543</v>
      </c>
      <c r="O174" s="150">
        <f>L174-I174</f>
        <v>0</v>
      </c>
      <c r="P174" s="151">
        <f>N174-K174</f>
        <v>-134.50702198032457</v>
      </c>
      <c r="Q174" s="152">
        <f>N174/K174</f>
        <v>0.87189807430445276</v>
      </c>
      <c r="R174" s="310"/>
      <c r="S174" s="153">
        <f>S158</f>
        <v>0.70862268518518523</v>
      </c>
      <c r="T174" s="154">
        <f>INDEX(T158:T173,COUNTA(T158:T173))</f>
        <v>1.006400462962963</v>
      </c>
      <c r="U174" s="155"/>
      <c r="V174" s="181"/>
      <c r="W174" s="182"/>
      <c r="X174" s="149"/>
      <c r="Y174" s="296"/>
      <c r="Z174" s="297"/>
      <c r="AA174" s="189">
        <f>M174-J174</f>
        <v>-448.35673993441515</v>
      </c>
      <c r="AB174" s="152">
        <f>M174/J174</f>
        <v>0.87189807430445276</v>
      </c>
      <c r="AC174" s="315"/>
    </row>
    <row r="176" spans="1:29">
      <c r="Y176" s="294" t="s">
        <v>165</v>
      </c>
      <c r="Z176" s="294"/>
    </row>
    <row r="177" spans="25:26">
      <c r="Y177" s="294" t="s">
        <v>166</v>
      </c>
      <c r="Z177" s="294"/>
    </row>
    <row r="178" spans="25:26">
      <c r="Y178" s="294" t="s">
        <v>167</v>
      </c>
      <c r="Z178" s="294"/>
    </row>
    <row r="179" spans="25:26">
      <c r="Y179" s="294" t="s">
        <v>168</v>
      </c>
      <c r="Z179" s="294"/>
    </row>
    <row r="180" spans="25:26">
      <c r="Y180" s="294" t="s">
        <v>169</v>
      </c>
      <c r="Z180" s="294"/>
    </row>
    <row r="181" spans="25:26">
      <c r="Y181" s="294" t="s">
        <v>170</v>
      </c>
      <c r="Z181" s="294"/>
    </row>
    <row r="182" spans="25:26">
      <c r="Y182" s="294" t="s">
        <v>171</v>
      </c>
      <c r="Z182" s="294"/>
    </row>
    <row r="183" spans="25:26">
      <c r="Y183" s="294" t="s">
        <v>172</v>
      </c>
      <c r="Z183" s="294"/>
    </row>
    <row r="184" spans="25:26">
      <c r="Y184" s="294" t="s">
        <v>173</v>
      </c>
      <c r="Z184" s="294"/>
    </row>
    <row r="185" spans="25:26">
      <c r="Y185" s="294" t="s">
        <v>174</v>
      </c>
      <c r="Z185" s="294"/>
    </row>
    <row r="186" spans="25:26">
      <c r="Y186" s="294" t="s">
        <v>175</v>
      </c>
      <c r="Z186" s="294"/>
    </row>
    <row r="187" spans="25:26">
      <c r="Y187" s="294" t="s">
        <v>176</v>
      </c>
      <c r="Z187" s="294"/>
    </row>
    <row r="188" spans="25:26">
      <c r="Y188" s="294" t="s">
        <v>177</v>
      </c>
      <c r="Z188" s="294"/>
    </row>
  </sheetData>
  <mergeCells count="415"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C150:D150"/>
    <mergeCell ref="Y150:Z150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74">
    <cfRule type="cellIs" dxfId="748" priority="1" operator="greaterThan">
      <formula>0</formula>
    </cfRule>
  </conditionalFormatting>
  <conditionalFormatting sqref="P5:P174 AA5:AA174">
    <cfRule type="cellIs" dxfId="747" priority="4" operator="lessThan">
      <formula>0</formula>
    </cfRule>
  </conditionalFormatting>
  <conditionalFormatting sqref="Q5:Q174 AB5:AB174">
    <cfRule type="cellIs" dxfId="746" priority="2" operator="greaterThan">
      <formula>1</formula>
    </cfRule>
    <cfRule type="cellIs" dxfId="745" priority="3" operator="lessThan">
      <formula>0.8</formula>
    </cfRule>
  </conditionalFormatting>
  <conditionalFormatting sqref="AC5:AC6 R5:R174 AC90:AC95">
    <cfRule type="cellIs" dxfId="744" priority="5" operator="lessThan">
      <formula>0.8</formula>
    </cfRule>
  </conditionalFormatting>
  <conditionalFormatting sqref="AC12:AC20">
    <cfRule type="cellIs" dxfId="743" priority="14" operator="lessThan">
      <formula>0.8</formula>
    </cfRule>
  </conditionalFormatting>
  <conditionalFormatting sqref="AC22:AC27">
    <cfRule type="cellIs" dxfId="742" priority="13" operator="lessThan">
      <formula>0.8</formula>
    </cfRule>
  </conditionalFormatting>
  <conditionalFormatting sqref="AC39">
    <cfRule type="cellIs" dxfId="741" priority="12" operator="lessThan">
      <formula>0.8</formula>
    </cfRule>
  </conditionalFormatting>
  <conditionalFormatting sqref="AC56">
    <cfRule type="cellIs" dxfId="740" priority="7" operator="lessThan">
      <formula>0.8</formula>
    </cfRule>
  </conditionalFormatting>
  <conditionalFormatting sqref="AC73:AC78">
    <cfRule type="cellIs" dxfId="739" priority="6" operator="lessThan">
      <formula>0.8</formula>
    </cfRule>
  </conditionalFormatting>
  <conditionalFormatting sqref="AC107">
    <cfRule type="cellIs" dxfId="738" priority="11" operator="lessThan">
      <formula>0.8</formula>
    </cfRule>
  </conditionalFormatting>
  <conditionalFormatting sqref="AC124">
    <cfRule type="cellIs" dxfId="737" priority="10" operator="lessThan">
      <formula>0.8</formula>
    </cfRule>
  </conditionalFormatting>
  <conditionalFormatting sqref="AC141">
    <cfRule type="cellIs" dxfId="736" priority="9" operator="lessThan">
      <formula>0.8</formula>
    </cfRule>
  </conditionalFormatting>
  <conditionalFormatting sqref="AC158:AC163">
    <cfRule type="cellIs" dxfId="735" priority="8" operator="lessThan">
      <formula>0.8</formula>
    </cfRule>
  </conditionalFormatting>
  <dataValidations count="1">
    <dataValidation type="list" allowBlank="1" showInputMessage="1" showErrorMessage="1" sqref="Y5:Z174" xr:uid="{05BFD797-5D99-4EF3-BA30-43C7EEFF6903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96C60-30FB-4825-8705-B043214BC3DA}">
  <sheetPr>
    <tabColor theme="9" tint="0.59999389629810485"/>
    <pageSetUpPr fitToPage="1"/>
  </sheetPr>
  <dimension ref="A1:AK137"/>
  <sheetViews>
    <sheetView topLeftCell="H1" zoomScale="85" zoomScaleNormal="85" workbookViewId="0">
      <pane ySplit="4" topLeftCell="A5" activePane="bottomLeft" state="frozen"/>
      <selection pane="bottomLeft" activeCell="AD119" sqref="AD119"/>
      <selection activeCell="S42" sqref="S42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SUM(F5:F123)</f>
        <v>58272</v>
      </c>
      <c r="E1" s="94" t="s">
        <v>4</v>
      </c>
      <c r="F1" s="95">
        <f>SUM(G5:G123)</f>
        <v>3119070.1000000006</v>
      </c>
      <c r="G1" s="96" t="s">
        <v>85</v>
      </c>
      <c r="H1" s="97">
        <f>L21+L38+L55+L72+L89+L106+L123</f>
        <v>132.58333333333331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46020</v>
      </c>
      <c r="B2" s="353"/>
      <c r="C2" s="98" t="s">
        <v>41</v>
      </c>
      <c r="D2" s="99">
        <f>AVERAGE(N21,N38,N55,N72,N89,N106,N123)</f>
        <v>150.58632475729715</v>
      </c>
      <c r="E2" s="99" t="s">
        <v>92</v>
      </c>
      <c r="F2" s="100">
        <f>F1/D1</f>
        <v>53.526051963207038</v>
      </c>
      <c r="G2" s="101" t="s">
        <v>93</v>
      </c>
      <c r="H2" s="102">
        <f>COUNT(H5:H123)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SUM(Y21+Y38+Y55+Y72+Y89+Y106)</f>
        <v>0</v>
      </c>
      <c r="Z2" s="195">
        <f>SUM(Z21+Z38+Z55+Z72+Z89+Z106)</f>
        <v>0</v>
      </c>
      <c r="AA2" s="398"/>
      <c r="AB2" s="399"/>
      <c r="AC2" s="196">
        <f t="shared" ref="AC2:AD2" si="0">SUM(AC21+AC38+AC55+AC72+AC89+AC106)</f>
        <v>0</v>
      </c>
      <c r="AD2" s="197">
        <f t="shared" si="0"/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16" t="s">
        <v>185</v>
      </c>
      <c r="B5" s="120" t="s">
        <v>186</v>
      </c>
      <c r="C5" s="383" t="s">
        <v>187</v>
      </c>
      <c r="D5" s="383"/>
      <c r="E5" s="162">
        <v>56.77</v>
      </c>
      <c r="F5" s="166">
        <v>3905</v>
      </c>
      <c r="G5" s="163">
        <f t="shared" ref="G5:G9" si="1">E5*F5</f>
        <v>221686.85</v>
      </c>
      <c r="H5" s="164"/>
      <c r="I5" s="165">
        <v>25</v>
      </c>
      <c r="J5" s="166">
        <v>2000</v>
      </c>
      <c r="K5" s="167">
        <f>J5/I5</f>
        <v>80</v>
      </c>
      <c r="L5" s="168">
        <v>25</v>
      </c>
      <c r="M5" s="166">
        <f>F5/V5*60</f>
        <v>1776.3457164518575</v>
      </c>
      <c r="N5" s="167">
        <f>M5/L5</f>
        <v>71.053828658074295</v>
      </c>
      <c r="O5" s="169">
        <f>L5-I5</f>
        <v>0</v>
      </c>
      <c r="P5" s="170">
        <f>N5-K5</f>
        <v>-8.9461713419257052</v>
      </c>
      <c r="Q5" s="171">
        <f>N5/K5</f>
        <v>0.88817285822592873</v>
      </c>
      <c r="R5" s="308">
        <f>Q21</f>
        <v>0.88826911376038142</v>
      </c>
      <c r="S5" s="172">
        <v>0.25006944444444446</v>
      </c>
      <c r="T5" s="173">
        <v>0.34166666666666667</v>
      </c>
      <c r="U5" s="174"/>
      <c r="V5" s="175">
        <v>131.9</v>
      </c>
      <c r="W5" s="208"/>
      <c r="X5" s="167"/>
      <c r="Y5" s="202"/>
      <c r="Z5" s="203"/>
      <c r="AA5" s="311"/>
      <c r="AB5" s="312"/>
      <c r="AC5" s="202"/>
      <c r="AD5" s="203"/>
      <c r="AE5" s="311"/>
      <c r="AF5" s="312"/>
      <c r="AG5" s="311"/>
      <c r="AH5" s="312"/>
      <c r="AI5" s="204">
        <f>M5-J5</f>
        <v>-223.65428354814253</v>
      </c>
      <c r="AJ5" s="143">
        <f>M5/J5</f>
        <v>0.88817285822592873</v>
      </c>
      <c r="AK5" s="384">
        <f>AJ21</f>
        <v>0.88826911376038153</v>
      </c>
    </row>
    <row r="6" spans="1:37" ht="15.75" customHeight="1">
      <c r="A6" s="317"/>
      <c r="B6" s="106" t="s">
        <v>188</v>
      </c>
      <c r="C6" s="382" t="s">
        <v>189</v>
      </c>
      <c r="D6" s="382"/>
      <c r="E6" s="107">
        <v>24.07</v>
      </c>
      <c r="F6" s="108">
        <v>1010</v>
      </c>
      <c r="G6" s="109">
        <f t="shared" si="1"/>
        <v>24310.7</v>
      </c>
      <c r="H6" s="26"/>
      <c r="I6" s="110">
        <v>20</v>
      </c>
      <c r="J6" s="111">
        <v>2600</v>
      </c>
      <c r="K6" s="112">
        <f t="shared" ref="K6:K42" si="2">J6/I6</f>
        <v>130</v>
      </c>
      <c r="L6" s="113">
        <v>20</v>
      </c>
      <c r="M6" s="111">
        <f>F6/V6*60</f>
        <v>2307.1065989847739</v>
      </c>
      <c r="N6" s="112">
        <f>M6/L6</f>
        <v>115.35532994923869</v>
      </c>
      <c r="O6" s="114">
        <f>L6-I6</f>
        <v>0</v>
      </c>
      <c r="P6" s="115">
        <f>N6-K6</f>
        <v>-14.644670050761306</v>
      </c>
      <c r="Q6" s="116">
        <f>N6/K6</f>
        <v>0.88734869191722077</v>
      </c>
      <c r="R6" s="309"/>
      <c r="S6" s="47">
        <v>0.34513888888888888</v>
      </c>
      <c r="T6" s="48">
        <v>0.36337962962962961</v>
      </c>
      <c r="U6" s="117">
        <v>4.9999999999999822</v>
      </c>
      <c r="V6" s="118">
        <v>26.266666666666644</v>
      </c>
      <c r="W6" s="119"/>
      <c r="X6" s="123"/>
      <c r="Y6" s="106"/>
      <c r="Z6" s="205"/>
      <c r="AA6" s="300"/>
      <c r="AB6" s="301"/>
      <c r="AC6" s="106"/>
      <c r="AD6" s="205"/>
      <c r="AE6" s="300"/>
      <c r="AF6" s="301"/>
      <c r="AG6" s="300"/>
      <c r="AH6" s="301"/>
      <c r="AI6" s="124">
        <f>M6-J6</f>
        <v>-292.89340101522612</v>
      </c>
      <c r="AJ6" s="116">
        <f>M6/J6</f>
        <v>0.88734869191722077</v>
      </c>
      <c r="AK6" s="380"/>
    </row>
    <row r="7" spans="1:37" ht="15.75" customHeight="1">
      <c r="A7" s="317"/>
      <c r="B7" s="106" t="s">
        <v>188</v>
      </c>
      <c r="C7" s="382" t="s">
        <v>190</v>
      </c>
      <c r="D7" s="382"/>
      <c r="E7" s="107">
        <v>29.97</v>
      </c>
      <c r="F7" s="108">
        <v>2621</v>
      </c>
      <c r="G7" s="109">
        <f t="shared" si="1"/>
        <v>78551.37</v>
      </c>
      <c r="H7" s="26"/>
      <c r="I7" s="110">
        <v>20</v>
      </c>
      <c r="J7" s="111">
        <v>2600</v>
      </c>
      <c r="K7" s="112">
        <f t="shared" si="2"/>
        <v>130</v>
      </c>
      <c r="L7" s="113">
        <v>20</v>
      </c>
      <c r="M7" s="111">
        <f>F7/V7*60</f>
        <v>2306.9926650366733</v>
      </c>
      <c r="N7" s="112">
        <f>M7/L7</f>
        <v>115.34963325183367</v>
      </c>
      <c r="O7" s="114">
        <f>L7-I7</f>
        <v>0</v>
      </c>
      <c r="P7" s="115">
        <f>N7-K7</f>
        <v>-14.650366748166334</v>
      </c>
      <c r="Q7" s="116">
        <f>N7/K7</f>
        <v>0.88730487116795131</v>
      </c>
      <c r="R7" s="309"/>
      <c r="S7" s="47">
        <v>0.36666666666666664</v>
      </c>
      <c r="T7" s="48">
        <v>0.41400462962962964</v>
      </c>
      <c r="U7" s="117">
        <v>4.7333333333333272</v>
      </c>
      <c r="V7" s="118">
        <v>68.166666666666714</v>
      </c>
      <c r="W7" s="119"/>
      <c r="X7" s="123"/>
      <c r="Y7" s="106"/>
      <c r="Z7" s="205"/>
      <c r="AA7" s="300"/>
      <c r="AB7" s="301"/>
      <c r="AC7" s="106"/>
      <c r="AD7" s="205"/>
      <c r="AE7" s="300"/>
      <c r="AF7" s="301"/>
      <c r="AG7" s="300"/>
      <c r="AH7" s="301"/>
      <c r="AI7" s="124">
        <f>M7-J7</f>
        <v>-293.00733496332668</v>
      </c>
      <c r="AJ7" s="116">
        <f>M7/J7</f>
        <v>0.88730487116795131</v>
      </c>
      <c r="AK7" s="380"/>
    </row>
    <row r="8" spans="1:37" ht="15.75" customHeight="1">
      <c r="A8" s="317"/>
      <c r="B8" s="106" t="s">
        <v>191</v>
      </c>
      <c r="C8" s="382" t="s">
        <v>192</v>
      </c>
      <c r="D8" s="382"/>
      <c r="E8" s="107">
        <v>77.34</v>
      </c>
      <c r="F8" s="108">
        <v>2324</v>
      </c>
      <c r="G8" s="109">
        <f t="shared" si="1"/>
        <v>179738.16</v>
      </c>
      <c r="H8" s="26"/>
      <c r="I8" s="110">
        <v>25</v>
      </c>
      <c r="J8" s="111">
        <v>2000</v>
      </c>
      <c r="K8" s="112">
        <f t="shared" si="2"/>
        <v>80</v>
      </c>
      <c r="L8" s="113">
        <v>25</v>
      </c>
      <c r="M8" s="111">
        <f>F8/V8*60</f>
        <v>1776.6829475472496</v>
      </c>
      <c r="N8" s="112">
        <f>M8/L8</f>
        <v>71.067317901889979</v>
      </c>
      <c r="O8" s="114">
        <f>L8-I8</f>
        <v>0</v>
      </c>
      <c r="P8" s="115">
        <f>N8-K8</f>
        <v>-8.9326820981100212</v>
      </c>
      <c r="Q8" s="116">
        <f>N8/K8</f>
        <v>0.88834147377362471</v>
      </c>
      <c r="R8" s="309"/>
      <c r="S8" s="47">
        <v>0.41736111111111113</v>
      </c>
      <c r="T8" s="48">
        <v>0.47186342592592595</v>
      </c>
      <c r="U8" s="117">
        <v>4.8333333333333428</v>
      </c>
      <c r="V8" s="118">
        <v>78.483333333333348</v>
      </c>
      <c r="W8" s="119">
        <v>0.47186342592592595</v>
      </c>
      <c r="X8" s="123">
        <v>0.51124999999999998</v>
      </c>
      <c r="Y8" s="106"/>
      <c r="Z8" s="205"/>
      <c r="AA8" s="300"/>
      <c r="AB8" s="301"/>
      <c r="AC8" s="106"/>
      <c r="AD8" s="205"/>
      <c r="AE8" s="300"/>
      <c r="AF8" s="301"/>
      <c r="AG8" s="300"/>
      <c r="AH8" s="301"/>
      <c r="AI8" s="124">
        <f>M8-J8</f>
        <v>-223.31705245275043</v>
      </c>
      <c r="AJ8" s="116">
        <f>M8/J8</f>
        <v>0.88834147377362482</v>
      </c>
      <c r="AK8" s="380"/>
    </row>
    <row r="9" spans="1:37" ht="15.75" customHeight="1">
      <c r="A9" s="317"/>
      <c r="B9" s="106" t="s">
        <v>191</v>
      </c>
      <c r="C9" s="382" t="s">
        <v>193</v>
      </c>
      <c r="D9" s="382"/>
      <c r="E9" s="107">
        <v>59.52</v>
      </c>
      <c r="F9" s="108">
        <v>4715</v>
      </c>
      <c r="G9" s="109">
        <f t="shared" si="1"/>
        <v>280636.79999999999</v>
      </c>
      <c r="H9" s="13"/>
      <c r="I9" s="110">
        <v>25</v>
      </c>
      <c r="J9" s="111">
        <v>2000</v>
      </c>
      <c r="K9" s="112">
        <f t="shared" si="2"/>
        <v>80</v>
      </c>
      <c r="L9" s="126">
        <v>25</v>
      </c>
      <c r="M9" s="111">
        <f>F9/V9*60</f>
        <v>1781.4861460957175</v>
      </c>
      <c r="N9" s="112">
        <f>M9/L9</f>
        <v>71.259445843828701</v>
      </c>
      <c r="O9" s="114">
        <f>L9-I9</f>
        <v>0</v>
      </c>
      <c r="P9" s="115">
        <f>N9-K9</f>
        <v>-8.7405541561712994</v>
      </c>
      <c r="Q9" s="116">
        <f>N9/K9</f>
        <v>0.89074307304785871</v>
      </c>
      <c r="R9" s="309"/>
      <c r="S9" s="47">
        <v>0.51124999999999998</v>
      </c>
      <c r="T9" s="48">
        <v>0.62152777777777779</v>
      </c>
      <c r="U9" s="117">
        <v>56.716666666666605</v>
      </c>
      <c r="V9" s="118">
        <v>158.80000000000004</v>
      </c>
      <c r="W9" s="119"/>
      <c r="X9" s="123"/>
      <c r="Y9" s="106"/>
      <c r="Z9" s="205"/>
      <c r="AA9" s="300"/>
      <c r="AB9" s="301"/>
      <c r="AC9" s="106"/>
      <c r="AD9" s="205"/>
      <c r="AE9" s="300"/>
      <c r="AF9" s="301"/>
      <c r="AG9" s="300"/>
      <c r="AH9" s="301"/>
      <c r="AI9" s="124">
        <f>M9-J9</f>
        <v>-218.51385390428254</v>
      </c>
      <c r="AJ9" s="116">
        <f>M9/J9</f>
        <v>0.89074307304785871</v>
      </c>
      <c r="AK9" s="380"/>
    </row>
    <row r="10" spans="1:37" ht="15.75" customHeight="1">
      <c r="A10" s="317"/>
      <c r="B10" s="106"/>
      <c r="C10" s="382"/>
      <c r="D10" s="382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47"/>
      <c r="T10" s="48"/>
      <c r="U10" s="117"/>
      <c r="V10" s="118"/>
      <c r="W10" s="119"/>
      <c r="X10" s="123"/>
      <c r="Y10" s="106"/>
      <c r="Z10" s="205"/>
      <c r="AA10" s="300"/>
      <c r="AB10" s="301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17"/>
      <c r="B11" s="106"/>
      <c r="C11" s="382"/>
      <c r="D11" s="382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47"/>
      <c r="T11" s="48"/>
      <c r="U11" s="117"/>
      <c r="V11" s="118"/>
      <c r="W11" s="119"/>
      <c r="X11" s="123"/>
      <c r="Y11" s="106"/>
      <c r="Z11" s="205"/>
      <c r="AA11" s="300"/>
      <c r="AB11" s="301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17"/>
      <c r="B12" s="106"/>
      <c r="C12" s="382"/>
      <c r="D12" s="382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47"/>
      <c r="T12" s="48"/>
      <c r="U12" s="117"/>
      <c r="V12" s="118"/>
      <c r="W12" s="119"/>
      <c r="X12" s="123"/>
      <c r="Y12" s="106"/>
      <c r="Z12" s="205"/>
      <c r="AA12" s="300"/>
      <c r="AB12" s="301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17"/>
      <c r="B13" s="106"/>
      <c r="C13" s="382"/>
      <c r="D13" s="382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47"/>
      <c r="T13" s="48"/>
      <c r="U13" s="117"/>
      <c r="V13" s="118"/>
      <c r="W13" s="119"/>
      <c r="X13" s="123"/>
      <c r="Y13" s="106"/>
      <c r="Z13" s="205"/>
      <c r="AA13" s="300"/>
      <c r="AB13" s="301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17"/>
      <c r="B14" s="106"/>
      <c r="C14" s="382"/>
      <c r="D14" s="382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47"/>
      <c r="T14" s="48"/>
      <c r="U14" s="117"/>
      <c r="V14" s="118"/>
      <c r="W14" s="119"/>
      <c r="X14" s="123"/>
      <c r="Y14" s="106"/>
      <c r="Z14" s="205"/>
      <c r="AA14" s="300"/>
      <c r="AB14" s="301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17"/>
      <c r="B15" s="106"/>
      <c r="C15" s="382"/>
      <c r="D15" s="382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47"/>
      <c r="T15" s="48"/>
      <c r="U15" s="117"/>
      <c r="V15" s="118"/>
      <c r="W15" s="119"/>
      <c r="X15" s="123"/>
      <c r="Y15" s="106"/>
      <c r="Z15" s="205"/>
      <c r="AA15" s="300"/>
      <c r="AB15" s="301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17"/>
      <c r="B16" s="106"/>
      <c r="C16" s="382"/>
      <c r="D16" s="382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47"/>
      <c r="T16" s="48"/>
      <c r="U16" s="117"/>
      <c r="V16" s="118"/>
      <c r="W16" s="119"/>
      <c r="X16" s="123"/>
      <c r="Y16" s="106"/>
      <c r="Z16" s="205"/>
      <c r="AA16" s="300"/>
      <c r="AB16" s="301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17"/>
      <c r="B17" s="106"/>
      <c r="C17" s="382"/>
      <c r="D17" s="382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47"/>
      <c r="T17" s="48"/>
      <c r="U17" s="117"/>
      <c r="V17" s="118"/>
      <c r="W17" s="119"/>
      <c r="X17" s="123"/>
      <c r="Y17" s="106"/>
      <c r="Z17" s="205"/>
      <c r="AA17" s="300"/>
      <c r="AB17" s="301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17"/>
      <c r="B18" s="106"/>
      <c r="C18" s="382"/>
      <c r="D18" s="382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47"/>
      <c r="T18" s="48"/>
      <c r="U18" s="117"/>
      <c r="V18" s="118"/>
      <c r="W18" s="119"/>
      <c r="X18" s="123"/>
      <c r="Y18" s="106"/>
      <c r="Z18" s="205"/>
      <c r="AA18" s="300"/>
      <c r="AB18" s="301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17"/>
      <c r="B19" s="106"/>
      <c r="C19" s="382"/>
      <c r="D19" s="382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47"/>
      <c r="T19" s="48"/>
      <c r="U19" s="117"/>
      <c r="V19" s="118"/>
      <c r="W19" s="119"/>
      <c r="X19" s="123"/>
      <c r="Y19" s="106"/>
      <c r="Z19" s="205"/>
      <c r="AA19" s="300"/>
      <c r="AB19" s="301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17"/>
      <c r="B20" s="106"/>
      <c r="C20" s="382"/>
      <c r="D20" s="382"/>
      <c r="E20" s="209"/>
      <c r="F20" s="10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47"/>
      <c r="T20" s="48"/>
      <c r="U20" s="140"/>
      <c r="V20" s="118"/>
      <c r="W20" s="119"/>
      <c r="X20" s="123"/>
      <c r="Y20" s="106"/>
      <c r="Z20" s="205"/>
      <c r="AA20" s="300"/>
      <c r="AB20" s="301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ht="15.75" customHeight="1" thickBot="1">
      <c r="A21" s="318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3">AVERAGE(I5:I20)</f>
        <v>23</v>
      </c>
      <c r="J21" s="148">
        <f t="shared" si="3"/>
        <v>2240</v>
      </c>
      <c r="K21" s="149">
        <f t="shared" ref="K21" si="4">J21/I21</f>
        <v>97.391304347826093</v>
      </c>
      <c r="L21" s="147">
        <f t="shared" ref="L21:M21" si="5">AVERAGE(L5:L20)</f>
        <v>23</v>
      </c>
      <c r="M21" s="148">
        <f t="shared" si="5"/>
        <v>1989.7228148232546</v>
      </c>
      <c r="N21" s="149">
        <f t="shared" ref="N21:N26" si="6">M21/L21</f>
        <v>86.509687601011066</v>
      </c>
      <c r="O21" s="150">
        <f t="shared" ref="O21:O26" si="7">L21-I21</f>
        <v>0</v>
      </c>
      <c r="P21" s="151">
        <f t="shared" ref="P21:P26" si="8">N21-K21</f>
        <v>-10.881616746815027</v>
      </c>
      <c r="Q21" s="152">
        <f t="shared" ref="Q21:Q26" si="9">N21/K21</f>
        <v>0.88826911376038142</v>
      </c>
      <c r="R21" s="310"/>
      <c r="S21" s="153">
        <f>S5</f>
        <v>0.25006944444444446</v>
      </c>
      <c r="T21" s="154">
        <f>INDEX(T5:T20,COUNTA(T5:T20))</f>
        <v>0.62152777777777779</v>
      </c>
      <c r="U21" s="155"/>
      <c r="V21" s="181"/>
      <c r="W21" s="182"/>
      <c r="X21" s="149"/>
      <c r="Y21" s="206">
        <f>SUM(Y5:Y20)</f>
        <v>0</v>
      </c>
      <c r="Z21" s="207">
        <f>SUM(Z5:Z20)</f>
        <v>0</v>
      </c>
      <c r="AA21" s="296"/>
      <c r="AB21" s="297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183">
        <f t="shared" ref="AI21:AI26" si="10">M21-J21</f>
        <v>-250.27718517674543</v>
      </c>
      <c r="AJ21" s="152">
        <f t="shared" ref="AJ21:AJ26" si="11">M21/J21</f>
        <v>0.88826911376038153</v>
      </c>
      <c r="AK21" s="381"/>
    </row>
    <row r="22" spans="1:37" ht="15.75" customHeight="1">
      <c r="A22" s="302" t="s">
        <v>194</v>
      </c>
      <c r="B22" s="161" t="s">
        <v>195</v>
      </c>
      <c r="C22" s="306" t="s">
        <v>196</v>
      </c>
      <c r="D22" s="307"/>
      <c r="E22" s="162">
        <v>19.7</v>
      </c>
      <c r="F22" s="174">
        <v>3519</v>
      </c>
      <c r="G22" s="163">
        <f t="shared" ref="G22:G26" si="12">E22*F22</f>
        <v>69324.3</v>
      </c>
      <c r="H22" s="164"/>
      <c r="I22" s="168">
        <v>13</v>
      </c>
      <c r="J22" s="166">
        <v>1200</v>
      </c>
      <c r="K22" s="167">
        <f>J22/I22</f>
        <v>92.307692307692307</v>
      </c>
      <c r="L22" s="168">
        <v>13</v>
      </c>
      <c r="M22" s="166">
        <f>F22/V22*60</f>
        <v>1077.4281340364007</v>
      </c>
      <c r="N22" s="167">
        <f t="shared" si="6"/>
        <v>82.87908723356928</v>
      </c>
      <c r="O22" s="169">
        <f t="shared" si="7"/>
        <v>0</v>
      </c>
      <c r="P22" s="170">
        <f t="shared" si="8"/>
        <v>-9.428605074123027</v>
      </c>
      <c r="Q22" s="171">
        <f t="shared" si="9"/>
        <v>0.89785677836366717</v>
      </c>
      <c r="R22" s="308">
        <f>Q38</f>
        <v>0.88741035595086404</v>
      </c>
      <c r="S22" s="172">
        <v>0.20835648148148148</v>
      </c>
      <c r="T22" s="173">
        <v>0.34444444444444444</v>
      </c>
      <c r="U22" s="174"/>
      <c r="V22" s="175">
        <v>195.96666666666667</v>
      </c>
      <c r="W22" s="103"/>
      <c r="X22" s="104"/>
      <c r="Y22" s="202"/>
      <c r="Z22" s="203"/>
      <c r="AA22" s="311"/>
      <c r="AB22" s="312"/>
      <c r="AC22" s="202"/>
      <c r="AD22" s="203"/>
      <c r="AE22" s="311"/>
      <c r="AF22" s="312"/>
      <c r="AG22" s="311"/>
      <c r="AH22" s="312"/>
      <c r="AI22" s="121">
        <f t="shared" si="10"/>
        <v>-122.57186596359929</v>
      </c>
      <c r="AJ22" s="171">
        <f t="shared" si="11"/>
        <v>0.89785677836366728</v>
      </c>
      <c r="AK22" s="379">
        <f>AJ38</f>
        <v>0.88741035595086404</v>
      </c>
    </row>
    <row r="23" spans="1:37" ht="15.75" customHeight="1">
      <c r="A23" s="303"/>
      <c r="B23" s="178" t="s">
        <v>191</v>
      </c>
      <c r="C23" s="298" t="s">
        <v>197</v>
      </c>
      <c r="D23" s="299"/>
      <c r="E23" s="107">
        <v>47.37</v>
      </c>
      <c r="F23" s="117">
        <v>1688</v>
      </c>
      <c r="G23" s="109">
        <f t="shared" si="12"/>
        <v>79960.56</v>
      </c>
      <c r="H23" s="26"/>
      <c r="I23" s="113">
        <v>21</v>
      </c>
      <c r="J23" s="111">
        <v>2000</v>
      </c>
      <c r="K23" s="112">
        <f t="shared" si="2"/>
        <v>95.238095238095241</v>
      </c>
      <c r="L23" s="113">
        <v>21</v>
      </c>
      <c r="M23" s="111">
        <f>F23/V23*60</f>
        <v>1772.1784776902866</v>
      </c>
      <c r="N23" s="112">
        <f t="shared" si="6"/>
        <v>84.389451318585074</v>
      </c>
      <c r="O23" s="114">
        <f t="shared" si="7"/>
        <v>0</v>
      </c>
      <c r="P23" s="115">
        <f t="shared" si="8"/>
        <v>-10.848643919510167</v>
      </c>
      <c r="Q23" s="116">
        <f t="shared" si="9"/>
        <v>0.88608923884514323</v>
      </c>
      <c r="R23" s="309"/>
      <c r="S23" s="47">
        <v>0.34791666666666665</v>
      </c>
      <c r="T23" s="48">
        <v>0.38760416666666669</v>
      </c>
      <c r="U23" s="117">
        <v>4.9999999999999822</v>
      </c>
      <c r="V23" s="118">
        <v>57.150000000000063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300"/>
      <c r="AH23" s="301"/>
      <c r="AI23" s="124">
        <f t="shared" si="10"/>
        <v>-227.82152230971337</v>
      </c>
      <c r="AJ23" s="116">
        <f t="shared" si="11"/>
        <v>0.88608923884514335</v>
      </c>
      <c r="AK23" s="380"/>
    </row>
    <row r="24" spans="1:37" ht="15.75" customHeight="1">
      <c r="A24" s="303"/>
      <c r="B24" s="178" t="s">
        <v>191</v>
      </c>
      <c r="C24" s="298" t="s">
        <v>198</v>
      </c>
      <c r="D24" s="299"/>
      <c r="E24" s="107">
        <v>53.76</v>
      </c>
      <c r="F24" s="117">
        <v>3553</v>
      </c>
      <c r="G24" s="109">
        <f t="shared" si="12"/>
        <v>191009.28</v>
      </c>
      <c r="H24" s="26"/>
      <c r="I24" s="113">
        <v>20</v>
      </c>
      <c r="J24" s="111">
        <v>2000</v>
      </c>
      <c r="K24" s="112">
        <f t="shared" si="2"/>
        <v>100</v>
      </c>
      <c r="L24" s="113">
        <v>20</v>
      </c>
      <c r="M24" s="111">
        <f>F24/V24*60</f>
        <v>1771.3336103032818</v>
      </c>
      <c r="N24" s="112">
        <f t="shared" si="6"/>
        <v>88.566680515164094</v>
      </c>
      <c r="O24" s="114">
        <f t="shared" si="7"/>
        <v>0</v>
      </c>
      <c r="P24" s="115">
        <f t="shared" si="8"/>
        <v>-11.433319484835906</v>
      </c>
      <c r="Q24" s="116">
        <f t="shared" si="9"/>
        <v>0.88566680515164098</v>
      </c>
      <c r="R24" s="309"/>
      <c r="S24" s="47">
        <v>0.39097222222222222</v>
      </c>
      <c r="T24" s="48">
        <v>0.47454861111111113</v>
      </c>
      <c r="U24" s="117">
        <v>4.8499999999999588</v>
      </c>
      <c r="V24" s="118">
        <v>120.35000000000002</v>
      </c>
      <c r="W24" s="119">
        <v>0.47454861111111113</v>
      </c>
      <c r="X24" s="123">
        <v>0.51416666666666666</v>
      </c>
      <c r="Y24" s="106"/>
      <c r="Z24" s="205"/>
      <c r="AA24" s="300"/>
      <c r="AB24" s="301"/>
      <c r="AC24" s="106"/>
      <c r="AD24" s="205"/>
      <c r="AE24" s="300"/>
      <c r="AF24" s="301"/>
      <c r="AG24" s="300"/>
      <c r="AH24" s="301"/>
      <c r="AI24" s="124">
        <f t="shared" si="10"/>
        <v>-228.66638969671817</v>
      </c>
      <c r="AJ24" s="116">
        <f t="shared" si="11"/>
        <v>0.88566680515164087</v>
      </c>
      <c r="AK24" s="380"/>
    </row>
    <row r="25" spans="1:37" ht="15.75" customHeight="1">
      <c r="A25" s="303"/>
      <c r="B25" s="178" t="s">
        <v>191</v>
      </c>
      <c r="C25" s="298" t="s">
        <v>199</v>
      </c>
      <c r="D25" s="299"/>
      <c r="E25" s="107">
        <v>64.97</v>
      </c>
      <c r="F25" s="117">
        <v>1110</v>
      </c>
      <c r="G25" s="109">
        <f t="shared" si="12"/>
        <v>72116.7</v>
      </c>
      <c r="H25" s="26"/>
      <c r="I25" s="113">
        <v>20</v>
      </c>
      <c r="J25" s="111">
        <v>2000</v>
      </c>
      <c r="K25" s="112">
        <f t="shared" si="2"/>
        <v>100</v>
      </c>
      <c r="L25" s="113">
        <v>20</v>
      </c>
      <c r="M25" s="111">
        <f>F25/V25*60</f>
        <v>1771.2765957446825</v>
      </c>
      <c r="N25" s="112">
        <f t="shared" si="6"/>
        <v>88.563829787234127</v>
      </c>
      <c r="O25" s="114">
        <f t="shared" si="7"/>
        <v>0</v>
      </c>
      <c r="P25" s="115">
        <f t="shared" si="8"/>
        <v>-11.436170212765873</v>
      </c>
      <c r="Q25" s="116">
        <f t="shared" si="9"/>
        <v>0.88563829787234127</v>
      </c>
      <c r="R25" s="309"/>
      <c r="S25" s="47">
        <v>0.51416666666666666</v>
      </c>
      <c r="T25" s="48">
        <v>0.54027777777777775</v>
      </c>
      <c r="U25" s="117">
        <v>57.049999999999969</v>
      </c>
      <c r="V25" s="118">
        <v>37.599999999999966</v>
      </c>
      <c r="W25" s="119"/>
      <c r="X25" s="123"/>
      <c r="Y25" s="106"/>
      <c r="Z25" s="205"/>
      <c r="AA25" s="300"/>
      <c r="AB25" s="301"/>
      <c r="AC25" s="106"/>
      <c r="AD25" s="205"/>
      <c r="AE25" s="300"/>
      <c r="AF25" s="301"/>
      <c r="AG25" s="300"/>
      <c r="AH25" s="301"/>
      <c r="AI25" s="124">
        <f t="shared" si="10"/>
        <v>-228.72340425531752</v>
      </c>
      <c r="AJ25" s="116">
        <f t="shared" si="11"/>
        <v>0.88563829787234127</v>
      </c>
      <c r="AK25" s="380"/>
    </row>
    <row r="26" spans="1:37" ht="15.75" customHeight="1">
      <c r="A26" s="304"/>
      <c r="B26" s="178" t="s">
        <v>200</v>
      </c>
      <c r="C26" s="298" t="s">
        <v>201</v>
      </c>
      <c r="D26" s="299"/>
      <c r="E26" s="107">
        <v>57.3</v>
      </c>
      <c r="F26" s="117">
        <v>1327</v>
      </c>
      <c r="G26" s="109">
        <f t="shared" si="12"/>
        <v>76037.099999999991</v>
      </c>
      <c r="H26" s="13"/>
      <c r="I26" s="126">
        <v>21</v>
      </c>
      <c r="J26" s="111">
        <v>2000</v>
      </c>
      <c r="K26" s="112">
        <f t="shared" si="2"/>
        <v>95.238095238095241</v>
      </c>
      <c r="L26" s="126">
        <v>21</v>
      </c>
      <c r="M26" s="111">
        <f>F26/V26*60</f>
        <v>1771.9584569732983</v>
      </c>
      <c r="N26" s="112">
        <f t="shared" si="6"/>
        <v>84.37897414158563</v>
      </c>
      <c r="O26" s="114">
        <f t="shared" si="7"/>
        <v>0</v>
      </c>
      <c r="P26" s="115">
        <f t="shared" si="8"/>
        <v>-10.859121096509611</v>
      </c>
      <c r="Q26" s="116">
        <f t="shared" si="9"/>
        <v>0.88597922848664912</v>
      </c>
      <c r="R26" s="309"/>
      <c r="S26" s="47">
        <v>0.54379629629629633</v>
      </c>
      <c r="T26" s="48">
        <v>0.57499999999999996</v>
      </c>
      <c r="U26" s="117">
        <v>5.0666666666667659</v>
      </c>
      <c r="V26" s="118">
        <v>44.933333333333216</v>
      </c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300"/>
      <c r="AH26" s="301"/>
      <c r="AI26" s="124">
        <f t="shared" si="10"/>
        <v>-228.04154302670167</v>
      </c>
      <c r="AJ26" s="116">
        <f t="shared" si="11"/>
        <v>0.88597922848664912</v>
      </c>
      <c r="AK26" s="380"/>
    </row>
    <row r="27" spans="1:37" ht="15.75" customHeight="1">
      <c r="A27" s="304"/>
      <c r="B27" s="178"/>
      <c r="C27" s="298"/>
      <c r="D27" s="299"/>
      <c r="E27" s="107"/>
      <c r="F27" s="117"/>
      <c r="G27" s="129"/>
      <c r="H27" s="130"/>
      <c r="I27" s="113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300"/>
      <c r="AH27" s="301"/>
      <c r="AI27" s="124"/>
      <c r="AJ27" s="116"/>
      <c r="AK27" s="380"/>
    </row>
    <row r="28" spans="1:37" ht="15.75" customHeight="1">
      <c r="A28" s="304"/>
      <c r="B28" s="178"/>
      <c r="C28" s="298"/>
      <c r="D28" s="299"/>
      <c r="E28" s="107"/>
      <c r="F28" s="117"/>
      <c r="G28" s="129"/>
      <c r="H28" s="68"/>
      <c r="I28" s="126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300"/>
      <c r="AH28" s="301"/>
      <c r="AI28" s="124"/>
      <c r="AJ28" s="116"/>
      <c r="AK28" s="380"/>
    </row>
    <row r="29" spans="1:37" ht="15.75" customHeight="1">
      <c r="A29" s="304"/>
      <c r="B29" s="178"/>
      <c r="C29" s="298"/>
      <c r="D29" s="299"/>
      <c r="E29" s="107"/>
      <c r="F29" s="117"/>
      <c r="G29" s="129"/>
      <c r="H29" s="68"/>
      <c r="I29" s="126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300"/>
      <c r="AH29" s="301"/>
      <c r="AI29" s="124"/>
      <c r="AJ29" s="116"/>
      <c r="AK29" s="380"/>
    </row>
    <row r="30" spans="1:37" ht="15.75" customHeight="1">
      <c r="A30" s="304"/>
      <c r="B30" s="178"/>
      <c r="C30" s="298"/>
      <c r="D30" s="299"/>
      <c r="E30" s="107"/>
      <c r="F30" s="117"/>
      <c r="G30" s="129"/>
      <c r="H30" s="68"/>
      <c r="I30" s="126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300"/>
      <c r="AH30" s="301"/>
      <c r="AI30" s="124"/>
      <c r="AJ30" s="116"/>
      <c r="AK30" s="380"/>
    </row>
    <row r="31" spans="1:37" ht="15.75" customHeight="1">
      <c r="A31" s="304"/>
      <c r="B31" s="178"/>
      <c r="C31" s="298"/>
      <c r="D31" s="299"/>
      <c r="E31" s="107"/>
      <c r="F31" s="117"/>
      <c r="G31" s="129"/>
      <c r="H31" s="68"/>
      <c r="I31" s="126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300"/>
      <c r="AH31" s="301"/>
      <c r="AI31" s="124"/>
      <c r="AJ31" s="116"/>
      <c r="AK31" s="380"/>
    </row>
    <row r="32" spans="1:37" ht="15.75" customHeight="1">
      <c r="A32" s="304"/>
      <c r="B32" s="178"/>
      <c r="C32" s="298"/>
      <c r="D32" s="299"/>
      <c r="E32" s="107"/>
      <c r="F32" s="117"/>
      <c r="G32" s="129"/>
      <c r="H32" s="68"/>
      <c r="I32" s="126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300"/>
      <c r="AH32" s="301"/>
      <c r="AI32" s="124"/>
      <c r="AJ32" s="116"/>
      <c r="AK32" s="380"/>
    </row>
    <row r="33" spans="1:37" ht="15.75" customHeight="1">
      <c r="A33" s="304"/>
      <c r="B33" s="178"/>
      <c r="C33" s="298"/>
      <c r="D33" s="299"/>
      <c r="E33" s="107"/>
      <c r="F33" s="117"/>
      <c r="G33" s="129"/>
      <c r="H33" s="68"/>
      <c r="I33" s="126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300"/>
      <c r="AH33" s="301"/>
      <c r="AI33" s="124"/>
      <c r="AJ33" s="116"/>
      <c r="AK33" s="380"/>
    </row>
    <row r="34" spans="1:37" ht="15.75" customHeight="1">
      <c r="A34" s="304"/>
      <c r="B34" s="178"/>
      <c r="C34" s="298"/>
      <c r="D34" s="299"/>
      <c r="E34" s="107"/>
      <c r="F34" s="117"/>
      <c r="G34" s="129"/>
      <c r="H34" s="68"/>
      <c r="I34" s="126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300"/>
      <c r="AH34" s="301"/>
      <c r="AI34" s="124"/>
      <c r="AJ34" s="116"/>
      <c r="AK34" s="380"/>
    </row>
    <row r="35" spans="1:37" ht="15.75" customHeight="1">
      <c r="A35" s="304"/>
      <c r="B35" s="178"/>
      <c r="C35" s="298"/>
      <c r="D35" s="299"/>
      <c r="E35" s="107"/>
      <c r="F35" s="117"/>
      <c r="G35" s="129"/>
      <c r="H35" s="68"/>
      <c r="I35" s="126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210"/>
      <c r="X35" s="211"/>
      <c r="Y35" s="106"/>
      <c r="Z35" s="205"/>
      <c r="AA35" s="300"/>
      <c r="AB35" s="301"/>
      <c r="AC35" s="106"/>
      <c r="AD35" s="205"/>
      <c r="AE35" s="300"/>
      <c r="AF35" s="301"/>
      <c r="AG35" s="300"/>
      <c r="AH35" s="301"/>
      <c r="AI35" s="124"/>
      <c r="AJ35" s="116"/>
      <c r="AK35" s="380"/>
    </row>
    <row r="36" spans="1:37" ht="15.75" customHeight="1">
      <c r="A36" s="304"/>
      <c r="B36" s="178"/>
      <c r="C36" s="298"/>
      <c r="D36" s="299"/>
      <c r="E36" s="107"/>
      <c r="F36" s="117"/>
      <c r="G36" s="129"/>
      <c r="H36" s="68"/>
      <c r="I36" s="126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212"/>
      <c r="X36" s="213"/>
      <c r="Y36" s="106"/>
      <c r="Z36" s="205"/>
      <c r="AA36" s="300"/>
      <c r="AB36" s="301"/>
      <c r="AC36" s="106"/>
      <c r="AD36" s="205"/>
      <c r="AE36" s="300"/>
      <c r="AF36" s="301"/>
      <c r="AG36" s="300"/>
      <c r="AH36" s="301"/>
      <c r="AI36" s="124"/>
      <c r="AJ36" s="116"/>
      <c r="AK36" s="380"/>
    </row>
    <row r="37" spans="1:37" ht="15.75" customHeight="1">
      <c r="A37" s="304"/>
      <c r="B37" s="106"/>
      <c r="C37" s="298"/>
      <c r="D37" s="299"/>
      <c r="E37" s="185"/>
      <c r="F37" s="108"/>
      <c r="G37" s="139"/>
      <c r="H37" s="68"/>
      <c r="I37" s="126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212"/>
      <c r="X37" s="213"/>
      <c r="Y37" s="106"/>
      <c r="Z37" s="205"/>
      <c r="AA37" s="300"/>
      <c r="AB37" s="301"/>
      <c r="AC37" s="106"/>
      <c r="AD37" s="205"/>
      <c r="AE37" s="300"/>
      <c r="AF37" s="301"/>
      <c r="AG37" s="300"/>
      <c r="AH37" s="301"/>
      <c r="AI37" s="124"/>
      <c r="AJ37" s="116"/>
      <c r="AK37" s="380"/>
    </row>
    <row r="38" spans="1:37" ht="15.75" customHeight="1" thickBot="1">
      <c r="A38" s="305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13">AVERAGE(I22:I37)</f>
        <v>19</v>
      </c>
      <c r="J38" s="148">
        <f t="shared" si="13"/>
        <v>1840</v>
      </c>
      <c r="K38" s="149">
        <f t="shared" ref="K38" si="14">J38/I38</f>
        <v>96.84210526315789</v>
      </c>
      <c r="L38" s="147">
        <f t="shared" ref="L38:M38" si="15">AVERAGE(L22:L37)</f>
        <v>19</v>
      </c>
      <c r="M38" s="148">
        <f t="shared" si="15"/>
        <v>1632.8350549495899</v>
      </c>
      <c r="N38" s="149">
        <f>M38/L38</f>
        <v>85.93868710260999</v>
      </c>
      <c r="O38" s="150">
        <f>L38-I38</f>
        <v>0</v>
      </c>
      <c r="P38" s="151">
        <f>N38-K38</f>
        <v>-10.903418160547901</v>
      </c>
      <c r="Q38" s="152">
        <f>N38/K38</f>
        <v>0.88741035595086404</v>
      </c>
      <c r="R38" s="310"/>
      <c r="S38" s="153">
        <f>S22</f>
        <v>0.20835648148148148</v>
      </c>
      <c r="T38" s="154">
        <f>INDEX(T22:T37,COUNTA(T22:T37))</f>
        <v>0.57499999999999996</v>
      </c>
      <c r="U38" s="155"/>
      <c r="V38" s="181"/>
      <c r="W38" s="214"/>
      <c r="X38" s="215"/>
      <c r="Y38" s="206">
        <f t="shared" ref="Y38:Z38" si="16">SUM(Y22:Y37)</f>
        <v>0</v>
      </c>
      <c r="Z38" s="207">
        <f t="shared" si="16"/>
        <v>0</v>
      </c>
      <c r="AA38" s="296"/>
      <c r="AB38" s="297"/>
      <c r="AC38" s="206">
        <f t="shared" ref="AC38:AD38" si="17">SUM(AC22:AC37)</f>
        <v>0</v>
      </c>
      <c r="AD38" s="207">
        <f t="shared" si="17"/>
        <v>0</v>
      </c>
      <c r="AE38" s="296"/>
      <c r="AF38" s="297"/>
      <c r="AG38" s="296"/>
      <c r="AH38" s="297"/>
      <c r="AI38" s="183">
        <f>M38-J38</f>
        <v>-207.1649450504101</v>
      </c>
      <c r="AJ38" s="152">
        <f>M38/J38</f>
        <v>0.88741035595086404</v>
      </c>
      <c r="AK38" s="381"/>
    </row>
    <row r="39" spans="1:37" ht="15.75" customHeight="1">
      <c r="A39" s="316" t="s">
        <v>202</v>
      </c>
      <c r="B39" s="161" t="s">
        <v>191</v>
      </c>
      <c r="C39" s="306" t="s">
        <v>203</v>
      </c>
      <c r="D39" s="307"/>
      <c r="E39" s="162">
        <v>59.34</v>
      </c>
      <c r="F39" s="103">
        <v>1664</v>
      </c>
      <c r="G39" s="163">
        <f t="shared" ref="G39:G42" si="18">E39*F39</f>
        <v>98741.760000000009</v>
      </c>
      <c r="H39" s="164"/>
      <c r="I39" s="165">
        <v>24</v>
      </c>
      <c r="J39" s="166">
        <v>2000</v>
      </c>
      <c r="K39" s="167">
        <f>J39/I39</f>
        <v>83.333333333333329</v>
      </c>
      <c r="L39" s="168">
        <v>24</v>
      </c>
      <c r="M39" s="166">
        <f>F39/V39*60</f>
        <v>1771.7834960071004</v>
      </c>
      <c r="N39" s="167">
        <f>M39/L39</f>
        <v>73.82431233362918</v>
      </c>
      <c r="O39" s="169">
        <f>L39-I39</f>
        <v>0</v>
      </c>
      <c r="P39" s="170">
        <f>N39-K39</f>
        <v>-9.5090209997041484</v>
      </c>
      <c r="Q39" s="171">
        <f>N39/K39</f>
        <v>0.88589174800355019</v>
      </c>
      <c r="R39" s="308">
        <f>Q55</f>
        <v>0.88629496297442767</v>
      </c>
      <c r="S39" s="172">
        <v>0.29166666666666669</v>
      </c>
      <c r="T39" s="173">
        <v>0.33079861111111108</v>
      </c>
      <c r="U39" s="174"/>
      <c r="V39" s="175">
        <v>56.349999999999937</v>
      </c>
      <c r="W39" s="173"/>
      <c r="X39" s="184"/>
      <c r="Y39" s="202"/>
      <c r="Z39" s="203"/>
      <c r="AA39" s="311"/>
      <c r="AB39" s="312"/>
      <c r="AC39" s="202"/>
      <c r="AD39" s="203"/>
      <c r="AE39" s="311"/>
      <c r="AF39" s="312"/>
      <c r="AG39" s="311"/>
      <c r="AH39" s="312"/>
      <c r="AI39" s="121">
        <f>M39-J39</f>
        <v>-228.21650399289956</v>
      </c>
      <c r="AJ39" s="171">
        <f>M39/J39</f>
        <v>0.88589174800355019</v>
      </c>
      <c r="AK39" s="313">
        <f>AJ55</f>
        <v>0.88629496297442767</v>
      </c>
    </row>
    <row r="40" spans="1:37" ht="15.75" customHeight="1">
      <c r="A40" s="317"/>
      <c r="B40" s="178" t="s">
        <v>191</v>
      </c>
      <c r="C40" s="298" t="s">
        <v>204</v>
      </c>
      <c r="D40" s="299"/>
      <c r="E40" s="107">
        <v>58.67</v>
      </c>
      <c r="F40" s="108">
        <v>3358</v>
      </c>
      <c r="G40" s="109">
        <f t="shared" si="18"/>
        <v>197013.86000000002</v>
      </c>
      <c r="H40" s="26"/>
      <c r="I40" s="110">
        <v>23</v>
      </c>
      <c r="J40" s="111">
        <v>2000</v>
      </c>
      <c r="K40" s="112">
        <f t="shared" si="2"/>
        <v>86.956521739130437</v>
      </c>
      <c r="L40" s="113">
        <v>23</v>
      </c>
      <c r="M40" s="111">
        <f>F40/V40*60</f>
        <v>1776.1974728181024</v>
      </c>
      <c r="N40" s="112">
        <f>M40/L40</f>
        <v>77.225977079047922</v>
      </c>
      <c r="O40" s="114">
        <f>L40-I40</f>
        <v>0</v>
      </c>
      <c r="P40" s="115">
        <f>N40-K40</f>
        <v>-9.730544660082515</v>
      </c>
      <c r="Q40" s="116">
        <f>N40/K40</f>
        <v>0.88809873640905113</v>
      </c>
      <c r="R40" s="309"/>
      <c r="S40" s="47">
        <v>0.33402777777777781</v>
      </c>
      <c r="T40" s="48">
        <v>0.41280092592592593</v>
      </c>
      <c r="U40" s="117">
        <v>4.6500000000000874</v>
      </c>
      <c r="V40" s="118">
        <v>113.43333333333329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300"/>
      <c r="AH40" s="301"/>
      <c r="AI40" s="124">
        <f>M40-J40</f>
        <v>-223.80252718189763</v>
      </c>
      <c r="AJ40" s="116">
        <f>M40/J40</f>
        <v>0.88809873640905124</v>
      </c>
      <c r="AK40" s="314"/>
    </row>
    <row r="41" spans="1:37" ht="15.75" customHeight="1">
      <c r="A41" s="317"/>
      <c r="B41" s="178" t="s">
        <v>191</v>
      </c>
      <c r="C41" s="298" t="s">
        <v>205</v>
      </c>
      <c r="D41" s="299"/>
      <c r="E41" s="107">
        <v>59.54</v>
      </c>
      <c r="F41" s="108">
        <v>3072</v>
      </c>
      <c r="G41" s="109">
        <f t="shared" si="18"/>
        <v>182906.88</v>
      </c>
      <c r="H41" s="26"/>
      <c r="I41" s="110">
        <v>23</v>
      </c>
      <c r="J41" s="111">
        <v>2000</v>
      </c>
      <c r="K41" s="112">
        <f t="shared" si="2"/>
        <v>86.956521739130437</v>
      </c>
      <c r="L41" s="113">
        <v>23</v>
      </c>
      <c r="M41" s="111">
        <f>F41/V41*60</f>
        <v>1769.7551608257324</v>
      </c>
      <c r="N41" s="112">
        <f>M41/L41</f>
        <v>76.945876557640545</v>
      </c>
      <c r="O41" s="114">
        <f>L41-I41</f>
        <v>0</v>
      </c>
      <c r="P41" s="115">
        <f>N41-K41</f>
        <v>-10.010645181489892</v>
      </c>
      <c r="Q41" s="116">
        <f>N41/K41</f>
        <v>0.88487758041286624</v>
      </c>
      <c r="R41" s="309"/>
      <c r="S41" s="47">
        <v>0.41597222222222224</v>
      </c>
      <c r="T41" s="48">
        <v>0.48829861111111111</v>
      </c>
      <c r="U41" s="117">
        <v>4.5666666666666877</v>
      </c>
      <c r="V41" s="118">
        <v>104.14999999999998</v>
      </c>
      <c r="W41" s="119">
        <v>0.48829861111111111</v>
      </c>
      <c r="X41" s="123">
        <v>0.52854166666666669</v>
      </c>
      <c r="Y41" s="106"/>
      <c r="Z41" s="205"/>
      <c r="AA41" s="300"/>
      <c r="AB41" s="301"/>
      <c r="AC41" s="106"/>
      <c r="AD41" s="205"/>
      <c r="AE41" s="300"/>
      <c r="AF41" s="301"/>
      <c r="AG41" s="300"/>
      <c r="AH41" s="301"/>
      <c r="AI41" s="124">
        <f>M41-J41</f>
        <v>-230.24483917426755</v>
      </c>
      <c r="AJ41" s="116">
        <f>M41/J41</f>
        <v>0.88487758041286624</v>
      </c>
      <c r="AK41" s="314"/>
    </row>
    <row r="42" spans="1:37" ht="15.75" customHeight="1">
      <c r="A42" s="317"/>
      <c r="B42" s="178" t="s">
        <v>191</v>
      </c>
      <c r="C42" s="298" t="s">
        <v>206</v>
      </c>
      <c r="D42" s="299"/>
      <c r="E42" s="107">
        <v>71.55</v>
      </c>
      <c r="F42" s="108">
        <v>2331</v>
      </c>
      <c r="G42" s="109">
        <f t="shared" si="18"/>
        <v>166783.04999999999</v>
      </c>
      <c r="H42" s="26"/>
      <c r="I42" s="110">
        <v>22</v>
      </c>
      <c r="J42" s="111">
        <v>2000</v>
      </c>
      <c r="K42" s="112">
        <f t="shared" si="2"/>
        <v>90.909090909090907</v>
      </c>
      <c r="L42" s="113">
        <v>22</v>
      </c>
      <c r="M42" s="111">
        <f>F42/V42*60</f>
        <v>1772.6235741444864</v>
      </c>
      <c r="N42" s="112">
        <f>M42/L42</f>
        <v>80.573798824749375</v>
      </c>
      <c r="O42" s="114">
        <f>L42-I42</f>
        <v>0</v>
      </c>
      <c r="P42" s="115">
        <f>N42-K42</f>
        <v>-10.335292084341532</v>
      </c>
      <c r="Q42" s="116">
        <f>N42/K42</f>
        <v>0.88631178707224312</v>
      </c>
      <c r="R42" s="309"/>
      <c r="S42" s="47">
        <v>0.52854166666666669</v>
      </c>
      <c r="T42" s="48">
        <v>0.58333333333333337</v>
      </c>
      <c r="U42" s="117">
        <v>57.950000000000024</v>
      </c>
      <c r="V42" s="118">
        <v>78.90000000000002</v>
      </c>
      <c r="W42" s="119"/>
      <c r="X42" s="123"/>
      <c r="Y42" s="106"/>
      <c r="Z42" s="205"/>
      <c r="AA42" s="300"/>
      <c r="AB42" s="301"/>
      <c r="AC42" s="106"/>
      <c r="AD42" s="205"/>
      <c r="AE42" s="300"/>
      <c r="AF42" s="301"/>
      <c r="AG42" s="300"/>
      <c r="AH42" s="301"/>
      <c r="AI42" s="124">
        <f>M42-J42</f>
        <v>-227.37642585551362</v>
      </c>
      <c r="AJ42" s="116">
        <f>M42/J42</f>
        <v>0.88631178707224323</v>
      </c>
      <c r="AK42" s="314"/>
    </row>
    <row r="43" spans="1:37" ht="15.75" customHeight="1">
      <c r="A43" s="317"/>
      <c r="B43" s="178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23"/>
      <c r="Y43" s="106"/>
      <c r="Z43" s="205"/>
      <c r="AA43" s="300"/>
      <c r="AB43" s="301"/>
      <c r="AC43" s="106"/>
      <c r="AD43" s="205"/>
      <c r="AE43" s="300"/>
      <c r="AF43" s="301"/>
      <c r="AG43" s="300"/>
      <c r="AH43" s="301"/>
      <c r="AI43" s="124"/>
      <c r="AJ43" s="116"/>
      <c r="AK43" s="314"/>
    </row>
    <row r="44" spans="1:37" ht="15.75" customHeight="1">
      <c r="A44" s="317"/>
      <c r="B44" s="178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300"/>
      <c r="AH44" s="301"/>
      <c r="AI44" s="124"/>
      <c r="AJ44" s="116"/>
      <c r="AK44" s="314"/>
    </row>
    <row r="45" spans="1:37" ht="15.75" customHeight="1">
      <c r="A45" s="317"/>
      <c r="B45" s="178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127"/>
      <c r="T45" s="128"/>
      <c r="U45" s="117"/>
      <c r="V45" s="118"/>
      <c r="W45" s="128"/>
      <c r="X45" s="216"/>
      <c r="Y45" s="106"/>
      <c r="Z45" s="205"/>
      <c r="AA45" s="300"/>
      <c r="AB45" s="301"/>
      <c r="AC45" s="106"/>
      <c r="AD45" s="205"/>
      <c r="AE45" s="300"/>
      <c r="AF45" s="301"/>
      <c r="AG45" s="300"/>
      <c r="AH45" s="301"/>
      <c r="AI45" s="124"/>
      <c r="AJ45" s="116"/>
      <c r="AK45" s="314"/>
    </row>
    <row r="46" spans="1:37" ht="15.75" customHeight="1">
      <c r="A46" s="317"/>
      <c r="B46" s="178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127"/>
      <c r="T46" s="128"/>
      <c r="U46" s="117"/>
      <c r="V46" s="118"/>
      <c r="W46" s="128"/>
      <c r="X46" s="216"/>
      <c r="Y46" s="106"/>
      <c r="Z46" s="205"/>
      <c r="AA46" s="300"/>
      <c r="AB46" s="301"/>
      <c r="AC46" s="106"/>
      <c r="AD46" s="205"/>
      <c r="AE46" s="300"/>
      <c r="AF46" s="301"/>
      <c r="AG46" s="300"/>
      <c r="AH46" s="301"/>
      <c r="AI46" s="124"/>
      <c r="AJ46" s="116"/>
      <c r="AK46" s="314"/>
    </row>
    <row r="47" spans="1:37" ht="15.75" customHeight="1">
      <c r="A47" s="317"/>
      <c r="B47" s="178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18"/>
      <c r="W47" s="128"/>
      <c r="X47" s="216"/>
      <c r="Y47" s="106"/>
      <c r="Z47" s="205"/>
      <c r="AA47" s="300"/>
      <c r="AB47" s="301"/>
      <c r="AC47" s="106"/>
      <c r="AD47" s="205"/>
      <c r="AE47" s="300"/>
      <c r="AF47" s="301"/>
      <c r="AG47" s="300"/>
      <c r="AH47" s="301"/>
      <c r="AI47" s="124"/>
      <c r="AJ47" s="116"/>
      <c r="AK47" s="314"/>
    </row>
    <row r="48" spans="1:37" ht="15.75" customHeight="1">
      <c r="A48" s="317"/>
      <c r="B48" s="178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18"/>
      <c r="W48" s="128"/>
      <c r="X48" s="216"/>
      <c r="Y48" s="106"/>
      <c r="Z48" s="205"/>
      <c r="AA48" s="300"/>
      <c r="AB48" s="301"/>
      <c r="AC48" s="106"/>
      <c r="AD48" s="205"/>
      <c r="AE48" s="300"/>
      <c r="AF48" s="301"/>
      <c r="AG48" s="300"/>
      <c r="AH48" s="301"/>
      <c r="AI48" s="124"/>
      <c r="AJ48" s="116"/>
      <c r="AK48" s="314"/>
    </row>
    <row r="49" spans="1:37" ht="15.75" customHeight="1">
      <c r="A49" s="317"/>
      <c r="B49" s="178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18"/>
      <c r="W49" s="128"/>
      <c r="X49" s="216"/>
      <c r="Y49" s="106"/>
      <c r="Z49" s="205"/>
      <c r="AA49" s="300"/>
      <c r="AB49" s="301"/>
      <c r="AC49" s="106"/>
      <c r="AD49" s="205"/>
      <c r="AE49" s="300"/>
      <c r="AF49" s="301"/>
      <c r="AG49" s="300"/>
      <c r="AH49" s="301"/>
      <c r="AI49" s="124"/>
      <c r="AJ49" s="116"/>
      <c r="AK49" s="314"/>
    </row>
    <row r="50" spans="1:37" ht="15.75" customHeight="1">
      <c r="A50" s="317"/>
      <c r="B50" s="178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18"/>
      <c r="W50" s="128"/>
      <c r="X50" s="216"/>
      <c r="Y50" s="106"/>
      <c r="Z50" s="205"/>
      <c r="AA50" s="300"/>
      <c r="AB50" s="301"/>
      <c r="AC50" s="106"/>
      <c r="AD50" s="205"/>
      <c r="AE50" s="300"/>
      <c r="AF50" s="301"/>
      <c r="AG50" s="300"/>
      <c r="AH50" s="301"/>
      <c r="AI50" s="124"/>
      <c r="AJ50" s="116"/>
      <c r="AK50" s="314"/>
    </row>
    <row r="51" spans="1:37" ht="15.75" customHeight="1">
      <c r="A51" s="317"/>
      <c r="B51" s="178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18"/>
      <c r="W51" s="128"/>
      <c r="X51" s="216"/>
      <c r="Y51" s="106"/>
      <c r="Z51" s="205"/>
      <c r="AA51" s="300"/>
      <c r="AB51" s="301"/>
      <c r="AC51" s="106"/>
      <c r="AD51" s="205"/>
      <c r="AE51" s="300"/>
      <c r="AF51" s="301"/>
      <c r="AG51" s="300"/>
      <c r="AH51" s="301"/>
      <c r="AI51" s="124"/>
      <c r="AJ51" s="116"/>
      <c r="AK51" s="314"/>
    </row>
    <row r="52" spans="1:37" ht="15.75" customHeight="1">
      <c r="A52" s="317"/>
      <c r="B52" s="178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18"/>
      <c r="W52" s="128"/>
      <c r="X52" s="216"/>
      <c r="Y52" s="106"/>
      <c r="Z52" s="205"/>
      <c r="AA52" s="300"/>
      <c r="AB52" s="301"/>
      <c r="AC52" s="106"/>
      <c r="AD52" s="205"/>
      <c r="AE52" s="300"/>
      <c r="AF52" s="301"/>
      <c r="AG52" s="300"/>
      <c r="AH52" s="301"/>
      <c r="AI52" s="124"/>
      <c r="AJ52" s="116"/>
      <c r="AK52" s="314"/>
    </row>
    <row r="53" spans="1:37" ht="15.75" customHeight="1">
      <c r="A53" s="317"/>
      <c r="B53" s="178"/>
      <c r="C53" s="298"/>
      <c r="D53" s="299"/>
      <c r="E53" s="107"/>
      <c r="F53" s="13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18"/>
      <c r="W53" s="128"/>
      <c r="X53" s="216"/>
      <c r="Y53" s="106"/>
      <c r="Z53" s="205"/>
      <c r="AA53" s="300"/>
      <c r="AB53" s="301"/>
      <c r="AC53" s="106"/>
      <c r="AD53" s="205"/>
      <c r="AE53" s="300"/>
      <c r="AF53" s="301"/>
      <c r="AG53" s="300"/>
      <c r="AH53" s="301"/>
      <c r="AI53" s="124"/>
      <c r="AJ53" s="116"/>
      <c r="AK53" s="314"/>
    </row>
    <row r="54" spans="1:37" ht="15.75" customHeight="1">
      <c r="A54" s="317"/>
      <c r="B54" s="178"/>
      <c r="C54" s="298"/>
      <c r="D54" s="299"/>
      <c r="E54" s="179"/>
      <c r="F54" s="13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106"/>
      <c r="Z54" s="205"/>
      <c r="AA54" s="300"/>
      <c r="AB54" s="301"/>
      <c r="AC54" s="106"/>
      <c r="AD54" s="205"/>
      <c r="AE54" s="300"/>
      <c r="AF54" s="301"/>
      <c r="AG54" s="300"/>
      <c r="AH54" s="301"/>
      <c r="AI54" s="180"/>
      <c r="AJ54" s="133"/>
      <c r="AK54" s="314"/>
    </row>
    <row r="55" spans="1:37" ht="15.75" customHeight="1" thickBot="1">
      <c r="A55" s="318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9">AVERAGE(I39:I54)</f>
        <v>23</v>
      </c>
      <c r="J55" s="148">
        <f t="shared" si="19"/>
        <v>2000</v>
      </c>
      <c r="K55" s="149">
        <f t="shared" ref="K55" si="20">J55/I55</f>
        <v>86.956521739130437</v>
      </c>
      <c r="L55" s="147">
        <f t="shared" ref="L55:M55" si="21">AVERAGE(L39:L54)</f>
        <v>23</v>
      </c>
      <c r="M55" s="148">
        <f t="shared" si="21"/>
        <v>1772.5899259488554</v>
      </c>
      <c r="N55" s="149">
        <f t="shared" ref="N55:N61" si="22">M55/L55</f>
        <v>77.069127215167626</v>
      </c>
      <c r="O55" s="150">
        <f t="shared" ref="O55:O61" si="23">L55-I55</f>
        <v>0</v>
      </c>
      <c r="P55" s="151">
        <f t="shared" ref="P55:P61" si="24">N55-K55</f>
        <v>-9.8873945239628114</v>
      </c>
      <c r="Q55" s="152">
        <f t="shared" ref="Q55:Q61" si="25">N55/K55</f>
        <v>0.88629496297442767</v>
      </c>
      <c r="R55" s="310"/>
      <c r="S55" s="153">
        <f>S39</f>
        <v>0.29166666666666669</v>
      </c>
      <c r="T55" s="154">
        <f>INDEX(T39:T54,COUNTA(T39:T54))</f>
        <v>0.58333333333333337</v>
      </c>
      <c r="U55" s="155"/>
      <c r="V55" s="181"/>
      <c r="W55" s="182"/>
      <c r="X55" s="149"/>
      <c r="Y55" s="206">
        <f t="shared" ref="Y55:Z55" si="26">SUM(Y39:Y54)</f>
        <v>0</v>
      </c>
      <c r="Z55" s="207">
        <f t="shared" si="26"/>
        <v>0</v>
      </c>
      <c r="AA55" s="296"/>
      <c r="AB55" s="297"/>
      <c r="AC55" s="206">
        <f t="shared" ref="AC55:AD55" si="27">SUM(AC39:AC54)</f>
        <v>0</v>
      </c>
      <c r="AD55" s="207">
        <f t="shared" si="27"/>
        <v>0</v>
      </c>
      <c r="AE55" s="296"/>
      <c r="AF55" s="297"/>
      <c r="AG55" s="296"/>
      <c r="AH55" s="297"/>
      <c r="AI55" s="183">
        <f t="shared" ref="AI55:AI61" si="28">M55-J55</f>
        <v>-227.41007405114465</v>
      </c>
      <c r="AJ55" s="152">
        <f t="shared" ref="AJ55:AJ61" si="29">M55/J55</f>
        <v>0.88629496297442767</v>
      </c>
      <c r="AK55" s="315"/>
    </row>
    <row r="56" spans="1:37" ht="15.75" customHeight="1">
      <c r="A56" s="302" t="s">
        <v>207</v>
      </c>
      <c r="B56" s="120" t="s">
        <v>200</v>
      </c>
      <c r="C56" s="383" t="s">
        <v>208</v>
      </c>
      <c r="D56" s="383"/>
      <c r="E56" s="162">
        <v>57.3</v>
      </c>
      <c r="F56" s="103">
        <v>2692</v>
      </c>
      <c r="G56" s="163">
        <f t="shared" ref="G56:G61" si="30">E56*F56</f>
        <v>154251.6</v>
      </c>
      <c r="H56" s="164"/>
      <c r="I56" s="165">
        <v>22</v>
      </c>
      <c r="J56" s="166">
        <v>1800</v>
      </c>
      <c r="K56" s="167">
        <f>J56/I56</f>
        <v>81.818181818181813</v>
      </c>
      <c r="L56" s="168">
        <v>22</v>
      </c>
      <c r="M56" s="166">
        <f t="shared" ref="M56:M61" si="31">F56/V56*60</f>
        <v>1594.9967083607644</v>
      </c>
      <c r="N56" s="167">
        <f t="shared" si="22"/>
        <v>72.499850380034744</v>
      </c>
      <c r="O56" s="169">
        <f t="shared" si="23"/>
        <v>0</v>
      </c>
      <c r="P56" s="170">
        <f t="shared" si="24"/>
        <v>-9.3183314381470694</v>
      </c>
      <c r="Q56" s="171">
        <f t="shared" si="25"/>
        <v>0.88610928242264697</v>
      </c>
      <c r="R56" s="308">
        <f>Q72</f>
        <v>0.88600015731153181</v>
      </c>
      <c r="S56" s="172">
        <v>0.29166666666666669</v>
      </c>
      <c r="T56" s="173">
        <v>0.36199074074074072</v>
      </c>
      <c r="U56" s="174"/>
      <c r="V56" s="175">
        <v>101.26666666666662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311"/>
      <c r="AH56" s="312"/>
      <c r="AI56" s="121">
        <f t="shared" si="28"/>
        <v>-205.00329163923561</v>
      </c>
      <c r="AJ56" s="171">
        <f t="shared" si="29"/>
        <v>0.88610928242264686</v>
      </c>
      <c r="AK56" s="313">
        <f>AJ72</f>
        <v>0.88600015731153181</v>
      </c>
    </row>
    <row r="57" spans="1:37" ht="15.75" customHeight="1">
      <c r="A57" s="303"/>
      <c r="B57" s="106" t="s">
        <v>209</v>
      </c>
      <c r="C57" s="382" t="s">
        <v>210</v>
      </c>
      <c r="D57" s="382"/>
      <c r="E57" s="107">
        <v>71.84</v>
      </c>
      <c r="F57" s="108">
        <v>1011</v>
      </c>
      <c r="G57" s="109">
        <f t="shared" si="30"/>
        <v>72630.240000000005</v>
      </c>
      <c r="H57" s="26"/>
      <c r="I57" s="110">
        <v>19</v>
      </c>
      <c r="J57" s="111">
        <v>1800</v>
      </c>
      <c r="K57" s="112">
        <f t="shared" ref="K57:K61" si="32">J57/I57</f>
        <v>94.736842105263165</v>
      </c>
      <c r="L57" s="113">
        <v>19</v>
      </c>
      <c r="M57" s="111">
        <f t="shared" si="31"/>
        <v>1597.7172958735748</v>
      </c>
      <c r="N57" s="112">
        <f t="shared" si="22"/>
        <v>84.090383993346038</v>
      </c>
      <c r="O57" s="114">
        <f t="shared" si="23"/>
        <v>0</v>
      </c>
      <c r="P57" s="115">
        <f t="shared" si="24"/>
        <v>-10.646458111917127</v>
      </c>
      <c r="Q57" s="116">
        <f t="shared" si="25"/>
        <v>0.88762071992976366</v>
      </c>
      <c r="R57" s="309"/>
      <c r="S57" s="47">
        <v>0.36530092592592595</v>
      </c>
      <c r="T57" s="48">
        <v>0.39166666666666666</v>
      </c>
      <c r="U57" s="117">
        <v>4.766666666666719</v>
      </c>
      <c r="V57" s="118">
        <v>37.966666666666633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300"/>
      <c r="AH57" s="301"/>
      <c r="AI57" s="124">
        <f t="shared" si="28"/>
        <v>-202.28270412642519</v>
      </c>
      <c r="AJ57" s="116">
        <f t="shared" si="29"/>
        <v>0.88762071992976377</v>
      </c>
      <c r="AK57" s="314"/>
    </row>
    <row r="58" spans="1:37" ht="15.75" customHeight="1">
      <c r="A58" s="303"/>
      <c r="B58" s="106" t="s">
        <v>209</v>
      </c>
      <c r="C58" s="382" t="s">
        <v>211</v>
      </c>
      <c r="D58" s="382"/>
      <c r="E58" s="107">
        <v>72.400000000000006</v>
      </c>
      <c r="F58" s="108">
        <v>739</v>
      </c>
      <c r="G58" s="109">
        <f t="shared" si="30"/>
        <v>53503.600000000006</v>
      </c>
      <c r="H58" s="26"/>
      <c r="I58" s="110">
        <v>18</v>
      </c>
      <c r="J58" s="111">
        <v>1800</v>
      </c>
      <c r="K58" s="112">
        <f t="shared" si="32"/>
        <v>100</v>
      </c>
      <c r="L58" s="113">
        <v>18</v>
      </c>
      <c r="M58" s="111">
        <f t="shared" si="31"/>
        <v>1598.7980769230728</v>
      </c>
      <c r="N58" s="112">
        <f t="shared" si="22"/>
        <v>88.822115384615159</v>
      </c>
      <c r="O58" s="114">
        <f t="shared" si="23"/>
        <v>0</v>
      </c>
      <c r="P58" s="115">
        <f t="shared" si="24"/>
        <v>-11.177884615384841</v>
      </c>
      <c r="Q58" s="116">
        <f t="shared" si="25"/>
        <v>0.88822115384615163</v>
      </c>
      <c r="R58" s="309"/>
      <c r="S58" s="47">
        <v>0.39532407407407405</v>
      </c>
      <c r="T58" s="48">
        <v>0.41458333333333336</v>
      </c>
      <c r="U58" s="117">
        <v>5.2666666666666373</v>
      </c>
      <c r="V58" s="118">
        <v>27.733333333333405</v>
      </c>
      <c r="W58" s="119"/>
      <c r="X58" s="123"/>
      <c r="Y58" s="106"/>
      <c r="Z58" s="205"/>
      <c r="AA58" s="300"/>
      <c r="AB58" s="301"/>
      <c r="AC58" s="106"/>
      <c r="AD58" s="205"/>
      <c r="AE58" s="300"/>
      <c r="AF58" s="301"/>
      <c r="AG58" s="300"/>
      <c r="AH58" s="301"/>
      <c r="AI58" s="124">
        <f t="shared" si="28"/>
        <v>-201.20192307692719</v>
      </c>
      <c r="AJ58" s="116">
        <f t="shared" si="29"/>
        <v>0.88822115384615152</v>
      </c>
      <c r="AK58" s="314"/>
    </row>
    <row r="59" spans="1:37" ht="15.75" customHeight="1">
      <c r="A59" s="303"/>
      <c r="B59" s="106" t="s">
        <v>209</v>
      </c>
      <c r="C59" s="382" t="s">
        <v>212</v>
      </c>
      <c r="D59" s="382"/>
      <c r="E59" s="107">
        <v>32.06</v>
      </c>
      <c r="F59" s="108">
        <v>469</v>
      </c>
      <c r="G59" s="109">
        <f t="shared" si="30"/>
        <v>15036.140000000001</v>
      </c>
      <c r="H59" s="26"/>
      <c r="I59" s="110">
        <v>19</v>
      </c>
      <c r="J59" s="111">
        <v>3600</v>
      </c>
      <c r="K59" s="112">
        <f t="shared" si="32"/>
        <v>189.47368421052633</v>
      </c>
      <c r="L59" s="113">
        <v>19</v>
      </c>
      <c r="M59" s="111">
        <f t="shared" si="31"/>
        <v>3179.6610169491723</v>
      </c>
      <c r="N59" s="112">
        <f t="shared" si="22"/>
        <v>167.35057983943011</v>
      </c>
      <c r="O59" s="114">
        <f t="shared" si="23"/>
        <v>0</v>
      </c>
      <c r="P59" s="115">
        <f t="shared" si="24"/>
        <v>-22.123104371096218</v>
      </c>
      <c r="Q59" s="116">
        <f t="shared" si="25"/>
        <v>0.88323917137476993</v>
      </c>
      <c r="R59" s="309"/>
      <c r="S59" s="47">
        <v>0.41885416666666669</v>
      </c>
      <c r="T59" s="48">
        <v>0.42499999999999999</v>
      </c>
      <c r="U59" s="117">
        <v>6.1500000000000021</v>
      </c>
      <c r="V59" s="118">
        <v>8.8499999999999446</v>
      </c>
      <c r="W59" s="119"/>
      <c r="X59" s="123"/>
      <c r="Y59" s="106"/>
      <c r="Z59" s="205"/>
      <c r="AA59" s="300"/>
      <c r="AB59" s="301"/>
      <c r="AC59" s="106"/>
      <c r="AD59" s="205"/>
      <c r="AE59" s="300"/>
      <c r="AF59" s="301"/>
      <c r="AG59" s="300"/>
      <c r="AH59" s="301"/>
      <c r="AI59" s="217">
        <f t="shared" si="28"/>
        <v>-420.33898305082766</v>
      </c>
      <c r="AJ59" s="218">
        <f t="shared" si="29"/>
        <v>0.88323917137477004</v>
      </c>
      <c r="AK59" s="314"/>
    </row>
    <row r="60" spans="1:37" ht="15.75" customHeight="1">
      <c r="A60" s="304"/>
      <c r="B60" s="106" t="s">
        <v>195</v>
      </c>
      <c r="C60" s="382" t="s">
        <v>213</v>
      </c>
      <c r="D60" s="382"/>
      <c r="E60" s="107">
        <v>57.73</v>
      </c>
      <c r="F60" s="111">
        <v>1016</v>
      </c>
      <c r="G60" s="109">
        <f t="shared" si="30"/>
        <v>58653.68</v>
      </c>
      <c r="H60" s="13"/>
      <c r="I60" s="110">
        <v>22</v>
      </c>
      <c r="J60" s="111">
        <v>1800</v>
      </c>
      <c r="K60" s="112">
        <f t="shared" si="32"/>
        <v>81.818181818181813</v>
      </c>
      <c r="L60" s="126">
        <v>22</v>
      </c>
      <c r="M60" s="111">
        <f t="shared" si="31"/>
        <v>1595.1155691234189</v>
      </c>
      <c r="N60" s="112">
        <f t="shared" si="22"/>
        <v>72.505253141973583</v>
      </c>
      <c r="O60" s="114">
        <f t="shared" si="23"/>
        <v>0</v>
      </c>
      <c r="P60" s="115">
        <f t="shared" si="24"/>
        <v>-9.3129286762082302</v>
      </c>
      <c r="Q60" s="116">
        <f t="shared" si="25"/>
        <v>0.88617531617967715</v>
      </c>
      <c r="R60" s="309"/>
      <c r="S60" s="47">
        <v>0.4284722222222222</v>
      </c>
      <c r="T60" s="48">
        <v>0.45501157407407405</v>
      </c>
      <c r="U60" s="117">
        <v>4.9999999999999822</v>
      </c>
      <c r="V60" s="118">
        <v>38.216666666666669</v>
      </c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300"/>
      <c r="AH60" s="301"/>
      <c r="AI60" s="217">
        <f t="shared" si="28"/>
        <v>-204.88443087658106</v>
      </c>
      <c r="AJ60" s="218">
        <f t="shared" si="29"/>
        <v>0.88617531617967715</v>
      </c>
      <c r="AK60" s="314"/>
    </row>
    <row r="61" spans="1:37" ht="15.75" customHeight="1">
      <c r="A61" s="304"/>
      <c r="B61" s="106" t="s">
        <v>195</v>
      </c>
      <c r="C61" s="382" t="s">
        <v>214</v>
      </c>
      <c r="D61" s="382"/>
      <c r="E61" s="107">
        <v>57.73</v>
      </c>
      <c r="F61" s="111">
        <v>1123</v>
      </c>
      <c r="G61" s="129">
        <f t="shared" si="30"/>
        <v>64830.789999999994</v>
      </c>
      <c r="H61" s="130"/>
      <c r="I61" s="110">
        <v>22</v>
      </c>
      <c r="J61" s="111">
        <v>1800</v>
      </c>
      <c r="K61" s="112">
        <f t="shared" si="32"/>
        <v>81.818181818181813</v>
      </c>
      <c r="L61" s="113">
        <v>22</v>
      </c>
      <c r="M61" s="111">
        <f t="shared" si="31"/>
        <v>1597.3133148952979</v>
      </c>
      <c r="N61" s="112">
        <f t="shared" si="22"/>
        <v>72.605150677059001</v>
      </c>
      <c r="O61" s="114">
        <f t="shared" si="23"/>
        <v>0</v>
      </c>
      <c r="P61" s="115">
        <f t="shared" si="24"/>
        <v>-9.2130311411228121</v>
      </c>
      <c r="Q61" s="116">
        <f t="shared" si="25"/>
        <v>0.88739628605294341</v>
      </c>
      <c r="R61" s="309"/>
      <c r="S61" s="47">
        <v>0.45833333333333331</v>
      </c>
      <c r="T61" s="48">
        <v>0.48762731481481481</v>
      </c>
      <c r="U61" s="117">
        <v>4.783333333333335</v>
      </c>
      <c r="V61" s="118">
        <v>42.183333333333344</v>
      </c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300"/>
      <c r="AH61" s="301"/>
      <c r="AI61" s="217">
        <f t="shared" si="28"/>
        <v>-202.68668510470206</v>
      </c>
      <c r="AJ61" s="218">
        <f t="shared" si="29"/>
        <v>0.88739628605294329</v>
      </c>
      <c r="AK61" s="314"/>
    </row>
    <row r="62" spans="1:37" ht="15.75" customHeight="1">
      <c r="A62" s="304"/>
      <c r="B62" s="106"/>
      <c r="C62" s="382"/>
      <c r="D62" s="382"/>
      <c r="E62" s="107"/>
      <c r="F62" s="111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23"/>
      <c r="Y62" s="106"/>
      <c r="Z62" s="205"/>
      <c r="AA62" s="300"/>
      <c r="AB62" s="301"/>
      <c r="AC62" s="106"/>
      <c r="AD62" s="205"/>
      <c r="AE62" s="300"/>
      <c r="AF62" s="301"/>
      <c r="AG62" s="300"/>
      <c r="AH62" s="301"/>
      <c r="AI62" s="217"/>
      <c r="AJ62" s="218"/>
      <c r="AK62" s="314"/>
    </row>
    <row r="63" spans="1:37" ht="15.75" customHeight="1">
      <c r="A63" s="304"/>
      <c r="B63" s="106"/>
      <c r="C63" s="382"/>
      <c r="D63" s="382"/>
      <c r="E63" s="107"/>
      <c r="F63" s="111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106"/>
      <c r="Z63" s="205"/>
      <c r="AA63" s="300"/>
      <c r="AB63" s="301"/>
      <c r="AC63" s="106"/>
      <c r="AD63" s="205"/>
      <c r="AE63" s="300"/>
      <c r="AF63" s="301"/>
      <c r="AG63" s="300"/>
      <c r="AH63" s="301"/>
      <c r="AI63" s="217"/>
      <c r="AJ63" s="218"/>
      <c r="AK63" s="314"/>
    </row>
    <row r="64" spans="1:37" ht="15.75" customHeight="1">
      <c r="A64" s="304"/>
      <c r="B64" s="106"/>
      <c r="C64" s="382"/>
      <c r="D64" s="382"/>
      <c r="E64" s="107"/>
      <c r="F64" s="111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23"/>
      <c r="Y64" s="106"/>
      <c r="Z64" s="205"/>
      <c r="AA64" s="300"/>
      <c r="AB64" s="301"/>
      <c r="AC64" s="106"/>
      <c r="AD64" s="205"/>
      <c r="AE64" s="300"/>
      <c r="AF64" s="301"/>
      <c r="AG64" s="300"/>
      <c r="AH64" s="301"/>
      <c r="AI64" s="217"/>
      <c r="AJ64" s="218"/>
      <c r="AK64" s="314"/>
    </row>
    <row r="65" spans="1:37" ht="15.75" customHeight="1">
      <c r="A65" s="304"/>
      <c r="B65" s="106"/>
      <c r="C65" s="382"/>
      <c r="D65" s="382"/>
      <c r="E65" s="107"/>
      <c r="F65" s="111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23"/>
      <c r="Y65" s="106"/>
      <c r="Z65" s="205"/>
      <c r="AA65" s="300"/>
      <c r="AB65" s="301"/>
      <c r="AC65" s="106"/>
      <c r="AD65" s="205"/>
      <c r="AE65" s="300"/>
      <c r="AF65" s="301"/>
      <c r="AG65" s="300"/>
      <c r="AH65" s="301"/>
      <c r="AI65" s="217"/>
      <c r="AJ65" s="218"/>
      <c r="AK65" s="314"/>
    </row>
    <row r="66" spans="1:37" ht="15.75" customHeight="1">
      <c r="A66" s="304"/>
      <c r="B66" s="106"/>
      <c r="C66" s="382"/>
      <c r="D66" s="382"/>
      <c r="E66" s="107"/>
      <c r="F66" s="111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23"/>
      <c r="Y66" s="106"/>
      <c r="Z66" s="205"/>
      <c r="AA66" s="300"/>
      <c r="AB66" s="301"/>
      <c r="AC66" s="106"/>
      <c r="AD66" s="205"/>
      <c r="AE66" s="300"/>
      <c r="AF66" s="301"/>
      <c r="AG66" s="300"/>
      <c r="AH66" s="301"/>
      <c r="AI66" s="217"/>
      <c r="AJ66" s="218"/>
      <c r="AK66" s="314"/>
    </row>
    <row r="67" spans="1:37" ht="15.75" customHeight="1">
      <c r="A67" s="304"/>
      <c r="B67" s="106"/>
      <c r="C67" s="382"/>
      <c r="D67" s="382"/>
      <c r="E67" s="107"/>
      <c r="F67" s="111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23"/>
      <c r="Y67" s="106"/>
      <c r="Z67" s="205"/>
      <c r="AA67" s="300"/>
      <c r="AB67" s="301"/>
      <c r="AC67" s="106"/>
      <c r="AD67" s="205"/>
      <c r="AE67" s="300"/>
      <c r="AF67" s="301"/>
      <c r="AG67" s="300"/>
      <c r="AH67" s="301"/>
      <c r="AI67" s="217"/>
      <c r="AJ67" s="218"/>
      <c r="AK67" s="314"/>
    </row>
    <row r="68" spans="1:37" ht="15.75" customHeight="1">
      <c r="A68" s="304"/>
      <c r="B68" s="106"/>
      <c r="C68" s="382"/>
      <c r="D68" s="382"/>
      <c r="E68" s="107"/>
      <c r="F68" s="111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23"/>
      <c r="Y68" s="106"/>
      <c r="Z68" s="205"/>
      <c r="AA68" s="300"/>
      <c r="AB68" s="301"/>
      <c r="AC68" s="106"/>
      <c r="AD68" s="205"/>
      <c r="AE68" s="300"/>
      <c r="AF68" s="301"/>
      <c r="AG68" s="300"/>
      <c r="AH68" s="301"/>
      <c r="AI68" s="217"/>
      <c r="AJ68" s="218"/>
      <c r="AK68" s="314"/>
    </row>
    <row r="69" spans="1:37" ht="15.75" customHeight="1">
      <c r="A69" s="304"/>
      <c r="B69" s="106"/>
      <c r="C69" s="382"/>
      <c r="D69" s="382"/>
      <c r="E69" s="107"/>
      <c r="F69" s="111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23"/>
      <c r="Y69" s="106"/>
      <c r="Z69" s="205"/>
      <c r="AA69" s="300"/>
      <c r="AB69" s="301"/>
      <c r="AC69" s="106"/>
      <c r="AD69" s="205"/>
      <c r="AE69" s="300"/>
      <c r="AF69" s="301"/>
      <c r="AG69" s="300"/>
      <c r="AH69" s="301"/>
      <c r="AI69" s="217"/>
      <c r="AJ69" s="218"/>
      <c r="AK69" s="314"/>
    </row>
    <row r="70" spans="1:37" ht="15.75" customHeight="1">
      <c r="A70" s="304"/>
      <c r="B70" s="106"/>
      <c r="C70" s="382"/>
      <c r="D70" s="382"/>
      <c r="E70" s="107"/>
      <c r="F70" s="111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23"/>
      <c r="Y70" s="106"/>
      <c r="Z70" s="205"/>
      <c r="AA70" s="300"/>
      <c r="AB70" s="301"/>
      <c r="AC70" s="106"/>
      <c r="AD70" s="205"/>
      <c r="AE70" s="300"/>
      <c r="AF70" s="301"/>
      <c r="AG70" s="300"/>
      <c r="AH70" s="301"/>
      <c r="AI70" s="217"/>
      <c r="AJ70" s="218"/>
      <c r="AK70" s="314"/>
    </row>
    <row r="71" spans="1:37" ht="15.75" customHeight="1">
      <c r="A71" s="304"/>
      <c r="B71" s="106"/>
      <c r="C71" s="382"/>
      <c r="D71" s="382"/>
      <c r="E71" s="209"/>
      <c r="F71" s="111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300"/>
      <c r="AH71" s="301"/>
      <c r="AI71" s="180"/>
      <c r="AJ71" s="133"/>
      <c r="AK71" s="314"/>
    </row>
    <row r="72" spans="1:37" ht="15.75" customHeight="1" thickBot="1">
      <c r="A72" s="305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33">AVERAGE(I56:I71)</f>
        <v>20.333333333333332</v>
      </c>
      <c r="J72" s="148">
        <f t="shared" si="33"/>
        <v>2100</v>
      </c>
      <c r="K72" s="149">
        <f t="shared" ref="K72" si="34">J72/I72</f>
        <v>103.27868852459017</v>
      </c>
      <c r="L72" s="147">
        <f t="shared" ref="L72:M72" si="35">AVERAGE(L56:L71)</f>
        <v>20.333333333333332</v>
      </c>
      <c r="M72" s="148">
        <f t="shared" si="35"/>
        <v>1860.6003303542168</v>
      </c>
      <c r="N72" s="149">
        <f>M72/L72</f>
        <v>91.504934279715584</v>
      </c>
      <c r="O72" s="150">
        <f>L72-I72</f>
        <v>0</v>
      </c>
      <c r="P72" s="151">
        <f>N72-K72</f>
        <v>-11.773754244874581</v>
      </c>
      <c r="Q72" s="152">
        <f>N72/K72</f>
        <v>0.88600015731153181</v>
      </c>
      <c r="R72" s="310"/>
      <c r="S72" s="153">
        <f>S56</f>
        <v>0.29166666666666669</v>
      </c>
      <c r="T72" s="154">
        <f>INDEX(T56:T71,COUNTA(T56:T71))</f>
        <v>0.48762731481481481</v>
      </c>
      <c r="U72" s="155"/>
      <c r="V72" s="181"/>
      <c r="W72" s="182"/>
      <c r="X72" s="149"/>
      <c r="Y72" s="206">
        <f t="shared" ref="Y72:Z72" si="36">SUM(Y56:Y71)</f>
        <v>0</v>
      </c>
      <c r="Z72" s="207">
        <f t="shared" si="36"/>
        <v>0</v>
      </c>
      <c r="AA72" s="296"/>
      <c r="AB72" s="297"/>
      <c r="AC72" s="206">
        <f t="shared" ref="AC72:AD72" si="37">SUM(AC56:AC71)</f>
        <v>0</v>
      </c>
      <c r="AD72" s="207">
        <f t="shared" si="37"/>
        <v>0</v>
      </c>
      <c r="AE72" s="296"/>
      <c r="AF72" s="297"/>
      <c r="AG72" s="296"/>
      <c r="AH72" s="297"/>
      <c r="AI72" s="183">
        <f>M72-J72</f>
        <v>-239.39966964578321</v>
      </c>
      <c r="AJ72" s="152">
        <f>M72/J72</f>
        <v>0.88600015731153181</v>
      </c>
      <c r="AK72" s="315"/>
    </row>
    <row r="73" spans="1:37" ht="15.75" customHeight="1">
      <c r="A73" s="316" t="s">
        <v>115</v>
      </c>
      <c r="B73" s="161" t="s">
        <v>188</v>
      </c>
      <c r="C73" s="306" t="s">
        <v>215</v>
      </c>
      <c r="D73" s="307"/>
      <c r="E73" s="162">
        <v>21.74</v>
      </c>
      <c r="F73" s="103">
        <v>1150</v>
      </c>
      <c r="G73" s="163">
        <f t="shared" ref="G73" si="38">E73*F73</f>
        <v>25001</v>
      </c>
      <c r="H73" s="164"/>
      <c r="I73" s="165">
        <v>6</v>
      </c>
      <c r="J73" s="166">
        <v>3600</v>
      </c>
      <c r="K73" s="167">
        <f>J73/I73</f>
        <v>600</v>
      </c>
      <c r="L73" s="168">
        <v>6</v>
      </c>
      <c r="M73" s="166">
        <f>F73/V73*60</f>
        <v>3257.2777340676498</v>
      </c>
      <c r="N73" s="167">
        <f>M73/L73</f>
        <v>542.87962234460826</v>
      </c>
      <c r="O73" s="169">
        <f>L73-I73</f>
        <v>0</v>
      </c>
      <c r="P73" s="170">
        <f>N73-K73</f>
        <v>-57.120377655391735</v>
      </c>
      <c r="Q73" s="171">
        <f>N73/K73</f>
        <v>0.90479937057434712</v>
      </c>
      <c r="R73" s="308">
        <f>Q89</f>
        <v>0.90479937057434712</v>
      </c>
      <c r="S73" s="172">
        <v>0.31736111111111104</v>
      </c>
      <c r="T73" s="173">
        <v>0.33207175925925925</v>
      </c>
      <c r="U73" s="174"/>
      <c r="V73" s="175">
        <v>21.183333333333422</v>
      </c>
      <c r="W73" s="176"/>
      <c r="X73" s="177"/>
      <c r="Y73" s="202"/>
      <c r="Z73" s="203"/>
      <c r="AA73" s="311"/>
      <c r="AB73" s="312"/>
      <c r="AC73" s="202"/>
      <c r="AD73" s="203"/>
      <c r="AE73" s="311"/>
      <c r="AF73" s="312"/>
      <c r="AG73" s="311"/>
      <c r="AH73" s="312"/>
      <c r="AI73" s="121">
        <f>M73-J73</f>
        <v>-342.72226593235018</v>
      </c>
      <c r="AJ73" s="171">
        <f>M73/J73</f>
        <v>0.90479937057434712</v>
      </c>
      <c r="AK73" s="313">
        <f>AJ89</f>
        <v>0.90479937057434712</v>
      </c>
    </row>
    <row r="74" spans="1:37" ht="15.75" customHeight="1">
      <c r="A74" s="317"/>
      <c r="B74" s="106"/>
      <c r="C74" s="298"/>
      <c r="D74" s="299"/>
      <c r="E74" s="107"/>
      <c r="F74" s="108"/>
      <c r="G74" s="109"/>
      <c r="H74" s="26"/>
      <c r="I74" s="110"/>
      <c r="J74" s="111"/>
      <c r="K74" s="112"/>
      <c r="L74" s="113"/>
      <c r="M74" s="111"/>
      <c r="N74" s="112"/>
      <c r="O74" s="114"/>
      <c r="P74" s="115"/>
      <c r="Q74" s="116"/>
      <c r="R74" s="309"/>
      <c r="S74" s="47"/>
      <c r="T74" s="48"/>
      <c r="U74" s="117"/>
      <c r="V74" s="118"/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300"/>
      <c r="AH74" s="301"/>
      <c r="AI74" s="124"/>
      <c r="AJ74" s="116"/>
      <c r="AK74" s="314"/>
    </row>
    <row r="75" spans="1:37" ht="15.75" customHeight="1">
      <c r="A75" s="317"/>
      <c r="B75" s="106"/>
      <c r="C75" s="298"/>
      <c r="D75" s="299"/>
      <c r="E75" s="107"/>
      <c r="F75" s="108"/>
      <c r="G75" s="109"/>
      <c r="H75" s="26"/>
      <c r="I75" s="110"/>
      <c r="J75" s="111"/>
      <c r="K75" s="112"/>
      <c r="L75" s="113"/>
      <c r="M75" s="111"/>
      <c r="N75" s="112"/>
      <c r="O75" s="114"/>
      <c r="P75" s="115"/>
      <c r="Q75" s="116"/>
      <c r="R75" s="309"/>
      <c r="S75" s="47"/>
      <c r="T75" s="48"/>
      <c r="U75" s="117"/>
      <c r="V75" s="118"/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300"/>
      <c r="AH75" s="301"/>
      <c r="AI75" s="124"/>
      <c r="AJ75" s="116"/>
      <c r="AK75" s="314"/>
    </row>
    <row r="76" spans="1:37" ht="15.75" customHeight="1">
      <c r="A76" s="317"/>
      <c r="B76" s="106"/>
      <c r="C76" s="298"/>
      <c r="D76" s="299"/>
      <c r="E76" s="107"/>
      <c r="F76" s="108"/>
      <c r="G76" s="109"/>
      <c r="H76" s="26"/>
      <c r="I76" s="110"/>
      <c r="J76" s="111"/>
      <c r="K76" s="112"/>
      <c r="L76" s="113"/>
      <c r="M76" s="111"/>
      <c r="N76" s="112"/>
      <c r="O76" s="114"/>
      <c r="P76" s="115"/>
      <c r="Q76" s="116"/>
      <c r="R76" s="309"/>
      <c r="S76" s="47"/>
      <c r="T76" s="48"/>
      <c r="U76" s="117"/>
      <c r="V76" s="118"/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300"/>
      <c r="AH76" s="301"/>
      <c r="AI76" s="124"/>
      <c r="AJ76" s="116"/>
      <c r="AK76" s="314"/>
    </row>
    <row r="77" spans="1:37" ht="15.75" customHeight="1">
      <c r="A77" s="317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300"/>
      <c r="AH77" s="301"/>
      <c r="AI77" s="124"/>
      <c r="AJ77" s="116"/>
      <c r="AK77" s="314"/>
    </row>
    <row r="78" spans="1:37" ht="15.75" customHeight="1">
      <c r="A78" s="317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300"/>
      <c r="AH78" s="301"/>
      <c r="AI78" s="124"/>
      <c r="AJ78" s="116"/>
      <c r="AK78" s="314"/>
    </row>
    <row r="79" spans="1:37" ht="15.75" customHeight="1">
      <c r="A79" s="317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300"/>
      <c r="AH79" s="301"/>
      <c r="AI79" s="124"/>
      <c r="AJ79" s="116"/>
      <c r="AK79" s="314"/>
    </row>
    <row r="80" spans="1:37" ht="15.75" customHeight="1">
      <c r="A80" s="317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106"/>
      <c r="Z80" s="205"/>
      <c r="AA80" s="300"/>
      <c r="AB80" s="301"/>
      <c r="AC80" s="106"/>
      <c r="AD80" s="205"/>
      <c r="AE80" s="300"/>
      <c r="AF80" s="301"/>
      <c r="AG80" s="300"/>
      <c r="AH80" s="301"/>
      <c r="AI80" s="124"/>
      <c r="AJ80" s="116"/>
      <c r="AK80" s="314"/>
    </row>
    <row r="81" spans="1:37" ht="15.75" customHeight="1">
      <c r="A81" s="317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35"/>
      <c r="Y81" s="106"/>
      <c r="Z81" s="205"/>
      <c r="AA81" s="300"/>
      <c r="AB81" s="301"/>
      <c r="AC81" s="106"/>
      <c r="AD81" s="205"/>
      <c r="AE81" s="300"/>
      <c r="AF81" s="301"/>
      <c r="AG81" s="300"/>
      <c r="AH81" s="301"/>
      <c r="AI81" s="124"/>
      <c r="AJ81" s="116"/>
      <c r="AK81" s="314"/>
    </row>
    <row r="82" spans="1:37" ht="15.75" customHeight="1">
      <c r="A82" s="317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35"/>
      <c r="Y82" s="106"/>
      <c r="Z82" s="205"/>
      <c r="AA82" s="300"/>
      <c r="AB82" s="301"/>
      <c r="AC82" s="106"/>
      <c r="AD82" s="205"/>
      <c r="AE82" s="300"/>
      <c r="AF82" s="301"/>
      <c r="AG82" s="300"/>
      <c r="AH82" s="301"/>
      <c r="AI82" s="124"/>
      <c r="AJ82" s="116"/>
      <c r="AK82" s="314"/>
    </row>
    <row r="83" spans="1:37" ht="15.75" customHeight="1">
      <c r="A83" s="317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35"/>
      <c r="Y83" s="106"/>
      <c r="Z83" s="205"/>
      <c r="AA83" s="300"/>
      <c r="AB83" s="301"/>
      <c r="AC83" s="106"/>
      <c r="AD83" s="205"/>
      <c r="AE83" s="300"/>
      <c r="AF83" s="301"/>
      <c r="AG83" s="300"/>
      <c r="AH83" s="301"/>
      <c r="AI83" s="124"/>
      <c r="AJ83" s="116"/>
      <c r="AK83" s="314"/>
    </row>
    <row r="84" spans="1:37" ht="15.75" customHeight="1">
      <c r="A84" s="317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35"/>
      <c r="Y84" s="106"/>
      <c r="Z84" s="205"/>
      <c r="AA84" s="300"/>
      <c r="AB84" s="301"/>
      <c r="AC84" s="106"/>
      <c r="AD84" s="205"/>
      <c r="AE84" s="300"/>
      <c r="AF84" s="301"/>
      <c r="AG84" s="300"/>
      <c r="AH84" s="301"/>
      <c r="AI84" s="124"/>
      <c r="AJ84" s="116"/>
      <c r="AK84" s="314"/>
    </row>
    <row r="85" spans="1:37" ht="15.75" customHeight="1">
      <c r="A85" s="317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35"/>
      <c r="Y85" s="106"/>
      <c r="Z85" s="205"/>
      <c r="AA85" s="300"/>
      <c r="AB85" s="301"/>
      <c r="AC85" s="106"/>
      <c r="AD85" s="205"/>
      <c r="AE85" s="300"/>
      <c r="AF85" s="301"/>
      <c r="AG85" s="300"/>
      <c r="AH85" s="301"/>
      <c r="AI85" s="124"/>
      <c r="AJ85" s="116"/>
      <c r="AK85" s="314"/>
    </row>
    <row r="86" spans="1:37" ht="15.75" customHeight="1">
      <c r="A86" s="317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35"/>
      <c r="Y86" s="106"/>
      <c r="Z86" s="205"/>
      <c r="AA86" s="300"/>
      <c r="AB86" s="301"/>
      <c r="AC86" s="106"/>
      <c r="AD86" s="205"/>
      <c r="AE86" s="300"/>
      <c r="AF86" s="301"/>
      <c r="AG86" s="300"/>
      <c r="AH86" s="301"/>
      <c r="AI86" s="124"/>
      <c r="AJ86" s="116"/>
      <c r="AK86" s="314"/>
    </row>
    <row r="87" spans="1:37" ht="15.75" customHeight="1">
      <c r="A87" s="317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35"/>
      <c r="Y87" s="106"/>
      <c r="Z87" s="205"/>
      <c r="AA87" s="300"/>
      <c r="AB87" s="301"/>
      <c r="AC87" s="106"/>
      <c r="AD87" s="205"/>
      <c r="AE87" s="300"/>
      <c r="AF87" s="301"/>
      <c r="AG87" s="300"/>
      <c r="AH87" s="301"/>
      <c r="AI87" s="124"/>
      <c r="AJ87" s="116"/>
      <c r="AK87" s="314"/>
    </row>
    <row r="88" spans="1:37" ht="15.75" customHeight="1">
      <c r="A88" s="317"/>
      <c r="B88" s="178"/>
      <c r="C88" s="298"/>
      <c r="D88" s="299"/>
      <c r="E88" s="179"/>
      <c r="F88" s="13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300"/>
      <c r="AH88" s="301"/>
      <c r="AI88" s="180"/>
      <c r="AJ88" s="133"/>
      <c r="AK88" s="314"/>
    </row>
    <row r="89" spans="1:37" ht="15.75" customHeight="1" thickBot="1">
      <c r="A89" s="318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39">AVERAGE(I73:I88)</f>
        <v>6</v>
      </c>
      <c r="J89" s="148">
        <f t="shared" si="39"/>
        <v>3600</v>
      </c>
      <c r="K89" s="149">
        <f t="shared" ref="K89" si="40">J89/I89</f>
        <v>600</v>
      </c>
      <c r="L89" s="147">
        <f t="shared" ref="L89:M89" si="41">AVERAGE(L73:L88)</f>
        <v>6</v>
      </c>
      <c r="M89" s="148">
        <f t="shared" si="41"/>
        <v>3257.2777340676498</v>
      </c>
      <c r="N89" s="149">
        <f>M89/L89</f>
        <v>542.87962234460826</v>
      </c>
      <c r="O89" s="150">
        <f>L89-I89</f>
        <v>0</v>
      </c>
      <c r="P89" s="151">
        <f>N89-K89</f>
        <v>-57.120377655391735</v>
      </c>
      <c r="Q89" s="152">
        <f>N89/K89</f>
        <v>0.90479937057434712</v>
      </c>
      <c r="R89" s="310"/>
      <c r="S89" s="153">
        <f>S73</f>
        <v>0.31736111111111104</v>
      </c>
      <c r="T89" s="154">
        <f>INDEX(T73:T88,COUNTA(T73:T88))</f>
        <v>0.33207175925925925</v>
      </c>
      <c r="U89" s="155"/>
      <c r="V89" s="181"/>
      <c r="W89" s="182"/>
      <c r="X89" s="149"/>
      <c r="Y89" s="206">
        <f t="shared" ref="Y89:Z89" si="42">SUM(Y73:Y88)</f>
        <v>0</v>
      </c>
      <c r="Z89" s="207">
        <f t="shared" si="42"/>
        <v>0</v>
      </c>
      <c r="AA89" s="296"/>
      <c r="AB89" s="297"/>
      <c r="AC89" s="206">
        <f t="shared" ref="AC89:AD89" si="43">SUM(AC73:AC88)</f>
        <v>0</v>
      </c>
      <c r="AD89" s="207">
        <f t="shared" si="43"/>
        <v>0</v>
      </c>
      <c r="AE89" s="296"/>
      <c r="AF89" s="297"/>
      <c r="AG89" s="296"/>
      <c r="AH89" s="297"/>
      <c r="AI89" s="183">
        <f>M89-J89</f>
        <v>-342.72226593235018</v>
      </c>
      <c r="AJ89" s="152">
        <f>M89/J89</f>
        <v>0.90479937057434712</v>
      </c>
      <c r="AK89" s="315"/>
    </row>
    <row r="90" spans="1:37" ht="15.75" customHeight="1">
      <c r="A90" s="302" t="s">
        <v>216</v>
      </c>
      <c r="B90" s="161" t="s">
        <v>186</v>
      </c>
      <c r="C90" s="306" t="s">
        <v>217</v>
      </c>
      <c r="D90" s="307"/>
      <c r="E90" s="162">
        <v>44.3</v>
      </c>
      <c r="F90" s="103">
        <v>752</v>
      </c>
      <c r="G90" s="163">
        <f t="shared" ref="G90:G93" si="44">E90*F90</f>
        <v>33313.599999999999</v>
      </c>
      <c r="H90" s="164"/>
      <c r="I90" s="165">
        <v>17</v>
      </c>
      <c r="J90" s="166">
        <v>2000</v>
      </c>
      <c r="K90" s="167">
        <f>J90/I90</f>
        <v>117.64705882352941</v>
      </c>
      <c r="L90" s="168">
        <v>17</v>
      </c>
      <c r="M90" s="166">
        <f>F90/V90*60</f>
        <v>1772.8880157170938</v>
      </c>
      <c r="N90" s="167">
        <f>M90/L90</f>
        <v>104.28753033629964</v>
      </c>
      <c r="O90" s="169">
        <f>L90-I90</f>
        <v>0</v>
      </c>
      <c r="P90" s="170">
        <f>N90-K90</f>
        <v>-13.359528487229767</v>
      </c>
      <c r="Q90" s="171">
        <f>N90/K90</f>
        <v>0.88644400785854693</v>
      </c>
      <c r="R90" s="308">
        <f>Q106</f>
        <v>0.88559524359691799</v>
      </c>
      <c r="S90" s="172">
        <v>0.70833333333333337</v>
      </c>
      <c r="T90" s="173">
        <v>0.72600694444444447</v>
      </c>
      <c r="U90" s="174"/>
      <c r="V90" s="175">
        <v>25.449999999999982</v>
      </c>
      <c r="W90" s="173"/>
      <c r="X90" s="184"/>
      <c r="Y90" s="202"/>
      <c r="Z90" s="203"/>
      <c r="AA90" s="311"/>
      <c r="AB90" s="312"/>
      <c r="AC90" s="202"/>
      <c r="AD90" s="203"/>
      <c r="AE90" s="311"/>
      <c r="AF90" s="312"/>
      <c r="AG90" s="311"/>
      <c r="AH90" s="312"/>
      <c r="AI90" s="121">
        <f>M90-J90</f>
        <v>-227.11198428290618</v>
      </c>
      <c r="AJ90" s="171">
        <f>M90/J90</f>
        <v>0.88644400785854693</v>
      </c>
      <c r="AK90" s="313">
        <f>AJ106</f>
        <v>0.88559524359691799</v>
      </c>
    </row>
    <row r="91" spans="1:37" ht="15.75" customHeight="1">
      <c r="A91" s="303"/>
      <c r="B91" s="178" t="s">
        <v>186</v>
      </c>
      <c r="C91" s="298" t="s">
        <v>218</v>
      </c>
      <c r="D91" s="299"/>
      <c r="E91" s="107">
        <v>58.17</v>
      </c>
      <c r="F91" s="108">
        <v>3161</v>
      </c>
      <c r="G91" s="109">
        <f t="shared" si="44"/>
        <v>183875.37</v>
      </c>
      <c r="H91" s="26"/>
      <c r="I91" s="110">
        <v>19</v>
      </c>
      <c r="J91" s="111">
        <v>1800</v>
      </c>
      <c r="K91" s="112">
        <f t="shared" ref="K91:K93" si="45">J91/I91</f>
        <v>94.736842105263165</v>
      </c>
      <c r="L91" s="113">
        <v>19</v>
      </c>
      <c r="M91" s="111">
        <f>F91/V91*60</f>
        <v>1597.136842105263</v>
      </c>
      <c r="N91" s="112">
        <f>M91/L91</f>
        <v>84.059833795013844</v>
      </c>
      <c r="O91" s="114">
        <f>L91-I91</f>
        <v>0</v>
      </c>
      <c r="P91" s="115">
        <f>N91-K91</f>
        <v>-10.67700831024932</v>
      </c>
      <c r="Q91" s="116">
        <f>N91/K91</f>
        <v>0.88729824561403492</v>
      </c>
      <c r="R91" s="309"/>
      <c r="S91" s="47">
        <v>0.72934027777777777</v>
      </c>
      <c r="T91" s="48">
        <v>0.81180555555555556</v>
      </c>
      <c r="U91" s="117">
        <v>4.799999999999951</v>
      </c>
      <c r="V91" s="118">
        <v>118.75000000000001</v>
      </c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300"/>
      <c r="AH91" s="301"/>
      <c r="AI91" s="124">
        <f>M91-J91</f>
        <v>-202.86315789473701</v>
      </c>
      <c r="AJ91" s="116">
        <f>M91/J91</f>
        <v>0.88729824561403503</v>
      </c>
      <c r="AK91" s="314"/>
    </row>
    <row r="92" spans="1:37" ht="15.75" customHeight="1">
      <c r="A92" s="303"/>
      <c r="B92" s="178" t="s">
        <v>186</v>
      </c>
      <c r="C92" s="298" t="s">
        <v>219</v>
      </c>
      <c r="D92" s="299"/>
      <c r="E92" s="107">
        <v>50.67</v>
      </c>
      <c r="F92" s="108">
        <v>693</v>
      </c>
      <c r="G92" s="109">
        <f t="shared" si="44"/>
        <v>35114.31</v>
      </c>
      <c r="H92" s="26"/>
      <c r="I92" s="110">
        <v>20</v>
      </c>
      <c r="J92" s="111">
        <v>2000</v>
      </c>
      <c r="K92" s="112">
        <f t="shared" si="45"/>
        <v>100</v>
      </c>
      <c r="L92" s="113">
        <v>20</v>
      </c>
      <c r="M92" s="111">
        <f>F92/V92*60</f>
        <v>1768.10772501771</v>
      </c>
      <c r="N92" s="112">
        <f>M92/L92</f>
        <v>88.405386250885499</v>
      </c>
      <c r="O92" s="114">
        <f>L92-I92</f>
        <v>0</v>
      </c>
      <c r="P92" s="115">
        <f>N92-K92</f>
        <v>-11.594613749114501</v>
      </c>
      <c r="Q92" s="116">
        <f>N92/K92</f>
        <v>0.88405386250885498</v>
      </c>
      <c r="R92" s="309"/>
      <c r="S92" s="47">
        <v>0.81561342592592589</v>
      </c>
      <c r="T92" s="48">
        <v>0.83194444444444449</v>
      </c>
      <c r="U92" s="117">
        <v>5.4833333333332845</v>
      </c>
      <c r="V92" s="118">
        <v>23.516666666666772</v>
      </c>
      <c r="W92" s="119"/>
      <c r="X92" s="123"/>
      <c r="Y92" s="106"/>
      <c r="Z92" s="205"/>
      <c r="AA92" s="300"/>
      <c r="AB92" s="301"/>
      <c r="AC92" s="106"/>
      <c r="AD92" s="205"/>
      <c r="AE92" s="300"/>
      <c r="AF92" s="301"/>
      <c r="AG92" s="300"/>
      <c r="AH92" s="301"/>
      <c r="AI92" s="124">
        <f>M92-J92</f>
        <v>-231.89227498229002</v>
      </c>
      <c r="AJ92" s="116">
        <f>M92/J92</f>
        <v>0.88405386250885498</v>
      </c>
      <c r="AK92" s="314"/>
    </row>
    <row r="93" spans="1:37" ht="15.75" customHeight="1">
      <c r="A93" s="303"/>
      <c r="B93" s="178" t="s">
        <v>186</v>
      </c>
      <c r="C93" s="298" t="s">
        <v>220</v>
      </c>
      <c r="D93" s="299"/>
      <c r="E93" s="107">
        <v>57.3</v>
      </c>
      <c r="F93" s="108">
        <v>1596</v>
      </c>
      <c r="G93" s="109">
        <f t="shared" si="44"/>
        <v>91450.799999999988</v>
      </c>
      <c r="H93" s="26"/>
      <c r="I93" s="110">
        <v>21</v>
      </c>
      <c r="J93" s="111">
        <v>2000</v>
      </c>
      <c r="K93" s="112">
        <f t="shared" si="45"/>
        <v>95.238095238095241</v>
      </c>
      <c r="L93" s="113">
        <v>21</v>
      </c>
      <c r="M93" s="111">
        <f>F93/V93*60</f>
        <v>1769.5103172158936</v>
      </c>
      <c r="N93" s="112">
        <f>M93/L93</f>
        <v>84.262396057899693</v>
      </c>
      <c r="O93" s="114">
        <f>L93-I93</f>
        <v>0</v>
      </c>
      <c r="P93" s="115">
        <f>N93-K93</f>
        <v>-10.975699180195548</v>
      </c>
      <c r="Q93" s="116">
        <f>N93/K93</f>
        <v>0.88475515860794673</v>
      </c>
      <c r="R93" s="309"/>
      <c r="S93" s="47">
        <v>0.8354166666666667</v>
      </c>
      <c r="T93" s="48">
        <v>0.87299768518518517</v>
      </c>
      <c r="U93" s="117">
        <v>4.9999999999999822</v>
      </c>
      <c r="V93" s="118">
        <v>54.116666666666603</v>
      </c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300"/>
      <c r="AH93" s="301"/>
      <c r="AI93" s="124">
        <f>M93-J93</f>
        <v>-230.48968278410644</v>
      </c>
      <c r="AJ93" s="116">
        <f>M93/J93</f>
        <v>0.88475515860794673</v>
      </c>
      <c r="AK93" s="314"/>
    </row>
    <row r="94" spans="1:37" ht="15.75" customHeight="1">
      <c r="A94" s="304"/>
      <c r="B94" s="178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300"/>
      <c r="AH94" s="301"/>
      <c r="AI94" s="124"/>
      <c r="AJ94" s="116"/>
      <c r="AK94" s="314"/>
    </row>
    <row r="95" spans="1:37" ht="15.75" customHeight="1">
      <c r="A95" s="304"/>
      <c r="B95" s="178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300"/>
      <c r="AH95" s="301"/>
      <c r="AI95" s="124"/>
      <c r="AJ95" s="116"/>
      <c r="AK95" s="314"/>
    </row>
    <row r="96" spans="1:37" ht="15.75" customHeight="1">
      <c r="A96" s="304"/>
      <c r="B96" s="178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127"/>
      <c r="T96" s="128"/>
      <c r="U96" s="117"/>
      <c r="V96" s="118"/>
      <c r="W96" s="128"/>
      <c r="X96" s="216"/>
      <c r="Y96" s="106"/>
      <c r="Z96" s="205"/>
      <c r="AA96" s="300"/>
      <c r="AB96" s="301"/>
      <c r="AC96" s="106"/>
      <c r="AD96" s="205"/>
      <c r="AE96" s="300"/>
      <c r="AF96" s="301"/>
      <c r="AG96" s="300"/>
      <c r="AH96" s="301"/>
      <c r="AI96" s="124"/>
      <c r="AJ96" s="116"/>
      <c r="AK96" s="314"/>
    </row>
    <row r="97" spans="1:37" ht="15.75" customHeight="1">
      <c r="A97" s="304"/>
      <c r="B97" s="178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127"/>
      <c r="T97" s="128"/>
      <c r="U97" s="117"/>
      <c r="V97" s="118"/>
      <c r="W97" s="128"/>
      <c r="X97" s="216"/>
      <c r="Y97" s="106"/>
      <c r="Z97" s="205"/>
      <c r="AA97" s="300"/>
      <c r="AB97" s="301"/>
      <c r="AC97" s="106"/>
      <c r="AD97" s="205"/>
      <c r="AE97" s="300"/>
      <c r="AF97" s="301"/>
      <c r="AG97" s="300"/>
      <c r="AH97" s="301"/>
      <c r="AI97" s="124"/>
      <c r="AJ97" s="116"/>
      <c r="AK97" s="314"/>
    </row>
    <row r="98" spans="1:37" ht="15.75" customHeight="1">
      <c r="A98" s="304"/>
      <c r="B98" s="178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127"/>
      <c r="T98" s="128"/>
      <c r="U98" s="117"/>
      <c r="V98" s="118"/>
      <c r="W98" s="128"/>
      <c r="X98" s="216"/>
      <c r="Y98" s="106"/>
      <c r="Z98" s="205"/>
      <c r="AA98" s="300"/>
      <c r="AB98" s="301"/>
      <c r="AC98" s="106"/>
      <c r="AD98" s="205"/>
      <c r="AE98" s="300"/>
      <c r="AF98" s="301"/>
      <c r="AG98" s="300"/>
      <c r="AH98" s="301"/>
      <c r="AI98" s="124"/>
      <c r="AJ98" s="116"/>
      <c r="AK98" s="314"/>
    </row>
    <row r="99" spans="1:37" ht="15.75" customHeight="1">
      <c r="A99" s="304"/>
      <c r="B99" s="178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127"/>
      <c r="T99" s="128"/>
      <c r="U99" s="117"/>
      <c r="V99" s="118"/>
      <c r="W99" s="128"/>
      <c r="X99" s="216"/>
      <c r="Y99" s="106"/>
      <c r="Z99" s="205"/>
      <c r="AA99" s="300"/>
      <c r="AB99" s="301"/>
      <c r="AC99" s="106"/>
      <c r="AD99" s="205"/>
      <c r="AE99" s="300"/>
      <c r="AF99" s="301"/>
      <c r="AG99" s="300"/>
      <c r="AH99" s="301"/>
      <c r="AI99" s="124"/>
      <c r="AJ99" s="116"/>
      <c r="AK99" s="314"/>
    </row>
    <row r="100" spans="1:37" ht="15.75" customHeight="1">
      <c r="A100" s="304"/>
      <c r="B100" s="178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127"/>
      <c r="T100" s="128"/>
      <c r="U100" s="117"/>
      <c r="V100" s="118"/>
      <c r="W100" s="128"/>
      <c r="X100" s="216"/>
      <c r="Y100" s="106"/>
      <c r="Z100" s="205"/>
      <c r="AA100" s="300"/>
      <c r="AB100" s="301"/>
      <c r="AC100" s="106"/>
      <c r="AD100" s="205"/>
      <c r="AE100" s="300"/>
      <c r="AF100" s="301"/>
      <c r="AG100" s="300"/>
      <c r="AH100" s="301"/>
      <c r="AI100" s="124"/>
      <c r="AJ100" s="116"/>
      <c r="AK100" s="314"/>
    </row>
    <row r="101" spans="1:37" ht="15.75" customHeight="1">
      <c r="A101" s="304"/>
      <c r="B101" s="178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127"/>
      <c r="T101" s="128"/>
      <c r="U101" s="117"/>
      <c r="V101" s="118"/>
      <c r="W101" s="128"/>
      <c r="X101" s="216"/>
      <c r="Y101" s="106"/>
      <c r="Z101" s="205"/>
      <c r="AA101" s="300"/>
      <c r="AB101" s="301"/>
      <c r="AC101" s="106"/>
      <c r="AD101" s="205"/>
      <c r="AE101" s="300"/>
      <c r="AF101" s="301"/>
      <c r="AG101" s="300"/>
      <c r="AH101" s="301"/>
      <c r="AI101" s="124"/>
      <c r="AJ101" s="116"/>
      <c r="AK101" s="314"/>
    </row>
    <row r="102" spans="1:37" ht="15.75" customHeight="1">
      <c r="A102" s="304"/>
      <c r="B102" s="178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127"/>
      <c r="T102" s="128"/>
      <c r="U102" s="117"/>
      <c r="V102" s="118"/>
      <c r="W102" s="128"/>
      <c r="X102" s="216"/>
      <c r="Y102" s="106"/>
      <c r="Z102" s="205"/>
      <c r="AA102" s="300"/>
      <c r="AB102" s="301"/>
      <c r="AC102" s="106"/>
      <c r="AD102" s="205"/>
      <c r="AE102" s="300"/>
      <c r="AF102" s="301"/>
      <c r="AG102" s="300"/>
      <c r="AH102" s="301"/>
      <c r="AI102" s="124"/>
      <c r="AJ102" s="116"/>
      <c r="AK102" s="314"/>
    </row>
    <row r="103" spans="1:37" ht="15.75" customHeight="1">
      <c r="A103" s="304"/>
      <c r="B103" s="178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127"/>
      <c r="T103" s="128"/>
      <c r="U103" s="117"/>
      <c r="V103" s="118"/>
      <c r="W103" s="128"/>
      <c r="X103" s="216"/>
      <c r="Y103" s="106"/>
      <c r="Z103" s="205"/>
      <c r="AA103" s="300"/>
      <c r="AB103" s="301"/>
      <c r="AC103" s="106"/>
      <c r="AD103" s="205"/>
      <c r="AE103" s="300"/>
      <c r="AF103" s="301"/>
      <c r="AG103" s="300"/>
      <c r="AH103" s="301"/>
      <c r="AI103" s="124"/>
      <c r="AJ103" s="116"/>
      <c r="AK103" s="314"/>
    </row>
    <row r="104" spans="1:37" ht="15.75" customHeight="1">
      <c r="A104" s="304"/>
      <c r="B104" s="178"/>
      <c r="C104" s="298"/>
      <c r="D104" s="299"/>
      <c r="E104" s="107"/>
      <c r="F104" s="13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127"/>
      <c r="T104" s="128"/>
      <c r="U104" s="117"/>
      <c r="V104" s="118"/>
      <c r="W104" s="128"/>
      <c r="X104" s="216"/>
      <c r="Y104" s="106"/>
      <c r="Z104" s="205"/>
      <c r="AA104" s="300"/>
      <c r="AB104" s="301"/>
      <c r="AC104" s="106"/>
      <c r="AD104" s="205"/>
      <c r="AE104" s="300"/>
      <c r="AF104" s="301"/>
      <c r="AG104" s="300"/>
      <c r="AH104" s="301"/>
      <c r="AI104" s="124"/>
      <c r="AJ104" s="116"/>
      <c r="AK104" s="314"/>
    </row>
    <row r="105" spans="1:37" ht="15.75" customHeight="1">
      <c r="A105" s="304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300"/>
      <c r="AH105" s="301"/>
      <c r="AI105" s="180"/>
      <c r="AJ105" s="133"/>
      <c r="AK105" s="314"/>
    </row>
    <row r="106" spans="1:37" ht="15.75" customHeight="1" thickBot="1">
      <c r="A106" s="305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46">AVERAGE(I90:I105)</f>
        <v>19.25</v>
      </c>
      <c r="J106" s="148">
        <f t="shared" si="46"/>
        <v>1950</v>
      </c>
      <c r="K106" s="149">
        <f t="shared" ref="K106" si="47">J106/I106</f>
        <v>101.2987012987013</v>
      </c>
      <c r="L106" s="147">
        <f t="shared" ref="L106:M106" si="48">AVERAGE(L90:L105)</f>
        <v>19.25</v>
      </c>
      <c r="M106" s="148">
        <f t="shared" si="48"/>
        <v>1726.91072501399</v>
      </c>
      <c r="N106" s="149">
        <f>M106/L106</f>
        <v>89.709648052674808</v>
      </c>
      <c r="O106" s="150">
        <f>L106-I106</f>
        <v>0</v>
      </c>
      <c r="P106" s="151">
        <f>N106-K106</f>
        <v>-11.589053246026495</v>
      </c>
      <c r="Q106" s="152">
        <f>N106/K106</f>
        <v>0.88559524359691799</v>
      </c>
      <c r="R106" s="310"/>
      <c r="S106" s="153">
        <f>S90</f>
        <v>0.70833333333333337</v>
      </c>
      <c r="T106" s="154">
        <f>INDEX(T90:T105,COUNTA(T90:T105))</f>
        <v>0.87299768518518517</v>
      </c>
      <c r="U106" s="155"/>
      <c r="V106" s="181"/>
      <c r="W106" s="182"/>
      <c r="X106" s="149"/>
      <c r="Y106" s="206">
        <f t="shared" ref="Y106:Z106" si="49">SUM(Y90:Y105)</f>
        <v>0</v>
      </c>
      <c r="Z106" s="207">
        <f t="shared" si="49"/>
        <v>0</v>
      </c>
      <c r="AA106" s="296"/>
      <c r="AB106" s="297"/>
      <c r="AC106" s="206">
        <f t="shared" ref="AC106:AD106" si="50">SUM(AC90:AC105)</f>
        <v>0</v>
      </c>
      <c r="AD106" s="207">
        <f t="shared" si="50"/>
        <v>0</v>
      </c>
      <c r="AE106" s="296"/>
      <c r="AF106" s="297"/>
      <c r="AG106" s="296"/>
      <c r="AH106" s="297"/>
      <c r="AI106" s="183">
        <f>M106-J106</f>
        <v>-223.08927498600997</v>
      </c>
      <c r="AJ106" s="152">
        <f>M106/J106</f>
        <v>0.88559524359691799</v>
      </c>
      <c r="AK106" s="315"/>
    </row>
    <row r="107" spans="1:37" ht="15.75" customHeight="1">
      <c r="A107" s="316" t="s">
        <v>221</v>
      </c>
      <c r="B107" s="161" t="s">
        <v>186</v>
      </c>
      <c r="C107" s="306" t="s">
        <v>222</v>
      </c>
      <c r="D107" s="307"/>
      <c r="E107" s="162">
        <v>56.79</v>
      </c>
      <c r="F107" s="174">
        <v>1796</v>
      </c>
      <c r="G107" s="163">
        <f t="shared" ref="G107:G110" si="51">E107*F107</f>
        <v>101994.84</v>
      </c>
      <c r="H107" s="164"/>
      <c r="I107" s="165">
        <v>23</v>
      </c>
      <c r="J107" s="166">
        <v>2000</v>
      </c>
      <c r="K107" s="167">
        <f>J107/I107</f>
        <v>86.956521739130437</v>
      </c>
      <c r="L107" s="168">
        <v>23</v>
      </c>
      <c r="M107" s="166">
        <f>F107/V107*60</f>
        <v>1770.9120788825001</v>
      </c>
      <c r="N107" s="167">
        <f>M107/L107</f>
        <v>76.996177342717388</v>
      </c>
      <c r="O107" s="169">
        <f>L107-I107</f>
        <v>0</v>
      </c>
      <c r="P107" s="170">
        <f>N107-K107</f>
        <v>-9.9603443964130491</v>
      </c>
      <c r="Q107" s="171">
        <f>N107/K107</f>
        <v>0.88545603944124995</v>
      </c>
      <c r="R107" s="308">
        <f>Q123</f>
        <v>0.88541823375821949</v>
      </c>
      <c r="S107" s="172">
        <v>0.70843750000000005</v>
      </c>
      <c r="T107" s="173">
        <v>0.75069444444444444</v>
      </c>
      <c r="U107" s="174"/>
      <c r="V107" s="175">
        <v>60.849999999999923</v>
      </c>
      <c r="W107" s="103"/>
      <c r="X107" s="104"/>
      <c r="Y107" s="202"/>
      <c r="Z107" s="203"/>
      <c r="AA107" s="311"/>
      <c r="AB107" s="312"/>
      <c r="AC107" s="202"/>
      <c r="AD107" s="203"/>
      <c r="AE107" s="311"/>
      <c r="AF107" s="312"/>
      <c r="AG107" s="311"/>
      <c r="AH107" s="312"/>
      <c r="AI107" s="121">
        <f>M107-J107</f>
        <v>-229.08792111749995</v>
      </c>
      <c r="AJ107" s="171">
        <f>M107/J107</f>
        <v>0.88545603944125006</v>
      </c>
      <c r="AK107" s="379">
        <f>AJ123</f>
        <v>0.88541823375821949</v>
      </c>
    </row>
    <row r="108" spans="1:37" ht="15.75" customHeight="1">
      <c r="A108" s="317"/>
      <c r="B108" s="178" t="s">
        <v>186</v>
      </c>
      <c r="C108" s="298" t="s">
        <v>223</v>
      </c>
      <c r="D108" s="299"/>
      <c r="E108" s="107">
        <v>56.87</v>
      </c>
      <c r="F108" s="117">
        <v>1330</v>
      </c>
      <c r="G108" s="109">
        <f t="shared" si="51"/>
        <v>75637.099999999991</v>
      </c>
      <c r="H108" s="26"/>
      <c r="I108" s="110">
        <v>23</v>
      </c>
      <c r="J108" s="111">
        <v>2000</v>
      </c>
      <c r="K108" s="112">
        <f t="shared" ref="K108:K110" si="52">J108/I108</f>
        <v>86.956521739130437</v>
      </c>
      <c r="L108" s="113">
        <v>23</v>
      </c>
      <c r="M108" s="111">
        <f>F108/V108*60</f>
        <v>1772.0207253885987</v>
      </c>
      <c r="N108" s="112">
        <f>M108/L108</f>
        <v>77.044379364721678</v>
      </c>
      <c r="O108" s="114">
        <f>L108-I108</f>
        <v>0</v>
      </c>
      <c r="P108" s="115">
        <f>N108-K108</f>
        <v>-9.9121423744087593</v>
      </c>
      <c r="Q108" s="116">
        <f>N108/K108</f>
        <v>0.88601036269429922</v>
      </c>
      <c r="R108" s="309"/>
      <c r="S108" s="47">
        <v>0.75416666666666665</v>
      </c>
      <c r="T108" s="48">
        <v>0.78543981481481484</v>
      </c>
      <c r="U108" s="117">
        <v>4.9999999999999822</v>
      </c>
      <c r="V108" s="118">
        <v>45.033333333333388</v>
      </c>
      <c r="W108" s="119"/>
      <c r="X108" s="123"/>
      <c r="Y108" s="106"/>
      <c r="Z108" s="205"/>
      <c r="AA108" s="300"/>
      <c r="AB108" s="301"/>
      <c r="AC108" s="106"/>
      <c r="AD108" s="205"/>
      <c r="AE108" s="300"/>
      <c r="AF108" s="301"/>
      <c r="AG108" s="300"/>
      <c r="AH108" s="301"/>
      <c r="AI108" s="124">
        <f>M108-J108</f>
        <v>-227.97927461140125</v>
      </c>
      <c r="AJ108" s="116">
        <f>M108/J108</f>
        <v>0.88601036269429934</v>
      </c>
      <c r="AK108" s="380"/>
    </row>
    <row r="109" spans="1:37" ht="15.75" customHeight="1">
      <c r="A109" s="317"/>
      <c r="B109" s="178" t="s">
        <v>186</v>
      </c>
      <c r="C109" s="298" t="s">
        <v>224</v>
      </c>
      <c r="D109" s="299"/>
      <c r="E109" s="107">
        <v>47.6</v>
      </c>
      <c r="F109" s="117">
        <v>1693</v>
      </c>
      <c r="G109" s="109">
        <f t="shared" si="51"/>
        <v>80586.8</v>
      </c>
      <c r="H109" s="26"/>
      <c r="I109" s="110">
        <v>23</v>
      </c>
      <c r="J109" s="111">
        <v>2000</v>
      </c>
      <c r="K109" s="112">
        <f t="shared" si="52"/>
        <v>86.956521739130437</v>
      </c>
      <c r="L109" s="113">
        <v>23</v>
      </c>
      <c r="M109" s="111">
        <f>F109/V109*60</f>
        <v>1768.6593151479954</v>
      </c>
      <c r="N109" s="112">
        <f>M109/L109</f>
        <v>76.898231093391104</v>
      </c>
      <c r="O109" s="114">
        <f>L109-I109</f>
        <v>0</v>
      </c>
      <c r="P109" s="115">
        <f>N109-K109</f>
        <v>-10.058290645739334</v>
      </c>
      <c r="Q109" s="116">
        <f>N109/K109</f>
        <v>0.88432965757399762</v>
      </c>
      <c r="R109" s="309"/>
      <c r="S109" s="47">
        <v>0.78888888888888886</v>
      </c>
      <c r="T109" s="48">
        <v>0.82877314814814818</v>
      </c>
      <c r="U109" s="117">
        <v>4.9666666666665904</v>
      </c>
      <c r="V109" s="118">
        <v>57.433333333333408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300"/>
      <c r="AH109" s="301"/>
      <c r="AI109" s="124">
        <f>M109-J109</f>
        <v>-231.34068485200464</v>
      </c>
      <c r="AJ109" s="116">
        <f>M109/J109</f>
        <v>0.88432965757399773</v>
      </c>
      <c r="AK109" s="380"/>
    </row>
    <row r="110" spans="1:37" ht="15.75" customHeight="1">
      <c r="A110" s="317"/>
      <c r="B110" s="178" t="s">
        <v>186</v>
      </c>
      <c r="C110" s="298" t="s">
        <v>225</v>
      </c>
      <c r="D110" s="299"/>
      <c r="E110" s="107">
        <v>54.09</v>
      </c>
      <c r="F110" s="117">
        <v>2854</v>
      </c>
      <c r="G110" s="109">
        <f t="shared" si="51"/>
        <v>154372.86000000002</v>
      </c>
      <c r="H110" s="26"/>
      <c r="I110" s="110">
        <v>19</v>
      </c>
      <c r="J110" s="111">
        <v>2000</v>
      </c>
      <c r="K110" s="112">
        <f t="shared" si="52"/>
        <v>105.26315789473684</v>
      </c>
      <c r="L110" s="113">
        <v>19</v>
      </c>
      <c r="M110" s="111">
        <f>F110/V110*60</f>
        <v>1771.753750646662</v>
      </c>
      <c r="N110" s="112">
        <f>M110/L110</f>
        <v>93.250197402455896</v>
      </c>
      <c r="O110" s="114">
        <f>L110-I110</f>
        <v>0</v>
      </c>
      <c r="P110" s="115">
        <f>N110-K110</f>
        <v>-12.012960492280939</v>
      </c>
      <c r="Q110" s="116">
        <f>N110/K110</f>
        <v>0.88587687532333104</v>
      </c>
      <c r="R110" s="309"/>
      <c r="S110" s="47">
        <v>0.83218749999999997</v>
      </c>
      <c r="T110" s="48">
        <v>0.89930555555555558</v>
      </c>
      <c r="U110" s="117">
        <v>4.9166666666665826</v>
      </c>
      <c r="V110" s="118">
        <v>96.650000000000077</v>
      </c>
      <c r="W110" s="119"/>
      <c r="X110" s="123"/>
      <c r="Y110" s="106"/>
      <c r="Z110" s="205"/>
      <c r="AA110" s="300"/>
      <c r="AB110" s="301"/>
      <c r="AC110" s="106"/>
      <c r="AD110" s="205"/>
      <c r="AE110" s="300"/>
      <c r="AF110" s="301"/>
      <c r="AG110" s="300"/>
      <c r="AH110" s="301"/>
      <c r="AI110" s="124">
        <f>M110-J110</f>
        <v>-228.24624935333804</v>
      </c>
      <c r="AJ110" s="116">
        <f>M110/J110</f>
        <v>0.88587687532333093</v>
      </c>
      <c r="AK110" s="380"/>
    </row>
    <row r="111" spans="1:37" ht="15.75" customHeight="1">
      <c r="A111" s="317"/>
      <c r="B111" s="178"/>
      <c r="C111" s="298"/>
      <c r="D111" s="299"/>
      <c r="E111" s="107"/>
      <c r="F111" s="117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106"/>
      <c r="Z111" s="205"/>
      <c r="AA111" s="300"/>
      <c r="AB111" s="301"/>
      <c r="AC111" s="106"/>
      <c r="AD111" s="205"/>
      <c r="AE111" s="300"/>
      <c r="AF111" s="301"/>
      <c r="AG111" s="300"/>
      <c r="AH111" s="301"/>
      <c r="AI111" s="124"/>
      <c r="AJ111" s="116"/>
      <c r="AK111" s="380"/>
    </row>
    <row r="112" spans="1:37" ht="15.75" customHeight="1">
      <c r="A112" s="317"/>
      <c r="B112" s="178"/>
      <c r="C112" s="298"/>
      <c r="D112" s="299"/>
      <c r="E112" s="107"/>
      <c r="F112" s="117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106"/>
      <c r="Z112" s="205"/>
      <c r="AA112" s="300"/>
      <c r="AB112" s="301"/>
      <c r="AC112" s="106"/>
      <c r="AD112" s="205"/>
      <c r="AE112" s="300"/>
      <c r="AF112" s="301"/>
      <c r="AG112" s="300"/>
      <c r="AH112" s="301"/>
      <c r="AI112" s="124"/>
      <c r="AJ112" s="116"/>
      <c r="AK112" s="380"/>
    </row>
    <row r="113" spans="1:37" ht="15.75" customHeight="1">
      <c r="A113" s="317"/>
      <c r="B113" s="178"/>
      <c r="C113" s="298"/>
      <c r="D113" s="299"/>
      <c r="E113" s="107"/>
      <c r="F113" s="117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106"/>
      <c r="Z113" s="205"/>
      <c r="AA113" s="300"/>
      <c r="AB113" s="301"/>
      <c r="AC113" s="106"/>
      <c r="AD113" s="205"/>
      <c r="AE113" s="300"/>
      <c r="AF113" s="301"/>
      <c r="AG113" s="300"/>
      <c r="AH113" s="301"/>
      <c r="AI113" s="124"/>
      <c r="AJ113" s="116"/>
      <c r="AK113" s="380"/>
    </row>
    <row r="114" spans="1:37" ht="15.75" customHeight="1">
      <c r="A114" s="317"/>
      <c r="B114" s="178"/>
      <c r="C114" s="298"/>
      <c r="D114" s="299"/>
      <c r="E114" s="107"/>
      <c r="F114" s="117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300"/>
      <c r="AH114" s="301"/>
      <c r="AI114" s="124"/>
      <c r="AJ114" s="116"/>
      <c r="AK114" s="380"/>
    </row>
    <row r="115" spans="1:37" ht="15.75" customHeight="1">
      <c r="A115" s="317"/>
      <c r="B115" s="178"/>
      <c r="C115" s="298"/>
      <c r="D115" s="299"/>
      <c r="E115" s="107"/>
      <c r="F115" s="117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23"/>
      <c r="Y115" s="106"/>
      <c r="Z115" s="205"/>
      <c r="AA115" s="300"/>
      <c r="AB115" s="301"/>
      <c r="AC115" s="106"/>
      <c r="AD115" s="205"/>
      <c r="AE115" s="300"/>
      <c r="AF115" s="301"/>
      <c r="AG115" s="300"/>
      <c r="AH115" s="301"/>
      <c r="AI115" s="124"/>
      <c r="AJ115" s="116"/>
      <c r="AK115" s="380"/>
    </row>
    <row r="116" spans="1:37" ht="15.75" customHeight="1">
      <c r="A116" s="317"/>
      <c r="B116" s="178"/>
      <c r="C116" s="298"/>
      <c r="D116" s="299"/>
      <c r="E116" s="107"/>
      <c r="F116" s="117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23"/>
      <c r="Y116" s="106"/>
      <c r="Z116" s="205"/>
      <c r="AA116" s="300"/>
      <c r="AB116" s="301"/>
      <c r="AC116" s="106"/>
      <c r="AD116" s="205"/>
      <c r="AE116" s="300"/>
      <c r="AF116" s="301"/>
      <c r="AG116" s="300"/>
      <c r="AH116" s="301"/>
      <c r="AI116" s="124"/>
      <c r="AJ116" s="116"/>
      <c r="AK116" s="380"/>
    </row>
    <row r="117" spans="1:37" ht="15.75" customHeight="1">
      <c r="A117" s="317"/>
      <c r="B117" s="178"/>
      <c r="C117" s="298"/>
      <c r="D117" s="299"/>
      <c r="E117" s="107"/>
      <c r="F117" s="117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23"/>
      <c r="Y117" s="106"/>
      <c r="Z117" s="205"/>
      <c r="AA117" s="300"/>
      <c r="AB117" s="301"/>
      <c r="AC117" s="106"/>
      <c r="AD117" s="205"/>
      <c r="AE117" s="300"/>
      <c r="AF117" s="301"/>
      <c r="AG117" s="300"/>
      <c r="AH117" s="301"/>
      <c r="AI117" s="124"/>
      <c r="AJ117" s="116"/>
      <c r="AK117" s="380"/>
    </row>
    <row r="118" spans="1:37" ht="15.75" customHeight="1">
      <c r="A118" s="317"/>
      <c r="B118" s="178"/>
      <c r="C118" s="298"/>
      <c r="D118" s="299"/>
      <c r="E118" s="107"/>
      <c r="F118" s="117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23"/>
      <c r="Y118" s="106"/>
      <c r="Z118" s="205"/>
      <c r="AA118" s="300"/>
      <c r="AB118" s="301"/>
      <c r="AC118" s="106"/>
      <c r="AD118" s="205"/>
      <c r="AE118" s="300"/>
      <c r="AF118" s="301"/>
      <c r="AG118" s="300"/>
      <c r="AH118" s="301"/>
      <c r="AI118" s="124"/>
      <c r="AJ118" s="116"/>
      <c r="AK118" s="380"/>
    </row>
    <row r="119" spans="1:37" ht="15.75" customHeight="1">
      <c r="A119" s="317"/>
      <c r="B119" s="178"/>
      <c r="C119" s="298"/>
      <c r="D119" s="299"/>
      <c r="E119" s="107"/>
      <c r="F119" s="117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23"/>
      <c r="Y119" s="106"/>
      <c r="Z119" s="205"/>
      <c r="AA119" s="300"/>
      <c r="AB119" s="301"/>
      <c r="AC119" s="106"/>
      <c r="AD119" s="205"/>
      <c r="AE119" s="300"/>
      <c r="AF119" s="301"/>
      <c r="AG119" s="300"/>
      <c r="AH119" s="301"/>
      <c r="AI119" s="124"/>
      <c r="AJ119" s="116"/>
      <c r="AK119" s="380"/>
    </row>
    <row r="120" spans="1:37" ht="15.75" customHeight="1">
      <c r="A120" s="317"/>
      <c r="B120" s="178"/>
      <c r="C120" s="298"/>
      <c r="D120" s="299"/>
      <c r="E120" s="107"/>
      <c r="F120" s="117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210"/>
      <c r="X120" s="211"/>
      <c r="Y120" s="106"/>
      <c r="Z120" s="205"/>
      <c r="AA120" s="300"/>
      <c r="AB120" s="301"/>
      <c r="AC120" s="106"/>
      <c r="AD120" s="205"/>
      <c r="AE120" s="300"/>
      <c r="AF120" s="301"/>
      <c r="AG120" s="300"/>
      <c r="AH120" s="301"/>
      <c r="AI120" s="124"/>
      <c r="AJ120" s="116"/>
      <c r="AK120" s="380"/>
    </row>
    <row r="121" spans="1:37" ht="15.75" customHeight="1">
      <c r="A121" s="317"/>
      <c r="B121" s="178"/>
      <c r="C121" s="298"/>
      <c r="D121" s="299"/>
      <c r="E121" s="107"/>
      <c r="F121" s="117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212"/>
      <c r="X121" s="213"/>
      <c r="Y121" s="106"/>
      <c r="Z121" s="205"/>
      <c r="AA121" s="300"/>
      <c r="AB121" s="301"/>
      <c r="AC121" s="106"/>
      <c r="AD121" s="205"/>
      <c r="AE121" s="300"/>
      <c r="AF121" s="301"/>
      <c r="AG121" s="300"/>
      <c r="AH121" s="301"/>
      <c r="AI121" s="124"/>
      <c r="AJ121" s="116"/>
      <c r="AK121" s="380"/>
    </row>
    <row r="122" spans="1:37" ht="15.75" customHeight="1">
      <c r="A122" s="317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47"/>
      <c r="T122" s="48"/>
      <c r="U122" s="140"/>
      <c r="V122" s="118"/>
      <c r="W122" s="212"/>
      <c r="X122" s="213"/>
      <c r="Y122" s="106"/>
      <c r="Z122" s="205"/>
      <c r="AA122" s="300"/>
      <c r="AB122" s="301"/>
      <c r="AC122" s="106"/>
      <c r="AD122" s="205"/>
      <c r="AE122" s="300"/>
      <c r="AF122" s="301"/>
      <c r="AG122" s="300"/>
      <c r="AH122" s="301"/>
      <c r="AI122" s="124"/>
      <c r="AJ122" s="116"/>
      <c r="AK122" s="380"/>
    </row>
    <row r="123" spans="1:37" ht="15.75" customHeight="1" thickBot="1">
      <c r="A123" s="318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53">AVERAGE(I107:I122)</f>
        <v>22</v>
      </c>
      <c r="J123" s="148">
        <f t="shared" si="53"/>
        <v>2000</v>
      </c>
      <c r="K123" s="149">
        <f t="shared" ref="K123" si="54">J123/I123</f>
        <v>90.909090909090907</v>
      </c>
      <c r="L123" s="147">
        <f t="shared" ref="L123:M123" si="55">AVERAGE(L107:L122)</f>
        <v>22</v>
      </c>
      <c r="M123" s="148">
        <f t="shared" si="55"/>
        <v>1770.8364675164389</v>
      </c>
      <c r="N123" s="149">
        <f>M123/L123</f>
        <v>80.492566705292674</v>
      </c>
      <c r="O123" s="150">
        <f>L123-I123</f>
        <v>0</v>
      </c>
      <c r="P123" s="151">
        <f>N123-K123</f>
        <v>-10.416524203798232</v>
      </c>
      <c r="Q123" s="152">
        <f>N123/K123</f>
        <v>0.88541823375821949</v>
      </c>
      <c r="R123" s="310"/>
      <c r="S123" s="153">
        <f>S107</f>
        <v>0.70843750000000005</v>
      </c>
      <c r="T123" s="154">
        <f>INDEX(T107:T122,COUNTA(T107:T122))</f>
        <v>0.89930555555555558</v>
      </c>
      <c r="U123" s="155"/>
      <c r="V123" s="181"/>
      <c r="W123" s="214"/>
      <c r="X123" s="215"/>
      <c r="Y123" s="206">
        <f t="shared" ref="Y123:Z123" si="56">SUM(Y107:Y122)</f>
        <v>0</v>
      </c>
      <c r="Z123" s="207">
        <f t="shared" si="56"/>
        <v>0</v>
      </c>
      <c r="AA123" s="296"/>
      <c r="AB123" s="297"/>
      <c r="AC123" s="206">
        <f t="shared" ref="AC123:AD123" si="57">SUM(AC107:AC122)</f>
        <v>0</v>
      </c>
      <c r="AD123" s="207">
        <f t="shared" si="57"/>
        <v>0</v>
      </c>
      <c r="AE123" s="296"/>
      <c r="AF123" s="297"/>
      <c r="AG123" s="296"/>
      <c r="AH123" s="297"/>
      <c r="AI123" s="183">
        <f>M123-J123</f>
        <v>-229.16353248356108</v>
      </c>
      <c r="AJ123" s="152">
        <f>M123/J123</f>
        <v>0.88541823375821949</v>
      </c>
      <c r="AK123" s="381"/>
    </row>
    <row r="125" spans="1:37">
      <c r="AA125" s="294" t="s">
        <v>165</v>
      </c>
      <c r="AB125" s="294"/>
      <c r="AE125" s="5" t="s">
        <v>226</v>
      </c>
      <c r="AF125" s="190"/>
      <c r="AG125" s="190"/>
      <c r="AH125" s="190"/>
    </row>
    <row r="126" spans="1:37">
      <c r="AA126" s="294" t="s">
        <v>166</v>
      </c>
      <c r="AB126" s="294"/>
      <c r="AE126" s="5" t="s">
        <v>227</v>
      </c>
      <c r="AF126" s="190"/>
      <c r="AG126" s="190"/>
      <c r="AH126" s="190"/>
    </row>
    <row r="127" spans="1:37">
      <c r="AA127" s="294" t="s">
        <v>167</v>
      </c>
      <c r="AB127" s="294"/>
      <c r="AE127" s="5" t="s">
        <v>228</v>
      </c>
      <c r="AF127" s="190"/>
      <c r="AG127" s="190"/>
      <c r="AH127" s="190"/>
    </row>
    <row r="128" spans="1:37">
      <c r="AA128" s="294" t="s">
        <v>168</v>
      </c>
      <c r="AB128" s="294"/>
      <c r="AE128" s="5" t="s">
        <v>229</v>
      </c>
      <c r="AF128" s="190"/>
      <c r="AG128" s="190"/>
      <c r="AH128" s="190"/>
    </row>
    <row r="129" spans="27:34">
      <c r="AA129" s="294" t="s">
        <v>169</v>
      </c>
      <c r="AB129" s="294"/>
      <c r="AE129" s="5" t="s">
        <v>230</v>
      </c>
      <c r="AF129" s="190"/>
      <c r="AG129" s="190"/>
      <c r="AH129" s="190"/>
    </row>
    <row r="130" spans="27:34">
      <c r="AA130" s="294" t="s">
        <v>170</v>
      </c>
      <c r="AB130" s="294"/>
      <c r="AE130" s="5" t="s">
        <v>231</v>
      </c>
      <c r="AF130" s="190"/>
      <c r="AG130" s="190"/>
      <c r="AH130" s="190"/>
    </row>
    <row r="131" spans="27:34">
      <c r="AA131" s="294" t="s">
        <v>171</v>
      </c>
      <c r="AB131" s="294"/>
      <c r="AE131" s="221" t="s">
        <v>232</v>
      </c>
      <c r="AF131" s="190"/>
      <c r="AG131" s="190"/>
      <c r="AH131" s="190"/>
    </row>
    <row r="132" spans="27:34">
      <c r="AA132" s="294" t="s">
        <v>172</v>
      </c>
      <c r="AB132" s="294"/>
      <c r="AE132" s="221" t="s">
        <v>233</v>
      </c>
      <c r="AF132" s="190"/>
      <c r="AG132" s="190"/>
      <c r="AH132" s="190"/>
    </row>
    <row r="133" spans="27:34">
      <c r="AA133" s="294" t="s">
        <v>173</v>
      </c>
      <c r="AB133" s="294"/>
      <c r="AE133" s="221" t="s">
        <v>234</v>
      </c>
      <c r="AF133" s="190"/>
      <c r="AG133" s="190"/>
      <c r="AH133" s="190"/>
    </row>
    <row r="134" spans="27:34">
      <c r="AA134" s="294" t="s">
        <v>174</v>
      </c>
      <c r="AB134" s="294"/>
      <c r="AE134" s="221"/>
      <c r="AF134" s="190"/>
      <c r="AG134" s="190"/>
      <c r="AH134" s="190"/>
    </row>
    <row r="135" spans="27:34">
      <c r="AA135" s="294" t="s">
        <v>175</v>
      </c>
      <c r="AB135" s="294"/>
      <c r="AE135" s="221"/>
      <c r="AF135" s="190"/>
      <c r="AG135" s="190"/>
      <c r="AH135" s="190"/>
    </row>
    <row r="136" spans="27:34">
      <c r="AA136" s="294" t="s">
        <v>176</v>
      </c>
      <c r="AB136" s="294"/>
      <c r="AE136" s="190"/>
      <c r="AF136" s="190"/>
      <c r="AG136" s="190"/>
      <c r="AH136" s="190"/>
    </row>
    <row r="137" spans="27:34">
      <c r="AA137" s="294" t="s">
        <v>177</v>
      </c>
      <c r="AB137" s="294"/>
      <c r="AE137" s="190"/>
      <c r="AF137" s="190"/>
      <c r="AG137" s="190"/>
      <c r="AH137" s="190"/>
    </row>
  </sheetData>
  <mergeCells count="548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</mergeCells>
  <phoneticPr fontId="5" type="noConversion"/>
  <conditionalFormatting sqref="O5:O123">
    <cfRule type="cellIs" dxfId="734" priority="2" operator="greaterThan">
      <formula>0</formula>
    </cfRule>
  </conditionalFormatting>
  <conditionalFormatting sqref="P5:P123 AI5:AI123">
    <cfRule type="cellIs" dxfId="733" priority="5" operator="lessThan">
      <formula>0</formula>
    </cfRule>
  </conditionalFormatting>
  <conditionalFormatting sqref="Q5:Q123 AJ5:AJ123">
    <cfRule type="cellIs" dxfId="732" priority="3" operator="greaterThan">
      <formula>1</formula>
    </cfRule>
    <cfRule type="cellIs" dxfId="731" priority="4" operator="lessThan">
      <formula>0.8</formula>
    </cfRule>
  </conditionalFormatting>
  <conditionalFormatting sqref="AK5 R5:R123 AK90:AK107">
    <cfRule type="cellIs" dxfId="730" priority="6" operator="lessThan">
      <formula>0.8</formula>
    </cfRule>
  </conditionalFormatting>
  <conditionalFormatting sqref="AK22">
    <cfRule type="cellIs" dxfId="729" priority="10" operator="lessThan">
      <formula>0.8</formula>
    </cfRule>
  </conditionalFormatting>
  <conditionalFormatting sqref="AK37">
    <cfRule type="cellIs" dxfId="728" priority="9" operator="lessThan">
      <formula>0.8</formula>
    </cfRule>
  </conditionalFormatting>
  <conditionalFormatting sqref="AK39:AK74">
    <cfRule type="cellIs" dxfId="727" priority="7" operator="lessThan">
      <formula>0.8</formula>
    </cfRule>
  </conditionalFormatting>
  <conditionalFormatting sqref="AK80:AK88">
    <cfRule type="cellIs" dxfId="726" priority="8" operator="lessThan">
      <formula>0.8</formula>
    </cfRule>
  </conditionalFormatting>
  <conditionalFormatting sqref="AK122">
    <cfRule type="cellIs" dxfId="725" priority="1" operator="lessThan">
      <formula>0.8</formula>
    </cfRule>
  </conditionalFormatting>
  <dataValidations count="2">
    <dataValidation type="list" allowBlank="1" showInputMessage="1" showErrorMessage="1" sqref="AA5:AB123" xr:uid="{3800DE52-3F81-4A30-A6F9-D93B978B8619}">
      <formula1>$AA$125:$AA$137</formula1>
    </dataValidation>
    <dataValidation type="list" allowBlank="1" showInputMessage="1" showErrorMessage="1" sqref="AE5:AH123" xr:uid="{B3040A8A-301C-4359-8AC3-588360DFF2CF}">
      <formula1>$AE$125:$AE$133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AC87-52B1-4F95-B5C4-4DFC75A1CA4A}">
  <sheetPr>
    <tabColor theme="8" tint="0.59999389629810485"/>
  </sheetPr>
  <dimension ref="B1:AR42"/>
  <sheetViews>
    <sheetView zoomScale="70" zoomScaleNormal="70" workbookViewId="0">
      <selection activeCell="J46" sqref="J46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237</v>
      </c>
      <c r="D3" s="284"/>
      <c r="E3" s="3" t="s">
        <v>3</v>
      </c>
      <c r="F3" s="285">
        <f>'1228(18度C)'!D1+'1228(4度C)'!D1</f>
        <v>176171</v>
      </c>
      <c r="G3" s="286"/>
      <c r="H3" s="3" t="s">
        <v>4</v>
      </c>
      <c r="I3" s="287">
        <f>'1228(18度C)'!F1+'1228(4度C)'!F1</f>
        <v>5647645.5500000007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497.4937625812085</v>
      </c>
      <c r="F6" s="259" t="e">
        <f>AVERAGE(#REF!,D14:K14)</f>
        <v>#REF!</v>
      </c>
      <c r="G6" s="260">
        <f>AVERAGE(D14:K14)</f>
        <v>196.89372397494091</v>
      </c>
      <c r="H6" s="261"/>
      <c r="I6" s="260">
        <f>AVERAGE(L14:O14)</f>
        <v>96.103896103896105</v>
      </c>
      <c r="J6" s="261"/>
      <c r="K6" s="260">
        <f>AVERAGE(D32:O32)</f>
        <v>693.69411764705887</v>
      </c>
      <c r="L6" s="261"/>
      <c r="M6" s="260">
        <f>AVERAGE(P32:X32)</f>
        <v>762.44939271255066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440.09837447214079</v>
      </c>
      <c r="F7" s="255" t="e">
        <f>AVERAGE(#REF!,D15:K15)</f>
        <v>#REF!</v>
      </c>
      <c r="G7" s="256">
        <f>AVERAGE(D15:K15)</f>
        <v>176.82386125679344</v>
      </c>
      <c r="H7" s="257"/>
      <c r="I7" s="256">
        <f>AVERAGE(L15:O15)</f>
        <v>85.089388725835306</v>
      </c>
      <c r="J7" s="257"/>
      <c r="K7" s="256">
        <f>AVERAGE(D33:O33)</f>
        <v>612.44724003805231</v>
      </c>
      <c r="L7" s="257"/>
      <c r="M7" s="256">
        <f>AVERAGE(P33:X33)</f>
        <v>673.02761642009887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0.88508884482277672</v>
      </c>
      <c r="F8" s="264" t="e">
        <f>AVERAGE(D16:K16,#REF!)</f>
        <v>#REF!</v>
      </c>
      <c r="G8" s="243">
        <f>AVERAGE(D16:K16)</f>
        <v>0.89057631513756108</v>
      </c>
      <c r="H8" s="244"/>
      <c r="I8" s="243">
        <f>AVERAGE(L16:O16)</f>
        <v>0.88538499706650131</v>
      </c>
      <c r="J8" s="244"/>
      <c r="K8" s="243">
        <f>AVERAGE(D34:O34)</f>
        <v>0.88329063573193112</v>
      </c>
      <c r="L8" s="244"/>
      <c r="M8" s="243">
        <f>AVERAGE(P34:X34)</f>
        <v>0.88128112270134851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 t="s">
        <v>43</v>
      </c>
      <c r="E14" s="28">
        <v>97.391304347826093</v>
      </c>
      <c r="F14" s="28">
        <v>96.84210526315789</v>
      </c>
      <c r="G14" s="28">
        <v>86.956521739130437</v>
      </c>
      <c r="H14" s="28">
        <v>103.27868852459017</v>
      </c>
      <c r="I14" s="28">
        <v>600</v>
      </c>
      <c r="J14" s="28" t="s">
        <v>43</v>
      </c>
      <c r="K14" s="29" t="s">
        <v>43</v>
      </c>
      <c r="L14" s="27" t="s">
        <v>43</v>
      </c>
      <c r="M14" s="30">
        <v>101.2987012987013</v>
      </c>
      <c r="N14" s="28">
        <v>90.909090909090907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 t="s">
        <v>43</v>
      </c>
      <c r="E15" s="35">
        <v>86.493244523773797</v>
      </c>
      <c r="F15" s="35">
        <v>85.944446776007709</v>
      </c>
      <c r="G15" s="35">
        <v>77.069502942107377</v>
      </c>
      <c r="H15" s="35">
        <v>91.484149956772882</v>
      </c>
      <c r="I15" s="35">
        <v>543.1279620853054</v>
      </c>
      <c r="J15" s="35" t="s">
        <v>43</v>
      </c>
      <c r="K15" s="36" t="s">
        <v>43</v>
      </c>
      <c r="L15" s="34" t="s">
        <v>43</v>
      </c>
      <c r="M15" s="37">
        <v>89.69694899044525</v>
      </c>
      <c r="N15" s="35">
        <v>80.481828461225348</v>
      </c>
      <c r="O15" s="38" t="s">
        <v>43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 t="s">
        <v>43</v>
      </c>
      <c r="E16" s="43">
        <f t="shared" ref="E16:I16" si="0">E15/E14</f>
        <v>0.88810027859232021</v>
      </c>
      <c r="F16" s="43">
        <f t="shared" si="0"/>
        <v>0.88746983083921005</v>
      </c>
      <c r="G16" s="43">
        <f t="shared" si="0"/>
        <v>0.88629928383423484</v>
      </c>
      <c r="H16" s="43">
        <f t="shared" si="0"/>
        <v>0.8857989122798644</v>
      </c>
      <c r="I16" s="43">
        <f t="shared" si="0"/>
        <v>0.90521327014217567</v>
      </c>
      <c r="J16" s="43" t="s">
        <v>43</v>
      </c>
      <c r="K16" s="44" t="s">
        <v>43</v>
      </c>
      <c r="L16" s="42" t="s">
        <v>43</v>
      </c>
      <c r="M16" s="45">
        <f t="shared" ref="M16:N16" si="1">M15/M14</f>
        <v>0.88546988105952362</v>
      </c>
      <c r="N16" s="43">
        <f t="shared" si="1"/>
        <v>0.88530011307347889</v>
      </c>
      <c r="O16" s="46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 t="s">
        <v>43</v>
      </c>
      <c r="E17" s="48">
        <v>0.25017361111111114</v>
      </c>
      <c r="F17" s="48">
        <v>0.2083912037037037</v>
      </c>
      <c r="G17" s="48">
        <v>0.25009259259259259</v>
      </c>
      <c r="H17" s="48">
        <v>0.29196759259259258</v>
      </c>
      <c r="I17" s="48">
        <v>0.31874999999999992</v>
      </c>
      <c r="J17" s="48" t="s">
        <v>43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 t="s">
        <v>43</v>
      </c>
      <c r="E18" s="48">
        <v>0.66597222222222219</v>
      </c>
      <c r="F18" s="48">
        <v>0.57291666666666663</v>
      </c>
      <c r="G18" s="48">
        <v>0.58499999999999996</v>
      </c>
      <c r="H18" s="48">
        <v>0.4780787037037037</v>
      </c>
      <c r="I18" s="48">
        <v>0.33340277777777777</v>
      </c>
      <c r="J18" s="48" t="s">
        <v>43</v>
      </c>
      <c r="K18" s="48" t="s">
        <v>43</v>
      </c>
      <c r="L18" s="47" t="s">
        <v>43</v>
      </c>
      <c r="M18" s="49">
        <v>0.87222222222222223</v>
      </c>
      <c r="N18" s="48">
        <v>0.91347222222222224</v>
      </c>
      <c r="O18" s="50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 t="s">
        <v>43</v>
      </c>
      <c r="E23" s="64">
        <v>23</v>
      </c>
      <c r="F23" s="64">
        <v>19</v>
      </c>
      <c r="G23" s="64">
        <v>23</v>
      </c>
      <c r="H23" s="64">
        <v>20.333333333333332</v>
      </c>
      <c r="I23" s="64">
        <v>6</v>
      </c>
      <c r="J23" s="64" t="s">
        <v>43</v>
      </c>
      <c r="K23" s="65" t="s">
        <v>43</v>
      </c>
      <c r="L23" s="63" t="s">
        <v>43</v>
      </c>
      <c r="M23" s="66">
        <v>19.25</v>
      </c>
      <c r="N23" s="64">
        <v>22</v>
      </c>
      <c r="O23" s="67" t="s">
        <v>43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248.66666666666669</v>
      </c>
      <c r="H32" s="28">
        <v>433.33333333333331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715.38461538461547</v>
      </c>
      <c r="U32" s="28" t="s">
        <v>43</v>
      </c>
      <c r="V32" s="28">
        <v>825</v>
      </c>
      <c r="W32" s="28">
        <v>969.23076923076928</v>
      </c>
      <c r="X32" s="31">
        <v>1050</v>
      </c>
    </row>
    <row r="33" spans="2:24" ht="39.6" customHeight="1">
      <c r="B33" s="240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217.07706574609253</v>
      </c>
      <c r="H33" s="35">
        <v>386.23959713755607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693.47218787222005</v>
      </c>
      <c r="N33" s="35">
        <v>1001.9146888700866</v>
      </c>
      <c r="O33" s="35">
        <v>763.5326605643063</v>
      </c>
      <c r="P33" s="34">
        <v>219.27215904151012</v>
      </c>
      <c r="Q33" s="35" t="s">
        <v>43</v>
      </c>
      <c r="R33" s="35" t="s">
        <v>43</v>
      </c>
      <c r="S33" s="35" t="s">
        <v>43</v>
      </c>
      <c r="T33" s="35">
        <v>635.26424816192957</v>
      </c>
      <c r="U33" s="35" t="s">
        <v>43</v>
      </c>
      <c r="V33" s="35">
        <v>736.21093398518497</v>
      </c>
      <c r="W33" s="35">
        <v>859.02637140089087</v>
      </c>
      <c r="X33" s="38">
        <v>915.36436951097892</v>
      </c>
    </row>
    <row r="34" spans="2:24" ht="40.15" customHeight="1">
      <c r="B34" s="240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0.87296407136498333</v>
      </c>
      <c r="H34" s="43">
        <f>H33/H32</f>
        <v>0.89132214724051406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0.89310812074452584</v>
      </c>
      <c r="N34" s="43">
        <f>N33/N32</f>
        <v>0.87123016423485788</v>
      </c>
      <c r="O34" s="43">
        <f>O33/O32</f>
        <v>0.88782867507477481</v>
      </c>
      <c r="P34" s="42">
        <f>P33/P32</f>
        <v>0.86795229620597758</v>
      </c>
      <c r="Q34" s="43" t="s">
        <v>43</v>
      </c>
      <c r="R34" s="43" t="s">
        <v>43</v>
      </c>
      <c r="S34" s="43" t="s">
        <v>43</v>
      </c>
      <c r="T34" s="43">
        <f>T33/T32</f>
        <v>0.88800378775323474</v>
      </c>
      <c r="U34" s="43" t="s">
        <v>43</v>
      </c>
      <c r="V34" s="43">
        <f>V33/V32</f>
        <v>0.89237688967901208</v>
      </c>
      <c r="W34" s="43">
        <f>W33/W32</f>
        <v>0.8862970498580619</v>
      </c>
      <c r="X34" s="46">
        <f>X33/X32</f>
        <v>0.87177559001045613</v>
      </c>
    </row>
    <row r="35" spans="2:24" ht="17.25" customHeight="1">
      <c r="B35" s="225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0.33680555555555558</v>
      </c>
      <c r="H35" s="48">
        <v>0.25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0.25</v>
      </c>
      <c r="N35" s="48">
        <v>0.16668981481481482</v>
      </c>
      <c r="O35" s="48">
        <v>0.25</v>
      </c>
      <c r="P35" s="47">
        <v>0.70851851851851855</v>
      </c>
      <c r="Q35" s="48" t="s">
        <v>43</v>
      </c>
      <c r="R35" s="48" t="s">
        <v>43</v>
      </c>
      <c r="S35" s="48" t="s">
        <v>43</v>
      </c>
      <c r="T35" s="48">
        <v>0.70833333333333337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26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0.60555555555555551</v>
      </c>
      <c r="H36" s="48">
        <v>0.29951388888888891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0.42777777777777776</v>
      </c>
      <c r="N36" s="48">
        <v>0.41805555555555557</v>
      </c>
      <c r="O36" s="48">
        <v>0.40555555555555556</v>
      </c>
      <c r="P36" s="47">
        <v>0.81619212962962961</v>
      </c>
      <c r="Q36" s="48" t="s">
        <v>43</v>
      </c>
      <c r="R36" s="48" t="s">
        <v>43</v>
      </c>
      <c r="S36" s="48" t="s">
        <v>43</v>
      </c>
      <c r="T36" s="48">
        <v>0.88899305555555552</v>
      </c>
      <c r="U36" s="48" t="s">
        <v>43</v>
      </c>
      <c r="V36" s="48">
        <v>0.90364583333333337</v>
      </c>
      <c r="W36" s="48">
        <v>1.0140856481481482</v>
      </c>
      <c r="X36" s="50">
        <v>1.0124999999999997</v>
      </c>
    </row>
    <row r="37" spans="2:24" ht="17.25" customHeight="1">
      <c r="B37" s="226" t="s">
        <v>54</v>
      </c>
      <c r="C37" s="227"/>
      <c r="D37" s="64" t="s">
        <v>43</v>
      </c>
      <c r="E37" s="64" t="s">
        <v>43</v>
      </c>
      <c r="F37" s="64" t="s">
        <v>43</v>
      </c>
      <c r="G37" s="64">
        <v>12.5</v>
      </c>
      <c r="H37" s="64">
        <v>6</v>
      </c>
      <c r="I37" s="64" t="s">
        <v>43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4</v>
      </c>
      <c r="W37" s="64">
        <v>3.25</v>
      </c>
      <c r="X37" s="67">
        <v>3.3333333333333335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4D66-B5FF-4A0B-A80C-32AB6565044F}">
  <sheetPr>
    <tabColor theme="8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pane="bottomLeft" activeCell="J46" sqref="J46"/>
      <selection activeCell="J46" sqref="J46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SUM(F5:F174)</f>
        <v>113818</v>
      </c>
      <c r="E1" s="94" t="s">
        <v>4</v>
      </c>
      <c r="F1" s="95">
        <f>SUM(G5:G174)</f>
        <v>2285256.2200000002</v>
      </c>
      <c r="G1" s="96" t="s">
        <v>85</v>
      </c>
      <c r="H1" s="97">
        <f>L21+L38+L55+L72+L89+L106+L123+L140+L157+L174</f>
        <v>58.666666666666671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46019</v>
      </c>
      <c r="B2" s="353"/>
      <c r="C2" s="98" t="s">
        <v>41</v>
      </c>
      <c r="D2" s="99">
        <f>AVERAGE(N21,N38,N55,N72,N89,N106,N123,N140,N157,N174)</f>
        <v>642.73742822907548</v>
      </c>
      <c r="E2" s="99" t="s">
        <v>92</v>
      </c>
      <c r="F2" s="100">
        <f>F1/D1</f>
        <v>20.078161802175405</v>
      </c>
      <c r="G2" s="101" t="s">
        <v>93</v>
      </c>
      <c r="H2" s="102">
        <f>COUNT(H5:H174)</f>
        <v>3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16" t="s">
        <v>115</v>
      </c>
      <c r="B5" s="106" t="s">
        <v>116</v>
      </c>
      <c r="C5" s="306" t="s">
        <v>117</v>
      </c>
      <c r="D5" s="307"/>
      <c r="E5" s="107">
        <v>19.7</v>
      </c>
      <c r="F5" s="108">
        <v>794</v>
      </c>
      <c r="G5" s="109">
        <f t="shared" ref="G5:G10" si="0">E5*F5</f>
        <v>15641.8</v>
      </c>
      <c r="H5" s="26"/>
      <c r="I5" s="110">
        <v>6</v>
      </c>
      <c r="J5" s="111">
        <v>2500</v>
      </c>
      <c r="K5" s="112">
        <f t="shared" ref="K5:K10" si="1">J5/I5</f>
        <v>416.66666666666669</v>
      </c>
      <c r="L5" s="113">
        <v>6</v>
      </c>
      <c r="M5" s="111">
        <f t="shared" ref="M5:M10" si="2">F5/V5*60</f>
        <v>2254.2586750788646</v>
      </c>
      <c r="N5" s="112">
        <f t="shared" ref="N5:N10" si="3">M5/L5</f>
        <v>375.70977917981077</v>
      </c>
      <c r="O5" s="114">
        <f t="shared" ref="O5:O10" si="4">L5-I5</f>
        <v>0</v>
      </c>
      <c r="P5" s="115">
        <f t="shared" ref="P5:P10" si="5">N5-K5</f>
        <v>-40.956887486855919</v>
      </c>
      <c r="Q5" s="116">
        <f t="shared" ref="Q5:Q10" si="6">N5/K5</f>
        <v>0.90170347003154583</v>
      </c>
      <c r="R5" s="308">
        <f>Q21</f>
        <v>0.87296407136498333</v>
      </c>
      <c r="S5" s="47">
        <v>0.33680555555555558</v>
      </c>
      <c r="T5" s="48">
        <v>0.35148148148148151</v>
      </c>
      <c r="U5" s="117">
        <v>4.9000000000000465</v>
      </c>
      <c r="V5" s="118">
        <v>21.133333333333333</v>
      </c>
      <c r="W5" s="119"/>
      <c r="X5" s="123"/>
      <c r="Y5" s="311"/>
      <c r="Z5" s="312"/>
      <c r="AA5" s="121">
        <f t="shared" ref="AA5:AA10" si="7">M5-J5</f>
        <v>-245.7413249211354</v>
      </c>
      <c r="AB5" s="171">
        <f t="shared" ref="AB5:AB10" si="8">M5/J5</f>
        <v>0.90170347003154583</v>
      </c>
      <c r="AC5" s="313">
        <f>AB21</f>
        <v>0.87296407136498333</v>
      </c>
    </row>
    <row r="6" spans="1:29" ht="15.75" customHeight="1">
      <c r="A6" s="317"/>
      <c r="B6" s="106" t="s">
        <v>118</v>
      </c>
      <c r="C6" s="298" t="s">
        <v>119</v>
      </c>
      <c r="D6" s="299"/>
      <c r="E6" s="107">
        <v>28.57</v>
      </c>
      <c r="F6" s="108">
        <v>2777</v>
      </c>
      <c r="G6" s="109">
        <f t="shared" si="0"/>
        <v>79338.89</v>
      </c>
      <c r="H6" s="26"/>
      <c r="I6" s="110">
        <v>12</v>
      </c>
      <c r="J6" s="111">
        <v>3600</v>
      </c>
      <c r="K6" s="112">
        <f t="shared" si="1"/>
        <v>300</v>
      </c>
      <c r="L6" s="113">
        <v>12</v>
      </c>
      <c r="M6" s="111">
        <f t="shared" si="2"/>
        <v>3109.548989113533</v>
      </c>
      <c r="N6" s="112">
        <f t="shared" si="3"/>
        <v>259.12908242612775</v>
      </c>
      <c r="O6" s="114">
        <f t="shared" si="4"/>
        <v>0</v>
      </c>
      <c r="P6" s="115">
        <f t="shared" si="5"/>
        <v>-40.870917573872248</v>
      </c>
      <c r="Q6" s="116">
        <f t="shared" si="6"/>
        <v>0.86376360808709252</v>
      </c>
      <c r="R6" s="309"/>
      <c r="S6" s="47">
        <v>0.35515046296296299</v>
      </c>
      <c r="T6" s="48">
        <v>0.3923611111111111</v>
      </c>
      <c r="U6" s="117">
        <v>5.2833333333333332</v>
      </c>
      <c r="V6" s="118">
        <v>53.583333333333286</v>
      </c>
      <c r="W6" s="119"/>
      <c r="X6" s="123"/>
      <c r="Y6" s="300"/>
      <c r="Z6" s="301"/>
      <c r="AA6" s="124">
        <f t="shared" si="7"/>
        <v>-490.45101088646697</v>
      </c>
      <c r="AB6" s="116">
        <f t="shared" si="8"/>
        <v>0.86376360808709252</v>
      </c>
      <c r="AC6" s="314"/>
    </row>
    <row r="7" spans="1:29" ht="15.75" customHeight="1">
      <c r="A7" s="317"/>
      <c r="B7" s="106" t="s">
        <v>116</v>
      </c>
      <c r="C7" s="298" t="s">
        <v>120</v>
      </c>
      <c r="D7" s="299"/>
      <c r="E7" s="107">
        <v>29.85</v>
      </c>
      <c r="F7" s="108">
        <v>2254</v>
      </c>
      <c r="G7" s="109">
        <f t="shared" si="0"/>
        <v>67281.900000000009</v>
      </c>
      <c r="H7" s="26"/>
      <c r="I7" s="110">
        <v>17</v>
      </c>
      <c r="J7" s="111">
        <v>3600</v>
      </c>
      <c r="K7" s="112">
        <f t="shared" si="1"/>
        <v>211.76470588235293</v>
      </c>
      <c r="L7" s="113">
        <v>17</v>
      </c>
      <c r="M7" s="111">
        <f t="shared" si="2"/>
        <v>3117.3261621206266</v>
      </c>
      <c r="N7" s="112">
        <f t="shared" si="3"/>
        <v>183.37212718356628</v>
      </c>
      <c r="O7" s="114">
        <f t="shared" si="4"/>
        <v>0</v>
      </c>
      <c r="P7" s="115">
        <f t="shared" si="5"/>
        <v>-28.39257869878665</v>
      </c>
      <c r="Q7" s="116">
        <f t="shared" si="6"/>
        <v>0.86592393392239642</v>
      </c>
      <c r="R7" s="309"/>
      <c r="S7" s="47">
        <v>0.39583333333333331</v>
      </c>
      <c r="T7" s="48">
        <v>0.42596064814814816</v>
      </c>
      <c r="U7" s="117">
        <v>4.9999999999999822</v>
      </c>
      <c r="V7" s="118">
        <v>43.383333333333375</v>
      </c>
      <c r="W7" s="119"/>
      <c r="X7" s="123"/>
      <c r="Y7" s="300"/>
      <c r="Z7" s="301"/>
      <c r="AA7" s="124">
        <f t="shared" si="7"/>
        <v>-482.67383787937342</v>
      </c>
      <c r="AB7" s="116">
        <f t="shared" si="8"/>
        <v>0.86592393392239631</v>
      </c>
      <c r="AC7" s="314"/>
    </row>
    <row r="8" spans="1:29" ht="15.75" customHeight="1">
      <c r="A8" s="317"/>
      <c r="B8" s="106" t="s">
        <v>116</v>
      </c>
      <c r="C8" s="298" t="s">
        <v>121</v>
      </c>
      <c r="D8" s="299"/>
      <c r="E8" s="107">
        <v>29.52</v>
      </c>
      <c r="F8" s="108">
        <v>2186</v>
      </c>
      <c r="G8" s="109">
        <f t="shared" si="0"/>
        <v>64530.720000000001</v>
      </c>
      <c r="H8" s="13"/>
      <c r="I8" s="110">
        <v>17</v>
      </c>
      <c r="J8" s="111">
        <v>3600</v>
      </c>
      <c r="K8" s="112">
        <f t="shared" si="1"/>
        <v>211.76470588235293</v>
      </c>
      <c r="L8" s="126">
        <v>17</v>
      </c>
      <c r="M8" s="111">
        <f t="shared" si="2"/>
        <v>3117.9080824088715</v>
      </c>
      <c r="N8" s="112">
        <f t="shared" si="3"/>
        <v>183.40635778875713</v>
      </c>
      <c r="O8" s="114">
        <f t="shared" si="4"/>
        <v>0</v>
      </c>
      <c r="P8" s="115">
        <f t="shared" si="5"/>
        <v>-28.358348093595794</v>
      </c>
      <c r="Q8" s="116">
        <f t="shared" si="6"/>
        <v>0.8660855784469087</v>
      </c>
      <c r="R8" s="309"/>
      <c r="S8" s="47">
        <v>0.42916666666666664</v>
      </c>
      <c r="T8" s="48">
        <v>0.45837962962962964</v>
      </c>
      <c r="U8" s="117">
        <v>4.6166666666666156</v>
      </c>
      <c r="V8" s="118">
        <v>42.066666666666713</v>
      </c>
      <c r="W8" s="119"/>
      <c r="X8" s="123"/>
      <c r="Y8" s="300"/>
      <c r="Z8" s="301"/>
      <c r="AA8" s="124">
        <f t="shared" si="7"/>
        <v>-482.09191759112855</v>
      </c>
      <c r="AB8" s="116">
        <f t="shared" si="8"/>
        <v>0.8660855784469087</v>
      </c>
      <c r="AC8" s="314"/>
    </row>
    <row r="9" spans="1:29" ht="15.75" customHeight="1">
      <c r="A9" s="317"/>
      <c r="B9" s="106" t="s">
        <v>116</v>
      </c>
      <c r="C9" s="298" t="s">
        <v>122</v>
      </c>
      <c r="D9" s="299"/>
      <c r="E9" s="107">
        <v>25.64</v>
      </c>
      <c r="F9" s="108">
        <v>1448</v>
      </c>
      <c r="G9" s="129">
        <f t="shared" si="0"/>
        <v>37126.720000000001</v>
      </c>
      <c r="H9" s="130"/>
      <c r="I9" s="110">
        <v>11</v>
      </c>
      <c r="J9" s="111">
        <v>3600</v>
      </c>
      <c r="K9" s="112">
        <f t="shared" si="1"/>
        <v>327.27272727272725</v>
      </c>
      <c r="L9" s="113">
        <v>11</v>
      </c>
      <c r="M9" s="111">
        <f t="shared" si="2"/>
        <v>3149.7280966767316</v>
      </c>
      <c r="N9" s="112">
        <f t="shared" si="3"/>
        <v>286.33891787970288</v>
      </c>
      <c r="O9" s="114">
        <f t="shared" si="4"/>
        <v>0</v>
      </c>
      <c r="P9" s="115">
        <f t="shared" si="5"/>
        <v>-40.933809393024376</v>
      </c>
      <c r="Q9" s="116">
        <f t="shared" si="6"/>
        <v>0.87492447129909223</v>
      </c>
      <c r="R9" s="309"/>
      <c r="S9" s="47">
        <v>0.46278935185185183</v>
      </c>
      <c r="T9" s="48">
        <v>0.48194444444444445</v>
      </c>
      <c r="U9" s="117">
        <v>6.3499999999999535</v>
      </c>
      <c r="V9" s="118">
        <v>27.583333333333382</v>
      </c>
      <c r="W9" s="119">
        <v>0.48194444444444445</v>
      </c>
      <c r="X9" s="123">
        <v>0.52159722222222227</v>
      </c>
      <c r="Y9" s="300"/>
      <c r="Z9" s="301"/>
      <c r="AA9" s="124">
        <f t="shared" si="7"/>
        <v>-450.27190332326836</v>
      </c>
      <c r="AB9" s="116">
        <f t="shared" si="8"/>
        <v>0.87492447129909212</v>
      </c>
      <c r="AC9" s="314"/>
    </row>
    <row r="10" spans="1:29" ht="15.75" customHeight="1">
      <c r="A10" s="317"/>
      <c r="B10" s="106" t="s">
        <v>116</v>
      </c>
      <c r="C10" s="298" t="s">
        <v>123</v>
      </c>
      <c r="D10" s="299"/>
      <c r="E10" s="107">
        <v>30.95</v>
      </c>
      <c r="F10" s="108">
        <v>3087</v>
      </c>
      <c r="G10" s="129">
        <f t="shared" si="0"/>
        <v>95542.65</v>
      </c>
      <c r="H10" s="68"/>
      <c r="I10" s="110">
        <v>12</v>
      </c>
      <c r="J10" s="111">
        <v>1750</v>
      </c>
      <c r="K10" s="112">
        <f t="shared" si="1"/>
        <v>145.83333333333334</v>
      </c>
      <c r="L10" s="126">
        <v>12</v>
      </c>
      <c r="M10" s="111">
        <f t="shared" si="2"/>
        <v>1532.0099255583141</v>
      </c>
      <c r="N10" s="112">
        <f t="shared" si="3"/>
        <v>127.66749379652617</v>
      </c>
      <c r="O10" s="131">
        <f t="shared" si="4"/>
        <v>0</v>
      </c>
      <c r="P10" s="132">
        <f t="shared" si="5"/>
        <v>-18.165839536807169</v>
      </c>
      <c r="Q10" s="133">
        <f t="shared" si="6"/>
        <v>0.87543424317617946</v>
      </c>
      <c r="R10" s="309"/>
      <c r="S10" s="47">
        <v>0.52159722222222227</v>
      </c>
      <c r="T10" s="48">
        <v>0.60555555555555551</v>
      </c>
      <c r="U10" s="117">
        <v>57.100000000000051</v>
      </c>
      <c r="V10" s="118">
        <v>120.89999999999988</v>
      </c>
      <c r="W10" s="119"/>
      <c r="X10" s="123"/>
      <c r="Y10" s="300"/>
      <c r="Z10" s="301"/>
      <c r="AA10" s="124">
        <f t="shared" si="7"/>
        <v>-217.99007444168592</v>
      </c>
      <c r="AB10" s="116">
        <f t="shared" si="8"/>
        <v>0.87543424317617946</v>
      </c>
      <c r="AC10" s="314"/>
    </row>
    <row r="11" spans="1:29" ht="15.75" customHeight="1">
      <c r="A11" s="317"/>
      <c r="B11" s="106"/>
      <c r="C11" s="298"/>
      <c r="D11" s="299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47"/>
      <c r="T11" s="48"/>
      <c r="U11" s="117"/>
      <c r="V11" s="118"/>
      <c r="W11" s="119"/>
      <c r="X11" s="123"/>
      <c r="Y11" s="300"/>
      <c r="Z11" s="301"/>
      <c r="AA11" s="124"/>
      <c r="AB11" s="116"/>
      <c r="AC11" s="314"/>
    </row>
    <row r="12" spans="1:29" ht="15.75" customHeight="1">
      <c r="A12" s="317"/>
      <c r="B12" s="106"/>
      <c r="C12" s="298"/>
      <c r="D12" s="299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47"/>
      <c r="T12" s="48"/>
      <c r="U12" s="117"/>
      <c r="V12" s="118"/>
      <c r="W12" s="119"/>
      <c r="X12" s="135"/>
      <c r="Y12" s="300"/>
      <c r="Z12" s="301"/>
      <c r="AA12" s="124"/>
      <c r="AB12" s="116"/>
      <c r="AC12" s="314"/>
    </row>
    <row r="13" spans="1:29" ht="15.75" customHeight="1">
      <c r="A13" s="317"/>
      <c r="B13" s="106"/>
      <c r="C13" s="298"/>
      <c r="D13" s="299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47"/>
      <c r="T13" s="48"/>
      <c r="U13" s="117"/>
      <c r="V13" s="118"/>
      <c r="W13" s="119"/>
      <c r="X13" s="135"/>
      <c r="Y13" s="300"/>
      <c r="Z13" s="301"/>
      <c r="AA13" s="124"/>
      <c r="AB13" s="116"/>
      <c r="AC13" s="314"/>
    </row>
    <row r="14" spans="1:29" ht="15.75" customHeight="1">
      <c r="A14" s="317"/>
      <c r="B14" s="106"/>
      <c r="C14" s="298"/>
      <c r="D14" s="299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47"/>
      <c r="T14" s="48"/>
      <c r="U14" s="117"/>
      <c r="V14" s="118"/>
      <c r="W14" s="119"/>
      <c r="X14" s="135"/>
      <c r="Y14" s="300"/>
      <c r="Z14" s="301"/>
      <c r="AA14" s="124"/>
      <c r="AB14" s="116"/>
      <c r="AC14" s="314"/>
    </row>
    <row r="15" spans="1:29" ht="15.75" customHeight="1">
      <c r="A15" s="317"/>
      <c r="B15" s="106"/>
      <c r="C15" s="298"/>
      <c r="D15" s="299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47"/>
      <c r="T15" s="48"/>
      <c r="U15" s="117"/>
      <c r="V15" s="118"/>
      <c r="W15" s="119"/>
      <c r="X15" s="135"/>
      <c r="Y15" s="300"/>
      <c r="Z15" s="301"/>
      <c r="AA15" s="124"/>
      <c r="AB15" s="116"/>
      <c r="AC15" s="314"/>
    </row>
    <row r="16" spans="1:29" ht="15.75" customHeight="1">
      <c r="A16" s="317"/>
      <c r="B16" s="106"/>
      <c r="C16" s="298"/>
      <c r="D16" s="299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47"/>
      <c r="T16" s="48"/>
      <c r="U16" s="117"/>
      <c r="V16" s="118"/>
      <c r="W16" s="119"/>
      <c r="X16" s="135"/>
      <c r="Y16" s="300"/>
      <c r="Z16" s="301"/>
      <c r="AA16" s="124"/>
      <c r="AB16" s="116"/>
      <c r="AC16" s="314"/>
    </row>
    <row r="17" spans="1:29" ht="15.75" customHeight="1">
      <c r="A17" s="317"/>
      <c r="B17" s="106"/>
      <c r="C17" s="298"/>
      <c r="D17" s="299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47"/>
      <c r="T17" s="48"/>
      <c r="U17" s="117"/>
      <c r="V17" s="118"/>
      <c r="W17" s="119"/>
      <c r="X17" s="135"/>
      <c r="Y17" s="300"/>
      <c r="Z17" s="301"/>
      <c r="AA17" s="124"/>
      <c r="AB17" s="116"/>
      <c r="AC17" s="314"/>
    </row>
    <row r="18" spans="1:29" ht="15.75" customHeight="1">
      <c r="A18" s="317"/>
      <c r="B18" s="106"/>
      <c r="C18" s="298"/>
      <c r="D18" s="299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47"/>
      <c r="T18" s="48"/>
      <c r="U18" s="117"/>
      <c r="V18" s="118"/>
      <c r="W18" s="119"/>
      <c r="X18" s="135"/>
      <c r="Y18" s="300"/>
      <c r="Z18" s="301"/>
      <c r="AA18" s="124"/>
      <c r="AB18" s="116"/>
      <c r="AC18" s="314"/>
    </row>
    <row r="19" spans="1:29" ht="15.75" customHeight="1">
      <c r="A19" s="317"/>
      <c r="B19" s="106"/>
      <c r="C19" s="298"/>
      <c r="D19" s="299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47"/>
      <c r="T19" s="48"/>
      <c r="U19" s="117"/>
      <c r="V19" s="118"/>
      <c r="W19" s="119"/>
      <c r="X19" s="135"/>
      <c r="Y19" s="300"/>
      <c r="Z19" s="301"/>
      <c r="AA19" s="124"/>
      <c r="AB19" s="116"/>
      <c r="AC19" s="314"/>
    </row>
    <row r="20" spans="1:29" ht="15.75" customHeight="1">
      <c r="A20" s="317"/>
      <c r="B20" s="178"/>
      <c r="C20" s="298"/>
      <c r="D20" s="299"/>
      <c r="E20" s="179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301"/>
      <c r="AA20" s="180"/>
      <c r="AB20" s="133"/>
      <c r="AC20" s="314"/>
    </row>
    <row r="21" spans="1:29" ht="15.75" customHeight="1" thickBot="1">
      <c r="A21" s="318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9">AVERAGE(I5:I20)</f>
        <v>12.5</v>
      </c>
      <c r="J21" s="148">
        <f t="shared" si="9"/>
        <v>3108.3333333333335</v>
      </c>
      <c r="K21" s="149">
        <f t="shared" ref="K21" si="10">J21/I21</f>
        <v>248.66666666666669</v>
      </c>
      <c r="L21" s="147">
        <f t="shared" ref="L21:M21" si="11">AVERAGE(L5:L20)</f>
        <v>12.5</v>
      </c>
      <c r="M21" s="148">
        <f t="shared" si="11"/>
        <v>2713.4633218261565</v>
      </c>
      <c r="N21" s="149">
        <f>M21/L21</f>
        <v>217.07706574609253</v>
      </c>
      <c r="O21" s="150">
        <f>L21-I21</f>
        <v>0</v>
      </c>
      <c r="P21" s="151">
        <f>N21-K21</f>
        <v>-31.589600920574156</v>
      </c>
      <c r="Q21" s="152">
        <f>N21/K21</f>
        <v>0.87296407136498333</v>
      </c>
      <c r="R21" s="310"/>
      <c r="S21" s="153">
        <f>S5</f>
        <v>0.33680555555555558</v>
      </c>
      <c r="T21" s="154">
        <f>INDEX(T5:T20,COUNTA(T5:T20))</f>
        <v>0.60555555555555551</v>
      </c>
      <c r="U21" s="155"/>
      <c r="V21" s="181"/>
      <c r="W21" s="182"/>
      <c r="X21" s="149"/>
      <c r="Y21" s="296"/>
      <c r="Z21" s="297"/>
      <c r="AA21" s="183">
        <f>M21-J21</f>
        <v>-394.87001150717697</v>
      </c>
      <c r="AB21" s="152">
        <f>M21/J21</f>
        <v>0.87296407136498333</v>
      </c>
      <c r="AC21" s="315"/>
    </row>
    <row r="22" spans="1:29" ht="15.75" customHeight="1">
      <c r="A22" s="302" t="s">
        <v>125</v>
      </c>
      <c r="B22" s="120" t="s">
        <v>116</v>
      </c>
      <c r="C22" s="306" t="s">
        <v>126</v>
      </c>
      <c r="D22" s="307"/>
      <c r="E22" s="162">
        <v>14.03</v>
      </c>
      <c r="F22" s="103">
        <v>1239</v>
      </c>
      <c r="G22" s="163">
        <f t="shared" ref="G22:G23" si="12">E22*F22</f>
        <v>17383.169999999998</v>
      </c>
      <c r="H22" s="164"/>
      <c r="I22" s="165">
        <v>6</v>
      </c>
      <c r="J22" s="166">
        <v>2600</v>
      </c>
      <c r="K22" s="167">
        <f>J22/I22</f>
        <v>433.33333333333331</v>
      </c>
      <c r="L22" s="168">
        <v>6</v>
      </c>
      <c r="M22" s="166">
        <f>F22/V22*60</f>
        <v>2317.0909090909067</v>
      </c>
      <c r="N22" s="167">
        <f>M22/L22</f>
        <v>386.18181818181779</v>
      </c>
      <c r="O22" s="169">
        <f>L22-I22</f>
        <v>0</v>
      </c>
      <c r="P22" s="170">
        <f>N22-K22</f>
        <v>-47.151515151515525</v>
      </c>
      <c r="Q22" s="171">
        <f>N22/K22</f>
        <v>0.89118881118881033</v>
      </c>
      <c r="R22" s="308">
        <f>Q38</f>
        <v>0.89132214724051406</v>
      </c>
      <c r="S22" s="172">
        <v>0.25</v>
      </c>
      <c r="T22" s="173">
        <v>0.27228009259259262</v>
      </c>
      <c r="U22" s="174"/>
      <c r="V22" s="175">
        <v>32.083333333333364</v>
      </c>
      <c r="W22" s="173"/>
      <c r="X22" s="184"/>
      <c r="Y22" s="311"/>
      <c r="Z22" s="312"/>
      <c r="AA22" s="121">
        <f>M22-J22</f>
        <v>-282.90909090909327</v>
      </c>
      <c r="AB22" s="171">
        <f>M22/J22</f>
        <v>0.89118881118881033</v>
      </c>
      <c r="AC22" s="313">
        <f>AB38</f>
        <v>0.89132214724051406</v>
      </c>
    </row>
    <row r="23" spans="1:29" ht="15.75" customHeight="1">
      <c r="A23" s="303"/>
      <c r="B23" s="106" t="s">
        <v>116</v>
      </c>
      <c r="C23" s="298" t="s">
        <v>127</v>
      </c>
      <c r="D23" s="299"/>
      <c r="E23" s="107">
        <v>14.49</v>
      </c>
      <c r="F23" s="108">
        <v>1325</v>
      </c>
      <c r="G23" s="109">
        <f t="shared" si="12"/>
        <v>19199.25</v>
      </c>
      <c r="H23" s="26"/>
      <c r="I23" s="110">
        <v>6</v>
      </c>
      <c r="J23" s="111">
        <v>2600</v>
      </c>
      <c r="K23" s="112">
        <f t="shared" ref="K23" si="13">J23/I23</f>
        <v>433.33333333333331</v>
      </c>
      <c r="L23" s="113">
        <v>6</v>
      </c>
      <c r="M23" s="111">
        <f>F23/V23*60</f>
        <v>2317.7842565597662</v>
      </c>
      <c r="N23" s="112">
        <f>M23/L23</f>
        <v>386.29737609329436</v>
      </c>
      <c r="O23" s="114">
        <f>L23-I23</f>
        <v>0</v>
      </c>
      <c r="P23" s="115">
        <f>N23-K23</f>
        <v>-47.035957240038954</v>
      </c>
      <c r="Q23" s="116">
        <f>N23/K23</f>
        <v>0.8914554832922178</v>
      </c>
      <c r="R23" s="309"/>
      <c r="S23" s="47">
        <v>0.27569444444444446</v>
      </c>
      <c r="T23" s="48">
        <v>0.29951388888888891</v>
      </c>
      <c r="U23" s="117">
        <v>4.9166666666666625</v>
      </c>
      <c r="V23" s="118">
        <v>34.300000000000004</v>
      </c>
      <c r="W23" s="119"/>
      <c r="X23" s="13"/>
      <c r="Y23" s="300"/>
      <c r="Z23" s="301"/>
      <c r="AA23" s="124">
        <f>M23-J23</f>
        <v>-282.21574344023384</v>
      </c>
      <c r="AB23" s="116">
        <f>M23/J23</f>
        <v>0.8914554832922178</v>
      </c>
      <c r="AC23" s="314"/>
    </row>
    <row r="24" spans="1:29" ht="15.75" customHeight="1">
      <c r="A24" s="303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3"/>
      <c r="Y24" s="300"/>
      <c r="Z24" s="301"/>
      <c r="AA24" s="124"/>
      <c r="AB24" s="116"/>
      <c r="AC24" s="314"/>
    </row>
    <row r="25" spans="1:29" ht="15.75" customHeight="1">
      <c r="A25" s="303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04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3"/>
      <c r="Y26" s="300"/>
      <c r="Z26" s="301"/>
      <c r="AA26" s="124"/>
      <c r="AB26" s="116"/>
      <c r="AC26" s="314"/>
    </row>
    <row r="27" spans="1:29" ht="15.75" customHeight="1">
      <c r="A27" s="304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50"/>
      <c r="Y27" s="300"/>
      <c r="Z27" s="301"/>
      <c r="AA27" s="124"/>
      <c r="AB27" s="116"/>
      <c r="AC27" s="314"/>
    </row>
    <row r="28" spans="1:29" ht="15.75" customHeight="1">
      <c r="A28" s="304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04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04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127"/>
      <c r="T30" s="128"/>
      <c r="U30" s="117"/>
      <c r="V30" s="141"/>
      <c r="W30" s="119"/>
      <c r="X30" s="123"/>
      <c r="Y30" s="300"/>
      <c r="Z30" s="301"/>
      <c r="AA30" s="124"/>
      <c r="AB30" s="116"/>
      <c r="AC30" s="314"/>
    </row>
    <row r="31" spans="1:29" ht="15.75" customHeight="1">
      <c r="A31" s="304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127"/>
      <c r="T31" s="128"/>
      <c r="U31" s="117"/>
      <c r="V31" s="141"/>
      <c r="W31" s="134"/>
      <c r="X31" s="135"/>
      <c r="Y31" s="300"/>
      <c r="Z31" s="301"/>
      <c r="AA31" s="124"/>
      <c r="AB31" s="116"/>
      <c r="AC31" s="314"/>
    </row>
    <row r="32" spans="1:29" ht="15.75" customHeight="1">
      <c r="A32" s="304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127"/>
      <c r="T32" s="128"/>
      <c r="U32" s="117"/>
      <c r="V32" s="141"/>
      <c r="W32" s="134"/>
      <c r="X32" s="135"/>
      <c r="Y32" s="300"/>
      <c r="Z32" s="301"/>
      <c r="AA32" s="124"/>
      <c r="AB32" s="116"/>
      <c r="AC32" s="314"/>
    </row>
    <row r="33" spans="1:29" ht="15.75" customHeight="1">
      <c r="A33" s="304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127"/>
      <c r="T33" s="128"/>
      <c r="U33" s="117"/>
      <c r="V33" s="141"/>
      <c r="W33" s="134"/>
      <c r="X33" s="135"/>
      <c r="Y33" s="300"/>
      <c r="Z33" s="301"/>
      <c r="AA33" s="124"/>
      <c r="AB33" s="116"/>
      <c r="AC33" s="314"/>
    </row>
    <row r="34" spans="1:29" ht="15.75" customHeight="1">
      <c r="A34" s="304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127"/>
      <c r="T34" s="128"/>
      <c r="U34" s="117"/>
      <c r="V34" s="141"/>
      <c r="W34" s="134"/>
      <c r="X34" s="135"/>
      <c r="Y34" s="300"/>
      <c r="Z34" s="301"/>
      <c r="AA34" s="124"/>
      <c r="AB34" s="116"/>
      <c r="AC34" s="314"/>
    </row>
    <row r="35" spans="1:29" ht="15.75" customHeight="1">
      <c r="A35" s="304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127"/>
      <c r="T35" s="128"/>
      <c r="U35" s="117"/>
      <c r="V35" s="141"/>
      <c r="W35" s="134"/>
      <c r="X35" s="135"/>
      <c r="Y35" s="300"/>
      <c r="Z35" s="301"/>
      <c r="AA35" s="124"/>
      <c r="AB35" s="116"/>
      <c r="AC35" s="314"/>
    </row>
    <row r="36" spans="1:29" ht="15.75" customHeight="1">
      <c r="A36" s="304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127"/>
      <c r="T36" s="128"/>
      <c r="U36" s="117"/>
      <c r="V36" s="141"/>
      <c r="W36" s="134"/>
      <c r="X36" s="135"/>
      <c r="Y36" s="300"/>
      <c r="Z36" s="301"/>
      <c r="AA36" s="124"/>
      <c r="AB36" s="116"/>
      <c r="AC36" s="314"/>
    </row>
    <row r="37" spans="1:29" ht="15.75" customHeight="1">
      <c r="A37" s="304"/>
      <c r="B37" s="106"/>
      <c r="C37" s="298"/>
      <c r="D37" s="299"/>
      <c r="E37" s="185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05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14">AVERAGE(I22:I37)</f>
        <v>6</v>
      </c>
      <c r="J38" s="148">
        <f t="shared" si="14"/>
        <v>2600</v>
      </c>
      <c r="K38" s="149">
        <f t="shared" ref="K38" si="15">J38/I38</f>
        <v>433.33333333333331</v>
      </c>
      <c r="L38" s="147">
        <f t="shared" ref="L38:M38" si="16">AVERAGE(L22:L37)</f>
        <v>6</v>
      </c>
      <c r="M38" s="148">
        <f t="shared" si="16"/>
        <v>2317.4375828253364</v>
      </c>
      <c r="N38" s="149">
        <f>M38/L38</f>
        <v>386.23959713755607</v>
      </c>
      <c r="O38" s="150">
        <f>L38-I38</f>
        <v>0</v>
      </c>
      <c r="P38" s="151">
        <f>N38-K38</f>
        <v>-47.09373619577724</v>
      </c>
      <c r="Q38" s="152">
        <f>N38/K38</f>
        <v>0.89132214724051406</v>
      </c>
      <c r="R38" s="310"/>
      <c r="S38" s="153">
        <f>S22</f>
        <v>0.25</v>
      </c>
      <c r="T38" s="154">
        <f>INDEX(T22:T37,COUNTA(T22:T37))</f>
        <v>0.29951388888888891</v>
      </c>
      <c r="U38" s="155"/>
      <c r="V38" s="181"/>
      <c r="W38" s="182"/>
      <c r="X38" s="149"/>
      <c r="Y38" s="296"/>
      <c r="Z38" s="297"/>
      <c r="AA38" s="183">
        <f>M38-J38</f>
        <v>-282.56241717466355</v>
      </c>
      <c r="AB38" s="152">
        <f>M38/J38</f>
        <v>0.89132214724051406</v>
      </c>
      <c r="AC38" s="315"/>
    </row>
    <row r="39" spans="1:29" ht="15.75" customHeight="1">
      <c r="A39" s="316" t="s">
        <v>128</v>
      </c>
      <c r="B39" s="120" t="s">
        <v>118</v>
      </c>
      <c r="C39" s="306" t="s">
        <v>129</v>
      </c>
      <c r="D39" s="307"/>
      <c r="E39" s="162">
        <v>21.45</v>
      </c>
      <c r="F39" s="103">
        <v>2130</v>
      </c>
      <c r="G39" s="163">
        <f t="shared" ref="G39:G42" si="17">E39*F39</f>
        <v>45688.5</v>
      </c>
      <c r="H39" s="164"/>
      <c r="I39" s="165">
        <v>4</v>
      </c>
      <c r="J39" s="166">
        <v>3300</v>
      </c>
      <c r="K39" s="167">
        <f>J39/I39</f>
        <v>825</v>
      </c>
      <c r="L39" s="168">
        <v>4</v>
      </c>
      <c r="M39" s="166">
        <f>F39/V39*60</f>
        <v>2951.5011547344125</v>
      </c>
      <c r="N39" s="167">
        <f>M39/L39</f>
        <v>737.87528868360312</v>
      </c>
      <c r="O39" s="169">
        <f>L39-I39</f>
        <v>0</v>
      </c>
      <c r="P39" s="170">
        <f>N39-K39</f>
        <v>-87.124711316396883</v>
      </c>
      <c r="Q39" s="171">
        <f>N39/K39</f>
        <v>0.89439428931345832</v>
      </c>
      <c r="R39" s="308">
        <f>Q55</f>
        <v>0.89310812074452584</v>
      </c>
      <c r="S39" s="172">
        <v>0.25</v>
      </c>
      <c r="T39" s="173">
        <v>0.28006944444444443</v>
      </c>
      <c r="U39" s="174"/>
      <c r="V39" s="175">
        <v>43.299999999999976</v>
      </c>
      <c r="W39" s="176"/>
      <c r="X39" s="177"/>
      <c r="Y39" s="311"/>
      <c r="Z39" s="312"/>
      <c r="AA39" s="121">
        <f>M39-J39</f>
        <v>-348.49884526558753</v>
      </c>
      <c r="AB39" s="171">
        <f>M39/J39</f>
        <v>0.89439428931345832</v>
      </c>
      <c r="AC39" s="313">
        <f>AB55</f>
        <v>0.89310812074452572</v>
      </c>
    </row>
    <row r="40" spans="1:29" ht="15.75" customHeight="1">
      <c r="A40" s="317"/>
      <c r="B40" s="106" t="s">
        <v>118</v>
      </c>
      <c r="C40" s="298" t="s">
        <v>130</v>
      </c>
      <c r="D40" s="299"/>
      <c r="E40" s="107">
        <v>22.28</v>
      </c>
      <c r="F40" s="108">
        <v>1324</v>
      </c>
      <c r="G40" s="109">
        <f t="shared" si="17"/>
        <v>29498.720000000001</v>
      </c>
      <c r="H40" s="26"/>
      <c r="I40" s="110">
        <v>5</v>
      </c>
      <c r="J40" s="111">
        <v>3300</v>
      </c>
      <c r="K40" s="112">
        <f t="shared" ref="K40:K42" si="18">J40/I40</f>
        <v>660</v>
      </c>
      <c r="L40" s="113">
        <v>5</v>
      </c>
      <c r="M40" s="111">
        <f>F40/V40*60</f>
        <v>2949.5049504950557</v>
      </c>
      <c r="N40" s="112">
        <f>M40/L40</f>
        <v>589.9009900990111</v>
      </c>
      <c r="O40" s="114">
        <f>L40-I40</f>
        <v>0</v>
      </c>
      <c r="P40" s="115">
        <f>N40-K40</f>
        <v>-70.099009900988904</v>
      </c>
      <c r="Q40" s="116">
        <f>N40/K40</f>
        <v>0.89378937893789556</v>
      </c>
      <c r="R40" s="309"/>
      <c r="S40" s="47">
        <v>0.28337962962962965</v>
      </c>
      <c r="T40" s="48">
        <v>0.30208333333333331</v>
      </c>
      <c r="U40" s="117">
        <v>4.766666666666719</v>
      </c>
      <c r="V40" s="118">
        <v>26.93333333333328</v>
      </c>
      <c r="W40" s="119"/>
      <c r="X40" s="123"/>
      <c r="Y40" s="300"/>
      <c r="Z40" s="301"/>
      <c r="AA40" s="124">
        <f>M40-J40</f>
        <v>-350.49504950494429</v>
      </c>
      <c r="AB40" s="116">
        <f>M40/J40</f>
        <v>0.89378937893789567</v>
      </c>
      <c r="AC40" s="314"/>
    </row>
    <row r="41" spans="1:29" ht="15.75" customHeight="1">
      <c r="A41" s="317"/>
      <c r="B41" s="106" t="s">
        <v>118</v>
      </c>
      <c r="C41" s="298" t="s">
        <v>131</v>
      </c>
      <c r="D41" s="299"/>
      <c r="E41" s="107">
        <v>17.89</v>
      </c>
      <c r="F41" s="108">
        <v>3203</v>
      </c>
      <c r="G41" s="109">
        <f t="shared" si="17"/>
        <v>57301.67</v>
      </c>
      <c r="H41" s="26"/>
      <c r="I41" s="110">
        <v>4</v>
      </c>
      <c r="J41" s="111">
        <v>3300</v>
      </c>
      <c r="K41" s="112">
        <f t="shared" si="18"/>
        <v>825</v>
      </c>
      <c r="L41" s="113">
        <v>4</v>
      </c>
      <c r="M41" s="111">
        <f>F41/V41*60</f>
        <v>2946.7927421415798</v>
      </c>
      <c r="N41" s="112">
        <f>M41/L41</f>
        <v>736.69818553539494</v>
      </c>
      <c r="O41" s="114">
        <f>L41-I41</f>
        <v>0</v>
      </c>
      <c r="P41" s="115">
        <f>N41-K41</f>
        <v>-88.301814464605059</v>
      </c>
      <c r="Q41" s="116">
        <f>N41/K41</f>
        <v>0.89296749761866057</v>
      </c>
      <c r="R41" s="309"/>
      <c r="S41" s="47">
        <v>0.30555555555555558</v>
      </c>
      <c r="T41" s="48">
        <v>0.35084490740740742</v>
      </c>
      <c r="U41" s="117">
        <v>5.0000000000000622</v>
      </c>
      <c r="V41" s="118">
        <v>65.216666666666654</v>
      </c>
      <c r="W41" s="119"/>
      <c r="X41" s="123"/>
      <c r="Y41" s="300"/>
      <c r="Z41" s="301"/>
      <c r="AA41" s="124">
        <f>M41-J41</f>
        <v>-353.20725785842023</v>
      </c>
      <c r="AB41" s="116">
        <f>M41/J41</f>
        <v>0.89296749761866057</v>
      </c>
      <c r="AC41" s="314"/>
    </row>
    <row r="42" spans="1:29" ht="15.75" customHeight="1">
      <c r="A42" s="317"/>
      <c r="B42" s="106" t="s">
        <v>118</v>
      </c>
      <c r="C42" s="298" t="s">
        <v>133</v>
      </c>
      <c r="D42" s="299"/>
      <c r="E42" s="107">
        <v>16.66</v>
      </c>
      <c r="F42" s="108">
        <v>5188</v>
      </c>
      <c r="G42" s="109">
        <f t="shared" si="17"/>
        <v>86432.08</v>
      </c>
      <c r="H42" s="26"/>
      <c r="I42" s="110">
        <v>4</v>
      </c>
      <c r="J42" s="111">
        <v>3300</v>
      </c>
      <c r="K42" s="112">
        <f t="shared" si="18"/>
        <v>825</v>
      </c>
      <c r="L42" s="113">
        <v>4</v>
      </c>
      <c r="M42" s="111">
        <f>F42/V42*60</f>
        <v>2941.228346456694</v>
      </c>
      <c r="N42" s="112">
        <f>M42/L42</f>
        <v>735.3070866141735</v>
      </c>
      <c r="O42" s="114">
        <f>L42-I42</f>
        <v>0</v>
      </c>
      <c r="P42" s="115">
        <f>N42-K42</f>
        <v>-89.6929133858265</v>
      </c>
      <c r="Q42" s="116">
        <f>N42/K42</f>
        <v>0.89128131710808911</v>
      </c>
      <c r="R42" s="309"/>
      <c r="S42" s="47">
        <v>0.35428240740740741</v>
      </c>
      <c r="T42" s="48">
        <v>0.42777777777777776</v>
      </c>
      <c r="U42" s="117">
        <v>4.9499999999999744</v>
      </c>
      <c r="V42" s="118">
        <v>105.8333333333333</v>
      </c>
      <c r="W42" s="119"/>
      <c r="X42" s="123"/>
      <c r="Y42" s="300"/>
      <c r="Z42" s="301"/>
      <c r="AA42" s="124">
        <f>M42-J42</f>
        <v>-358.771653543306</v>
      </c>
      <c r="AB42" s="116">
        <f>M42/J42</f>
        <v>0.89128131710808911</v>
      </c>
      <c r="AC42" s="314"/>
    </row>
    <row r="43" spans="1:29" ht="15.75" customHeight="1">
      <c r="A43" s="317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23"/>
      <c r="Y43" s="300"/>
      <c r="Z43" s="301"/>
      <c r="AA43" s="124"/>
      <c r="AB43" s="116"/>
      <c r="AC43" s="314"/>
    </row>
    <row r="44" spans="1:29" ht="15.75" customHeight="1">
      <c r="A44" s="317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300"/>
      <c r="Z44" s="301"/>
      <c r="AA44" s="124"/>
      <c r="AB44" s="116"/>
      <c r="AC44" s="314"/>
    </row>
    <row r="45" spans="1:29" ht="15.75" customHeight="1">
      <c r="A45" s="317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17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17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17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300"/>
      <c r="Z48" s="301"/>
      <c r="AA48" s="124"/>
      <c r="AB48" s="116"/>
      <c r="AC48" s="314"/>
    </row>
    <row r="49" spans="1:29" ht="15.75" customHeight="1">
      <c r="A49" s="317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300"/>
      <c r="Z49" s="301"/>
      <c r="AA49" s="124"/>
      <c r="AB49" s="116"/>
      <c r="AC49" s="314"/>
    </row>
    <row r="50" spans="1:29" ht="15.75" customHeight="1">
      <c r="A50" s="317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300"/>
      <c r="Z50" s="301"/>
      <c r="AA50" s="124"/>
      <c r="AB50" s="116"/>
      <c r="AC50" s="314"/>
    </row>
    <row r="51" spans="1:29" ht="15.75" customHeight="1">
      <c r="A51" s="317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300"/>
      <c r="Z51" s="301"/>
      <c r="AA51" s="124"/>
      <c r="AB51" s="116"/>
      <c r="AC51" s="314"/>
    </row>
    <row r="52" spans="1:29" ht="15.75" customHeight="1">
      <c r="A52" s="317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119"/>
      <c r="X52" s="123"/>
      <c r="Y52" s="300"/>
      <c r="Z52" s="301"/>
      <c r="AA52" s="124"/>
      <c r="AB52" s="116"/>
      <c r="AC52" s="314"/>
    </row>
    <row r="53" spans="1:29" ht="15.75" customHeight="1">
      <c r="A53" s="317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119"/>
      <c r="X53" s="123"/>
      <c r="Y53" s="300"/>
      <c r="Z53" s="301"/>
      <c r="AA53" s="124"/>
      <c r="AB53" s="116"/>
      <c r="AC53" s="314"/>
    </row>
    <row r="54" spans="1:29" ht="15.75" customHeight="1">
      <c r="A54" s="317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18"/>
      <c r="B55" s="144" t="s">
        <v>124</v>
      </c>
      <c r="C55" s="295"/>
      <c r="D55" s="295"/>
      <c r="E55" s="145"/>
      <c r="F55" s="105"/>
      <c r="G55" s="146"/>
      <c r="H55" s="75"/>
      <c r="I55" s="147">
        <f t="shared" ref="I55:J55" si="19">AVERAGE(I39:I54)</f>
        <v>4.25</v>
      </c>
      <c r="J55" s="148">
        <f t="shared" si="19"/>
        <v>3300</v>
      </c>
      <c r="K55" s="149">
        <f t="shared" ref="K55" si="20">J55/I55</f>
        <v>776.47058823529414</v>
      </c>
      <c r="L55" s="147">
        <f t="shared" ref="L55:M55" si="21">AVERAGE(L39:L54)</f>
        <v>4.25</v>
      </c>
      <c r="M55" s="148">
        <f t="shared" si="21"/>
        <v>2947.256798456935</v>
      </c>
      <c r="N55" s="149">
        <f>M55/L55</f>
        <v>693.47218787222005</v>
      </c>
      <c r="O55" s="150">
        <f>L55-I55</f>
        <v>0</v>
      </c>
      <c r="P55" s="151">
        <f>N55-K55</f>
        <v>-82.998400363074097</v>
      </c>
      <c r="Q55" s="152">
        <f>N55/K55</f>
        <v>0.89310812074452584</v>
      </c>
      <c r="R55" s="310"/>
      <c r="S55" s="153">
        <f>S39</f>
        <v>0.25</v>
      </c>
      <c r="T55" s="154">
        <f>INDEX(T39:T54,COUNTA(T39:T54))</f>
        <v>0.42777777777777776</v>
      </c>
      <c r="U55" s="155"/>
      <c r="V55" s="181"/>
      <c r="W55" s="105"/>
      <c r="X55" s="75"/>
      <c r="Y55" s="296"/>
      <c r="Z55" s="297"/>
      <c r="AA55" s="183">
        <f>M55-J55</f>
        <v>-352.74320154306497</v>
      </c>
      <c r="AB55" s="152">
        <f>M55/J55</f>
        <v>0.89310812074452572</v>
      </c>
      <c r="AC55" s="315"/>
    </row>
    <row r="56" spans="1:29" ht="15.75" customHeight="1">
      <c r="A56" s="302" t="s">
        <v>72</v>
      </c>
      <c r="B56" s="120" t="s">
        <v>118</v>
      </c>
      <c r="C56" s="306" t="s">
        <v>134</v>
      </c>
      <c r="D56" s="307"/>
      <c r="E56" s="162">
        <v>18.18</v>
      </c>
      <c r="F56" s="103">
        <v>1608</v>
      </c>
      <c r="G56" s="163">
        <f t="shared" ref="G56:G59" si="22">E56*F56</f>
        <v>29233.439999999999</v>
      </c>
      <c r="H56" s="164"/>
      <c r="I56" s="165">
        <v>3</v>
      </c>
      <c r="J56" s="166">
        <v>3600</v>
      </c>
      <c r="K56" s="167">
        <f>J56/I56</f>
        <v>1200</v>
      </c>
      <c r="L56" s="168">
        <v>3</v>
      </c>
      <c r="M56" s="166">
        <f>F56/V56*60</f>
        <v>3115.6081808396134</v>
      </c>
      <c r="N56" s="167">
        <f>M56/L56</f>
        <v>1038.5360602798712</v>
      </c>
      <c r="O56" s="169">
        <f>L56-I56</f>
        <v>0</v>
      </c>
      <c r="P56" s="170">
        <f>N56-K56</f>
        <v>-161.46393972012879</v>
      </c>
      <c r="Q56" s="171">
        <f>N56/K56</f>
        <v>0.86544671689989272</v>
      </c>
      <c r="R56" s="308">
        <f>Q72</f>
        <v>0.87123016423485788</v>
      </c>
      <c r="S56" s="172">
        <v>0.16668981481481482</v>
      </c>
      <c r="T56" s="173">
        <v>0.18819444444444444</v>
      </c>
      <c r="U56" s="174"/>
      <c r="V56" s="175">
        <v>30.966666666666658</v>
      </c>
      <c r="W56" s="176"/>
      <c r="X56" s="177"/>
      <c r="Y56" s="311"/>
      <c r="Z56" s="312"/>
      <c r="AA56" s="121">
        <f>M56-J56</f>
        <v>-484.3918191603866</v>
      </c>
      <c r="AB56" s="171">
        <f>M56/J56</f>
        <v>0.86544671689989261</v>
      </c>
      <c r="AC56" s="313">
        <f>AB72</f>
        <v>0.87123016423485788</v>
      </c>
    </row>
    <row r="57" spans="1:29" ht="15.75" customHeight="1">
      <c r="A57" s="303"/>
      <c r="B57" s="106" t="s">
        <v>118</v>
      </c>
      <c r="C57" s="298" t="s">
        <v>135</v>
      </c>
      <c r="D57" s="299"/>
      <c r="E57" s="107">
        <v>14.03</v>
      </c>
      <c r="F57" s="108">
        <v>4944</v>
      </c>
      <c r="G57" s="109">
        <f t="shared" si="22"/>
        <v>69364.319999999992</v>
      </c>
      <c r="H57" s="26"/>
      <c r="I57" s="110">
        <v>3</v>
      </c>
      <c r="J57" s="111">
        <v>3000</v>
      </c>
      <c r="K57" s="112">
        <f t="shared" ref="K57:K93" si="23">J57/I57</f>
        <v>1000</v>
      </c>
      <c r="L57" s="113">
        <v>3</v>
      </c>
      <c r="M57" s="111">
        <f>F57/V57*60</f>
        <v>2682.9062405788354</v>
      </c>
      <c r="N57" s="112">
        <f>M57/L57</f>
        <v>894.30208019294514</v>
      </c>
      <c r="O57" s="114">
        <f>L57-I57</f>
        <v>0</v>
      </c>
      <c r="P57" s="115">
        <f>N57-K57</f>
        <v>-105.69791980705486</v>
      </c>
      <c r="Q57" s="116">
        <f>N57/K57</f>
        <v>0.8943020801929451</v>
      </c>
      <c r="R57" s="309"/>
      <c r="S57" s="47">
        <v>0.19891203703703703</v>
      </c>
      <c r="T57" s="48">
        <v>0.27569444444444446</v>
      </c>
      <c r="U57" s="117">
        <v>15.433333333333321</v>
      </c>
      <c r="V57" s="118">
        <v>110.56666666666671</v>
      </c>
      <c r="W57" s="119"/>
      <c r="X57" s="123"/>
      <c r="Y57" s="300"/>
      <c r="Z57" s="301"/>
      <c r="AA57" s="124">
        <f>M57-J57</f>
        <v>-317.09375942116458</v>
      </c>
      <c r="AB57" s="116">
        <f>M57/J57</f>
        <v>0.8943020801929451</v>
      </c>
      <c r="AC57" s="314"/>
    </row>
    <row r="58" spans="1:29" ht="15.75" customHeight="1">
      <c r="A58" s="303"/>
      <c r="B58" s="106" t="s">
        <v>118</v>
      </c>
      <c r="C58" s="298" t="s">
        <v>136</v>
      </c>
      <c r="D58" s="299"/>
      <c r="E58" s="107">
        <v>18.18</v>
      </c>
      <c r="F58" s="108">
        <v>2591</v>
      </c>
      <c r="G58" s="109">
        <f t="shared" si="22"/>
        <v>47104.38</v>
      </c>
      <c r="H58" s="26"/>
      <c r="I58" s="110">
        <v>3</v>
      </c>
      <c r="J58" s="111">
        <v>3600</v>
      </c>
      <c r="K58" s="112">
        <f t="shared" si="23"/>
        <v>1200</v>
      </c>
      <c r="L58" s="113">
        <v>3</v>
      </c>
      <c r="M58" s="111">
        <f>F58/V58*60</f>
        <v>3112.3123123123091</v>
      </c>
      <c r="N58" s="112">
        <f>M58/L58</f>
        <v>1037.4374374374363</v>
      </c>
      <c r="O58" s="114">
        <f>L58-I58</f>
        <v>0</v>
      </c>
      <c r="P58" s="115">
        <f>N58-K58</f>
        <v>-162.5625625625637</v>
      </c>
      <c r="Q58" s="116">
        <f>N58/K58</f>
        <v>0.86453119786453025</v>
      </c>
      <c r="R58" s="309"/>
      <c r="S58" s="47">
        <v>0.28614583333333332</v>
      </c>
      <c r="T58" s="48">
        <v>0.32083333333333336</v>
      </c>
      <c r="U58" s="117">
        <v>15.049999999999955</v>
      </c>
      <c r="V58" s="118">
        <v>49.950000000000053</v>
      </c>
      <c r="W58" s="119"/>
      <c r="X58" s="123"/>
      <c r="Y58" s="300"/>
      <c r="Z58" s="301"/>
      <c r="AA58" s="124">
        <f>M58-J58</f>
        <v>-487.68768768769087</v>
      </c>
      <c r="AB58" s="116">
        <f>M58/J58</f>
        <v>0.86453119786453037</v>
      </c>
      <c r="AC58" s="314"/>
    </row>
    <row r="59" spans="1:29" ht="15.75" customHeight="1">
      <c r="A59" s="303"/>
      <c r="B59" s="106" t="s">
        <v>118</v>
      </c>
      <c r="C59" s="298" t="s">
        <v>137</v>
      </c>
      <c r="D59" s="299"/>
      <c r="E59" s="107">
        <v>14.28</v>
      </c>
      <c r="F59" s="108">
        <v>6475</v>
      </c>
      <c r="G59" s="109">
        <f t="shared" si="22"/>
        <v>92463</v>
      </c>
      <c r="H59" s="26"/>
      <c r="I59" s="110">
        <v>3</v>
      </c>
      <c r="J59" s="111">
        <v>3600</v>
      </c>
      <c r="K59" s="112">
        <f t="shared" si="23"/>
        <v>1200</v>
      </c>
      <c r="L59" s="113">
        <v>3</v>
      </c>
      <c r="M59" s="111">
        <f>F59/V59*60</f>
        <v>3112.1495327102807</v>
      </c>
      <c r="N59" s="112">
        <f>M59/L59</f>
        <v>1037.3831775700935</v>
      </c>
      <c r="O59" s="114">
        <f>L59-I59</f>
        <v>0</v>
      </c>
      <c r="P59" s="115">
        <f>N59-K59</f>
        <v>-162.61682242990651</v>
      </c>
      <c r="Q59" s="116">
        <f>N59/K59</f>
        <v>0.86448598130841126</v>
      </c>
      <c r="R59" s="309"/>
      <c r="S59" s="47">
        <v>0.33136574074074077</v>
      </c>
      <c r="T59" s="48">
        <v>0.41805555555555557</v>
      </c>
      <c r="U59" s="117">
        <v>15.166666666666666</v>
      </c>
      <c r="V59" s="118">
        <v>124.83333333333331</v>
      </c>
      <c r="W59" s="119"/>
      <c r="X59" s="123"/>
      <c r="Y59" s="300"/>
      <c r="Z59" s="301"/>
      <c r="AA59" s="124">
        <f>M59-J59</f>
        <v>-487.85046728971929</v>
      </c>
      <c r="AB59" s="116">
        <f>M59/J59</f>
        <v>0.86448598130841126</v>
      </c>
      <c r="AC59" s="314"/>
    </row>
    <row r="60" spans="1:29" ht="15.75" customHeight="1">
      <c r="A60" s="304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300"/>
      <c r="Z60" s="301"/>
      <c r="AA60" s="124"/>
      <c r="AB60" s="116"/>
      <c r="AC60" s="314"/>
    </row>
    <row r="61" spans="1:29" ht="15.75" customHeight="1">
      <c r="A61" s="304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300"/>
      <c r="Z61" s="301"/>
      <c r="AA61" s="124"/>
      <c r="AB61" s="116"/>
      <c r="AC61" s="314"/>
    </row>
    <row r="62" spans="1:29" ht="15.75" customHeight="1">
      <c r="A62" s="304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23"/>
      <c r="Y62" s="300"/>
      <c r="Z62" s="301"/>
      <c r="AA62" s="124"/>
      <c r="AB62" s="116"/>
      <c r="AC62" s="314"/>
    </row>
    <row r="63" spans="1:29" ht="15.75" customHeight="1">
      <c r="A63" s="304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04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23"/>
      <c r="Y64" s="300"/>
      <c r="Z64" s="301"/>
      <c r="AA64" s="124"/>
      <c r="AB64" s="116"/>
      <c r="AC64" s="314"/>
    </row>
    <row r="65" spans="1:29" ht="15.75" customHeight="1">
      <c r="A65" s="304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23"/>
      <c r="Y65" s="300"/>
      <c r="Z65" s="301"/>
      <c r="AA65" s="124"/>
      <c r="AB65" s="116"/>
      <c r="AC65" s="314"/>
    </row>
    <row r="66" spans="1:29" ht="15.75" customHeight="1">
      <c r="A66" s="304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34"/>
      <c r="X66" s="135"/>
      <c r="Y66" s="300"/>
      <c r="Z66" s="301"/>
      <c r="AA66" s="124"/>
      <c r="AB66" s="116"/>
      <c r="AC66" s="314"/>
    </row>
    <row r="67" spans="1:29" ht="15.75" customHeight="1">
      <c r="A67" s="304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34"/>
      <c r="X67" s="135"/>
      <c r="Y67" s="300"/>
      <c r="Z67" s="301"/>
      <c r="AA67" s="124"/>
      <c r="AB67" s="116"/>
      <c r="AC67" s="314"/>
    </row>
    <row r="68" spans="1:29" ht="15.75" customHeight="1">
      <c r="A68" s="304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34"/>
      <c r="X68" s="135"/>
      <c r="Y68" s="300"/>
      <c r="Z68" s="301"/>
      <c r="AA68" s="124"/>
      <c r="AB68" s="116"/>
      <c r="AC68" s="314"/>
    </row>
    <row r="69" spans="1:29" ht="15.75" customHeight="1">
      <c r="A69" s="304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34"/>
      <c r="X69" s="135"/>
      <c r="Y69" s="300"/>
      <c r="Z69" s="301"/>
      <c r="AA69" s="124"/>
      <c r="AB69" s="116"/>
      <c r="AC69" s="314"/>
    </row>
    <row r="70" spans="1:29" ht="15.75" customHeight="1">
      <c r="A70" s="304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34"/>
      <c r="X70" s="135"/>
      <c r="Y70" s="300"/>
      <c r="Z70" s="301"/>
      <c r="AA70" s="124"/>
      <c r="AB70" s="116"/>
      <c r="AC70" s="314"/>
    </row>
    <row r="71" spans="1:29" ht="15.75" customHeight="1">
      <c r="A71" s="304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05"/>
      <c r="B72" s="144" t="s">
        <v>124</v>
      </c>
      <c r="C72" s="295"/>
      <c r="D72" s="295"/>
      <c r="E72" s="145"/>
      <c r="F72" s="105"/>
      <c r="G72" s="146"/>
      <c r="H72" s="75"/>
      <c r="I72" s="147">
        <f t="shared" ref="I72:J72" si="24">AVERAGE(I56:I71)</f>
        <v>3</v>
      </c>
      <c r="J72" s="148">
        <f t="shared" si="24"/>
        <v>3450</v>
      </c>
      <c r="K72" s="149">
        <f t="shared" ref="K72" si="25">J72/I72</f>
        <v>1150</v>
      </c>
      <c r="L72" s="147">
        <f t="shared" ref="L72:M72" si="26">AVERAGE(L56:L71)</f>
        <v>3</v>
      </c>
      <c r="M72" s="148">
        <f t="shared" si="26"/>
        <v>3005.7440666102598</v>
      </c>
      <c r="N72" s="149">
        <f>M72/L72</f>
        <v>1001.9146888700866</v>
      </c>
      <c r="O72" s="150">
        <f>L72-I72</f>
        <v>0</v>
      </c>
      <c r="P72" s="151">
        <f>N72-K72</f>
        <v>-148.08531112991341</v>
      </c>
      <c r="Q72" s="152">
        <f>N72/K72</f>
        <v>0.87123016423485788</v>
      </c>
      <c r="R72" s="310"/>
      <c r="S72" s="153">
        <f>S56</f>
        <v>0.16668981481481482</v>
      </c>
      <c r="T72" s="154">
        <f>INDEX(T56:T71,COUNTA(T56:T71))</f>
        <v>0.41805555555555557</v>
      </c>
      <c r="U72" s="155"/>
      <c r="V72" s="181"/>
      <c r="W72" s="105"/>
      <c r="X72" s="75"/>
      <c r="Y72" s="296"/>
      <c r="Z72" s="297"/>
      <c r="AA72" s="183">
        <f>M72-J72</f>
        <v>-444.25593338974022</v>
      </c>
      <c r="AB72" s="152">
        <f>M72/J72</f>
        <v>0.87123016423485788</v>
      </c>
      <c r="AC72" s="315"/>
    </row>
    <row r="73" spans="1:29" ht="15.75" customHeight="1">
      <c r="A73" s="316" t="s">
        <v>79</v>
      </c>
      <c r="B73" s="120" t="s">
        <v>118</v>
      </c>
      <c r="C73" s="306" t="s">
        <v>138</v>
      </c>
      <c r="D73" s="307"/>
      <c r="E73" s="162">
        <v>25.45</v>
      </c>
      <c r="F73" s="103">
        <v>1032</v>
      </c>
      <c r="G73" s="163">
        <f t="shared" ref="G73:G76" si="27">E73*F73</f>
        <v>26264.399999999998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2923.0527143981103</v>
      </c>
      <c r="N73" s="167">
        <f>M73/L73</f>
        <v>730.76317859952758</v>
      </c>
      <c r="O73" s="169">
        <f>L73-I73</f>
        <v>0</v>
      </c>
      <c r="P73" s="170">
        <f>N73-K73</f>
        <v>-94.236821400472422</v>
      </c>
      <c r="Q73" s="171">
        <f>N73/K73</f>
        <v>0.88577354981760914</v>
      </c>
      <c r="R73" s="308">
        <f>Q89</f>
        <v>0.88782867507477481</v>
      </c>
      <c r="S73" s="172">
        <v>0.25</v>
      </c>
      <c r="T73" s="173">
        <v>0.26471064814814815</v>
      </c>
      <c r="U73" s="174"/>
      <c r="V73" s="175">
        <v>21.183333333333341</v>
      </c>
      <c r="W73" s="173"/>
      <c r="X73" s="184"/>
      <c r="Y73" s="311"/>
      <c r="Z73" s="312"/>
      <c r="AA73" s="121">
        <f>M73-J73</f>
        <v>-376.94728560188969</v>
      </c>
      <c r="AB73" s="171">
        <f>M73/J73</f>
        <v>0.88577354981760914</v>
      </c>
      <c r="AC73" s="313">
        <f>AB89</f>
        <v>0.88782867507477481</v>
      </c>
    </row>
    <row r="74" spans="1:29" ht="15.75" customHeight="1">
      <c r="A74" s="317"/>
      <c r="B74" s="106" t="s">
        <v>118</v>
      </c>
      <c r="C74" s="298" t="s">
        <v>139</v>
      </c>
      <c r="D74" s="299"/>
      <c r="E74" s="107">
        <v>25.03</v>
      </c>
      <c r="F74" s="108">
        <v>1834</v>
      </c>
      <c r="G74" s="109">
        <f t="shared" si="27"/>
        <v>45905.020000000004</v>
      </c>
      <c r="H74" s="26"/>
      <c r="I74" s="110">
        <v>4</v>
      </c>
      <c r="J74" s="111">
        <v>3300</v>
      </c>
      <c r="K74" s="112">
        <f t="shared" si="23"/>
        <v>825</v>
      </c>
      <c r="L74" s="113">
        <v>4</v>
      </c>
      <c r="M74" s="111">
        <f>F74/V74*60</f>
        <v>2921.4159292035397</v>
      </c>
      <c r="N74" s="112">
        <f>M74/L74</f>
        <v>730.35398230088492</v>
      </c>
      <c r="O74" s="114">
        <f>L74-I74</f>
        <v>0</v>
      </c>
      <c r="P74" s="115">
        <f>N74-K74</f>
        <v>-94.646017699115077</v>
      </c>
      <c r="Q74" s="116">
        <f>N74/K74</f>
        <v>0.88527755430410293</v>
      </c>
      <c r="R74" s="309"/>
      <c r="S74" s="47">
        <v>0.27523148148148147</v>
      </c>
      <c r="T74" s="48">
        <v>0.30138888888888887</v>
      </c>
      <c r="U74" s="117">
        <v>15.14999999999997</v>
      </c>
      <c r="V74" s="118">
        <v>37.666666666666664</v>
      </c>
      <c r="W74" s="119"/>
      <c r="X74" s="13"/>
      <c r="Y74" s="300"/>
      <c r="Z74" s="301"/>
      <c r="AA74" s="124">
        <f>M74-J74</f>
        <v>-378.58407079646031</v>
      </c>
      <c r="AB74" s="116">
        <f>M74/J74</f>
        <v>0.88527755430410293</v>
      </c>
      <c r="AC74" s="314"/>
    </row>
    <row r="75" spans="1:29" ht="15.75" customHeight="1">
      <c r="A75" s="317"/>
      <c r="B75" s="106" t="s">
        <v>118</v>
      </c>
      <c r="C75" s="298" t="s">
        <v>140</v>
      </c>
      <c r="D75" s="299"/>
      <c r="E75" s="107">
        <v>24.82</v>
      </c>
      <c r="F75" s="108">
        <v>2098</v>
      </c>
      <c r="G75" s="109">
        <f t="shared" si="27"/>
        <v>52072.36</v>
      </c>
      <c r="H75" s="26"/>
      <c r="I75" s="110">
        <v>4</v>
      </c>
      <c r="J75" s="111">
        <v>3300</v>
      </c>
      <c r="K75" s="112">
        <f t="shared" si="23"/>
        <v>825</v>
      </c>
      <c r="L75" s="113">
        <v>4</v>
      </c>
      <c r="M75" s="111">
        <f>F75/V75*60</f>
        <v>2921.7794970986465</v>
      </c>
      <c r="N75" s="112">
        <f>M75/L75</f>
        <v>730.44487427466163</v>
      </c>
      <c r="O75" s="114">
        <f>L75-I75</f>
        <v>0</v>
      </c>
      <c r="P75" s="115">
        <f>N75-K75</f>
        <v>-94.555125725338371</v>
      </c>
      <c r="Q75" s="116">
        <f>N75/K75</f>
        <v>0.88538772639352925</v>
      </c>
      <c r="R75" s="309"/>
      <c r="S75" s="47">
        <v>0.31180555555555556</v>
      </c>
      <c r="T75" s="48">
        <v>0.34172453703703703</v>
      </c>
      <c r="U75" s="117">
        <v>15.000000000000027</v>
      </c>
      <c r="V75" s="118">
        <v>43.083333333333329</v>
      </c>
      <c r="W75" s="119"/>
      <c r="X75" s="13"/>
      <c r="Y75" s="300"/>
      <c r="Z75" s="301"/>
      <c r="AA75" s="124">
        <f>M75-J75</f>
        <v>-378.22050290135348</v>
      </c>
      <c r="AB75" s="116">
        <f>M75/J75</f>
        <v>0.88538772639352925</v>
      </c>
      <c r="AC75" s="314"/>
    </row>
    <row r="76" spans="1:29" ht="15.75" customHeight="1">
      <c r="A76" s="317"/>
      <c r="B76" s="106" t="s">
        <v>118</v>
      </c>
      <c r="C76" s="298" t="s">
        <v>141</v>
      </c>
      <c r="D76" s="299"/>
      <c r="E76" s="107">
        <v>30</v>
      </c>
      <c r="F76" s="108">
        <v>3445</v>
      </c>
      <c r="G76" s="109">
        <f t="shared" si="27"/>
        <v>103350</v>
      </c>
      <c r="H76" s="26"/>
      <c r="I76" s="110">
        <v>3</v>
      </c>
      <c r="J76" s="111">
        <v>3000</v>
      </c>
      <c r="K76" s="112">
        <f t="shared" si="23"/>
        <v>1000</v>
      </c>
      <c r="L76" s="113">
        <v>3</v>
      </c>
      <c r="M76" s="111">
        <f>F76/V76*60</f>
        <v>2686.7417677642979</v>
      </c>
      <c r="N76" s="112">
        <f>M76/L76</f>
        <v>895.58058925476598</v>
      </c>
      <c r="O76" s="114">
        <f>L76-I76</f>
        <v>0</v>
      </c>
      <c r="P76" s="115">
        <f>N76-K76</f>
        <v>-104.41941074523402</v>
      </c>
      <c r="Q76" s="116">
        <f>N76/K76</f>
        <v>0.89558058925476602</v>
      </c>
      <c r="R76" s="309"/>
      <c r="S76" s="47">
        <v>0.35212962962962963</v>
      </c>
      <c r="T76" s="48">
        <v>0.40555555555555556</v>
      </c>
      <c r="U76" s="117">
        <v>14.983333333333331</v>
      </c>
      <c r="V76" s="118">
        <v>76.933333333333337</v>
      </c>
      <c r="W76" s="119"/>
      <c r="X76" s="123"/>
      <c r="Y76" s="300"/>
      <c r="Z76" s="301"/>
      <c r="AA76" s="124">
        <f>M76-J76</f>
        <v>-313.25823223570205</v>
      </c>
      <c r="AB76" s="116">
        <f>M76/J76</f>
        <v>0.89558058925476602</v>
      </c>
      <c r="AC76" s="314"/>
    </row>
    <row r="77" spans="1:29" ht="15.75" customHeight="1">
      <c r="A77" s="317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17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50"/>
      <c r="Y78" s="300"/>
      <c r="Z78" s="301"/>
      <c r="AA78" s="124"/>
      <c r="AB78" s="116"/>
      <c r="AC78" s="314"/>
    </row>
    <row r="79" spans="1:29" ht="15.75" customHeight="1">
      <c r="A79" s="317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17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17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34"/>
      <c r="X81" s="135"/>
      <c r="Y81" s="300"/>
      <c r="Z81" s="301"/>
      <c r="AA81" s="124"/>
      <c r="AB81" s="116"/>
      <c r="AC81" s="314"/>
    </row>
    <row r="82" spans="1:29" ht="15.75" customHeight="1">
      <c r="A82" s="317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34"/>
      <c r="X82" s="135"/>
      <c r="Y82" s="300"/>
      <c r="Z82" s="301"/>
      <c r="AA82" s="124"/>
      <c r="AB82" s="116"/>
      <c r="AC82" s="314"/>
    </row>
    <row r="83" spans="1:29" ht="15.75" customHeight="1">
      <c r="A83" s="317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34"/>
      <c r="X83" s="135"/>
      <c r="Y83" s="300"/>
      <c r="Z83" s="301"/>
      <c r="AA83" s="124"/>
      <c r="AB83" s="116"/>
      <c r="AC83" s="314"/>
    </row>
    <row r="84" spans="1:29" ht="15.75" customHeight="1">
      <c r="A84" s="317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34"/>
      <c r="X84" s="135"/>
      <c r="Y84" s="300"/>
      <c r="Z84" s="301"/>
      <c r="AA84" s="124"/>
      <c r="AB84" s="116"/>
      <c r="AC84" s="314"/>
    </row>
    <row r="85" spans="1:29" ht="15.75" customHeight="1">
      <c r="A85" s="317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34"/>
      <c r="X85" s="135"/>
      <c r="Y85" s="300"/>
      <c r="Z85" s="301"/>
      <c r="AA85" s="124"/>
      <c r="AB85" s="116"/>
      <c r="AC85" s="314"/>
    </row>
    <row r="86" spans="1:29" ht="15.75" customHeight="1">
      <c r="A86" s="317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34"/>
      <c r="X86" s="135"/>
      <c r="Y86" s="300"/>
      <c r="Z86" s="301"/>
      <c r="AA86" s="124"/>
      <c r="AB86" s="116"/>
      <c r="AC86" s="314"/>
    </row>
    <row r="87" spans="1:29" ht="15.75" customHeight="1">
      <c r="A87" s="317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34"/>
      <c r="X87" s="135"/>
      <c r="Y87" s="300"/>
      <c r="Z87" s="301"/>
      <c r="AA87" s="124"/>
      <c r="AB87" s="116"/>
      <c r="AC87" s="314"/>
    </row>
    <row r="88" spans="1:29" ht="15.75" customHeight="1">
      <c r="A88" s="317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18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28">AVERAGE(I73:I88)</f>
        <v>3.75</v>
      </c>
      <c r="J89" s="148">
        <f t="shared" si="28"/>
        <v>3225</v>
      </c>
      <c r="K89" s="149">
        <f t="shared" ref="K89" si="29">J89/I89</f>
        <v>860</v>
      </c>
      <c r="L89" s="147">
        <f t="shared" ref="L89:M89" si="30">AVERAGE(L73:L88)</f>
        <v>3.75</v>
      </c>
      <c r="M89" s="148">
        <f t="shared" si="30"/>
        <v>2863.2474771161487</v>
      </c>
      <c r="N89" s="149">
        <f>M89/L89</f>
        <v>763.5326605643063</v>
      </c>
      <c r="O89" s="150">
        <f>L89-I89</f>
        <v>0</v>
      </c>
      <c r="P89" s="151">
        <f>N89-K89</f>
        <v>-96.467339435693702</v>
      </c>
      <c r="Q89" s="152">
        <f>N89/K89</f>
        <v>0.88782867507477481</v>
      </c>
      <c r="R89" s="310"/>
      <c r="S89" s="153">
        <f>S73</f>
        <v>0.25</v>
      </c>
      <c r="T89" s="154">
        <f>INDEX(T73:T88,COUNTA(T73:T88))</f>
        <v>0.40555555555555556</v>
      </c>
      <c r="U89" s="155"/>
      <c r="V89" s="181"/>
      <c r="W89" s="182"/>
      <c r="X89" s="149"/>
      <c r="Y89" s="296"/>
      <c r="Z89" s="297"/>
      <c r="AA89" s="183">
        <f>M89-J89</f>
        <v>-361.75252288385127</v>
      </c>
      <c r="AB89" s="152">
        <f>M89/J89</f>
        <v>0.88782867507477481</v>
      </c>
      <c r="AC89" s="315"/>
    </row>
    <row r="90" spans="1:29" ht="15.75" customHeight="1">
      <c r="A90" s="302" t="s">
        <v>142</v>
      </c>
      <c r="B90" s="120" t="s">
        <v>116</v>
      </c>
      <c r="C90" s="306" t="s">
        <v>143</v>
      </c>
      <c r="D90" s="307"/>
      <c r="E90" s="162">
        <v>25.64</v>
      </c>
      <c r="F90" s="103">
        <v>1456</v>
      </c>
      <c r="G90" s="163">
        <f t="shared" ref="G90:G93" si="31">E90*F90</f>
        <v>37331.840000000004</v>
      </c>
      <c r="H90" s="164"/>
      <c r="I90" s="165">
        <v>11</v>
      </c>
      <c r="J90" s="166">
        <v>3600</v>
      </c>
      <c r="K90" s="167">
        <f>J90/I90</f>
        <v>327.27272727272725</v>
      </c>
      <c r="L90" s="168">
        <v>11</v>
      </c>
      <c r="M90" s="166">
        <f>F90/V90*60</f>
        <v>3150.00000000001</v>
      </c>
      <c r="N90" s="167">
        <f>M90/L90</f>
        <v>286.36363636363728</v>
      </c>
      <c r="O90" s="169">
        <f>L90-I90</f>
        <v>0</v>
      </c>
      <c r="P90" s="170">
        <f>N90-K90</f>
        <v>-40.909090909089969</v>
      </c>
      <c r="Q90" s="171">
        <f>N90/K90</f>
        <v>0.87500000000000289</v>
      </c>
      <c r="R90" s="308">
        <f>Q106</f>
        <v>0.86795229620597758</v>
      </c>
      <c r="S90" s="172">
        <v>0.70851851851851855</v>
      </c>
      <c r="T90" s="173">
        <v>0.72777777777777775</v>
      </c>
      <c r="U90" s="174"/>
      <c r="V90" s="175">
        <v>27.733333333333245</v>
      </c>
      <c r="W90" s="173"/>
      <c r="X90" s="184"/>
      <c r="Y90" s="311"/>
      <c r="Z90" s="312"/>
      <c r="AA90" s="121">
        <f>M90-J90</f>
        <v>-449.99999999999</v>
      </c>
      <c r="AB90" s="171">
        <f>M90/J90</f>
        <v>0.87500000000000278</v>
      </c>
      <c r="AC90" s="313">
        <f>AB106</f>
        <v>0.86795229620597747</v>
      </c>
    </row>
    <row r="91" spans="1:29" ht="15.75" customHeight="1">
      <c r="A91" s="303"/>
      <c r="B91" s="106" t="s">
        <v>116</v>
      </c>
      <c r="C91" s="298" t="s">
        <v>144</v>
      </c>
      <c r="D91" s="299"/>
      <c r="E91" s="107">
        <v>29.52</v>
      </c>
      <c r="F91" s="108">
        <v>1878</v>
      </c>
      <c r="G91" s="109">
        <f t="shared" si="31"/>
        <v>55438.559999999998</v>
      </c>
      <c r="H91" s="26"/>
      <c r="I91" s="110">
        <v>17</v>
      </c>
      <c r="J91" s="111">
        <v>3600</v>
      </c>
      <c r="K91" s="112">
        <f t="shared" si="23"/>
        <v>211.76470588235293</v>
      </c>
      <c r="L91" s="113">
        <v>17</v>
      </c>
      <c r="M91" s="111">
        <f>F91/V91*60</f>
        <v>3118.4501845018494</v>
      </c>
      <c r="N91" s="112">
        <f>M91/L91</f>
        <v>183.4382461471676</v>
      </c>
      <c r="O91" s="114">
        <f>L91-I91</f>
        <v>0</v>
      </c>
      <c r="P91" s="115">
        <f>N91-K91</f>
        <v>-28.326459735185324</v>
      </c>
      <c r="Q91" s="116">
        <f>N91/K91</f>
        <v>0.86623616236162482</v>
      </c>
      <c r="R91" s="309"/>
      <c r="S91" s="47">
        <v>0.73125000000000007</v>
      </c>
      <c r="T91" s="48">
        <v>0.75634259259259262</v>
      </c>
      <c r="U91" s="117">
        <v>5.0000000000001421</v>
      </c>
      <c r="V91" s="118">
        <v>36.133333333333283</v>
      </c>
      <c r="W91" s="119"/>
      <c r="X91" s="13"/>
      <c r="Y91" s="300"/>
      <c r="Z91" s="301"/>
      <c r="AA91" s="124">
        <f>M91-J91</f>
        <v>-481.54981549815056</v>
      </c>
      <c r="AB91" s="116">
        <f>M91/J91</f>
        <v>0.86623616236162482</v>
      </c>
      <c r="AC91" s="314"/>
    </row>
    <row r="92" spans="1:29" ht="15.75" customHeight="1">
      <c r="A92" s="303"/>
      <c r="B92" s="106" t="s">
        <v>116</v>
      </c>
      <c r="C92" s="298" t="s">
        <v>145</v>
      </c>
      <c r="D92" s="299"/>
      <c r="E92" s="107">
        <v>29.85</v>
      </c>
      <c r="F92" s="108">
        <v>1963</v>
      </c>
      <c r="G92" s="109">
        <f t="shared" si="31"/>
        <v>58595.55</v>
      </c>
      <c r="H92" s="26"/>
      <c r="I92" s="110">
        <v>17</v>
      </c>
      <c r="J92" s="111">
        <v>3600</v>
      </c>
      <c r="K92" s="112">
        <f t="shared" si="23"/>
        <v>211.76470588235293</v>
      </c>
      <c r="L92" s="113">
        <v>17</v>
      </c>
      <c r="M92" s="111">
        <f>F92/V92*60</f>
        <v>3118.6231244483724</v>
      </c>
      <c r="N92" s="112">
        <f>M92/L92</f>
        <v>183.44841908519837</v>
      </c>
      <c r="O92" s="114">
        <f>L92-I92</f>
        <v>0</v>
      </c>
      <c r="P92" s="115">
        <f>N92-K92</f>
        <v>-28.316286797154561</v>
      </c>
      <c r="Q92" s="116">
        <f>N92/K92</f>
        <v>0.86628420123565897</v>
      </c>
      <c r="R92" s="309"/>
      <c r="S92" s="47">
        <v>0.75988425925925929</v>
      </c>
      <c r="T92" s="48">
        <v>0.78611111111111109</v>
      </c>
      <c r="U92" s="117">
        <v>5.0999999999999979</v>
      </c>
      <c r="V92" s="118">
        <v>37.766666666666602</v>
      </c>
      <c r="W92" s="119"/>
      <c r="X92" s="13"/>
      <c r="Y92" s="300"/>
      <c r="Z92" s="301"/>
      <c r="AA92" s="124">
        <f>M92-J92</f>
        <v>-481.37687555162756</v>
      </c>
      <c r="AB92" s="116">
        <f>M92/J92</f>
        <v>0.86628420123565897</v>
      </c>
      <c r="AC92" s="314"/>
    </row>
    <row r="93" spans="1:29" ht="15.75" customHeight="1">
      <c r="A93" s="303"/>
      <c r="B93" s="106" t="s">
        <v>118</v>
      </c>
      <c r="C93" s="298" t="s">
        <v>146</v>
      </c>
      <c r="D93" s="299"/>
      <c r="E93" s="107">
        <v>28.57</v>
      </c>
      <c r="F93" s="108">
        <v>1987</v>
      </c>
      <c r="G93" s="109">
        <f t="shared" si="31"/>
        <v>56768.590000000004</v>
      </c>
      <c r="H93" s="26"/>
      <c r="I93" s="110">
        <v>12</v>
      </c>
      <c r="J93" s="111">
        <v>3600</v>
      </c>
      <c r="K93" s="112">
        <f t="shared" si="23"/>
        <v>300</v>
      </c>
      <c r="L93" s="113">
        <v>12</v>
      </c>
      <c r="M93" s="111">
        <f>F93/V93*60</f>
        <v>3111.4397564158439</v>
      </c>
      <c r="N93" s="112">
        <f>M93/L93</f>
        <v>259.28664636798698</v>
      </c>
      <c r="O93" s="114">
        <f>L93-I93</f>
        <v>0</v>
      </c>
      <c r="P93" s="115">
        <f>N93-K93</f>
        <v>-40.713353632013025</v>
      </c>
      <c r="Q93" s="116">
        <f>N93/K93</f>
        <v>0.86428882122662321</v>
      </c>
      <c r="R93" s="309"/>
      <c r="S93" s="47">
        <v>0.78958333333333341</v>
      </c>
      <c r="T93" s="48">
        <v>0.81619212962962961</v>
      </c>
      <c r="U93" s="117">
        <v>5.0000000000001421</v>
      </c>
      <c r="V93" s="118">
        <v>38.316666666666528</v>
      </c>
      <c r="W93" s="119"/>
      <c r="X93" s="123"/>
      <c r="Y93" s="300"/>
      <c r="Z93" s="301"/>
      <c r="AA93" s="124">
        <f>M93-J93</f>
        <v>-488.56024358415607</v>
      </c>
      <c r="AB93" s="116">
        <f>M93/J93</f>
        <v>0.86428882122662332</v>
      </c>
      <c r="AC93" s="314"/>
    </row>
    <row r="94" spans="1:29" ht="15.75" customHeight="1">
      <c r="A94" s="304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04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50"/>
      <c r="Y95" s="300"/>
      <c r="Z95" s="301"/>
      <c r="AA95" s="124"/>
      <c r="AB95" s="116"/>
      <c r="AC95" s="314"/>
    </row>
    <row r="96" spans="1:29" ht="15.75" customHeight="1">
      <c r="A96" s="304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04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04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34"/>
      <c r="X98" s="135"/>
      <c r="Y98" s="300"/>
      <c r="Z98" s="301"/>
      <c r="AA98" s="124"/>
      <c r="AB98" s="116"/>
      <c r="AC98" s="314"/>
    </row>
    <row r="99" spans="1:29" ht="15.75" customHeight="1">
      <c r="A99" s="304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34"/>
      <c r="X99" s="135"/>
      <c r="Y99" s="300"/>
      <c r="Z99" s="301"/>
      <c r="AA99" s="124"/>
      <c r="AB99" s="116"/>
      <c r="AC99" s="314"/>
    </row>
    <row r="100" spans="1:29" ht="15.75" customHeight="1">
      <c r="A100" s="304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04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04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04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04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04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05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32">AVERAGE(I90:I105)</f>
        <v>14.25</v>
      </c>
      <c r="J106" s="148">
        <f t="shared" si="32"/>
        <v>3600</v>
      </c>
      <c r="K106" s="149">
        <f t="shared" ref="K106" si="33">J106/I106</f>
        <v>252.63157894736841</v>
      </c>
      <c r="L106" s="147">
        <f t="shared" ref="L106:M106" si="34">AVERAGE(L90:L105)</f>
        <v>14.25</v>
      </c>
      <c r="M106" s="148">
        <f t="shared" si="34"/>
        <v>3124.6282663415191</v>
      </c>
      <c r="N106" s="149">
        <f>M106/L106</f>
        <v>219.27215904151012</v>
      </c>
      <c r="O106" s="150">
        <f>L106-I106</f>
        <v>0</v>
      </c>
      <c r="P106" s="151">
        <f>N106-K106</f>
        <v>-33.359419905858289</v>
      </c>
      <c r="Q106" s="152">
        <f>N106/K106</f>
        <v>0.86795229620597758</v>
      </c>
      <c r="R106" s="310"/>
      <c r="S106" s="153">
        <f>S90</f>
        <v>0.70851851851851855</v>
      </c>
      <c r="T106" s="154">
        <f>INDEX(T90:T105,COUNTA(T90:T105))</f>
        <v>0.81619212962962961</v>
      </c>
      <c r="U106" s="155"/>
      <c r="V106" s="181"/>
      <c r="W106" s="182"/>
      <c r="X106" s="149"/>
      <c r="Y106" s="296"/>
      <c r="Z106" s="297"/>
      <c r="AA106" s="183">
        <f>M106-J106</f>
        <v>-475.37173365848093</v>
      </c>
      <c r="AB106" s="152">
        <f>M106/J106</f>
        <v>0.86795229620597747</v>
      </c>
      <c r="AC106" s="315"/>
    </row>
    <row r="107" spans="1:29" ht="15.75" customHeight="1">
      <c r="A107" s="316" t="s">
        <v>147</v>
      </c>
      <c r="B107" s="120" t="s">
        <v>118</v>
      </c>
      <c r="C107" s="306" t="s">
        <v>148</v>
      </c>
      <c r="D107" s="307"/>
      <c r="E107" s="162">
        <v>22.48</v>
      </c>
      <c r="F107" s="103">
        <v>3211</v>
      </c>
      <c r="G107" s="163">
        <f t="shared" ref="G107:G109" si="35">E107*F107</f>
        <v>72183.28</v>
      </c>
      <c r="H107" s="164"/>
      <c r="I107" s="165">
        <v>5</v>
      </c>
      <c r="J107" s="166">
        <v>3000</v>
      </c>
      <c r="K107" s="167">
        <f>J107/I107</f>
        <v>600</v>
      </c>
      <c r="L107" s="168">
        <v>5</v>
      </c>
      <c r="M107" s="166">
        <f>F107/V107*60</f>
        <v>2659.2132505175991</v>
      </c>
      <c r="N107" s="167">
        <f>M107/L107</f>
        <v>531.84265010351987</v>
      </c>
      <c r="O107" s="169">
        <f>L107-I107</f>
        <v>0</v>
      </c>
      <c r="P107" s="170">
        <f>N107-K107</f>
        <v>-68.157349896480127</v>
      </c>
      <c r="Q107" s="171">
        <f>N107/K107</f>
        <v>0.88640441683919979</v>
      </c>
      <c r="R107" s="308">
        <f>Q123</f>
        <v>0.88800378775323474</v>
      </c>
      <c r="S107" s="172">
        <v>0.70833333333333337</v>
      </c>
      <c r="T107" s="173">
        <v>0.75864583333333335</v>
      </c>
      <c r="U107" s="174"/>
      <c r="V107" s="175">
        <v>72.449999999999974</v>
      </c>
      <c r="W107" s="176"/>
      <c r="X107" s="177"/>
      <c r="Y107" s="311"/>
      <c r="Z107" s="312"/>
      <c r="AA107" s="121">
        <f>M107-J107</f>
        <v>-340.78674948240086</v>
      </c>
      <c r="AB107" s="171">
        <f>M107/J107</f>
        <v>0.88640441683919968</v>
      </c>
      <c r="AC107" s="313">
        <f>AB123</f>
        <v>0.88800378775323485</v>
      </c>
    </row>
    <row r="108" spans="1:29" ht="15.75" customHeight="1">
      <c r="A108" s="317"/>
      <c r="B108" s="106" t="s">
        <v>118</v>
      </c>
      <c r="C108" s="298" t="s">
        <v>149</v>
      </c>
      <c r="D108" s="299"/>
      <c r="E108" s="107">
        <v>24.54</v>
      </c>
      <c r="F108" s="108">
        <v>3050</v>
      </c>
      <c r="G108" s="109">
        <f t="shared" si="35"/>
        <v>74847</v>
      </c>
      <c r="H108" s="26"/>
      <c r="I108" s="110">
        <v>4</v>
      </c>
      <c r="J108" s="111">
        <v>3000</v>
      </c>
      <c r="K108" s="112">
        <f t="shared" ref="K108:K109" si="36">J108/I108</f>
        <v>750</v>
      </c>
      <c r="L108" s="113">
        <v>4</v>
      </c>
      <c r="M108" s="111">
        <f>F108/V108*60</f>
        <v>2656.6658601500139</v>
      </c>
      <c r="N108" s="112">
        <f>M108/L108</f>
        <v>664.16646503750349</v>
      </c>
      <c r="O108" s="114">
        <f>L108-I108</f>
        <v>0</v>
      </c>
      <c r="P108" s="115">
        <f>N108-K108</f>
        <v>-85.833534962496515</v>
      </c>
      <c r="Q108" s="116">
        <f>N108/K108</f>
        <v>0.88555528671667127</v>
      </c>
      <c r="R108" s="309"/>
      <c r="S108" s="47">
        <v>0.76188657407407412</v>
      </c>
      <c r="T108" s="48">
        <v>0.80972222222222223</v>
      </c>
      <c r="U108" s="117">
        <v>4.6666666666667034</v>
      </c>
      <c r="V108" s="118">
        <v>68.883333333333283</v>
      </c>
      <c r="W108" s="119"/>
      <c r="X108" s="123"/>
      <c r="Y108" s="300"/>
      <c r="Z108" s="301"/>
      <c r="AA108" s="124">
        <f>M108-J108</f>
        <v>-343.33413984998606</v>
      </c>
      <c r="AB108" s="116">
        <f>M108/J108</f>
        <v>0.88555528671667127</v>
      </c>
      <c r="AC108" s="314"/>
    </row>
    <row r="109" spans="1:29" ht="15.75" customHeight="1">
      <c r="A109" s="317"/>
      <c r="B109" s="106" t="s">
        <v>118</v>
      </c>
      <c r="C109" s="298" t="s">
        <v>150</v>
      </c>
      <c r="D109" s="299"/>
      <c r="E109" s="107">
        <v>17.89</v>
      </c>
      <c r="F109" s="108">
        <v>5353</v>
      </c>
      <c r="G109" s="109">
        <f t="shared" si="35"/>
        <v>95765.17</v>
      </c>
      <c r="H109" s="26"/>
      <c r="I109" s="110">
        <v>4</v>
      </c>
      <c r="J109" s="111">
        <v>3300</v>
      </c>
      <c r="K109" s="112">
        <f t="shared" si="36"/>
        <v>825</v>
      </c>
      <c r="L109" s="113">
        <v>4</v>
      </c>
      <c r="M109" s="111">
        <f>F109/V109*60</f>
        <v>2942.5561154374727</v>
      </c>
      <c r="N109" s="112">
        <f>M109/L109</f>
        <v>735.63902885936818</v>
      </c>
      <c r="O109" s="114">
        <f>L109-I109</f>
        <v>0</v>
      </c>
      <c r="P109" s="115">
        <f>N109-K109</f>
        <v>-89.360971140631818</v>
      </c>
      <c r="Q109" s="116">
        <f>N109/K109</f>
        <v>0.89168367134468873</v>
      </c>
      <c r="R109" s="309"/>
      <c r="S109" s="47">
        <v>0.81319444444444444</v>
      </c>
      <c r="T109" s="48">
        <v>0.88899305555555552</v>
      </c>
      <c r="U109" s="117">
        <v>4.9999999999999822</v>
      </c>
      <c r="V109" s="118">
        <v>109.14999999999995</v>
      </c>
      <c r="W109" s="119"/>
      <c r="X109" s="123"/>
      <c r="Y109" s="300"/>
      <c r="Z109" s="301"/>
      <c r="AA109" s="124">
        <f>M109-J109</f>
        <v>-357.44388456252727</v>
      </c>
      <c r="AB109" s="116">
        <f>M109/J109</f>
        <v>0.89168367134468873</v>
      </c>
      <c r="AC109" s="314"/>
    </row>
    <row r="110" spans="1:29" ht="15.75" customHeight="1">
      <c r="A110" s="317"/>
      <c r="B110" s="106"/>
      <c r="C110" s="298"/>
      <c r="D110" s="299"/>
      <c r="E110" s="107"/>
      <c r="F110" s="108"/>
      <c r="G110" s="109"/>
      <c r="H110" s="26"/>
      <c r="I110" s="110"/>
      <c r="J110" s="111"/>
      <c r="K110" s="112"/>
      <c r="L110" s="113"/>
      <c r="M110" s="111"/>
      <c r="N110" s="112"/>
      <c r="O110" s="114"/>
      <c r="P110" s="115"/>
      <c r="Q110" s="116"/>
      <c r="R110" s="309"/>
      <c r="S110" s="47"/>
      <c r="T110" s="48"/>
      <c r="U110" s="117"/>
      <c r="V110" s="118"/>
      <c r="W110" s="119"/>
      <c r="X110" s="123"/>
      <c r="Y110" s="300"/>
      <c r="Z110" s="301"/>
      <c r="AA110" s="124"/>
      <c r="AB110" s="116"/>
      <c r="AC110" s="314"/>
    </row>
    <row r="111" spans="1:29" ht="15.75" customHeight="1">
      <c r="A111" s="317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17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300"/>
      <c r="Z112" s="301"/>
      <c r="AA112" s="124"/>
      <c r="AB112" s="116"/>
      <c r="AC112" s="314"/>
    </row>
    <row r="113" spans="1:29" ht="15.75" customHeight="1">
      <c r="A113" s="317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17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17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23"/>
      <c r="Y115" s="300"/>
      <c r="Z115" s="301"/>
      <c r="AA115" s="124"/>
      <c r="AB115" s="116"/>
      <c r="AC115" s="314"/>
    </row>
    <row r="116" spans="1:29" ht="15.75" customHeight="1">
      <c r="A116" s="317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23"/>
      <c r="Y116" s="300"/>
      <c r="Z116" s="301"/>
      <c r="AA116" s="124"/>
      <c r="AB116" s="116"/>
      <c r="AC116" s="314"/>
    </row>
    <row r="117" spans="1:29" ht="15.75" customHeight="1">
      <c r="A117" s="317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23"/>
      <c r="Y117" s="300"/>
      <c r="Z117" s="301"/>
      <c r="AA117" s="124"/>
      <c r="AB117" s="116"/>
      <c r="AC117" s="314"/>
    </row>
    <row r="118" spans="1:29" ht="15.75" customHeight="1">
      <c r="A118" s="317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23"/>
      <c r="Y118" s="300"/>
      <c r="Z118" s="301"/>
      <c r="AA118" s="124"/>
      <c r="AB118" s="116"/>
      <c r="AC118" s="314"/>
    </row>
    <row r="119" spans="1:29" ht="15.75" customHeight="1">
      <c r="A119" s="317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23"/>
      <c r="Y119" s="300"/>
      <c r="Z119" s="301"/>
      <c r="AA119" s="124"/>
      <c r="AB119" s="116"/>
      <c r="AC119" s="314"/>
    </row>
    <row r="120" spans="1:29" ht="15.75" customHeight="1">
      <c r="A120" s="317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23"/>
      <c r="Y120" s="300"/>
      <c r="Z120" s="301"/>
      <c r="AA120" s="124"/>
      <c r="AB120" s="116"/>
      <c r="AC120" s="314"/>
    </row>
    <row r="121" spans="1:29" ht="15.75" customHeight="1">
      <c r="A121" s="317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23"/>
      <c r="Y121" s="300"/>
      <c r="Z121" s="301"/>
      <c r="AA121" s="124"/>
      <c r="AB121" s="116"/>
      <c r="AC121" s="314"/>
    </row>
    <row r="122" spans="1:29" ht="15.75" customHeight="1">
      <c r="A122" s="317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18"/>
      <c r="B123" s="144" t="s">
        <v>124</v>
      </c>
      <c r="C123" s="295"/>
      <c r="D123" s="295"/>
      <c r="E123" s="145"/>
      <c r="F123" s="105"/>
      <c r="G123" s="146"/>
      <c r="H123" s="75"/>
      <c r="I123" s="147">
        <f t="shared" ref="I123:J123" si="37">AVERAGE(I107:I122)</f>
        <v>4.333333333333333</v>
      </c>
      <c r="J123" s="148">
        <f t="shared" si="37"/>
        <v>3100</v>
      </c>
      <c r="K123" s="149">
        <f t="shared" ref="K123" si="38">J123/I123</f>
        <v>715.38461538461547</v>
      </c>
      <c r="L123" s="147">
        <f t="shared" ref="L123:M123" si="39">AVERAGE(L107:L122)</f>
        <v>4.333333333333333</v>
      </c>
      <c r="M123" s="148">
        <f t="shared" si="39"/>
        <v>2752.8117420350281</v>
      </c>
      <c r="N123" s="149">
        <f>M123/L123</f>
        <v>635.26424816192957</v>
      </c>
      <c r="O123" s="150">
        <f>L123-I123</f>
        <v>0</v>
      </c>
      <c r="P123" s="151">
        <f>N123-K123</f>
        <v>-80.1203672226859</v>
      </c>
      <c r="Q123" s="152">
        <f>N123/K123</f>
        <v>0.88800378775323474</v>
      </c>
      <c r="R123" s="310"/>
      <c r="S123" s="153">
        <f>S107</f>
        <v>0.70833333333333337</v>
      </c>
      <c r="T123" s="154">
        <f>INDEX(T107:T122,COUNTA(T107:T122))</f>
        <v>0.88899305555555552</v>
      </c>
      <c r="U123" s="155"/>
      <c r="V123" s="181"/>
      <c r="W123" s="105"/>
      <c r="X123" s="75"/>
      <c r="Y123" s="296"/>
      <c r="Z123" s="297"/>
      <c r="AA123" s="183">
        <f>M123-J123</f>
        <v>-347.18825796497185</v>
      </c>
      <c r="AB123" s="152">
        <f>M123/J123</f>
        <v>0.88800378775323485</v>
      </c>
      <c r="AC123" s="315"/>
    </row>
    <row r="124" spans="1:29" ht="15.75" customHeight="1">
      <c r="A124" s="302" t="s">
        <v>151</v>
      </c>
      <c r="B124" s="120" t="s">
        <v>118</v>
      </c>
      <c r="C124" s="306" t="s">
        <v>152</v>
      </c>
      <c r="D124" s="307"/>
      <c r="E124" s="162">
        <v>16.7</v>
      </c>
      <c r="F124" s="103">
        <v>2067</v>
      </c>
      <c r="G124" s="163">
        <f t="shared" ref="G124:G127" si="40">E124*F124</f>
        <v>34518.9</v>
      </c>
      <c r="H124" s="164"/>
      <c r="I124" s="165">
        <v>3</v>
      </c>
      <c r="J124" s="166">
        <v>3300</v>
      </c>
      <c r="K124" s="167">
        <f>J124/I124</f>
        <v>1100</v>
      </c>
      <c r="L124" s="168">
        <v>3</v>
      </c>
      <c r="M124" s="166">
        <f>F124/V124*60</f>
        <v>2948.1774960380371</v>
      </c>
      <c r="N124" s="167">
        <f>M124/L124</f>
        <v>982.72583201267901</v>
      </c>
      <c r="O124" s="169">
        <f>L124-I124</f>
        <v>0</v>
      </c>
      <c r="P124" s="170">
        <f>N124-K124</f>
        <v>-117.27416798732099</v>
      </c>
      <c r="Q124" s="171">
        <f>N124/K124</f>
        <v>0.89338712001152631</v>
      </c>
      <c r="R124" s="308">
        <f>Q140</f>
        <v>0.89237688967901208</v>
      </c>
      <c r="S124" s="172">
        <v>0.70833333333333337</v>
      </c>
      <c r="T124" s="173">
        <v>0.73754629629629631</v>
      </c>
      <c r="U124" s="174"/>
      <c r="V124" s="175">
        <v>42.066666666666634</v>
      </c>
      <c r="W124" s="176"/>
      <c r="X124" s="177"/>
      <c r="Y124" s="311"/>
      <c r="Z124" s="312"/>
      <c r="AA124" s="121">
        <f>M124-J124</f>
        <v>-351.82250396196287</v>
      </c>
      <c r="AB124" s="171">
        <f>M124/J124</f>
        <v>0.89338712001152643</v>
      </c>
      <c r="AC124" s="313">
        <f>AB140</f>
        <v>0.89237688967901208</v>
      </c>
    </row>
    <row r="125" spans="1:29" ht="15.75" customHeight="1">
      <c r="A125" s="303"/>
      <c r="B125" s="106" t="s">
        <v>118</v>
      </c>
      <c r="C125" s="298" t="s">
        <v>153</v>
      </c>
      <c r="D125" s="299"/>
      <c r="E125" s="107">
        <v>22.28</v>
      </c>
      <c r="F125" s="108">
        <v>1822</v>
      </c>
      <c r="G125" s="109">
        <f t="shared" si="40"/>
        <v>40594.160000000003</v>
      </c>
      <c r="H125" s="26"/>
      <c r="I125" s="110">
        <v>5</v>
      </c>
      <c r="J125" s="111">
        <v>3300</v>
      </c>
      <c r="K125" s="112">
        <f t="shared" ref="K125:K163" si="41">J125/I125</f>
        <v>660</v>
      </c>
      <c r="L125" s="113">
        <v>5</v>
      </c>
      <c r="M125" s="111">
        <f>F125/V125*60</f>
        <v>2943.9856373429129</v>
      </c>
      <c r="N125" s="112">
        <f>M125/L125</f>
        <v>588.79712746858263</v>
      </c>
      <c r="O125" s="114">
        <f>L125-I125</f>
        <v>0</v>
      </c>
      <c r="P125" s="115">
        <f>N125-K125</f>
        <v>-71.20287253141737</v>
      </c>
      <c r="Q125" s="116">
        <f>N125/K125</f>
        <v>0.89211685980088273</v>
      </c>
      <c r="R125" s="309"/>
      <c r="S125" s="47">
        <v>0.74097222222222225</v>
      </c>
      <c r="T125" s="48">
        <v>0.76675925925925925</v>
      </c>
      <c r="U125" s="117">
        <v>4.9333333333333584</v>
      </c>
      <c r="V125" s="118">
        <v>37.133333333333276</v>
      </c>
      <c r="W125" s="119"/>
      <c r="X125" s="123"/>
      <c r="Y125" s="300"/>
      <c r="Z125" s="301"/>
      <c r="AA125" s="124">
        <f>M125-J125</f>
        <v>-356.01436265708708</v>
      </c>
      <c r="AB125" s="116">
        <f>M125/J125</f>
        <v>0.89211685980088273</v>
      </c>
      <c r="AC125" s="314"/>
    </row>
    <row r="126" spans="1:29" ht="15.75" customHeight="1">
      <c r="A126" s="303"/>
      <c r="B126" s="106" t="s">
        <v>118</v>
      </c>
      <c r="C126" s="298" t="s">
        <v>154</v>
      </c>
      <c r="D126" s="299"/>
      <c r="E126" s="107">
        <v>18.18</v>
      </c>
      <c r="F126" s="108">
        <v>913</v>
      </c>
      <c r="G126" s="109">
        <f t="shared" si="40"/>
        <v>16598.34</v>
      </c>
      <c r="H126" s="26"/>
      <c r="I126" s="110">
        <v>4</v>
      </c>
      <c r="J126" s="111">
        <v>3300</v>
      </c>
      <c r="K126" s="112">
        <f t="shared" si="41"/>
        <v>825</v>
      </c>
      <c r="L126" s="113">
        <v>4</v>
      </c>
      <c r="M126" s="111">
        <f>F126/V126*60</f>
        <v>2945.161290322576</v>
      </c>
      <c r="N126" s="112">
        <f>M126/L126</f>
        <v>736.29032258064399</v>
      </c>
      <c r="O126" s="114">
        <f>L126-I126</f>
        <v>0</v>
      </c>
      <c r="P126" s="115">
        <f>N126-K126</f>
        <v>-88.709677419356012</v>
      </c>
      <c r="Q126" s="116">
        <f>N126/K126</f>
        <v>0.89247311827956843</v>
      </c>
      <c r="R126" s="309"/>
      <c r="S126" s="47">
        <v>0.77041666666666664</v>
      </c>
      <c r="T126" s="48">
        <v>0.78333333333333333</v>
      </c>
      <c r="U126" s="117">
        <v>5.2666666666666373</v>
      </c>
      <c r="V126" s="118">
        <v>18.60000000000003</v>
      </c>
      <c r="W126" s="119"/>
      <c r="X126" s="123"/>
      <c r="Y126" s="300"/>
      <c r="Z126" s="301"/>
      <c r="AA126" s="124">
        <f>M126-J126</f>
        <v>-354.83870967742405</v>
      </c>
      <c r="AB126" s="116">
        <f>M126/J126</f>
        <v>0.89247311827956843</v>
      </c>
      <c r="AC126" s="314"/>
    </row>
    <row r="127" spans="1:29" ht="15.75" customHeight="1">
      <c r="A127" s="303"/>
      <c r="B127" s="106" t="s">
        <v>118</v>
      </c>
      <c r="C127" s="298" t="s">
        <v>155</v>
      </c>
      <c r="D127" s="299"/>
      <c r="E127" s="107">
        <v>16.66</v>
      </c>
      <c r="F127" s="108">
        <v>8250</v>
      </c>
      <c r="G127" s="109">
        <f t="shared" si="40"/>
        <v>137445</v>
      </c>
      <c r="H127" s="26"/>
      <c r="I127" s="110">
        <v>4</v>
      </c>
      <c r="J127" s="111">
        <v>3300</v>
      </c>
      <c r="K127" s="112">
        <f t="shared" si="41"/>
        <v>825</v>
      </c>
      <c r="L127" s="113">
        <v>4</v>
      </c>
      <c r="M127" s="111">
        <f>F127/V127*60</f>
        <v>2942.0505200594339</v>
      </c>
      <c r="N127" s="112">
        <f>M127/L127</f>
        <v>735.51263001485847</v>
      </c>
      <c r="O127" s="114">
        <f>L127-I127</f>
        <v>0</v>
      </c>
      <c r="P127" s="115">
        <f>N127-K127</f>
        <v>-89.487369985141527</v>
      </c>
      <c r="Q127" s="116">
        <f>N127/K127</f>
        <v>0.89153046062407093</v>
      </c>
      <c r="R127" s="309"/>
      <c r="S127" s="47">
        <v>0.78680555555555554</v>
      </c>
      <c r="T127" s="48">
        <v>0.90364583333333337</v>
      </c>
      <c r="U127" s="117">
        <v>4.9999999999999822</v>
      </c>
      <c r="V127" s="118">
        <v>168.25000000000009</v>
      </c>
      <c r="W127" s="119"/>
      <c r="X127" s="123"/>
      <c r="Y127" s="300"/>
      <c r="Z127" s="301"/>
      <c r="AA127" s="124">
        <f>M127-J127</f>
        <v>-357.94947994056611</v>
      </c>
      <c r="AB127" s="116">
        <f>M127/J127</f>
        <v>0.89153046062407093</v>
      </c>
      <c r="AC127" s="314"/>
    </row>
    <row r="128" spans="1:29" ht="15.75" customHeight="1">
      <c r="A128" s="304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04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300"/>
      <c r="Z129" s="301"/>
      <c r="AA129" s="124"/>
      <c r="AB129" s="116"/>
      <c r="AC129" s="314"/>
    </row>
    <row r="130" spans="1:29" ht="15.75" customHeight="1">
      <c r="A130" s="304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04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04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300"/>
      <c r="Z132" s="301"/>
      <c r="AA132" s="124"/>
      <c r="AB132" s="116"/>
      <c r="AC132" s="314"/>
    </row>
    <row r="133" spans="1:29" ht="15.75" customHeight="1">
      <c r="A133" s="304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300"/>
      <c r="Z133" s="301"/>
      <c r="AA133" s="124"/>
      <c r="AB133" s="116"/>
      <c r="AC133" s="314"/>
    </row>
    <row r="134" spans="1:29" ht="15.75" customHeight="1">
      <c r="A134" s="304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04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04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04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04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04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05"/>
      <c r="B140" s="144" t="s">
        <v>124</v>
      </c>
      <c r="C140" s="295"/>
      <c r="D140" s="295"/>
      <c r="E140" s="145"/>
      <c r="F140" s="105"/>
      <c r="G140" s="146"/>
      <c r="H140" s="75"/>
      <c r="I140" s="147">
        <f t="shared" ref="I140:J140" si="42">AVERAGE(I124:I139)</f>
        <v>4</v>
      </c>
      <c r="J140" s="148">
        <f t="shared" si="42"/>
        <v>3300</v>
      </c>
      <c r="K140" s="149">
        <f t="shared" ref="K140" si="43">J140/I140</f>
        <v>825</v>
      </c>
      <c r="L140" s="147">
        <f t="shared" ref="L140:M140" si="44">AVERAGE(L124:L139)</f>
        <v>4</v>
      </c>
      <c r="M140" s="148">
        <f t="shared" si="44"/>
        <v>2944.8437359407399</v>
      </c>
      <c r="N140" s="149">
        <f>M140/L140</f>
        <v>736.21093398518497</v>
      </c>
      <c r="O140" s="150">
        <f>L140-I140</f>
        <v>0</v>
      </c>
      <c r="P140" s="151">
        <f>N140-K140</f>
        <v>-88.789066014815035</v>
      </c>
      <c r="Q140" s="152">
        <f>N140/K140</f>
        <v>0.89237688967901208</v>
      </c>
      <c r="R140" s="310"/>
      <c r="S140" s="153">
        <f>S124</f>
        <v>0.70833333333333337</v>
      </c>
      <c r="T140" s="154">
        <f>INDEX(T124:T139,COUNTA(T124:T139))</f>
        <v>0.90364583333333337</v>
      </c>
      <c r="U140" s="155"/>
      <c r="V140" s="181"/>
      <c r="W140" s="105"/>
      <c r="X140" s="75"/>
      <c r="Y140" s="296"/>
      <c r="Z140" s="297"/>
      <c r="AA140" s="183">
        <f>M140-J140</f>
        <v>-355.15626405926014</v>
      </c>
      <c r="AB140" s="152">
        <f>M140/J140</f>
        <v>0.89237688967901208</v>
      </c>
      <c r="AC140" s="315"/>
    </row>
    <row r="141" spans="1:29" ht="15.75" customHeight="1">
      <c r="A141" s="316" t="s">
        <v>156</v>
      </c>
      <c r="B141" s="120" t="s">
        <v>118</v>
      </c>
      <c r="C141" s="306" t="s">
        <v>157</v>
      </c>
      <c r="D141" s="307"/>
      <c r="E141" s="162">
        <v>14.03</v>
      </c>
      <c r="F141" s="103">
        <v>1355</v>
      </c>
      <c r="G141" s="163">
        <f t="shared" ref="G141:G144" si="45">E141*F141</f>
        <v>19010.649999999998</v>
      </c>
      <c r="H141" s="164">
        <v>2</v>
      </c>
      <c r="I141" s="165">
        <v>3</v>
      </c>
      <c r="J141" s="166">
        <v>3000</v>
      </c>
      <c r="K141" s="167">
        <f>J141/I141</f>
        <v>1000</v>
      </c>
      <c r="L141" s="168">
        <v>3</v>
      </c>
      <c r="M141" s="166">
        <f>F141/V141*60</f>
        <v>2683.1683168316881</v>
      </c>
      <c r="N141" s="167">
        <f>M141/L141</f>
        <v>894.38943894389604</v>
      </c>
      <c r="O141" s="169">
        <f>L141-I141</f>
        <v>0</v>
      </c>
      <c r="P141" s="170">
        <f>N141-K141</f>
        <v>-105.61056105610396</v>
      </c>
      <c r="Q141" s="171">
        <f>N141/K141</f>
        <v>0.894389438943896</v>
      </c>
      <c r="R141" s="308">
        <f>Q157</f>
        <v>0.8862970498580619</v>
      </c>
      <c r="S141" s="172">
        <v>0.70833333333333337</v>
      </c>
      <c r="T141" s="173">
        <v>0.729375</v>
      </c>
      <c r="U141" s="174"/>
      <c r="V141" s="175">
        <v>30.29999999999994</v>
      </c>
      <c r="W141" s="176"/>
      <c r="X141" s="177"/>
      <c r="Y141" s="311"/>
      <c r="Z141" s="312"/>
      <c r="AA141" s="121">
        <f>M141-J141</f>
        <v>-316.83168316831188</v>
      </c>
      <c r="AB141" s="171">
        <f>M141/J141</f>
        <v>0.894389438943896</v>
      </c>
      <c r="AC141" s="313">
        <f>AB157</f>
        <v>0.88629704985806201</v>
      </c>
    </row>
    <row r="142" spans="1:29" ht="15.75" customHeight="1">
      <c r="A142" s="317"/>
      <c r="B142" s="106" t="s">
        <v>118</v>
      </c>
      <c r="C142" s="298" t="s">
        <v>158</v>
      </c>
      <c r="D142" s="299"/>
      <c r="E142" s="107">
        <v>18.18</v>
      </c>
      <c r="F142" s="108">
        <v>1962</v>
      </c>
      <c r="G142" s="109">
        <f t="shared" si="45"/>
        <v>35669.159999999996</v>
      </c>
      <c r="H142" s="26"/>
      <c r="I142" s="110">
        <v>4</v>
      </c>
      <c r="J142" s="111">
        <v>3000</v>
      </c>
      <c r="K142" s="112">
        <f t="shared" si="41"/>
        <v>750</v>
      </c>
      <c r="L142" s="113">
        <v>4</v>
      </c>
      <c r="M142" s="111">
        <f>F142/V142*60</f>
        <v>2686.6489159376138</v>
      </c>
      <c r="N142" s="112">
        <f>M142/L142</f>
        <v>671.66222898440344</v>
      </c>
      <c r="O142" s="114">
        <f>L142-I142</f>
        <v>0</v>
      </c>
      <c r="P142" s="115">
        <f>N142-K142</f>
        <v>-78.337771015596559</v>
      </c>
      <c r="Q142" s="116">
        <f>N142/K142</f>
        <v>0.89554963864587123</v>
      </c>
      <c r="R142" s="309"/>
      <c r="S142" s="47">
        <v>0.73971064814814813</v>
      </c>
      <c r="T142" s="48">
        <v>0.77013888888888893</v>
      </c>
      <c r="U142" s="117">
        <v>14.883333333333315</v>
      </c>
      <c r="V142" s="118">
        <v>43.816666666666748</v>
      </c>
      <c r="W142" s="119"/>
      <c r="X142" s="123"/>
      <c r="Y142" s="300"/>
      <c r="Z142" s="301"/>
      <c r="AA142" s="124">
        <f>M142-J142</f>
        <v>-313.35108406238624</v>
      </c>
      <c r="AB142" s="116">
        <f>M142/J142</f>
        <v>0.89554963864587123</v>
      </c>
      <c r="AC142" s="314"/>
    </row>
    <row r="143" spans="1:29" ht="15.75" customHeight="1">
      <c r="A143" s="317"/>
      <c r="B143" s="106" t="s">
        <v>118</v>
      </c>
      <c r="C143" s="298" t="s">
        <v>159</v>
      </c>
      <c r="D143" s="299"/>
      <c r="E143" s="107">
        <v>14.28</v>
      </c>
      <c r="F143" s="108">
        <v>5532</v>
      </c>
      <c r="G143" s="109">
        <f t="shared" si="45"/>
        <v>78996.959999999992</v>
      </c>
      <c r="H143" s="26">
        <v>2</v>
      </c>
      <c r="I143" s="110">
        <v>3</v>
      </c>
      <c r="J143" s="111">
        <v>3600</v>
      </c>
      <c r="K143" s="112">
        <f t="shared" si="41"/>
        <v>1200</v>
      </c>
      <c r="L143" s="113">
        <v>3</v>
      </c>
      <c r="M143" s="111">
        <f>F143/V143*60</f>
        <v>3115.1572031909941</v>
      </c>
      <c r="N143" s="112">
        <f>M143/L143</f>
        <v>1038.385734396998</v>
      </c>
      <c r="O143" s="114">
        <f>L143-I143</f>
        <v>0</v>
      </c>
      <c r="P143" s="115">
        <f>N143-K143</f>
        <v>-161.61426560300197</v>
      </c>
      <c r="Q143" s="116">
        <f>N143/K143</f>
        <v>0.86532144533083166</v>
      </c>
      <c r="R143" s="309"/>
      <c r="S143" s="47">
        <v>0.78086805555555561</v>
      </c>
      <c r="T143" s="48">
        <v>0.85486111111111107</v>
      </c>
      <c r="U143" s="117">
        <v>15.450000000000017</v>
      </c>
      <c r="V143" s="118">
        <v>106.54999999999987</v>
      </c>
      <c r="W143" s="119">
        <v>0.85486111111111107</v>
      </c>
      <c r="X143" s="123">
        <v>0.90833333333333333</v>
      </c>
      <c r="Y143" s="300"/>
      <c r="Z143" s="301"/>
      <c r="AA143" s="124">
        <f>M143-J143</f>
        <v>-484.8427968090059</v>
      </c>
      <c r="AB143" s="116">
        <f>M143/J143</f>
        <v>0.86532144533083166</v>
      </c>
      <c r="AC143" s="314"/>
    </row>
    <row r="144" spans="1:29" ht="15.75" customHeight="1">
      <c r="A144" s="317"/>
      <c r="B144" s="106" t="s">
        <v>118</v>
      </c>
      <c r="C144" s="298" t="s">
        <v>157</v>
      </c>
      <c r="D144" s="299"/>
      <c r="E144" s="107">
        <v>14.03</v>
      </c>
      <c r="F144" s="108">
        <v>6808</v>
      </c>
      <c r="G144" s="109">
        <f t="shared" si="45"/>
        <v>95516.239999999991</v>
      </c>
      <c r="H144" s="26"/>
      <c r="I144" s="110">
        <v>3</v>
      </c>
      <c r="J144" s="111">
        <v>3000</v>
      </c>
      <c r="K144" s="112">
        <f t="shared" si="41"/>
        <v>1000</v>
      </c>
      <c r="L144" s="113">
        <v>3</v>
      </c>
      <c r="M144" s="111">
        <f>F144/V144*60</f>
        <v>2682.3683922512855</v>
      </c>
      <c r="N144" s="112">
        <f>M144/L144</f>
        <v>894.12279741709517</v>
      </c>
      <c r="O144" s="114">
        <f>L144-I144</f>
        <v>0</v>
      </c>
      <c r="P144" s="115">
        <f>N144-K144</f>
        <v>-105.87720258290483</v>
      </c>
      <c r="Q144" s="116">
        <f>N144/K144</f>
        <v>0.89412279741709522</v>
      </c>
      <c r="R144" s="309"/>
      <c r="S144" s="47">
        <v>0.90833333333333333</v>
      </c>
      <c r="T144" s="48">
        <v>1.0140856481481482</v>
      </c>
      <c r="U144" s="117">
        <v>77.000000000000043</v>
      </c>
      <c r="V144" s="118">
        <v>152.28333333333336</v>
      </c>
      <c r="W144" s="119"/>
      <c r="X144" s="123"/>
      <c r="Y144" s="300"/>
      <c r="Z144" s="301"/>
      <c r="AA144" s="124">
        <f>M144-J144</f>
        <v>-317.63160774871449</v>
      </c>
      <c r="AB144" s="116">
        <f>M144/J144</f>
        <v>0.89412279741709522</v>
      </c>
      <c r="AC144" s="314"/>
    </row>
    <row r="145" spans="1:29" ht="15.75" customHeight="1">
      <c r="A145" s="317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17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17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17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17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17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17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34"/>
      <c r="X151" s="135"/>
      <c r="Y151" s="300"/>
      <c r="Z151" s="301"/>
      <c r="AA151" s="124"/>
      <c r="AB151" s="116"/>
      <c r="AC151" s="314"/>
    </row>
    <row r="152" spans="1:29" ht="15.75" customHeight="1">
      <c r="A152" s="317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34"/>
      <c r="X152" s="135"/>
      <c r="Y152" s="300"/>
      <c r="Z152" s="301"/>
      <c r="AA152" s="124"/>
      <c r="AB152" s="116"/>
      <c r="AC152" s="314"/>
    </row>
    <row r="153" spans="1:29" ht="15.75" customHeight="1">
      <c r="A153" s="317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34"/>
      <c r="X153" s="135"/>
      <c r="Y153" s="300"/>
      <c r="Z153" s="301"/>
      <c r="AA153" s="124"/>
      <c r="AB153" s="116"/>
      <c r="AC153" s="314"/>
    </row>
    <row r="154" spans="1:29" ht="15.75" customHeight="1">
      <c r="A154" s="317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34"/>
      <c r="X154" s="135"/>
      <c r="Y154" s="300"/>
      <c r="Z154" s="301"/>
      <c r="AA154" s="124"/>
      <c r="AB154" s="116"/>
      <c r="AC154" s="314"/>
    </row>
    <row r="155" spans="1:29" ht="15.75" customHeight="1">
      <c r="A155" s="317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34"/>
      <c r="X155" s="135"/>
      <c r="Y155" s="300"/>
      <c r="Z155" s="301"/>
      <c r="AA155" s="124"/>
      <c r="AB155" s="116"/>
      <c r="AC155" s="314"/>
    </row>
    <row r="156" spans="1:29" ht="15.75" customHeight="1">
      <c r="A156" s="317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18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46">AVERAGE(I141:I156)</f>
        <v>3.25</v>
      </c>
      <c r="J157" s="148">
        <f t="shared" si="46"/>
        <v>3150</v>
      </c>
      <c r="K157" s="149">
        <f t="shared" ref="K157" si="47">J157/I157</f>
        <v>969.23076923076928</v>
      </c>
      <c r="L157" s="147">
        <f t="shared" ref="L157:M157" si="48">AVERAGE(L141:L156)</f>
        <v>3.25</v>
      </c>
      <c r="M157" s="148">
        <f t="shared" si="48"/>
        <v>2791.8357070528955</v>
      </c>
      <c r="N157" s="149">
        <f t="shared" ref="N157:N163" si="49">M157/L157</f>
        <v>859.02637140089087</v>
      </c>
      <c r="O157" s="150">
        <f t="shared" ref="O157:O163" si="50">L157-I157</f>
        <v>0</v>
      </c>
      <c r="P157" s="151">
        <f t="shared" ref="P157:P163" si="51">N157-K157</f>
        <v>-110.20439782987842</v>
      </c>
      <c r="Q157" s="152">
        <f t="shared" ref="Q157:Q163" si="52">N157/K157</f>
        <v>0.8862970498580619</v>
      </c>
      <c r="R157" s="310"/>
      <c r="S157" s="153">
        <f>S141</f>
        <v>0.70833333333333337</v>
      </c>
      <c r="T157" s="154">
        <f>INDEX(T141:T156,COUNTA(T141:T156))</f>
        <v>1.0140856481481482</v>
      </c>
      <c r="U157" s="155"/>
      <c r="V157" s="181"/>
      <c r="W157" s="105"/>
      <c r="X157" s="75"/>
      <c r="Y157" s="296"/>
      <c r="Z157" s="297"/>
      <c r="AA157" s="183">
        <f t="shared" ref="AA157:AA163" si="53">M157-J157</f>
        <v>-358.16429294710451</v>
      </c>
      <c r="AB157" s="152">
        <f t="shared" ref="AB157:AB163" si="54">M157/J157</f>
        <v>0.88629704985806201</v>
      </c>
      <c r="AC157" s="315"/>
    </row>
    <row r="158" spans="1:29" ht="15.75" customHeight="1">
      <c r="A158" s="302" t="s">
        <v>160</v>
      </c>
      <c r="B158" s="120" t="s">
        <v>118</v>
      </c>
      <c r="C158" s="306" t="s">
        <v>164</v>
      </c>
      <c r="D158" s="307"/>
      <c r="E158" s="162">
        <v>18.18</v>
      </c>
      <c r="F158" s="103">
        <v>1096</v>
      </c>
      <c r="G158" s="163">
        <f t="shared" ref="G158:G163" si="55">E158*F158</f>
        <v>19925.28</v>
      </c>
      <c r="H158" s="164">
        <v>2</v>
      </c>
      <c r="I158" s="165">
        <v>3</v>
      </c>
      <c r="J158" s="166">
        <v>3600</v>
      </c>
      <c r="K158" s="167">
        <f>J158/I158</f>
        <v>1200</v>
      </c>
      <c r="L158" s="168">
        <v>3</v>
      </c>
      <c r="M158" s="166">
        <f t="shared" ref="M158:M163" si="56">F158/V158*60</f>
        <v>3116.5876777251274</v>
      </c>
      <c r="N158" s="167">
        <f t="shared" si="49"/>
        <v>1038.8625592417091</v>
      </c>
      <c r="O158" s="169">
        <f t="shared" si="50"/>
        <v>0</v>
      </c>
      <c r="P158" s="170">
        <f t="shared" si="51"/>
        <v>-161.13744075829095</v>
      </c>
      <c r="Q158" s="171">
        <f t="shared" si="52"/>
        <v>0.86571879936809093</v>
      </c>
      <c r="R158" s="308">
        <f>Q174</f>
        <v>0.87177559001045613</v>
      </c>
      <c r="S158" s="172">
        <v>0.70833333333333337</v>
      </c>
      <c r="T158" s="173">
        <v>0.72298611111111111</v>
      </c>
      <c r="U158" s="174"/>
      <c r="V158" s="175">
        <v>21.099999999999941</v>
      </c>
      <c r="W158" s="173"/>
      <c r="X158" s="184"/>
      <c r="Y158" s="311"/>
      <c r="Z158" s="312"/>
      <c r="AA158" s="186">
        <f t="shared" si="53"/>
        <v>-483.41232227487262</v>
      </c>
      <c r="AB158" s="171">
        <f t="shared" si="54"/>
        <v>0.86571879936809093</v>
      </c>
      <c r="AC158" s="313">
        <f>AB174</f>
        <v>0.87177559001045613</v>
      </c>
    </row>
    <row r="159" spans="1:29" ht="15.75" customHeight="1">
      <c r="A159" s="303"/>
      <c r="B159" s="106" t="s">
        <v>118</v>
      </c>
      <c r="C159" s="298" t="s">
        <v>161</v>
      </c>
      <c r="D159" s="299"/>
      <c r="E159" s="107">
        <v>18.18</v>
      </c>
      <c r="F159" s="108">
        <v>1447</v>
      </c>
      <c r="G159" s="109">
        <f t="shared" si="55"/>
        <v>26306.46</v>
      </c>
      <c r="H159" s="26"/>
      <c r="I159" s="110">
        <v>3</v>
      </c>
      <c r="J159" s="111">
        <v>3600</v>
      </c>
      <c r="K159" s="112">
        <f t="shared" si="41"/>
        <v>1200</v>
      </c>
      <c r="L159" s="113">
        <v>3</v>
      </c>
      <c r="M159" s="111">
        <f t="shared" si="56"/>
        <v>3117.4147217235145</v>
      </c>
      <c r="N159" s="112">
        <f t="shared" si="49"/>
        <v>1039.1382405745048</v>
      </c>
      <c r="O159" s="114">
        <f t="shared" si="50"/>
        <v>0</v>
      </c>
      <c r="P159" s="115">
        <f t="shared" si="51"/>
        <v>-160.86175942549517</v>
      </c>
      <c r="Q159" s="116">
        <f t="shared" si="52"/>
        <v>0.86594853381208736</v>
      </c>
      <c r="R159" s="309"/>
      <c r="S159" s="47">
        <v>0.73343749999999996</v>
      </c>
      <c r="T159" s="48">
        <v>0.75277777777777777</v>
      </c>
      <c r="U159" s="117">
        <v>15.049999999999955</v>
      </c>
      <c r="V159" s="118">
        <v>27.850000000000037</v>
      </c>
      <c r="W159" s="119"/>
      <c r="X159" s="13"/>
      <c r="Y159" s="300"/>
      <c r="Z159" s="301"/>
      <c r="AA159" s="187">
        <f t="shared" si="53"/>
        <v>-482.5852782764855</v>
      </c>
      <c r="AB159" s="116">
        <f t="shared" si="54"/>
        <v>0.86594853381208736</v>
      </c>
      <c r="AC159" s="314"/>
    </row>
    <row r="160" spans="1:29" ht="15.75" customHeight="1">
      <c r="A160" s="303"/>
      <c r="B160" s="106" t="s">
        <v>118</v>
      </c>
      <c r="C160" s="298" t="s">
        <v>162</v>
      </c>
      <c r="D160" s="299"/>
      <c r="E160" s="107">
        <v>24.82</v>
      </c>
      <c r="F160" s="108">
        <v>2974</v>
      </c>
      <c r="G160" s="109">
        <f t="shared" si="55"/>
        <v>73814.680000000008</v>
      </c>
      <c r="H160" s="26"/>
      <c r="I160" s="110">
        <v>4</v>
      </c>
      <c r="J160" s="111">
        <v>3300</v>
      </c>
      <c r="K160" s="112">
        <f t="shared" si="41"/>
        <v>825</v>
      </c>
      <c r="L160" s="113">
        <v>4</v>
      </c>
      <c r="M160" s="111">
        <f t="shared" si="56"/>
        <v>2922.0524017467219</v>
      </c>
      <c r="N160" s="112">
        <f t="shared" si="49"/>
        <v>730.51310043668047</v>
      </c>
      <c r="O160" s="114">
        <f t="shared" si="50"/>
        <v>0</v>
      </c>
      <c r="P160" s="115">
        <f t="shared" si="51"/>
        <v>-94.486899563319525</v>
      </c>
      <c r="Q160" s="116">
        <f t="shared" si="52"/>
        <v>0.88547042477173388</v>
      </c>
      <c r="R160" s="309"/>
      <c r="S160" s="47">
        <v>0.7631944444444444</v>
      </c>
      <c r="T160" s="48">
        <v>0.80560185185185185</v>
      </c>
      <c r="U160" s="117">
        <v>14.999999999999947</v>
      </c>
      <c r="V160" s="118">
        <v>61.066666666666727</v>
      </c>
      <c r="W160" s="119"/>
      <c r="X160" s="13"/>
      <c r="Y160" s="300"/>
      <c r="Z160" s="301"/>
      <c r="AA160" s="187">
        <f t="shared" si="53"/>
        <v>-377.9475982532781</v>
      </c>
      <c r="AB160" s="116">
        <f t="shared" si="54"/>
        <v>0.88547042477173388</v>
      </c>
      <c r="AC160" s="314"/>
    </row>
    <row r="161" spans="1:29" ht="15.75" customHeight="1">
      <c r="A161" s="303"/>
      <c r="B161" s="106" t="s">
        <v>118</v>
      </c>
      <c r="C161" s="298" t="s">
        <v>163</v>
      </c>
      <c r="D161" s="299"/>
      <c r="E161" s="107">
        <v>25.03</v>
      </c>
      <c r="F161" s="108">
        <v>2397</v>
      </c>
      <c r="G161" s="109">
        <f t="shared" si="55"/>
        <v>59996.91</v>
      </c>
      <c r="H161" s="26"/>
      <c r="I161" s="110">
        <v>4</v>
      </c>
      <c r="J161" s="111">
        <v>3300</v>
      </c>
      <c r="K161" s="112">
        <f t="shared" si="41"/>
        <v>825</v>
      </c>
      <c r="L161" s="113">
        <v>4</v>
      </c>
      <c r="M161" s="111">
        <f t="shared" si="56"/>
        <v>2919.2151556156987</v>
      </c>
      <c r="N161" s="112">
        <f t="shared" si="49"/>
        <v>729.80378890392467</v>
      </c>
      <c r="O161" s="114">
        <f t="shared" si="50"/>
        <v>0</v>
      </c>
      <c r="P161" s="115">
        <f t="shared" si="51"/>
        <v>-95.196211096075331</v>
      </c>
      <c r="Q161" s="116">
        <f t="shared" si="52"/>
        <v>0.88461065321687837</v>
      </c>
      <c r="R161" s="309"/>
      <c r="S161" s="47">
        <v>0.81597222222222221</v>
      </c>
      <c r="T161" s="48">
        <v>0.85018518518518515</v>
      </c>
      <c r="U161" s="117">
        <v>14.933333333333323</v>
      </c>
      <c r="V161" s="118">
        <v>49.266666666666637</v>
      </c>
      <c r="W161" s="119">
        <v>0.85018518518518515</v>
      </c>
      <c r="X161" s="123">
        <v>0.90416666666666667</v>
      </c>
      <c r="Y161" s="300"/>
      <c r="Z161" s="301"/>
      <c r="AA161" s="187">
        <f t="shared" si="53"/>
        <v>-380.78484438430132</v>
      </c>
      <c r="AB161" s="116">
        <f t="shared" si="54"/>
        <v>0.88461065321687837</v>
      </c>
      <c r="AC161" s="314"/>
    </row>
    <row r="162" spans="1:29" ht="15.75" customHeight="1">
      <c r="A162" s="304"/>
      <c r="B162" s="106" t="s">
        <v>118</v>
      </c>
      <c r="C162" s="298" t="s">
        <v>164</v>
      </c>
      <c r="D162" s="299"/>
      <c r="E162" s="107">
        <v>18.18</v>
      </c>
      <c r="F162" s="108">
        <v>2757</v>
      </c>
      <c r="G162" s="109">
        <f t="shared" si="55"/>
        <v>50122.26</v>
      </c>
      <c r="H162" s="13"/>
      <c r="I162" s="110">
        <v>3</v>
      </c>
      <c r="J162" s="111">
        <v>3600</v>
      </c>
      <c r="K162" s="112">
        <f t="shared" si="41"/>
        <v>1200</v>
      </c>
      <c r="L162" s="126">
        <v>3</v>
      </c>
      <c r="M162" s="111">
        <f t="shared" si="56"/>
        <v>3117.2110552763861</v>
      </c>
      <c r="N162" s="112">
        <f t="shared" si="49"/>
        <v>1039.0703517587954</v>
      </c>
      <c r="O162" s="114">
        <f t="shared" si="50"/>
        <v>0</v>
      </c>
      <c r="P162" s="115">
        <f t="shared" si="51"/>
        <v>-160.92964824120463</v>
      </c>
      <c r="Q162" s="116">
        <f t="shared" si="52"/>
        <v>0.86589195979899614</v>
      </c>
      <c r="R162" s="309"/>
      <c r="S162" s="47">
        <v>0.90416666666666667</v>
      </c>
      <c r="T162" s="48">
        <v>0.94101851851851848</v>
      </c>
      <c r="U162" s="117">
        <v>77.733333333333391</v>
      </c>
      <c r="V162" s="118">
        <v>53.066666666666592</v>
      </c>
      <c r="W162" s="119"/>
      <c r="X162" s="123"/>
      <c r="Y162" s="300"/>
      <c r="Z162" s="301"/>
      <c r="AA162" s="187">
        <f t="shared" si="53"/>
        <v>-482.78894472361389</v>
      </c>
      <c r="AB162" s="116">
        <f t="shared" si="54"/>
        <v>0.86589195979899614</v>
      </c>
      <c r="AC162" s="314"/>
    </row>
    <row r="163" spans="1:29" ht="15.75" customHeight="1">
      <c r="A163" s="304"/>
      <c r="B163" s="106" t="s">
        <v>118</v>
      </c>
      <c r="C163" s="298" t="s">
        <v>159</v>
      </c>
      <c r="D163" s="299"/>
      <c r="E163" s="107">
        <v>14.28</v>
      </c>
      <c r="F163" s="108">
        <v>4558</v>
      </c>
      <c r="G163" s="129">
        <f t="shared" si="55"/>
        <v>65088.24</v>
      </c>
      <c r="H163" s="130"/>
      <c r="I163" s="110">
        <v>3</v>
      </c>
      <c r="J163" s="111">
        <v>3600</v>
      </c>
      <c r="K163" s="112">
        <f t="shared" si="41"/>
        <v>1200</v>
      </c>
      <c r="L163" s="113">
        <v>3</v>
      </c>
      <c r="M163" s="111">
        <f t="shared" si="56"/>
        <v>3114.8063781321307</v>
      </c>
      <c r="N163" s="112">
        <f t="shared" si="49"/>
        <v>1038.2687927107102</v>
      </c>
      <c r="O163" s="114">
        <f t="shared" si="50"/>
        <v>0</v>
      </c>
      <c r="P163" s="115">
        <f t="shared" si="51"/>
        <v>-161.73120728928984</v>
      </c>
      <c r="Q163" s="116">
        <f t="shared" si="52"/>
        <v>0.86522399392559179</v>
      </c>
      <c r="R163" s="309"/>
      <c r="S163" s="47">
        <v>0.95152777777777775</v>
      </c>
      <c r="T163" s="48">
        <v>1.0124999999999997</v>
      </c>
      <c r="U163" s="117">
        <v>15.133333333333354</v>
      </c>
      <c r="V163" s="118">
        <v>87.799999999999656</v>
      </c>
      <c r="W163" s="119"/>
      <c r="X163" s="50"/>
      <c r="Y163" s="300"/>
      <c r="Z163" s="301"/>
      <c r="AA163" s="187">
        <f t="shared" si="53"/>
        <v>-485.1936218678693</v>
      </c>
      <c r="AB163" s="116">
        <f t="shared" si="54"/>
        <v>0.86522399392559191</v>
      </c>
      <c r="AC163" s="314"/>
    </row>
    <row r="164" spans="1:29" ht="15.75" customHeight="1">
      <c r="A164" s="304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87"/>
      <c r="AB164" s="116"/>
      <c r="AC164" s="314"/>
    </row>
    <row r="165" spans="1:29" ht="15.75" customHeight="1">
      <c r="A165" s="304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87"/>
      <c r="AB165" s="116"/>
      <c r="AC165" s="314"/>
    </row>
    <row r="166" spans="1:29" ht="15.75" customHeight="1">
      <c r="A166" s="304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34"/>
      <c r="X166" s="135"/>
      <c r="Y166" s="300"/>
      <c r="Z166" s="301"/>
      <c r="AA166" s="187"/>
      <c r="AB166" s="116"/>
      <c r="AC166" s="314"/>
    </row>
    <row r="167" spans="1:29" ht="15.75" customHeight="1">
      <c r="A167" s="304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34"/>
      <c r="X167" s="135"/>
      <c r="Y167" s="300"/>
      <c r="Z167" s="301"/>
      <c r="AA167" s="187"/>
      <c r="AB167" s="116"/>
      <c r="AC167" s="314"/>
    </row>
    <row r="168" spans="1:29" ht="15.75" customHeight="1">
      <c r="A168" s="304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87"/>
      <c r="AB168" s="116"/>
      <c r="AC168" s="314"/>
    </row>
    <row r="169" spans="1:29" ht="15.75" customHeight="1">
      <c r="A169" s="304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87"/>
      <c r="AB169" s="116"/>
      <c r="AC169" s="314"/>
    </row>
    <row r="170" spans="1:29" ht="15.75" customHeight="1">
      <c r="A170" s="304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87"/>
      <c r="AB170" s="116"/>
      <c r="AC170" s="314"/>
    </row>
    <row r="171" spans="1:29" ht="15.75" customHeight="1">
      <c r="A171" s="304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19"/>
      <c r="X171" s="123"/>
      <c r="Y171" s="300"/>
      <c r="Z171" s="301"/>
      <c r="AA171" s="187"/>
      <c r="AB171" s="116"/>
      <c r="AC171" s="314"/>
    </row>
    <row r="172" spans="1:29" ht="15.75" customHeight="1">
      <c r="A172" s="304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87"/>
      <c r="AB172" s="116"/>
      <c r="AC172" s="314"/>
    </row>
    <row r="173" spans="1:29" ht="15.75" customHeight="1">
      <c r="A173" s="304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8"/>
      <c r="AB173" s="133"/>
      <c r="AC173" s="314"/>
    </row>
    <row r="174" spans="1:29" ht="15.75" customHeight="1" thickBot="1">
      <c r="A174" s="305"/>
      <c r="B174" s="144" t="s">
        <v>124</v>
      </c>
      <c r="C174" s="295"/>
      <c r="D174" s="295"/>
      <c r="E174" s="145"/>
      <c r="F174" s="182"/>
      <c r="G174" s="146"/>
      <c r="H174" s="75"/>
      <c r="I174" s="147">
        <f t="shared" ref="I174:J174" si="57">AVERAGE(I158:I173)</f>
        <v>3.3333333333333335</v>
      </c>
      <c r="J174" s="148">
        <f t="shared" si="57"/>
        <v>3500</v>
      </c>
      <c r="K174" s="149">
        <f t="shared" ref="K174" si="58">J174/I174</f>
        <v>1050</v>
      </c>
      <c r="L174" s="147">
        <f t="shared" ref="L174:M174" si="59">AVERAGE(L158:L173)</f>
        <v>3.3333333333333335</v>
      </c>
      <c r="M174" s="148">
        <f t="shared" si="59"/>
        <v>3051.2145650365965</v>
      </c>
      <c r="N174" s="149">
        <f>M174/L174</f>
        <v>915.36436951097892</v>
      </c>
      <c r="O174" s="150">
        <f>L174-I174</f>
        <v>0</v>
      </c>
      <c r="P174" s="151">
        <f>N174-K174</f>
        <v>-134.63563048902108</v>
      </c>
      <c r="Q174" s="152">
        <f>N174/K174</f>
        <v>0.87177559001045613</v>
      </c>
      <c r="R174" s="310"/>
      <c r="S174" s="153">
        <f>S158</f>
        <v>0.70833333333333337</v>
      </c>
      <c r="T174" s="154">
        <f>INDEX(T158:T173,COUNTA(T158:T173))</f>
        <v>1.0124999999999997</v>
      </c>
      <c r="U174" s="155"/>
      <c r="V174" s="181"/>
      <c r="W174" s="182"/>
      <c r="X174" s="149"/>
      <c r="Y174" s="296"/>
      <c r="Z174" s="297"/>
      <c r="AA174" s="189">
        <f>M174-J174</f>
        <v>-448.78543496340353</v>
      </c>
      <c r="AB174" s="152">
        <f>M174/J174</f>
        <v>0.87177559001045613</v>
      </c>
      <c r="AC174" s="315"/>
    </row>
    <row r="176" spans="1:29">
      <c r="Y176" s="294" t="s">
        <v>165</v>
      </c>
      <c r="Z176" s="294"/>
    </row>
    <row r="177" spans="25:26">
      <c r="Y177" s="294" t="s">
        <v>166</v>
      </c>
      <c r="Z177" s="294"/>
    </row>
    <row r="178" spans="25:26">
      <c r="Y178" s="294" t="s">
        <v>167</v>
      </c>
      <c r="Z178" s="294"/>
    </row>
    <row r="179" spans="25:26">
      <c r="Y179" s="294" t="s">
        <v>168</v>
      </c>
      <c r="Z179" s="294"/>
    </row>
    <row r="180" spans="25:26">
      <c r="Y180" s="294" t="s">
        <v>169</v>
      </c>
      <c r="Z180" s="294"/>
    </row>
    <row r="181" spans="25:26">
      <c r="Y181" s="294" t="s">
        <v>170</v>
      </c>
      <c r="Z181" s="294"/>
    </row>
    <row r="182" spans="25:26">
      <c r="Y182" s="294" t="s">
        <v>171</v>
      </c>
      <c r="Z182" s="294"/>
    </row>
    <row r="183" spans="25:26">
      <c r="Y183" s="294" t="s">
        <v>172</v>
      </c>
      <c r="Z183" s="294"/>
    </row>
    <row r="184" spans="25:26">
      <c r="Y184" s="294" t="s">
        <v>173</v>
      </c>
      <c r="Z184" s="294"/>
    </row>
    <row r="185" spans="25:26">
      <c r="Y185" s="294" t="s">
        <v>174</v>
      </c>
      <c r="Z185" s="294"/>
    </row>
    <row r="186" spans="25:26">
      <c r="Y186" s="294" t="s">
        <v>175</v>
      </c>
      <c r="Z186" s="294"/>
    </row>
    <row r="187" spans="25:26">
      <c r="Y187" s="294" t="s">
        <v>176</v>
      </c>
      <c r="Z187" s="294"/>
    </row>
    <row r="188" spans="25:26">
      <c r="Y188" s="294" t="s">
        <v>177</v>
      </c>
      <c r="Z188" s="294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5" type="noConversion"/>
  <conditionalFormatting sqref="O5:O174">
    <cfRule type="cellIs" dxfId="724" priority="1" operator="greaterThan">
      <formula>0</formula>
    </cfRule>
  </conditionalFormatting>
  <conditionalFormatting sqref="P5:P174 AA5:AA174">
    <cfRule type="cellIs" dxfId="723" priority="4" operator="lessThan">
      <formula>0</formula>
    </cfRule>
  </conditionalFormatting>
  <conditionalFormatting sqref="Q5:Q174 AB5:AB174">
    <cfRule type="cellIs" dxfId="722" priority="2" operator="greaterThan">
      <formula>1</formula>
    </cfRule>
    <cfRule type="cellIs" dxfId="721" priority="3" operator="lessThan">
      <formula>0.8</formula>
    </cfRule>
  </conditionalFormatting>
  <conditionalFormatting sqref="AC5:AC6 R5:R174 AC90:AC95">
    <cfRule type="cellIs" dxfId="720" priority="5" operator="lessThan">
      <formula>0.8</formula>
    </cfRule>
  </conditionalFormatting>
  <conditionalFormatting sqref="AC12:AC20">
    <cfRule type="cellIs" dxfId="719" priority="14" operator="lessThan">
      <formula>0.8</formula>
    </cfRule>
  </conditionalFormatting>
  <conditionalFormatting sqref="AC22:AC27">
    <cfRule type="cellIs" dxfId="718" priority="13" operator="lessThan">
      <formula>0.8</formula>
    </cfRule>
  </conditionalFormatting>
  <conditionalFormatting sqref="AC39">
    <cfRule type="cellIs" dxfId="717" priority="12" operator="lessThan">
      <formula>0.8</formula>
    </cfRule>
  </conditionalFormatting>
  <conditionalFormatting sqref="AC56">
    <cfRule type="cellIs" dxfId="716" priority="7" operator="lessThan">
      <formula>0.8</formula>
    </cfRule>
  </conditionalFormatting>
  <conditionalFormatting sqref="AC73:AC78">
    <cfRule type="cellIs" dxfId="715" priority="6" operator="lessThan">
      <formula>0.8</formula>
    </cfRule>
  </conditionalFormatting>
  <conditionalFormatting sqref="AC107">
    <cfRule type="cellIs" dxfId="714" priority="11" operator="lessThan">
      <formula>0.8</formula>
    </cfRule>
  </conditionalFormatting>
  <conditionalFormatting sqref="AC124">
    <cfRule type="cellIs" dxfId="713" priority="10" operator="lessThan">
      <formula>0.8</formula>
    </cfRule>
  </conditionalFormatting>
  <conditionalFormatting sqref="AC141">
    <cfRule type="cellIs" dxfId="712" priority="9" operator="lessThan">
      <formula>0.8</formula>
    </cfRule>
  </conditionalFormatting>
  <conditionalFormatting sqref="AC158:AC163">
    <cfRule type="cellIs" dxfId="711" priority="8" operator="lessThan">
      <formula>0.8</formula>
    </cfRule>
  </conditionalFormatting>
  <dataValidations count="1">
    <dataValidation type="list" allowBlank="1" showInputMessage="1" showErrorMessage="1" sqref="Y5:Z174" xr:uid="{52C2C83A-729B-4862-AB8A-F22D4B4A62DA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5597B-862B-4977-91D2-ADC5A647C254}">
  <sheetPr>
    <tabColor theme="8" tint="0.59999389629810485"/>
    <pageSetUpPr fitToPage="1"/>
  </sheetPr>
  <dimension ref="A1:AK137"/>
  <sheetViews>
    <sheetView zoomScale="85" zoomScaleNormal="85" workbookViewId="0">
      <pane ySplit="4" topLeftCell="A5" activePane="bottomLeft" state="frozen"/>
      <selection pane="bottomLeft" activeCell="J46" sqref="J46"/>
      <selection activeCell="J46" sqref="J46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SUM(F5:F123)</f>
        <v>62353</v>
      </c>
      <c r="E1" s="94" t="s">
        <v>4</v>
      </c>
      <c r="F1" s="95">
        <f>SUM(G5:G123)</f>
        <v>3362389.3300000005</v>
      </c>
      <c r="G1" s="96" t="s">
        <v>85</v>
      </c>
      <c r="H1" s="97">
        <f>L21+L38+L55+L72+L89+L106+L123</f>
        <v>132.58333333333331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46019</v>
      </c>
      <c r="B2" s="353"/>
      <c r="C2" s="98" t="s">
        <v>41</v>
      </c>
      <c r="D2" s="99">
        <f>AVERAGE(N21,N38,N55,N72,N89,N106,N123)</f>
        <v>150.61401196223395</v>
      </c>
      <c r="E2" s="99" t="s">
        <v>92</v>
      </c>
      <c r="F2" s="100">
        <f>F1/D1</f>
        <v>53.925061023527348</v>
      </c>
      <c r="G2" s="101" t="s">
        <v>93</v>
      </c>
      <c r="H2" s="102">
        <f>COUNT(H5:H123)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SUM(Y21+Y38+Y55+Y72+Y89+Y106)</f>
        <v>0</v>
      </c>
      <c r="Z2" s="195">
        <f>SUM(Z21+Z38+Z55+Z72+Z89+Z106)</f>
        <v>0</v>
      </c>
      <c r="AA2" s="398"/>
      <c r="AB2" s="399"/>
      <c r="AC2" s="196">
        <f t="shared" ref="AC2:AD2" si="0">SUM(AC21+AC38+AC55+AC72+AC89+AC106)</f>
        <v>0</v>
      </c>
      <c r="AD2" s="197">
        <f t="shared" si="0"/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16" t="s">
        <v>185</v>
      </c>
      <c r="B5" s="120" t="s">
        <v>186</v>
      </c>
      <c r="C5" s="383" t="s">
        <v>187</v>
      </c>
      <c r="D5" s="383"/>
      <c r="E5" s="162">
        <v>56.77</v>
      </c>
      <c r="F5" s="166">
        <v>4078</v>
      </c>
      <c r="G5" s="163">
        <f t="shared" ref="G5:G9" si="1">E5*F5</f>
        <v>231508.06000000003</v>
      </c>
      <c r="H5" s="164"/>
      <c r="I5" s="165">
        <v>25</v>
      </c>
      <c r="J5" s="166">
        <v>2000</v>
      </c>
      <c r="K5" s="167">
        <f>J5/I5</f>
        <v>80</v>
      </c>
      <c r="L5" s="168">
        <v>25</v>
      </c>
      <c r="M5" s="166">
        <f>F5/V5*60</f>
        <v>1776.2613430127049</v>
      </c>
      <c r="N5" s="167">
        <f>M5/L5</f>
        <v>71.050453720508187</v>
      </c>
      <c r="O5" s="169">
        <f>L5-I5</f>
        <v>0</v>
      </c>
      <c r="P5" s="170">
        <f>N5-K5</f>
        <v>-8.9495462794918126</v>
      </c>
      <c r="Q5" s="171">
        <f>N5/K5</f>
        <v>0.88813067150635239</v>
      </c>
      <c r="R5" s="308">
        <f>Q21</f>
        <v>0.88810027859232021</v>
      </c>
      <c r="S5" s="172">
        <v>0.25017361111111114</v>
      </c>
      <c r="T5" s="173">
        <v>0.34583333333333333</v>
      </c>
      <c r="U5" s="174"/>
      <c r="V5" s="175">
        <v>137.74999999999994</v>
      </c>
      <c r="W5" s="208"/>
      <c r="X5" s="167"/>
      <c r="Y5" s="202"/>
      <c r="Z5" s="203"/>
      <c r="AA5" s="311"/>
      <c r="AB5" s="312"/>
      <c r="AC5" s="202"/>
      <c r="AD5" s="203"/>
      <c r="AE5" s="311"/>
      <c r="AF5" s="312"/>
      <c r="AG5" s="311"/>
      <c r="AH5" s="312"/>
      <c r="AI5" s="204">
        <f>M5-J5</f>
        <v>-223.73865698729514</v>
      </c>
      <c r="AJ5" s="143">
        <f>M5/J5</f>
        <v>0.88813067150635239</v>
      </c>
      <c r="AK5" s="384">
        <f>AJ21</f>
        <v>0.88810027859232021</v>
      </c>
    </row>
    <row r="6" spans="1:37" ht="15.75" customHeight="1">
      <c r="A6" s="317"/>
      <c r="B6" s="106" t="s">
        <v>188</v>
      </c>
      <c r="C6" s="382" t="s">
        <v>189</v>
      </c>
      <c r="D6" s="382"/>
      <c r="E6" s="107">
        <v>24.07</v>
      </c>
      <c r="F6" s="108">
        <v>1324</v>
      </c>
      <c r="G6" s="109">
        <f t="shared" si="1"/>
        <v>31868.68</v>
      </c>
      <c r="H6" s="26"/>
      <c r="I6" s="110">
        <v>20</v>
      </c>
      <c r="J6" s="111">
        <v>2600</v>
      </c>
      <c r="K6" s="112">
        <f t="shared" ref="K6:K42" si="2">J6/I6</f>
        <v>130</v>
      </c>
      <c r="L6" s="113">
        <v>20</v>
      </c>
      <c r="M6" s="111">
        <f>F6/V6*60</f>
        <v>2305.9506531204624</v>
      </c>
      <c r="N6" s="112">
        <f>M6/L6</f>
        <v>115.29753265602312</v>
      </c>
      <c r="O6" s="114">
        <f>L6-I6</f>
        <v>0</v>
      </c>
      <c r="P6" s="115">
        <f>N6-K6</f>
        <v>-14.702467343976878</v>
      </c>
      <c r="Q6" s="116">
        <f>N6/K6</f>
        <v>0.88690409735402398</v>
      </c>
      <c r="R6" s="309"/>
      <c r="S6" s="47">
        <v>0.34930555555555554</v>
      </c>
      <c r="T6" s="48">
        <v>0.37322916666666667</v>
      </c>
      <c r="U6" s="117">
        <v>4.9999999999999822</v>
      </c>
      <c r="V6" s="118">
        <v>34.450000000000031</v>
      </c>
      <c r="W6" s="119"/>
      <c r="X6" s="123"/>
      <c r="Y6" s="106"/>
      <c r="Z6" s="205"/>
      <c r="AA6" s="300"/>
      <c r="AB6" s="301"/>
      <c r="AC6" s="106"/>
      <c r="AD6" s="205"/>
      <c r="AE6" s="300"/>
      <c r="AF6" s="301"/>
      <c r="AG6" s="300"/>
      <c r="AH6" s="301"/>
      <c r="AI6" s="124">
        <f>M6-J6</f>
        <v>-294.04934687953755</v>
      </c>
      <c r="AJ6" s="116">
        <f>M6/J6</f>
        <v>0.88690409735402398</v>
      </c>
      <c r="AK6" s="380"/>
    </row>
    <row r="7" spans="1:37" ht="15.75" customHeight="1">
      <c r="A7" s="317"/>
      <c r="B7" s="106" t="s">
        <v>188</v>
      </c>
      <c r="C7" s="382" t="s">
        <v>190</v>
      </c>
      <c r="D7" s="382"/>
      <c r="E7" s="107">
        <v>29.97</v>
      </c>
      <c r="F7" s="108">
        <v>2738</v>
      </c>
      <c r="G7" s="109">
        <f t="shared" si="1"/>
        <v>82057.86</v>
      </c>
      <c r="H7" s="26"/>
      <c r="I7" s="110">
        <v>20</v>
      </c>
      <c r="J7" s="111">
        <v>2600</v>
      </c>
      <c r="K7" s="112">
        <f t="shared" si="2"/>
        <v>130</v>
      </c>
      <c r="L7" s="113">
        <v>20</v>
      </c>
      <c r="M7" s="111">
        <f>F7/V7*60</f>
        <v>2306.7633980809742</v>
      </c>
      <c r="N7" s="112">
        <f>M7/L7</f>
        <v>115.33816990404871</v>
      </c>
      <c r="O7" s="114">
        <f>L7-I7</f>
        <v>0</v>
      </c>
      <c r="P7" s="115">
        <f>N7-K7</f>
        <v>-14.661830095951288</v>
      </c>
      <c r="Q7" s="116">
        <f>N7/K7</f>
        <v>0.88721669156960548</v>
      </c>
      <c r="R7" s="309"/>
      <c r="S7" s="47">
        <v>0.37638888888888888</v>
      </c>
      <c r="T7" s="48">
        <v>0.42584490740740738</v>
      </c>
      <c r="U7" s="117">
        <v>4.5499999999999918</v>
      </c>
      <c r="V7" s="118">
        <v>71.21666666666664</v>
      </c>
      <c r="W7" s="119"/>
      <c r="X7" s="123"/>
      <c r="Y7" s="106"/>
      <c r="Z7" s="205"/>
      <c r="AA7" s="300"/>
      <c r="AB7" s="301"/>
      <c r="AC7" s="106"/>
      <c r="AD7" s="205"/>
      <c r="AE7" s="300"/>
      <c r="AF7" s="301"/>
      <c r="AG7" s="300"/>
      <c r="AH7" s="301"/>
      <c r="AI7" s="124">
        <f>M7-J7</f>
        <v>-293.23660191902582</v>
      </c>
      <c r="AJ7" s="116">
        <f>M7/J7</f>
        <v>0.88721669156960548</v>
      </c>
      <c r="AK7" s="380"/>
    </row>
    <row r="8" spans="1:37" ht="15.75" customHeight="1">
      <c r="A8" s="317"/>
      <c r="B8" s="106" t="s">
        <v>191</v>
      </c>
      <c r="C8" s="382" t="s">
        <v>192</v>
      </c>
      <c r="D8" s="382"/>
      <c r="E8" s="107">
        <v>77.34</v>
      </c>
      <c r="F8" s="108">
        <v>2685</v>
      </c>
      <c r="G8" s="109">
        <f t="shared" si="1"/>
        <v>207657.90000000002</v>
      </c>
      <c r="H8" s="26"/>
      <c r="I8" s="110">
        <v>25</v>
      </c>
      <c r="J8" s="111">
        <v>2000</v>
      </c>
      <c r="K8" s="112">
        <f t="shared" si="2"/>
        <v>80</v>
      </c>
      <c r="L8" s="113">
        <v>25</v>
      </c>
      <c r="M8" s="111">
        <f>F8/V8*60</f>
        <v>1776.185226019845</v>
      </c>
      <c r="N8" s="112">
        <f>M8/L8</f>
        <v>71.047409040793795</v>
      </c>
      <c r="O8" s="114">
        <f>L8-I8</f>
        <v>0</v>
      </c>
      <c r="P8" s="115">
        <f>N8-K8</f>
        <v>-8.952590959206205</v>
      </c>
      <c r="Q8" s="116">
        <f>N8/K8</f>
        <v>0.88809261300992248</v>
      </c>
      <c r="R8" s="309"/>
      <c r="S8" s="47">
        <v>0.42937500000000001</v>
      </c>
      <c r="T8" s="48">
        <v>0.49236111111111114</v>
      </c>
      <c r="U8" s="117">
        <v>5.0833333333333819</v>
      </c>
      <c r="V8" s="118">
        <v>90.700000000000031</v>
      </c>
      <c r="W8" s="119">
        <v>0.49236111111111114</v>
      </c>
      <c r="X8" s="123">
        <v>0.53263888888888888</v>
      </c>
      <c r="Y8" s="106"/>
      <c r="Z8" s="205"/>
      <c r="AA8" s="300"/>
      <c r="AB8" s="301"/>
      <c r="AC8" s="106"/>
      <c r="AD8" s="205"/>
      <c r="AE8" s="300"/>
      <c r="AF8" s="301"/>
      <c r="AG8" s="300"/>
      <c r="AH8" s="301"/>
      <c r="AI8" s="124">
        <f>M8-J8</f>
        <v>-223.814773980155</v>
      </c>
      <c r="AJ8" s="116">
        <f>M8/J8</f>
        <v>0.88809261300992248</v>
      </c>
      <c r="AK8" s="380"/>
    </row>
    <row r="9" spans="1:37" ht="15.75" customHeight="1">
      <c r="A9" s="317"/>
      <c r="B9" s="106" t="s">
        <v>191</v>
      </c>
      <c r="C9" s="382" t="s">
        <v>193</v>
      </c>
      <c r="D9" s="382"/>
      <c r="E9" s="107">
        <v>59.52</v>
      </c>
      <c r="F9" s="108">
        <v>5701</v>
      </c>
      <c r="G9" s="109">
        <f t="shared" si="1"/>
        <v>339323.52</v>
      </c>
      <c r="H9" s="13"/>
      <c r="I9" s="110">
        <v>25</v>
      </c>
      <c r="J9" s="111">
        <v>2000</v>
      </c>
      <c r="K9" s="112">
        <f t="shared" si="2"/>
        <v>80</v>
      </c>
      <c r="L9" s="126">
        <v>25</v>
      </c>
      <c r="M9" s="111">
        <f>F9/V9*60</f>
        <v>1781.5625000000005</v>
      </c>
      <c r="N9" s="112">
        <f>M9/L9</f>
        <v>71.262500000000017</v>
      </c>
      <c r="O9" s="114">
        <f>L9-I9</f>
        <v>0</v>
      </c>
      <c r="P9" s="115">
        <f>N9-K9</f>
        <v>-8.7374999999999829</v>
      </c>
      <c r="Q9" s="116">
        <f>N9/K9</f>
        <v>0.89078125000000019</v>
      </c>
      <c r="R9" s="309"/>
      <c r="S9" s="47">
        <v>0.53263888888888888</v>
      </c>
      <c r="T9" s="48">
        <v>0.66597222222222219</v>
      </c>
      <c r="U9" s="117">
        <v>57.999999999999957</v>
      </c>
      <c r="V9" s="118">
        <v>191.99999999999994</v>
      </c>
      <c r="W9" s="119"/>
      <c r="X9" s="123"/>
      <c r="Y9" s="106"/>
      <c r="Z9" s="205"/>
      <c r="AA9" s="300"/>
      <c r="AB9" s="301"/>
      <c r="AC9" s="106"/>
      <c r="AD9" s="205"/>
      <c r="AE9" s="300"/>
      <c r="AF9" s="301"/>
      <c r="AG9" s="300"/>
      <c r="AH9" s="301"/>
      <c r="AI9" s="124">
        <f>M9-J9</f>
        <v>-218.43749999999955</v>
      </c>
      <c r="AJ9" s="116">
        <f>M9/J9</f>
        <v>0.89078125000000019</v>
      </c>
      <c r="AK9" s="380"/>
    </row>
    <row r="10" spans="1:37" ht="15.75" customHeight="1">
      <c r="A10" s="317"/>
      <c r="B10" s="106"/>
      <c r="C10" s="382"/>
      <c r="D10" s="382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47"/>
      <c r="T10" s="48"/>
      <c r="U10" s="117"/>
      <c r="V10" s="118"/>
      <c r="W10" s="119"/>
      <c r="X10" s="123"/>
      <c r="Y10" s="106"/>
      <c r="Z10" s="205"/>
      <c r="AA10" s="300"/>
      <c r="AB10" s="301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17"/>
      <c r="B11" s="106"/>
      <c r="C11" s="382"/>
      <c r="D11" s="382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47"/>
      <c r="T11" s="48"/>
      <c r="U11" s="117"/>
      <c r="V11" s="118"/>
      <c r="W11" s="119"/>
      <c r="X11" s="123"/>
      <c r="Y11" s="106"/>
      <c r="Z11" s="205"/>
      <c r="AA11" s="300"/>
      <c r="AB11" s="301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17"/>
      <c r="B12" s="106"/>
      <c r="C12" s="382"/>
      <c r="D12" s="382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47"/>
      <c r="T12" s="48"/>
      <c r="U12" s="117"/>
      <c r="V12" s="118"/>
      <c r="W12" s="119"/>
      <c r="X12" s="123"/>
      <c r="Y12" s="106"/>
      <c r="Z12" s="205"/>
      <c r="AA12" s="300"/>
      <c r="AB12" s="301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17"/>
      <c r="B13" s="106"/>
      <c r="C13" s="382"/>
      <c r="D13" s="382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47"/>
      <c r="T13" s="48"/>
      <c r="U13" s="117"/>
      <c r="V13" s="118"/>
      <c r="W13" s="119"/>
      <c r="X13" s="123"/>
      <c r="Y13" s="106"/>
      <c r="Z13" s="205"/>
      <c r="AA13" s="300"/>
      <c r="AB13" s="301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17"/>
      <c r="B14" s="106"/>
      <c r="C14" s="382"/>
      <c r="D14" s="382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47"/>
      <c r="T14" s="48"/>
      <c r="U14" s="117"/>
      <c r="V14" s="118"/>
      <c r="W14" s="119"/>
      <c r="X14" s="123"/>
      <c r="Y14" s="106"/>
      <c r="Z14" s="205"/>
      <c r="AA14" s="300"/>
      <c r="AB14" s="301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17"/>
      <c r="B15" s="106"/>
      <c r="C15" s="382"/>
      <c r="D15" s="382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47"/>
      <c r="T15" s="48"/>
      <c r="U15" s="117"/>
      <c r="V15" s="118"/>
      <c r="W15" s="119"/>
      <c r="X15" s="123"/>
      <c r="Y15" s="106"/>
      <c r="Z15" s="205"/>
      <c r="AA15" s="300"/>
      <c r="AB15" s="301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17"/>
      <c r="B16" s="106"/>
      <c r="C16" s="382"/>
      <c r="D16" s="382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47"/>
      <c r="T16" s="48"/>
      <c r="U16" s="117"/>
      <c r="V16" s="118"/>
      <c r="W16" s="119"/>
      <c r="X16" s="123"/>
      <c r="Y16" s="106"/>
      <c r="Z16" s="205"/>
      <c r="AA16" s="300"/>
      <c r="AB16" s="301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17"/>
      <c r="B17" s="106"/>
      <c r="C17" s="382"/>
      <c r="D17" s="382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47"/>
      <c r="T17" s="48"/>
      <c r="U17" s="117"/>
      <c r="V17" s="118"/>
      <c r="W17" s="119"/>
      <c r="X17" s="123"/>
      <c r="Y17" s="106"/>
      <c r="Z17" s="205"/>
      <c r="AA17" s="300"/>
      <c r="AB17" s="301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17"/>
      <c r="B18" s="106"/>
      <c r="C18" s="382"/>
      <c r="D18" s="382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47"/>
      <c r="T18" s="48"/>
      <c r="U18" s="117"/>
      <c r="V18" s="118"/>
      <c r="W18" s="119"/>
      <c r="X18" s="123"/>
      <c r="Y18" s="106"/>
      <c r="Z18" s="205"/>
      <c r="AA18" s="300"/>
      <c r="AB18" s="301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17"/>
      <c r="B19" s="106"/>
      <c r="C19" s="382"/>
      <c r="D19" s="382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47"/>
      <c r="T19" s="48"/>
      <c r="U19" s="117"/>
      <c r="V19" s="118"/>
      <c r="W19" s="119"/>
      <c r="X19" s="123"/>
      <c r="Y19" s="106"/>
      <c r="Z19" s="205"/>
      <c r="AA19" s="300"/>
      <c r="AB19" s="301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17"/>
      <c r="B20" s="106"/>
      <c r="C20" s="382"/>
      <c r="D20" s="382"/>
      <c r="E20" s="209"/>
      <c r="F20" s="10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47"/>
      <c r="T20" s="48"/>
      <c r="U20" s="140"/>
      <c r="V20" s="118"/>
      <c r="W20" s="119"/>
      <c r="X20" s="123"/>
      <c r="Y20" s="106"/>
      <c r="Z20" s="205"/>
      <c r="AA20" s="300"/>
      <c r="AB20" s="301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ht="15.75" customHeight="1" thickBot="1">
      <c r="A21" s="318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3">AVERAGE(I5:I20)</f>
        <v>23</v>
      </c>
      <c r="J21" s="148">
        <f t="shared" si="3"/>
        <v>2240</v>
      </c>
      <c r="K21" s="149">
        <f t="shared" ref="K21" si="4">J21/I21</f>
        <v>97.391304347826093</v>
      </c>
      <c r="L21" s="147">
        <f t="shared" ref="L21:M21" si="5">AVERAGE(L5:L20)</f>
        <v>23</v>
      </c>
      <c r="M21" s="148">
        <f t="shared" si="5"/>
        <v>1989.3446240467972</v>
      </c>
      <c r="N21" s="149">
        <f t="shared" ref="N21:N26" si="6">M21/L21</f>
        <v>86.493244523773797</v>
      </c>
      <c r="O21" s="150">
        <f t="shared" ref="O21:O26" si="7">L21-I21</f>
        <v>0</v>
      </c>
      <c r="P21" s="151">
        <f t="shared" ref="P21:P26" si="8">N21-K21</f>
        <v>-10.898059824052297</v>
      </c>
      <c r="Q21" s="152">
        <f t="shared" ref="Q21:Q26" si="9">N21/K21</f>
        <v>0.88810027859232021</v>
      </c>
      <c r="R21" s="310"/>
      <c r="S21" s="153">
        <f>S5</f>
        <v>0.25017361111111114</v>
      </c>
      <c r="T21" s="154">
        <f>INDEX(T5:T20,COUNTA(T5:T20))</f>
        <v>0.66597222222222219</v>
      </c>
      <c r="U21" s="155"/>
      <c r="V21" s="181"/>
      <c r="W21" s="182"/>
      <c r="X21" s="149"/>
      <c r="Y21" s="206">
        <f>SUM(Y5:Y20)</f>
        <v>0</v>
      </c>
      <c r="Z21" s="207">
        <f>SUM(Z5:Z20)</f>
        <v>0</v>
      </c>
      <c r="AA21" s="296"/>
      <c r="AB21" s="297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183">
        <f t="shared" ref="AI21:AI26" si="10">M21-J21</f>
        <v>-250.65537595320279</v>
      </c>
      <c r="AJ21" s="152">
        <f t="shared" ref="AJ21:AJ26" si="11">M21/J21</f>
        <v>0.88810027859232021</v>
      </c>
      <c r="AK21" s="381"/>
    </row>
    <row r="22" spans="1:37" ht="15.75" customHeight="1">
      <c r="A22" s="302" t="s">
        <v>194</v>
      </c>
      <c r="B22" s="161" t="s">
        <v>195</v>
      </c>
      <c r="C22" s="306" t="s">
        <v>196</v>
      </c>
      <c r="D22" s="307"/>
      <c r="E22" s="162">
        <v>19.7</v>
      </c>
      <c r="F22" s="174">
        <v>3141</v>
      </c>
      <c r="G22" s="163">
        <f t="shared" ref="G22:G26" si="12">E22*F22</f>
        <v>61877.7</v>
      </c>
      <c r="H22" s="164"/>
      <c r="I22" s="168">
        <v>13</v>
      </c>
      <c r="J22" s="166">
        <v>1200</v>
      </c>
      <c r="K22" s="167">
        <f>J22/I22</f>
        <v>92.307692307692307</v>
      </c>
      <c r="L22" s="168">
        <v>13</v>
      </c>
      <c r="M22" s="166">
        <f>F22/V22*60</f>
        <v>1077.4273463554071</v>
      </c>
      <c r="N22" s="167">
        <f t="shared" si="6"/>
        <v>82.879026642723616</v>
      </c>
      <c r="O22" s="169">
        <f t="shared" si="7"/>
        <v>0</v>
      </c>
      <c r="P22" s="170">
        <f t="shared" si="8"/>
        <v>-9.4286656649686904</v>
      </c>
      <c r="Q22" s="171">
        <f t="shared" si="9"/>
        <v>0.89785612196283915</v>
      </c>
      <c r="R22" s="308">
        <f>Q38</f>
        <v>0.88746983083921005</v>
      </c>
      <c r="S22" s="172">
        <v>0.2083912037037037</v>
      </c>
      <c r="T22" s="173">
        <v>0.3298611111111111</v>
      </c>
      <c r="U22" s="174"/>
      <c r="V22" s="175">
        <v>174.91666666666669</v>
      </c>
      <c r="W22" s="103"/>
      <c r="X22" s="104"/>
      <c r="Y22" s="202"/>
      <c r="Z22" s="203"/>
      <c r="AA22" s="311"/>
      <c r="AB22" s="312"/>
      <c r="AC22" s="202"/>
      <c r="AD22" s="203"/>
      <c r="AE22" s="311"/>
      <c r="AF22" s="312"/>
      <c r="AG22" s="311"/>
      <c r="AH22" s="312"/>
      <c r="AI22" s="121">
        <f t="shared" si="10"/>
        <v>-122.57265364459295</v>
      </c>
      <c r="AJ22" s="171">
        <f t="shared" si="11"/>
        <v>0.89785612196283926</v>
      </c>
      <c r="AK22" s="379">
        <f>AJ38</f>
        <v>0.88746983083920994</v>
      </c>
    </row>
    <row r="23" spans="1:37" ht="15.75" customHeight="1">
      <c r="A23" s="303"/>
      <c r="B23" s="178" t="s">
        <v>191</v>
      </c>
      <c r="C23" s="298" t="s">
        <v>197</v>
      </c>
      <c r="D23" s="299"/>
      <c r="E23" s="107">
        <v>47.37</v>
      </c>
      <c r="F23" s="117">
        <v>1717</v>
      </c>
      <c r="G23" s="109">
        <f t="shared" si="12"/>
        <v>81334.289999999994</v>
      </c>
      <c r="H23" s="26"/>
      <c r="I23" s="113">
        <v>21</v>
      </c>
      <c r="J23" s="111">
        <v>2000</v>
      </c>
      <c r="K23" s="112">
        <f t="shared" si="2"/>
        <v>95.238095238095241</v>
      </c>
      <c r="L23" s="113">
        <v>21</v>
      </c>
      <c r="M23" s="111">
        <f>F23/V23*60</f>
        <v>1772.133027522935</v>
      </c>
      <c r="N23" s="112">
        <f t="shared" si="6"/>
        <v>84.387287024901667</v>
      </c>
      <c r="O23" s="114">
        <f t="shared" si="7"/>
        <v>0</v>
      </c>
      <c r="P23" s="115">
        <f t="shared" si="8"/>
        <v>-10.850808213193574</v>
      </c>
      <c r="Q23" s="116">
        <f t="shared" si="9"/>
        <v>0.8860665137614675</v>
      </c>
      <c r="R23" s="309"/>
      <c r="S23" s="47">
        <v>0.33333333333333331</v>
      </c>
      <c r="T23" s="48">
        <v>0.3737037037037037</v>
      </c>
      <c r="U23" s="117">
        <v>4.9999999999999822</v>
      </c>
      <c r="V23" s="118">
        <v>58.133333333333361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300"/>
      <c r="AH23" s="301"/>
      <c r="AI23" s="124">
        <f t="shared" si="10"/>
        <v>-227.86697247706502</v>
      </c>
      <c r="AJ23" s="116">
        <f t="shared" si="11"/>
        <v>0.8860665137614675</v>
      </c>
      <c r="AK23" s="380"/>
    </row>
    <row r="24" spans="1:37" ht="15.75" customHeight="1">
      <c r="A24" s="303"/>
      <c r="B24" s="178" t="s">
        <v>191</v>
      </c>
      <c r="C24" s="298" t="s">
        <v>198</v>
      </c>
      <c r="D24" s="299"/>
      <c r="E24" s="107">
        <v>53.76</v>
      </c>
      <c r="F24" s="117">
        <v>3964</v>
      </c>
      <c r="G24" s="109">
        <f t="shared" si="12"/>
        <v>213104.63999999998</v>
      </c>
      <c r="H24" s="26"/>
      <c r="I24" s="113">
        <v>20</v>
      </c>
      <c r="J24" s="111">
        <v>2000</v>
      </c>
      <c r="K24" s="112">
        <f t="shared" si="2"/>
        <v>100</v>
      </c>
      <c r="L24" s="113">
        <v>20</v>
      </c>
      <c r="M24" s="111">
        <f>F24/V24*60</f>
        <v>1771.4001986097319</v>
      </c>
      <c r="N24" s="112">
        <f t="shared" si="6"/>
        <v>88.570009930486592</v>
      </c>
      <c r="O24" s="114">
        <f t="shared" si="7"/>
        <v>0</v>
      </c>
      <c r="P24" s="115">
        <f t="shared" si="8"/>
        <v>-11.429990069513408</v>
      </c>
      <c r="Q24" s="116">
        <f t="shared" si="9"/>
        <v>0.88570009930486593</v>
      </c>
      <c r="R24" s="309"/>
      <c r="S24" s="47">
        <v>0.37708333333333333</v>
      </c>
      <c r="T24" s="48">
        <v>0.47032407407407406</v>
      </c>
      <c r="U24" s="117">
        <v>4.8666666666666547</v>
      </c>
      <c r="V24" s="118">
        <v>134.26666666666665</v>
      </c>
      <c r="W24" s="119"/>
      <c r="X24" s="123"/>
      <c r="Y24" s="106"/>
      <c r="Z24" s="205"/>
      <c r="AA24" s="300"/>
      <c r="AB24" s="301"/>
      <c r="AC24" s="106"/>
      <c r="AD24" s="205"/>
      <c r="AE24" s="300"/>
      <c r="AF24" s="301"/>
      <c r="AG24" s="300"/>
      <c r="AH24" s="301"/>
      <c r="AI24" s="124">
        <f t="shared" si="10"/>
        <v>-228.59980139026811</v>
      </c>
      <c r="AJ24" s="116">
        <f t="shared" si="11"/>
        <v>0.88570009930486593</v>
      </c>
      <c r="AK24" s="380"/>
    </row>
    <row r="25" spans="1:37" ht="15.75" customHeight="1">
      <c r="A25" s="303"/>
      <c r="B25" s="178" t="s">
        <v>191</v>
      </c>
      <c r="C25" s="298" t="s">
        <v>199</v>
      </c>
      <c r="D25" s="299"/>
      <c r="E25" s="107">
        <v>64.97</v>
      </c>
      <c r="F25" s="117">
        <v>1089</v>
      </c>
      <c r="G25" s="109">
        <f t="shared" si="12"/>
        <v>70752.33</v>
      </c>
      <c r="H25" s="26"/>
      <c r="I25" s="113">
        <v>20</v>
      </c>
      <c r="J25" s="111">
        <v>2000</v>
      </c>
      <c r="K25" s="112">
        <f t="shared" si="2"/>
        <v>100</v>
      </c>
      <c r="L25" s="113">
        <v>20</v>
      </c>
      <c r="M25" s="111">
        <f>F25/V25*60</f>
        <v>1771.5318572074116</v>
      </c>
      <c r="N25" s="112">
        <f t="shared" si="6"/>
        <v>88.576592860370582</v>
      </c>
      <c r="O25" s="114">
        <f t="shared" si="7"/>
        <v>0</v>
      </c>
      <c r="P25" s="115">
        <f t="shared" si="8"/>
        <v>-11.423407139629418</v>
      </c>
      <c r="Q25" s="116">
        <f t="shared" si="9"/>
        <v>0.88576592860370584</v>
      </c>
      <c r="R25" s="309"/>
      <c r="S25" s="47">
        <v>0.47369212962962964</v>
      </c>
      <c r="T25" s="48">
        <v>0.49930555555555556</v>
      </c>
      <c r="U25" s="117">
        <v>4.8500000000000387</v>
      </c>
      <c r="V25" s="118">
        <v>36.883333333333319</v>
      </c>
      <c r="W25" s="119">
        <v>0.49930555555555556</v>
      </c>
      <c r="X25" s="123">
        <v>0.53990740740740739</v>
      </c>
      <c r="Y25" s="106"/>
      <c r="Z25" s="205"/>
      <c r="AA25" s="300"/>
      <c r="AB25" s="301"/>
      <c r="AC25" s="106"/>
      <c r="AD25" s="205"/>
      <c r="AE25" s="300"/>
      <c r="AF25" s="301"/>
      <c r="AG25" s="300"/>
      <c r="AH25" s="301"/>
      <c r="AI25" s="124">
        <f t="shared" si="10"/>
        <v>-228.46814279258842</v>
      </c>
      <c r="AJ25" s="116">
        <f t="shared" si="11"/>
        <v>0.88576592860370584</v>
      </c>
      <c r="AK25" s="380"/>
    </row>
    <row r="26" spans="1:37" ht="15.75" customHeight="1">
      <c r="A26" s="304"/>
      <c r="B26" s="178" t="s">
        <v>200</v>
      </c>
      <c r="C26" s="298" t="s">
        <v>201</v>
      </c>
      <c r="D26" s="299"/>
      <c r="E26" s="107">
        <v>57.3</v>
      </c>
      <c r="F26" s="117">
        <v>1404</v>
      </c>
      <c r="G26" s="109">
        <f t="shared" si="12"/>
        <v>80449.2</v>
      </c>
      <c r="H26" s="13"/>
      <c r="I26" s="126">
        <v>21</v>
      </c>
      <c r="J26" s="111">
        <v>2000</v>
      </c>
      <c r="K26" s="112">
        <f t="shared" si="2"/>
        <v>95.238095238095241</v>
      </c>
      <c r="L26" s="126">
        <v>21</v>
      </c>
      <c r="M26" s="111">
        <f>F26/V26*60</f>
        <v>1772.2300140252464</v>
      </c>
      <c r="N26" s="112">
        <f t="shared" si="6"/>
        <v>84.391905429773644</v>
      </c>
      <c r="O26" s="114">
        <f t="shared" si="7"/>
        <v>0</v>
      </c>
      <c r="P26" s="115">
        <f t="shared" si="8"/>
        <v>-10.846189808321597</v>
      </c>
      <c r="Q26" s="116">
        <f t="shared" si="9"/>
        <v>0.88611500701262325</v>
      </c>
      <c r="R26" s="309"/>
      <c r="S26" s="47">
        <v>0.53990740740740739</v>
      </c>
      <c r="T26" s="48">
        <v>0.57291666666666663</v>
      </c>
      <c r="U26" s="117">
        <v>58.46666666666664</v>
      </c>
      <c r="V26" s="118">
        <v>47.533333333333303</v>
      </c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300"/>
      <c r="AH26" s="301"/>
      <c r="AI26" s="124">
        <f t="shared" si="10"/>
        <v>-227.76998597475358</v>
      </c>
      <c r="AJ26" s="116">
        <f t="shared" si="11"/>
        <v>0.88611500701262325</v>
      </c>
      <c r="AK26" s="380"/>
    </row>
    <row r="27" spans="1:37" ht="15.75" customHeight="1">
      <c r="A27" s="304"/>
      <c r="B27" s="178"/>
      <c r="C27" s="298"/>
      <c r="D27" s="299"/>
      <c r="E27" s="107"/>
      <c r="F27" s="117"/>
      <c r="G27" s="129"/>
      <c r="H27" s="130"/>
      <c r="I27" s="113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300"/>
      <c r="AH27" s="301"/>
      <c r="AI27" s="124"/>
      <c r="AJ27" s="116"/>
      <c r="AK27" s="380"/>
    </row>
    <row r="28" spans="1:37" ht="15.75" customHeight="1">
      <c r="A28" s="304"/>
      <c r="B28" s="178"/>
      <c r="C28" s="298"/>
      <c r="D28" s="299"/>
      <c r="E28" s="107"/>
      <c r="F28" s="117"/>
      <c r="G28" s="129"/>
      <c r="H28" s="68"/>
      <c r="I28" s="126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300"/>
      <c r="AH28" s="301"/>
      <c r="AI28" s="124"/>
      <c r="AJ28" s="116"/>
      <c r="AK28" s="380"/>
    </row>
    <row r="29" spans="1:37" ht="15.75" customHeight="1">
      <c r="A29" s="304"/>
      <c r="B29" s="178"/>
      <c r="C29" s="298"/>
      <c r="D29" s="299"/>
      <c r="E29" s="107"/>
      <c r="F29" s="117"/>
      <c r="G29" s="129"/>
      <c r="H29" s="68"/>
      <c r="I29" s="126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300"/>
      <c r="AH29" s="301"/>
      <c r="AI29" s="124"/>
      <c r="AJ29" s="116"/>
      <c r="AK29" s="380"/>
    </row>
    <row r="30" spans="1:37" ht="15.75" customHeight="1">
      <c r="A30" s="304"/>
      <c r="B30" s="178"/>
      <c r="C30" s="298"/>
      <c r="D30" s="299"/>
      <c r="E30" s="107"/>
      <c r="F30" s="117"/>
      <c r="G30" s="129"/>
      <c r="H30" s="68"/>
      <c r="I30" s="126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300"/>
      <c r="AH30" s="301"/>
      <c r="AI30" s="124"/>
      <c r="AJ30" s="116"/>
      <c r="AK30" s="380"/>
    </row>
    <row r="31" spans="1:37" ht="15.75" customHeight="1">
      <c r="A31" s="304"/>
      <c r="B31" s="178"/>
      <c r="C31" s="298"/>
      <c r="D31" s="299"/>
      <c r="E31" s="107"/>
      <c r="F31" s="117"/>
      <c r="G31" s="129"/>
      <c r="H31" s="68"/>
      <c r="I31" s="126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300"/>
      <c r="AH31" s="301"/>
      <c r="AI31" s="124"/>
      <c r="AJ31" s="116"/>
      <c r="AK31" s="380"/>
    </row>
    <row r="32" spans="1:37" ht="15.75" customHeight="1">
      <c r="A32" s="304"/>
      <c r="B32" s="178"/>
      <c r="C32" s="298"/>
      <c r="D32" s="299"/>
      <c r="E32" s="107"/>
      <c r="F32" s="117"/>
      <c r="G32" s="129"/>
      <c r="H32" s="68"/>
      <c r="I32" s="126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300"/>
      <c r="AH32" s="301"/>
      <c r="AI32" s="124"/>
      <c r="AJ32" s="116"/>
      <c r="AK32" s="380"/>
    </row>
    <row r="33" spans="1:37" ht="15.75" customHeight="1">
      <c r="A33" s="304"/>
      <c r="B33" s="178"/>
      <c r="C33" s="298"/>
      <c r="D33" s="299"/>
      <c r="E33" s="107"/>
      <c r="F33" s="117"/>
      <c r="G33" s="129"/>
      <c r="H33" s="68"/>
      <c r="I33" s="126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300"/>
      <c r="AH33" s="301"/>
      <c r="AI33" s="124"/>
      <c r="AJ33" s="116"/>
      <c r="AK33" s="380"/>
    </row>
    <row r="34" spans="1:37" ht="15.75" customHeight="1">
      <c r="A34" s="304"/>
      <c r="B34" s="178"/>
      <c r="C34" s="298"/>
      <c r="D34" s="299"/>
      <c r="E34" s="107"/>
      <c r="F34" s="117"/>
      <c r="G34" s="129"/>
      <c r="H34" s="68"/>
      <c r="I34" s="126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300"/>
      <c r="AH34" s="301"/>
      <c r="AI34" s="124"/>
      <c r="AJ34" s="116"/>
      <c r="AK34" s="380"/>
    </row>
    <row r="35" spans="1:37" ht="15.75" customHeight="1">
      <c r="A35" s="304"/>
      <c r="B35" s="178"/>
      <c r="C35" s="298"/>
      <c r="D35" s="299"/>
      <c r="E35" s="107"/>
      <c r="F35" s="117"/>
      <c r="G35" s="129"/>
      <c r="H35" s="68"/>
      <c r="I35" s="126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210"/>
      <c r="X35" s="211"/>
      <c r="Y35" s="106"/>
      <c r="Z35" s="205"/>
      <c r="AA35" s="300"/>
      <c r="AB35" s="301"/>
      <c r="AC35" s="106"/>
      <c r="AD35" s="205"/>
      <c r="AE35" s="300"/>
      <c r="AF35" s="301"/>
      <c r="AG35" s="300"/>
      <c r="AH35" s="301"/>
      <c r="AI35" s="124"/>
      <c r="AJ35" s="116"/>
      <c r="AK35" s="380"/>
    </row>
    <row r="36" spans="1:37" ht="15.75" customHeight="1">
      <c r="A36" s="304"/>
      <c r="B36" s="178"/>
      <c r="C36" s="298"/>
      <c r="D36" s="299"/>
      <c r="E36" s="107"/>
      <c r="F36" s="117"/>
      <c r="G36" s="129"/>
      <c r="H36" s="68"/>
      <c r="I36" s="126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212"/>
      <c r="X36" s="213"/>
      <c r="Y36" s="106"/>
      <c r="Z36" s="205"/>
      <c r="AA36" s="300"/>
      <c r="AB36" s="301"/>
      <c r="AC36" s="106"/>
      <c r="AD36" s="205"/>
      <c r="AE36" s="300"/>
      <c r="AF36" s="301"/>
      <c r="AG36" s="300"/>
      <c r="AH36" s="301"/>
      <c r="AI36" s="124"/>
      <c r="AJ36" s="116"/>
      <c r="AK36" s="380"/>
    </row>
    <row r="37" spans="1:37" ht="15.75" customHeight="1">
      <c r="A37" s="304"/>
      <c r="B37" s="106"/>
      <c r="C37" s="298"/>
      <c r="D37" s="299"/>
      <c r="E37" s="185"/>
      <c r="F37" s="108"/>
      <c r="G37" s="139"/>
      <c r="H37" s="68"/>
      <c r="I37" s="126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212"/>
      <c r="X37" s="213"/>
      <c r="Y37" s="106"/>
      <c r="Z37" s="205"/>
      <c r="AA37" s="300"/>
      <c r="AB37" s="301"/>
      <c r="AC37" s="106"/>
      <c r="AD37" s="205"/>
      <c r="AE37" s="300"/>
      <c r="AF37" s="301"/>
      <c r="AG37" s="300"/>
      <c r="AH37" s="301"/>
      <c r="AI37" s="124"/>
      <c r="AJ37" s="116"/>
      <c r="AK37" s="380"/>
    </row>
    <row r="38" spans="1:37" ht="15.75" customHeight="1" thickBot="1">
      <c r="A38" s="305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13">AVERAGE(I22:I37)</f>
        <v>19</v>
      </c>
      <c r="J38" s="148">
        <f t="shared" si="13"/>
        <v>1840</v>
      </c>
      <c r="K38" s="149">
        <f t="shared" ref="K38" si="14">J38/I38</f>
        <v>96.84210526315789</v>
      </c>
      <c r="L38" s="147">
        <f t="shared" ref="L38:M38" si="15">AVERAGE(L22:L37)</f>
        <v>19</v>
      </c>
      <c r="M38" s="148">
        <f t="shared" si="15"/>
        <v>1632.9444887441464</v>
      </c>
      <c r="N38" s="149">
        <f>M38/L38</f>
        <v>85.944446776007709</v>
      </c>
      <c r="O38" s="150">
        <f>L38-I38</f>
        <v>0</v>
      </c>
      <c r="P38" s="151">
        <f>N38-K38</f>
        <v>-10.897658487150181</v>
      </c>
      <c r="Q38" s="152">
        <f>N38/K38</f>
        <v>0.88746983083921005</v>
      </c>
      <c r="R38" s="310"/>
      <c r="S38" s="153">
        <f>S22</f>
        <v>0.2083912037037037</v>
      </c>
      <c r="T38" s="154">
        <f>INDEX(T22:T37,COUNTA(T22:T37))</f>
        <v>0.57291666666666663</v>
      </c>
      <c r="U38" s="155"/>
      <c r="V38" s="181"/>
      <c r="W38" s="214"/>
      <c r="X38" s="215"/>
      <c r="Y38" s="206">
        <f t="shared" ref="Y38:Z38" si="16">SUM(Y22:Y37)</f>
        <v>0</v>
      </c>
      <c r="Z38" s="207">
        <f t="shared" si="16"/>
        <v>0</v>
      </c>
      <c r="AA38" s="296"/>
      <c r="AB38" s="297"/>
      <c r="AC38" s="206">
        <f t="shared" ref="AC38:AD38" si="17">SUM(AC22:AC37)</f>
        <v>0</v>
      </c>
      <c r="AD38" s="207">
        <f t="shared" si="17"/>
        <v>0</v>
      </c>
      <c r="AE38" s="296"/>
      <c r="AF38" s="297"/>
      <c r="AG38" s="296"/>
      <c r="AH38" s="297"/>
      <c r="AI38" s="183">
        <f>M38-J38</f>
        <v>-207.05551125585362</v>
      </c>
      <c r="AJ38" s="152">
        <f>M38/J38</f>
        <v>0.88746983083920994</v>
      </c>
      <c r="AK38" s="381"/>
    </row>
    <row r="39" spans="1:37" ht="15.75" customHeight="1">
      <c r="A39" s="316" t="s">
        <v>202</v>
      </c>
      <c r="B39" s="161" t="s">
        <v>191</v>
      </c>
      <c r="C39" s="306" t="s">
        <v>203</v>
      </c>
      <c r="D39" s="307"/>
      <c r="E39" s="162">
        <v>59.34</v>
      </c>
      <c r="F39" s="103">
        <v>1827</v>
      </c>
      <c r="G39" s="163">
        <f t="shared" ref="G39:G42" si="18">E39*F39</f>
        <v>108414.18000000001</v>
      </c>
      <c r="H39" s="164"/>
      <c r="I39" s="165">
        <v>24</v>
      </c>
      <c r="J39" s="166">
        <v>2000</v>
      </c>
      <c r="K39" s="167">
        <f>J39/I39</f>
        <v>83.333333333333329</v>
      </c>
      <c r="L39" s="168">
        <v>24</v>
      </c>
      <c r="M39" s="166">
        <f>F39/V39*60</f>
        <v>1771.8749999999993</v>
      </c>
      <c r="N39" s="167">
        <f>M39/L39</f>
        <v>73.828124999999972</v>
      </c>
      <c r="O39" s="169">
        <f>L39-I39</f>
        <v>0</v>
      </c>
      <c r="P39" s="170">
        <f>N39-K39</f>
        <v>-9.505208333333357</v>
      </c>
      <c r="Q39" s="171">
        <f>N39/K39</f>
        <v>0.88593749999999971</v>
      </c>
      <c r="R39" s="308">
        <f>Q55</f>
        <v>0.88629928383423484</v>
      </c>
      <c r="S39" s="172">
        <v>0.25009259259259259</v>
      </c>
      <c r="T39" s="173">
        <v>0.29305555555555557</v>
      </c>
      <c r="U39" s="174"/>
      <c r="V39" s="175">
        <v>61.866666666666688</v>
      </c>
      <c r="W39" s="173"/>
      <c r="X39" s="184"/>
      <c r="Y39" s="202"/>
      <c r="Z39" s="203"/>
      <c r="AA39" s="311"/>
      <c r="AB39" s="312"/>
      <c r="AC39" s="202"/>
      <c r="AD39" s="203"/>
      <c r="AE39" s="311"/>
      <c r="AF39" s="312"/>
      <c r="AG39" s="311"/>
      <c r="AH39" s="312"/>
      <c r="AI39" s="121">
        <f>M39-J39</f>
        <v>-228.12500000000068</v>
      </c>
      <c r="AJ39" s="171">
        <f>M39/J39</f>
        <v>0.88593749999999971</v>
      </c>
      <c r="AK39" s="313">
        <f>AJ55</f>
        <v>0.88629928383423473</v>
      </c>
    </row>
    <row r="40" spans="1:37" ht="15.75" customHeight="1">
      <c r="A40" s="317"/>
      <c r="B40" s="178" t="s">
        <v>191</v>
      </c>
      <c r="C40" s="298" t="s">
        <v>204</v>
      </c>
      <c r="D40" s="299"/>
      <c r="E40" s="107">
        <v>58.67</v>
      </c>
      <c r="F40" s="108">
        <v>4167</v>
      </c>
      <c r="G40" s="109">
        <f t="shared" si="18"/>
        <v>244477.89</v>
      </c>
      <c r="H40" s="26"/>
      <c r="I40" s="110">
        <v>23</v>
      </c>
      <c r="J40" s="111">
        <v>2000</v>
      </c>
      <c r="K40" s="112">
        <f t="shared" si="2"/>
        <v>86.956521739130437</v>
      </c>
      <c r="L40" s="113">
        <v>23</v>
      </c>
      <c r="M40" s="111">
        <f>F40/V40*60</f>
        <v>1776.1307127634389</v>
      </c>
      <c r="N40" s="112">
        <f>M40/L40</f>
        <v>77.223074467975607</v>
      </c>
      <c r="O40" s="114">
        <f>L40-I40</f>
        <v>0</v>
      </c>
      <c r="P40" s="115">
        <f>N40-K40</f>
        <v>-9.7334472711548301</v>
      </c>
      <c r="Q40" s="116">
        <f>N40/K40</f>
        <v>0.88806535638171946</v>
      </c>
      <c r="R40" s="309"/>
      <c r="S40" s="47">
        <v>0.29668981481481482</v>
      </c>
      <c r="T40" s="48">
        <v>0.39444444444444443</v>
      </c>
      <c r="U40" s="117">
        <v>5.2333333333333254</v>
      </c>
      <c r="V40" s="118">
        <v>140.76666666666662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300"/>
      <c r="AH40" s="301"/>
      <c r="AI40" s="124">
        <f>M40-J40</f>
        <v>-223.86928723656115</v>
      </c>
      <c r="AJ40" s="116">
        <f>M40/J40</f>
        <v>0.88806535638171946</v>
      </c>
      <c r="AK40" s="314"/>
    </row>
    <row r="41" spans="1:37" ht="15.75" customHeight="1">
      <c r="A41" s="317"/>
      <c r="B41" s="178" t="s">
        <v>191</v>
      </c>
      <c r="C41" s="298" t="s">
        <v>206</v>
      </c>
      <c r="D41" s="299"/>
      <c r="E41" s="107">
        <v>71.55</v>
      </c>
      <c r="F41" s="108">
        <v>2646</v>
      </c>
      <c r="G41" s="109">
        <f t="shared" si="18"/>
        <v>189321.3</v>
      </c>
      <c r="H41" s="26"/>
      <c r="I41" s="110">
        <v>22</v>
      </c>
      <c r="J41" s="111">
        <v>2000</v>
      </c>
      <c r="K41" s="112">
        <f t="shared" si="2"/>
        <v>90.909090909090907</v>
      </c>
      <c r="L41" s="113">
        <v>22</v>
      </c>
      <c r="M41" s="111">
        <f>F41/V41*60</f>
        <v>1772.5344250093049</v>
      </c>
      <c r="N41" s="112">
        <f>M41/L41</f>
        <v>80.569746591332034</v>
      </c>
      <c r="O41" s="114">
        <f>L41-I41</f>
        <v>0</v>
      </c>
      <c r="P41" s="115">
        <f>N41-K41</f>
        <v>-10.339344317758872</v>
      </c>
      <c r="Q41" s="116">
        <f>N41/K41</f>
        <v>0.88626721250465246</v>
      </c>
      <c r="R41" s="309"/>
      <c r="S41" s="47">
        <v>0.3982175925925926</v>
      </c>
      <c r="T41" s="48">
        <v>0.46041666666666664</v>
      </c>
      <c r="U41" s="117">
        <v>5.4333333333333567</v>
      </c>
      <c r="V41" s="118">
        <v>89.56666666666662</v>
      </c>
      <c r="W41" s="119">
        <v>0.46041666666666664</v>
      </c>
      <c r="X41" s="123">
        <v>0.49930555555555556</v>
      </c>
      <c r="Y41" s="106"/>
      <c r="Z41" s="205"/>
      <c r="AA41" s="300"/>
      <c r="AB41" s="301"/>
      <c r="AC41" s="106"/>
      <c r="AD41" s="205"/>
      <c r="AE41" s="300"/>
      <c r="AF41" s="301"/>
      <c r="AG41" s="300"/>
      <c r="AH41" s="301"/>
      <c r="AI41" s="124">
        <f>M41-J41</f>
        <v>-227.46557499069513</v>
      </c>
      <c r="AJ41" s="116">
        <f>M41/J41</f>
        <v>0.88626721250465246</v>
      </c>
      <c r="AK41" s="314"/>
    </row>
    <row r="42" spans="1:37" ht="15.75" customHeight="1">
      <c r="A42" s="317"/>
      <c r="B42" s="178" t="s">
        <v>191</v>
      </c>
      <c r="C42" s="298" t="s">
        <v>205</v>
      </c>
      <c r="D42" s="299"/>
      <c r="E42" s="107">
        <v>59.54</v>
      </c>
      <c r="F42" s="108">
        <v>3640</v>
      </c>
      <c r="G42" s="109">
        <f t="shared" si="18"/>
        <v>216725.6</v>
      </c>
      <c r="H42" s="26"/>
      <c r="I42" s="110">
        <v>23</v>
      </c>
      <c r="J42" s="111">
        <v>2000</v>
      </c>
      <c r="K42" s="112">
        <f t="shared" si="2"/>
        <v>86.956521739130437</v>
      </c>
      <c r="L42" s="113">
        <v>23</v>
      </c>
      <c r="M42" s="111">
        <f>F42/V42*60</f>
        <v>1769.8541329011352</v>
      </c>
      <c r="N42" s="112">
        <f>M42/L42</f>
        <v>76.950179691353711</v>
      </c>
      <c r="O42" s="114">
        <f>L42-I42</f>
        <v>0</v>
      </c>
      <c r="P42" s="115">
        <f>N42-K42</f>
        <v>-10.006342047776727</v>
      </c>
      <c r="Q42" s="116">
        <f>N42/K42</f>
        <v>0.88492706645056762</v>
      </c>
      <c r="R42" s="309"/>
      <c r="S42" s="47">
        <v>0.49930555555555556</v>
      </c>
      <c r="T42" s="48">
        <v>0.58499999999999996</v>
      </c>
      <c r="U42" s="117">
        <v>56.000000000000043</v>
      </c>
      <c r="V42" s="118">
        <v>123.39999999999995</v>
      </c>
      <c r="W42" s="119"/>
      <c r="X42" s="123"/>
      <c r="Y42" s="106"/>
      <c r="Z42" s="205"/>
      <c r="AA42" s="300"/>
      <c r="AB42" s="301"/>
      <c r="AC42" s="106"/>
      <c r="AD42" s="205"/>
      <c r="AE42" s="300"/>
      <c r="AF42" s="301"/>
      <c r="AG42" s="300"/>
      <c r="AH42" s="301"/>
      <c r="AI42" s="124">
        <f>M42-J42</f>
        <v>-230.14586709886476</v>
      </c>
      <c r="AJ42" s="116">
        <f>M42/J42</f>
        <v>0.88492706645056762</v>
      </c>
      <c r="AK42" s="314"/>
    </row>
    <row r="43" spans="1:37" ht="15.75" customHeight="1">
      <c r="A43" s="317"/>
      <c r="B43" s="178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23"/>
      <c r="Y43" s="106"/>
      <c r="Z43" s="205"/>
      <c r="AA43" s="300"/>
      <c r="AB43" s="301"/>
      <c r="AC43" s="106"/>
      <c r="AD43" s="205"/>
      <c r="AE43" s="300"/>
      <c r="AF43" s="301"/>
      <c r="AG43" s="300"/>
      <c r="AH43" s="301"/>
      <c r="AI43" s="124"/>
      <c r="AJ43" s="116"/>
      <c r="AK43" s="314"/>
    </row>
    <row r="44" spans="1:37" ht="15.75" customHeight="1">
      <c r="A44" s="317"/>
      <c r="B44" s="178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300"/>
      <c r="AH44" s="301"/>
      <c r="AI44" s="124"/>
      <c r="AJ44" s="116"/>
      <c r="AK44" s="314"/>
    </row>
    <row r="45" spans="1:37" ht="15.75" customHeight="1">
      <c r="A45" s="317"/>
      <c r="B45" s="178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127"/>
      <c r="T45" s="128"/>
      <c r="U45" s="117"/>
      <c r="V45" s="118"/>
      <c r="W45" s="128"/>
      <c r="X45" s="216"/>
      <c r="Y45" s="106"/>
      <c r="Z45" s="205"/>
      <c r="AA45" s="300"/>
      <c r="AB45" s="301"/>
      <c r="AC45" s="106"/>
      <c r="AD45" s="205"/>
      <c r="AE45" s="300"/>
      <c r="AF45" s="301"/>
      <c r="AG45" s="300"/>
      <c r="AH45" s="301"/>
      <c r="AI45" s="124"/>
      <c r="AJ45" s="116"/>
      <c r="AK45" s="314"/>
    </row>
    <row r="46" spans="1:37" ht="15.75" customHeight="1">
      <c r="A46" s="317"/>
      <c r="B46" s="178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127"/>
      <c r="T46" s="128"/>
      <c r="U46" s="117"/>
      <c r="V46" s="118"/>
      <c r="W46" s="128"/>
      <c r="X46" s="216"/>
      <c r="Y46" s="106"/>
      <c r="Z46" s="205"/>
      <c r="AA46" s="300"/>
      <c r="AB46" s="301"/>
      <c r="AC46" s="106"/>
      <c r="AD46" s="205"/>
      <c r="AE46" s="300"/>
      <c r="AF46" s="301"/>
      <c r="AG46" s="300"/>
      <c r="AH46" s="301"/>
      <c r="AI46" s="124"/>
      <c r="AJ46" s="116"/>
      <c r="AK46" s="314"/>
    </row>
    <row r="47" spans="1:37" ht="15.75" customHeight="1">
      <c r="A47" s="317"/>
      <c r="B47" s="178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18"/>
      <c r="W47" s="128"/>
      <c r="X47" s="216"/>
      <c r="Y47" s="106"/>
      <c r="Z47" s="205"/>
      <c r="AA47" s="300"/>
      <c r="AB47" s="301"/>
      <c r="AC47" s="106"/>
      <c r="AD47" s="205"/>
      <c r="AE47" s="300"/>
      <c r="AF47" s="301"/>
      <c r="AG47" s="300"/>
      <c r="AH47" s="301"/>
      <c r="AI47" s="124"/>
      <c r="AJ47" s="116"/>
      <c r="AK47" s="314"/>
    </row>
    <row r="48" spans="1:37" ht="15.75" customHeight="1">
      <c r="A48" s="317"/>
      <c r="B48" s="178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18"/>
      <c r="W48" s="128"/>
      <c r="X48" s="216"/>
      <c r="Y48" s="106"/>
      <c r="Z48" s="205"/>
      <c r="AA48" s="300"/>
      <c r="AB48" s="301"/>
      <c r="AC48" s="106"/>
      <c r="AD48" s="205"/>
      <c r="AE48" s="300"/>
      <c r="AF48" s="301"/>
      <c r="AG48" s="300"/>
      <c r="AH48" s="301"/>
      <c r="AI48" s="124"/>
      <c r="AJ48" s="116"/>
      <c r="AK48" s="314"/>
    </row>
    <row r="49" spans="1:37" ht="15.75" customHeight="1">
      <c r="A49" s="317"/>
      <c r="B49" s="178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18"/>
      <c r="W49" s="128"/>
      <c r="X49" s="216"/>
      <c r="Y49" s="106"/>
      <c r="Z49" s="205"/>
      <c r="AA49" s="300"/>
      <c r="AB49" s="301"/>
      <c r="AC49" s="106"/>
      <c r="AD49" s="205"/>
      <c r="AE49" s="300"/>
      <c r="AF49" s="301"/>
      <c r="AG49" s="300"/>
      <c r="AH49" s="301"/>
      <c r="AI49" s="124"/>
      <c r="AJ49" s="116"/>
      <c r="AK49" s="314"/>
    </row>
    <row r="50" spans="1:37" ht="15.75" customHeight="1">
      <c r="A50" s="317"/>
      <c r="B50" s="178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18"/>
      <c r="W50" s="128"/>
      <c r="X50" s="216"/>
      <c r="Y50" s="106"/>
      <c r="Z50" s="205"/>
      <c r="AA50" s="300"/>
      <c r="AB50" s="301"/>
      <c r="AC50" s="106"/>
      <c r="AD50" s="205"/>
      <c r="AE50" s="300"/>
      <c r="AF50" s="301"/>
      <c r="AG50" s="300"/>
      <c r="AH50" s="301"/>
      <c r="AI50" s="124"/>
      <c r="AJ50" s="116"/>
      <c r="AK50" s="314"/>
    </row>
    <row r="51" spans="1:37" ht="15.75" customHeight="1">
      <c r="A51" s="317"/>
      <c r="B51" s="178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18"/>
      <c r="W51" s="128"/>
      <c r="X51" s="216"/>
      <c r="Y51" s="106"/>
      <c r="Z51" s="205"/>
      <c r="AA51" s="300"/>
      <c r="AB51" s="301"/>
      <c r="AC51" s="106"/>
      <c r="AD51" s="205"/>
      <c r="AE51" s="300"/>
      <c r="AF51" s="301"/>
      <c r="AG51" s="300"/>
      <c r="AH51" s="301"/>
      <c r="AI51" s="124"/>
      <c r="AJ51" s="116"/>
      <c r="AK51" s="314"/>
    </row>
    <row r="52" spans="1:37" ht="15.75" customHeight="1">
      <c r="A52" s="317"/>
      <c r="B52" s="178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18"/>
      <c r="W52" s="128"/>
      <c r="X52" s="216"/>
      <c r="Y52" s="106"/>
      <c r="Z52" s="205"/>
      <c r="AA52" s="300"/>
      <c r="AB52" s="301"/>
      <c r="AC52" s="106"/>
      <c r="AD52" s="205"/>
      <c r="AE52" s="300"/>
      <c r="AF52" s="301"/>
      <c r="AG52" s="300"/>
      <c r="AH52" s="301"/>
      <c r="AI52" s="124"/>
      <c r="AJ52" s="116"/>
      <c r="AK52" s="314"/>
    </row>
    <row r="53" spans="1:37" ht="15.75" customHeight="1">
      <c r="A53" s="317"/>
      <c r="B53" s="178"/>
      <c r="C53" s="298"/>
      <c r="D53" s="299"/>
      <c r="E53" s="107"/>
      <c r="F53" s="13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18"/>
      <c r="W53" s="128"/>
      <c r="X53" s="216"/>
      <c r="Y53" s="106"/>
      <c r="Z53" s="205"/>
      <c r="AA53" s="300"/>
      <c r="AB53" s="301"/>
      <c r="AC53" s="106"/>
      <c r="AD53" s="205"/>
      <c r="AE53" s="300"/>
      <c r="AF53" s="301"/>
      <c r="AG53" s="300"/>
      <c r="AH53" s="301"/>
      <c r="AI53" s="124"/>
      <c r="AJ53" s="116"/>
      <c r="AK53" s="314"/>
    </row>
    <row r="54" spans="1:37" ht="15.75" customHeight="1">
      <c r="A54" s="317"/>
      <c r="B54" s="178"/>
      <c r="C54" s="298"/>
      <c r="D54" s="299"/>
      <c r="E54" s="179"/>
      <c r="F54" s="13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106"/>
      <c r="Z54" s="205"/>
      <c r="AA54" s="300"/>
      <c r="AB54" s="301"/>
      <c r="AC54" s="106"/>
      <c r="AD54" s="205"/>
      <c r="AE54" s="300"/>
      <c r="AF54" s="301"/>
      <c r="AG54" s="300"/>
      <c r="AH54" s="301"/>
      <c r="AI54" s="180"/>
      <c r="AJ54" s="133"/>
      <c r="AK54" s="314"/>
    </row>
    <row r="55" spans="1:37" ht="15.75" customHeight="1" thickBot="1">
      <c r="A55" s="318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9">AVERAGE(I39:I54)</f>
        <v>23</v>
      </c>
      <c r="J55" s="148">
        <f t="shared" si="19"/>
        <v>2000</v>
      </c>
      <c r="K55" s="149">
        <f t="shared" ref="K55" si="20">J55/I55</f>
        <v>86.956521739130437</v>
      </c>
      <c r="L55" s="147">
        <f t="shared" ref="L55:M55" si="21">AVERAGE(L39:L54)</f>
        <v>23</v>
      </c>
      <c r="M55" s="148">
        <f t="shared" si="21"/>
        <v>1772.5985676684695</v>
      </c>
      <c r="N55" s="149">
        <f t="shared" ref="N55:N61" si="22">M55/L55</f>
        <v>77.069502942107377</v>
      </c>
      <c r="O55" s="150">
        <f t="shared" ref="O55:O61" si="23">L55-I55</f>
        <v>0</v>
      </c>
      <c r="P55" s="151">
        <f t="shared" ref="P55:P61" si="24">N55-K55</f>
        <v>-9.8870187970230603</v>
      </c>
      <c r="Q55" s="152">
        <f t="shared" ref="Q55:Q61" si="25">N55/K55</f>
        <v>0.88629928383423484</v>
      </c>
      <c r="R55" s="310"/>
      <c r="S55" s="153">
        <f>S39</f>
        <v>0.25009259259259259</v>
      </c>
      <c r="T55" s="154">
        <f>INDEX(T39:T54,COUNTA(T39:T54))</f>
        <v>0.58499999999999996</v>
      </c>
      <c r="U55" s="155"/>
      <c r="V55" s="181"/>
      <c r="W55" s="182"/>
      <c r="X55" s="149"/>
      <c r="Y55" s="206">
        <f t="shared" ref="Y55:Z55" si="26">SUM(Y39:Y54)</f>
        <v>0</v>
      </c>
      <c r="Z55" s="207">
        <f t="shared" si="26"/>
        <v>0</v>
      </c>
      <c r="AA55" s="296"/>
      <c r="AB55" s="297"/>
      <c r="AC55" s="206">
        <f t="shared" ref="AC55:AD55" si="27">SUM(AC39:AC54)</f>
        <v>0</v>
      </c>
      <c r="AD55" s="207">
        <f t="shared" si="27"/>
        <v>0</v>
      </c>
      <c r="AE55" s="296"/>
      <c r="AF55" s="297"/>
      <c r="AG55" s="296"/>
      <c r="AH55" s="297"/>
      <c r="AI55" s="183">
        <f t="shared" ref="AI55:AI61" si="28">M55-J55</f>
        <v>-227.40143233153049</v>
      </c>
      <c r="AJ55" s="152">
        <f t="shared" ref="AJ55:AJ61" si="29">M55/J55</f>
        <v>0.88629928383423473</v>
      </c>
      <c r="AK55" s="315"/>
    </row>
    <row r="56" spans="1:37" ht="15.75" customHeight="1">
      <c r="A56" s="302" t="s">
        <v>207</v>
      </c>
      <c r="B56" s="120" t="s">
        <v>200</v>
      </c>
      <c r="C56" s="383" t="s">
        <v>208</v>
      </c>
      <c r="D56" s="383"/>
      <c r="E56" s="162">
        <v>57.3</v>
      </c>
      <c r="F56" s="103">
        <v>2780</v>
      </c>
      <c r="G56" s="163">
        <f t="shared" ref="G56:G61" si="30">E56*F56</f>
        <v>159294</v>
      </c>
      <c r="H56" s="164"/>
      <c r="I56" s="165">
        <v>22</v>
      </c>
      <c r="J56" s="166">
        <v>1800</v>
      </c>
      <c r="K56" s="167">
        <f>J56/I56</f>
        <v>81.818181818181813</v>
      </c>
      <c r="L56" s="168">
        <v>22</v>
      </c>
      <c r="M56" s="166">
        <f t="shared" ref="M56:M61" si="31">F56/V56*60</f>
        <v>1595.1546063117632</v>
      </c>
      <c r="N56" s="167">
        <f t="shared" si="22"/>
        <v>72.507027559625598</v>
      </c>
      <c r="O56" s="169">
        <f t="shared" si="23"/>
        <v>0</v>
      </c>
      <c r="P56" s="170">
        <f t="shared" si="24"/>
        <v>-9.3111542585562148</v>
      </c>
      <c r="Q56" s="171">
        <f t="shared" si="25"/>
        <v>0.88619700350653519</v>
      </c>
      <c r="R56" s="308">
        <f>Q72</f>
        <v>0.8857989122798644</v>
      </c>
      <c r="S56" s="172">
        <v>0.29196759259259258</v>
      </c>
      <c r="T56" s="173">
        <v>0.36458333333333331</v>
      </c>
      <c r="U56" s="174"/>
      <c r="V56" s="175">
        <v>104.56666666666665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311"/>
      <c r="AH56" s="312"/>
      <c r="AI56" s="121">
        <f t="shared" si="28"/>
        <v>-204.84539368823675</v>
      </c>
      <c r="AJ56" s="171">
        <f t="shared" si="29"/>
        <v>0.88619700350653519</v>
      </c>
      <c r="AK56" s="313">
        <f>AJ72</f>
        <v>0.8857989122798644</v>
      </c>
    </row>
    <row r="57" spans="1:37" ht="15.75" customHeight="1">
      <c r="A57" s="303"/>
      <c r="B57" s="106" t="s">
        <v>209</v>
      </c>
      <c r="C57" s="382" t="s">
        <v>210</v>
      </c>
      <c r="D57" s="382"/>
      <c r="E57" s="107">
        <v>71.84</v>
      </c>
      <c r="F57" s="108">
        <v>881</v>
      </c>
      <c r="G57" s="109">
        <f t="shared" si="30"/>
        <v>63291.040000000001</v>
      </c>
      <c r="H57" s="26"/>
      <c r="I57" s="110">
        <v>19</v>
      </c>
      <c r="J57" s="111">
        <v>1800</v>
      </c>
      <c r="K57" s="112">
        <f t="shared" ref="K57:K61" si="32">J57/I57</f>
        <v>94.736842105263165</v>
      </c>
      <c r="L57" s="113">
        <v>19</v>
      </c>
      <c r="M57" s="111">
        <f t="shared" si="31"/>
        <v>1597.7833753148639</v>
      </c>
      <c r="N57" s="112">
        <f t="shared" si="22"/>
        <v>84.093861858677045</v>
      </c>
      <c r="O57" s="114">
        <f t="shared" si="23"/>
        <v>0</v>
      </c>
      <c r="P57" s="115">
        <f t="shared" si="24"/>
        <v>-10.64298024658612</v>
      </c>
      <c r="Q57" s="116">
        <f t="shared" si="25"/>
        <v>0.88765743073047987</v>
      </c>
      <c r="R57" s="309"/>
      <c r="S57" s="47">
        <v>0.36805555555555558</v>
      </c>
      <c r="T57" s="48">
        <v>0.39103009259259258</v>
      </c>
      <c r="U57" s="117">
        <v>5.0000000000000622</v>
      </c>
      <c r="V57" s="118">
        <v>33.083333333333286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300"/>
      <c r="AH57" s="301"/>
      <c r="AI57" s="124">
        <f t="shared" si="28"/>
        <v>-202.21662468513614</v>
      </c>
      <c r="AJ57" s="116">
        <f t="shared" si="29"/>
        <v>0.88765743073047987</v>
      </c>
      <c r="AK57" s="314"/>
    </row>
    <row r="58" spans="1:37" ht="15.75" customHeight="1">
      <c r="A58" s="303"/>
      <c r="B58" s="106" t="s">
        <v>209</v>
      </c>
      <c r="C58" s="382" t="s">
        <v>211</v>
      </c>
      <c r="D58" s="382"/>
      <c r="E58" s="107">
        <v>72.400000000000006</v>
      </c>
      <c r="F58" s="108">
        <v>615</v>
      </c>
      <c r="G58" s="109">
        <f t="shared" si="30"/>
        <v>44526</v>
      </c>
      <c r="H58" s="26"/>
      <c r="I58" s="110">
        <v>18</v>
      </c>
      <c r="J58" s="111">
        <v>1800</v>
      </c>
      <c r="K58" s="112">
        <f t="shared" si="32"/>
        <v>100</v>
      </c>
      <c r="L58" s="113">
        <v>18</v>
      </c>
      <c r="M58" s="111">
        <f t="shared" si="31"/>
        <v>1598.5559566787012</v>
      </c>
      <c r="N58" s="112">
        <f t="shared" si="22"/>
        <v>88.808664259927852</v>
      </c>
      <c r="O58" s="114">
        <f t="shared" si="23"/>
        <v>0</v>
      </c>
      <c r="P58" s="115">
        <f t="shared" si="24"/>
        <v>-11.191335740072148</v>
      </c>
      <c r="Q58" s="116">
        <f t="shared" si="25"/>
        <v>0.8880866425992785</v>
      </c>
      <c r="R58" s="309"/>
      <c r="S58" s="47">
        <v>0.39444444444444443</v>
      </c>
      <c r="T58" s="48">
        <v>0.41047453703703701</v>
      </c>
      <c r="U58" s="117">
        <v>4.9166666666666625</v>
      </c>
      <c r="V58" s="118">
        <v>23.083333333333318</v>
      </c>
      <c r="W58" s="119"/>
      <c r="X58" s="123"/>
      <c r="Y58" s="106"/>
      <c r="Z58" s="205"/>
      <c r="AA58" s="300"/>
      <c r="AB58" s="301"/>
      <c r="AC58" s="106"/>
      <c r="AD58" s="205"/>
      <c r="AE58" s="300"/>
      <c r="AF58" s="301"/>
      <c r="AG58" s="300"/>
      <c r="AH58" s="301"/>
      <c r="AI58" s="124">
        <f t="shared" si="28"/>
        <v>-201.44404332129875</v>
      </c>
      <c r="AJ58" s="116">
        <f t="shared" si="29"/>
        <v>0.8880866425992785</v>
      </c>
      <c r="AK58" s="314"/>
    </row>
    <row r="59" spans="1:37" ht="15.75" customHeight="1">
      <c r="A59" s="303"/>
      <c r="B59" s="106" t="s">
        <v>209</v>
      </c>
      <c r="C59" s="382" t="s">
        <v>212</v>
      </c>
      <c r="D59" s="382"/>
      <c r="E59" s="107">
        <v>32.06</v>
      </c>
      <c r="F59" s="108">
        <v>383</v>
      </c>
      <c r="G59" s="109">
        <f t="shared" si="30"/>
        <v>12278.980000000001</v>
      </c>
      <c r="H59" s="26"/>
      <c r="I59" s="110">
        <v>19</v>
      </c>
      <c r="J59" s="111">
        <v>3600</v>
      </c>
      <c r="K59" s="112">
        <f t="shared" si="32"/>
        <v>189.47368421052633</v>
      </c>
      <c r="L59" s="113">
        <v>19</v>
      </c>
      <c r="M59" s="111">
        <f t="shared" si="31"/>
        <v>3176.9585253455934</v>
      </c>
      <c r="N59" s="112">
        <f t="shared" si="22"/>
        <v>167.20834343924176</v>
      </c>
      <c r="O59" s="114">
        <f t="shared" si="23"/>
        <v>0</v>
      </c>
      <c r="P59" s="115">
        <f t="shared" si="24"/>
        <v>-22.265340771284571</v>
      </c>
      <c r="Q59" s="116">
        <f t="shared" si="25"/>
        <v>0.88248847926266483</v>
      </c>
      <c r="R59" s="309"/>
      <c r="S59" s="47">
        <v>0.41388888888888886</v>
      </c>
      <c r="T59" s="48">
        <v>0.41891203703703705</v>
      </c>
      <c r="U59" s="117">
        <v>4.9166666666666625</v>
      </c>
      <c r="V59" s="118">
        <v>7.2333333333333982</v>
      </c>
      <c r="W59" s="119"/>
      <c r="X59" s="123"/>
      <c r="Y59" s="106"/>
      <c r="Z59" s="205"/>
      <c r="AA59" s="300"/>
      <c r="AB59" s="301"/>
      <c r="AC59" s="106"/>
      <c r="AD59" s="205"/>
      <c r="AE59" s="300"/>
      <c r="AF59" s="301"/>
      <c r="AG59" s="300"/>
      <c r="AH59" s="301"/>
      <c r="AI59" s="217">
        <f t="shared" si="28"/>
        <v>-423.04147465440656</v>
      </c>
      <c r="AJ59" s="218">
        <f t="shared" si="29"/>
        <v>0.88248847926266483</v>
      </c>
      <c r="AK59" s="314"/>
    </row>
    <row r="60" spans="1:37" ht="15.75" customHeight="1">
      <c r="A60" s="304"/>
      <c r="B60" s="106" t="s">
        <v>195</v>
      </c>
      <c r="C60" s="382" t="s">
        <v>213</v>
      </c>
      <c r="D60" s="382"/>
      <c r="E60" s="107">
        <v>57.73</v>
      </c>
      <c r="F60" s="111">
        <v>918</v>
      </c>
      <c r="G60" s="109">
        <f t="shared" si="30"/>
        <v>52996.14</v>
      </c>
      <c r="H60" s="13"/>
      <c r="I60" s="110">
        <v>22</v>
      </c>
      <c r="J60" s="111">
        <v>1800</v>
      </c>
      <c r="K60" s="112">
        <f t="shared" si="32"/>
        <v>81.818181818181813</v>
      </c>
      <c r="L60" s="126">
        <v>22</v>
      </c>
      <c r="M60" s="111">
        <f t="shared" si="31"/>
        <v>1594.9806949806944</v>
      </c>
      <c r="N60" s="112">
        <f t="shared" si="22"/>
        <v>72.499122499122464</v>
      </c>
      <c r="O60" s="114">
        <f t="shared" si="23"/>
        <v>0</v>
      </c>
      <c r="P60" s="115">
        <f t="shared" si="24"/>
        <v>-9.3190593190593489</v>
      </c>
      <c r="Q60" s="116">
        <f t="shared" si="25"/>
        <v>0.88610038610038577</v>
      </c>
      <c r="R60" s="309"/>
      <c r="S60" s="47">
        <v>0.42254629629629631</v>
      </c>
      <c r="T60" s="48">
        <v>0.4465277777777778</v>
      </c>
      <c r="U60" s="117">
        <v>5.2333333333333254</v>
      </c>
      <c r="V60" s="118">
        <v>34.533333333333346</v>
      </c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300"/>
      <c r="AH60" s="301"/>
      <c r="AI60" s="217">
        <f t="shared" si="28"/>
        <v>-205.01930501930565</v>
      </c>
      <c r="AJ60" s="218">
        <f t="shared" si="29"/>
        <v>0.88610038610038577</v>
      </c>
      <c r="AK60" s="314"/>
    </row>
    <row r="61" spans="1:37" ht="15.75" customHeight="1">
      <c r="A61" s="304"/>
      <c r="B61" s="106" t="s">
        <v>195</v>
      </c>
      <c r="C61" s="382" t="s">
        <v>214</v>
      </c>
      <c r="D61" s="382"/>
      <c r="E61" s="107">
        <v>57.73</v>
      </c>
      <c r="F61" s="111">
        <v>1050</v>
      </c>
      <c r="G61" s="129">
        <f t="shared" si="30"/>
        <v>60616.5</v>
      </c>
      <c r="H61" s="130"/>
      <c r="I61" s="110">
        <v>22</v>
      </c>
      <c r="J61" s="111">
        <v>1800</v>
      </c>
      <c r="K61" s="112">
        <f t="shared" si="32"/>
        <v>81.818181818181813</v>
      </c>
      <c r="L61" s="113">
        <v>22</v>
      </c>
      <c r="M61" s="111">
        <f t="shared" si="31"/>
        <v>1597.6331360946754</v>
      </c>
      <c r="N61" s="112">
        <f t="shared" si="22"/>
        <v>72.619688004303427</v>
      </c>
      <c r="O61" s="114">
        <f t="shared" si="23"/>
        <v>0</v>
      </c>
      <c r="P61" s="115">
        <f t="shared" si="24"/>
        <v>-9.198493813878386</v>
      </c>
      <c r="Q61" s="116">
        <f t="shared" si="25"/>
        <v>0.88757396449704196</v>
      </c>
      <c r="R61" s="309"/>
      <c r="S61" s="47">
        <v>0.45069444444444445</v>
      </c>
      <c r="T61" s="48">
        <v>0.4780787037037037</v>
      </c>
      <c r="U61" s="117">
        <v>5.9999999999999787</v>
      </c>
      <c r="V61" s="118">
        <v>39.433333333333316</v>
      </c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300"/>
      <c r="AH61" s="301"/>
      <c r="AI61" s="217">
        <f t="shared" si="28"/>
        <v>-202.36686390532464</v>
      </c>
      <c r="AJ61" s="218">
        <f t="shared" si="29"/>
        <v>0.88757396449704185</v>
      </c>
      <c r="AK61" s="314"/>
    </row>
    <row r="62" spans="1:37" ht="15.75" customHeight="1">
      <c r="A62" s="304"/>
      <c r="B62" s="106"/>
      <c r="C62" s="382"/>
      <c r="D62" s="382"/>
      <c r="E62" s="107"/>
      <c r="F62" s="111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23"/>
      <c r="Y62" s="106"/>
      <c r="Z62" s="205"/>
      <c r="AA62" s="300"/>
      <c r="AB62" s="301"/>
      <c r="AC62" s="106"/>
      <c r="AD62" s="205"/>
      <c r="AE62" s="300"/>
      <c r="AF62" s="301"/>
      <c r="AG62" s="300"/>
      <c r="AH62" s="301"/>
      <c r="AI62" s="217"/>
      <c r="AJ62" s="218"/>
      <c r="AK62" s="314"/>
    </row>
    <row r="63" spans="1:37" ht="15.75" customHeight="1">
      <c r="A63" s="304"/>
      <c r="B63" s="106"/>
      <c r="C63" s="382"/>
      <c r="D63" s="382"/>
      <c r="E63" s="107"/>
      <c r="F63" s="111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106"/>
      <c r="Z63" s="205"/>
      <c r="AA63" s="300"/>
      <c r="AB63" s="301"/>
      <c r="AC63" s="106"/>
      <c r="AD63" s="205"/>
      <c r="AE63" s="300"/>
      <c r="AF63" s="301"/>
      <c r="AG63" s="300"/>
      <c r="AH63" s="301"/>
      <c r="AI63" s="217"/>
      <c r="AJ63" s="218"/>
      <c r="AK63" s="314"/>
    </row>
    <row r="64" spans="1:37" ht="15.75" customHeight="1">
      <c r="A64" s="304"/>
      <c r="B64" s="106"/>
      <c r="C64" s="382"/>
      <c r="D64" s="382"/>
      <c r="E64" s="107"/>
      <c r="F64" s="111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23"/>
      <c r="Y64" s="106"/>
      <c r="Z64" s="205"/>
      <c r="AA64" s="300"/>
      <c r="AB64" s="301"/>
      <c r="AC64" s="106"/>
      <c r="AD64" s="205"/>
      <c r="AE64" s="300"/>
      <c r="AF64" s="301"/>
      <c r="AG64" s="300"/>
      <c r="AH64" s="301"/>
      <c r="AI64" s="217"/>
      <c r="AJ64" s="218"/>
      <c r="AK64" s="314"/>
    </row>
    <row r="65" spans="1:37" ht="15.75" customHeight="1">
      <c r="A65" s="304"/>
      <c r="B65" s="106"/>
      <c r="C65" s="382"/>
      <c r="D65" s="382"/>
      <c r="E65" s="107"/>
      <c r="F65" s="111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23"/>
      <c r="Y65" s="106"/>
      <c r="Z65" s="205"/>
      <c r="AA65" s="300"/>
      <c r="AB65" s="301"/>
      <c r="AC65" s="106"/>
      <c r="AD65" s="205"/>
      <c r="AE65" s="300"/>
      <c r="AF65" s="301"/>
      <c r="AG65" s="300"/>
      <c r="AH65" s="301"/>
      <c r="AI65" s="217"/>
      <c r="AJ65" s="218"/>
      <c r="AK65" s="314"/>
    </row>
    <row r="66" spans="1:37" ht="15.75" customHeight="1">
      <c r="A66" s="304"/>
      <c r="B66" s="106"/>
      <c r="C66" s="382"/>
      <c r="D66" s="382"/>
      <c r="E66" s="107"/>
      <c r="F66" s="111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23"/>
      <c r="Y66" s="106"/>
      <c r="Z66" s="205"/>
      <c r="AA66" s="300"/>
      <c r="AB66" s="301"/>
      <c r="AC66" s="106"/>
      <c r="AD66" s="205"/>
      <c r="AE66" s="300"/>
      <c r="AF66" s="301"/>
      <c r="AG66" s="300"/>
      <c r="AH66" s="301"/>
      <c r="AI66" s="217"/>
      <c r="AJ66" s="218"/>
      <c r="AK66" s="314"/>
    </row>
    <row r="67" spans="1:37" ht="15.75" customHeight="1">
      <c r="A67" s="304"/>
      <c r="B67" s="106"/>
      <c r="C67" s="382"/>
      <c r="D67" s="382"/>
      <c r="E67" s="107"/>
      <c r="F67" s="111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23"/>
      <c r="Y67" s="106"/>
      <c r="Z67" s="205"/>
      <c r="AA67" s="300"/>
      <c r="AB67" s="301"/>
      <c r="AC67" s="106"/>
      <c r="AD67" s="205"/>
      <c r="AE67" s="300"/>
      <c r="AF67" s="301"/>
      <c r="AG67" s="300"/>
      <c r="AH67" s="301"/>
      <c r="AI67" s="217"/>
      <c r="AJ67" s="218"/>
      <c r="AK67" s="314"/>
    </row>
    <row r="68" spans="1:37" ht="15.75" customHeight="1">
      <c r="A68" s="304"/>
      <c r="B68" s="106"/>
      <c r="C68" s="382"/>
      <c r="D68" s="382"/>
      <c r="E68" s="107"/>
      <c r="F68" s="111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23"/>
      <c r="Y68" s="106"/>
      <c r="Z68" s="205"/>
      <c r="AA68" s="300"/>
      <c r="AB68" s="301"/>
      <c r="AC68" s="106"/>
      <c r="AD68" s="205"/>
      <c r="AE68" s="300"/>
      <c r="AF68" s="301"/>
      <c r="AG68" s="300"/>
      <c r="AH68" s="301"/>
      <c r="AI68" s="217"/>
      <c r="AJ68" s="218"/>
      <c r="AK68" s="314"/>
    </row>
    <row r="69" spans="1:37" ht="15.75" customHeight="1">
      <c r="A69" s="304"/>
      <c r="B69" s="106"/>
      <c r="C69" s="382"/>
      <c r="D69" s="382"/>
      <c r="E69" s="107"/>
      <c r="F69" s="111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23"/>
      <c r="Y69" s="106"/>
      <c r="Z69" s="205"/>
      <c r="AA69" s="300"/>
      <c r="AB69" s="301"/>
      <c r="AC69" s="106"/>
      <c r="AD69" s="205"/>
      <c r="AE69" s="300"/>
      <c r="AF69" s="301"/>
      <c r="AG69" s="300"/>
      <c r="AH69" s="301"/>
      <c r="AI69" s="217"/>
      <c r="AJ69" s="218"/>
      <c r="AK69" s="314"/>
    </row>
    <row r="70" spans="1:37" ht="15.75" customHeight="1">
      <c r="A70" s="304"/>
      <c r="B70" s="106"/>
      <c r="C70" s="382"/>
      <c r="D70" s="382"/>
      <c r="E70" s="107"/>
      <c r="F70" s="111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23"/>
      <c r="Y70" s="106"/>
      <c r="Z70" s="205"/>
      <c r="AA70" s="300"/>
      <c r="AB70" s="301"/>
      <c r="AC70" s="106"/>
      <c r="AD70" s="205"/>
      <c r="AE70" s="300"/>
      <c r="AF70" s="301"/>
      <c r="AG70" s="300"/>
      <c r="AH70" s="301"/>
      <c r="AI70" s="217"/>
      <c r="AJ70" s="218"/>
      <c r="AK70" s="314"/>
    </row>
    <row r="71" spans="1:37" ht="15.75" customHeight="1">
      <c r="A71" s="304"/>
      <c r="B71" s="106"/>
      <c r="C71" s="382"/>
      <c r="D71" s="382"/>
      <c r="E71" s="209"/>
      <c r="F71" s="111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300"/>
      <c r="AH71" s="301"/>
      <c r="AI71" s="180"/>
      <c r="AJ71" s="133"/>
      <c r="AK71" s="314"/>
    </row>
    <row r="72" spans="1:37" ht="15.75" customHeight="1" thickBot="1">
      <c r="A72" s="305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33">AVERAGE(I56:I71)</f>
        <v>20.333333333333332</v>
      </c>
      <c r="J72" s="148">
        <f t="shared" si="33"/>
        <v>2100</v>
      </c>
      <c r="K72" s="149">
        <f t="shared" ref="K72" si="34">J72/I72</f>
        <v>103.27868852459017</v>
      </c>
      <c r="L72" s="147">
        <f t="shared" ref="L72:M72" si="35">AVERAGE(L56:L71)</f>
        <v>20.333333333333332</v>
      </c>
      <c r="M72" s="148">
        <f t="shared" si="35"/>
        <v>1860.1777157877152</v>
      </c>
      <c r="N72" s="149">
        <f>M72/L72</f>
        <v>91.484149956772882</v>
      </c>
      <c r="O72" s="150">
        <f>L72-I72</f>
        <v>0</v>
      </c>
      <c r="P72" s="151">
        <f>N72-K72</f>
        <v>-11.794538567817284</v>
      </c>
      <c r="Q72" s="152">
        <f>N72/K72</f>
        <v>0.8857989122798644</v>
      </c>
      <c r="R72" s="310"/>
      <c r="S72" s="153">
        <f>S56</f>
        <v>0.29196759259259258</v>
      </c>
      <c r="T72" s="154">
        <f>INDEX(T56:T71,COUNTA(T56:T71))</f>
        <v>0.4780787037037037</v>
      </c>
      <c r="U72" s="155"/>
      <c r="V72" s="181"/>
      <c r="W72" s="182"/>
      <c r="X72" s="149"/>
      <c r="Y72" s="206">
        <f t="shared" ref="Y72:Z72" si="36">SUM(Y56:Y71)</f>
        <v>0</v>
      </c>
      <c r="Z72" s="207">
        <f t="shared" si="36"/>
        <v>0</v>
      </c>
      <c r="AA72" s="296"/>
      <c r="AB72" s="297"/>
      <c r="AC72" s="206">
        <f t="shared" ref="AC72:AD72" si="37">SUM(AC56:AC71)</f>
        <v>0</v>
      </c>
      <c r="AD72" s="207">
        <f t="shared" si="37"/>
        <v>0</v>
      </c>
      <c r="AE72" s="296"/>
      <c r="AF72" s="297"/>
      <c r="AG72" s="296"/>
      <c r="AH72" s="297"/>
      <c r="AI72" s="183">
        <f>M72-J72</f>
        <v>-239.82228421228479</v>
      </c>
      <c r="AJ72" s="152">
        <f>M72/J72</f>
        <v>0.8857989122798644</v>
      </c>
      <c r="AK72" s="315"/>
    </row>
    <row r="73" spans="1:37" ht="15.75" customHeight="1">
      <c r="A73" s="316" t="s">
        <v>115</v>
      </c>
      <c r="B73" s="161" t="s">
        <v>188</v>
      </c>
      <c r="C73" s="306" t="s">
        <v>215</v>
      </c>
      <c r="D73" s="307"/>
      <c r="E73" s="162">
        <v>21.74</v>
      </c>
      <c r="F73" s="103">
        <v>1146</v>
      </c>
      <c r="G73" s="163">
        <f t="shared" ref="G73" si="38">E73*F73</f>
        <v>24914.039999999997</v>
      </c>
      <c r="H73" s="164"/>
      <c r="I73" s="165">
        <v>6</v>
      </c>
      <c r="J73" s="166">
        <v>3600</v>
      </c>
      <c r="K73" s="167">
        <f>J73/I73</f>
        <v>600</v>
      </c>
      <c r="L73" s="168">
        <v>6</v>
      </c>
      <c r="M73" s="166">
        <f>F73/V73*60</f>
        <v>3258.7677725118324</v>
      </c>
      <c r="N73" s="167">
        <f>M73/L73</f>
        <v>543.1279620853054</v>
      </c>
      <c r="O73" s="169">
        <f>L73-I73</f>
        <v>0</v>
      </c>
      <c r="P73" s="170">
        <f>N73-K73</f>
        <v>-56.872037914694602</v>
      </c>
      <c r="Q73" s="171">
        <f>N73/K73</f>
        <v>0.90521327014217567</v>
      </c>
      <c r="R73" s="308">
        <f>Q89</f>
        <v>0.90521327014217567</v>
      </c>
      <c r="S73" s="172">
        <v>0.31874999999999992</v>
      </c>
      <c r="T73" s="173">
        <v>0.33340277777777777</v>
      </c>
      <c r="U73" s="174"/>
      <c r="V73" s="175">
        <v>21.100000000000101</v>
      </c>
      <c r="W73" s="176"/>
      <c r="X73" s="177"/>
      <c r="Y73" s="202"/>
      <c r="Z73" s="203"/>
      <c r="AA73" s="311"/>
      <c r="AB73" s="312"/>
      <c r="AC73" s="202"/>
      <c r="AD73" s="203"/>
      <c r="AE73" s="311"/>
      <c r="AF73" s="312"/>
      <c r="AG73" s="311"/>
      <c r="AH73" s="312"/>
      <c r="AI73" s="121">
        <f>M73-J73</f>
        <v>-341.23222748816761</v>
      </c>
      <c r="AJ73" s="171">
        <f>M73/J73</f>
        <v>0.90521327014217567</v>
      </c>
      <c r="AK73" s="313">
        <f>AJ89</f>
        <v>0.90521327014217567</v>
      </c>
    </row>
    <row r="74" spans="1:37" ht="15.75" customHeight="1">
      <c r="A74" s="317"/>
      <c r="B74" s="106"/>
      <c r="C74" s="298"/>
      <c r="D74" s="299"/>
      <c r="E74" s="107"/>
      <c r="F74" s="108"/>
      <c r="G74" s="109"/>
      <c r="H74" s="26"/>
      <c r="I74" s="110"/>
      <c r="J74" s="111"/>
      <c r="K74" s="112"/>
      <c r="L74" s="113"/>
      <c r="M74" s="111"/>
      <c r="N74" s="112"/>
      <c r="O74" s="114"/>
      <c r="P74" s="115"/>
      <c r="Q74" s="116"/>
      <c r="R74" s="309"/>
      <c r="S74" s="47"/>
      <c r="T74" s="48"/>
      <c r="U74" s="117"/>
      <c r="V74" s="118"/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300"/>
      <c r="AH74" s="301"/>
      <c r="AI74" s="124"/>
      <c r="AJ74" s="116"/>
      <c r="AK74" s="314"/>
    </row>
    <row r="75" spans="1:37" ht="15.75" customHeight="1">
      <c r="A75" s="317"/>
      <c r="B75" s="106"/>
      <c r="C75" s="298"/>
      <c r="D75" s="299"/>
      <c r="E75" s="107"/>
      <c r="F75" s="108"/>
      <c r="G75" s="109"/>
      <c r="H75" s="26"/>
      <c r="I75" s="110"/>
      <c r="J75" s="111"/>
      <c r="K75" s="112"/>
      <c r="L75" s="113"/>
      <c r="M75" s="111"/>
      <c r="N75" s="112"/>
      <c r="O75" s="114"/>
      <c r="P75" s="115"/>
      <c r="Q75" s="116"/>
      <c r="R75" s="309"/>
      <c r="S75" s="47"/>
      <c r="T75" s="48"/>
      <c r="U75" s="117"/>
      <c r="V75" s="118"/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300"/>
      <c r="AH75" s="301"/>
      <c r="AI75" s="124"/>
      <c r="AJ75" s="116"/>
      <c r="AK75" s="314"/>
    </row>
    <row r="76" spans="1:37" ht="15.75" customHeight="1">
      <c r="A76" s="317"/>
      <c r="B76" s="106"/>
      <c r="C76" s="298"/>
      <c r="D76" s="299"/>
      <c r="E76" s="107"/>
      <c r="F76" s="108"/>
      <c r="G76" s="109"/>
      <c r="H76" s="26"/>
      <c r="I76" s="110"/>
      <c r="J76" s="111"/>
      <c r="K76" s="112"/>
      <c r="L76" s="113"/>
      <c r="M76" s="111"/>
      <c r="N76" s="112"/>
      <c r="O76" s="114"/>
      <c r="P76" s="115"/>
      <c r="Q76" s="116"/>
      <c r="R76" s="309"/>
      <c r="S76" s="47"/>
      <c r="T76" s="48"/>
      <c r="U76" s="117"/>
      <c r="V76" s="118"/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300"/>
      <c r="AH76" s="301"/>
      <c r="AI76" s="124"/>
      <c r="AJ76" s="116"/>
      <c r="AK76" s="314"/>
    </row>
    <row r="77" spans="1:37" ht="15.75" customHeight="1">
      <c r="A77" s="317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300"/>
      <c r="AH77" s="301"/>
      <c r="AI77" s="124"/>
      <c r="AJ77" s="116"/>
      <c r="AK77" s="314"/>
    </row>
    <row r="78" spans="1:37" ht="15.75" customHeight="1">
      <c r="A78" s="317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300"/>
      <c r="AH78" s="301"/>
      <c r="AI78" s="124"/>
      <c r="AJ78" s="116"/>
      <c r="AK78" s="314"/>
    </row>
    <row r="79" spans="1:37" ht="15.75" customHeight="1">
      <c r="A79" s="317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300"/>
      <c r="AH79" s="301"/>
      <c r="AI79" s="124"/>
      <c r="AJ79" s="116"/>
      <c r="AK79" s="314"/>
    </row>
    <row r="80" spans="1:37" ht="15.75" customHeight="1">
      <c r="A80" s="317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106"/>
      <c r="Z80" s="205"/>
      <c r="AA80" s="300"/>
      <c r="AB80" s="301"/>
      <c r="AC80" s="106"/>
      <c r="AD80" s="205"/>
      <c r="AE80" s="300"/>
      <c r="AF80" s="301"/>
      <c r="AG80" s="300"/>
      <c r="AH80" s="301"/>
      <c r="AI80" s="124"/>
      <c r="AJ80" s="116"/>
      <c r="AK80" s="314"/>
    </row>
    <row r="81" spans="1:37" ht="15.75" customHeight="1">
      <c r="A81" s="317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35"/>
      <c r="Y81" s="106"/>
      <c r="Z81" s="205"/>
      <c r="AA81" s="300"/>
      <c r="AB81" s="301"/>
      <c r="AC81" s="106"/>
      <c r="AD81" s="205"/>
      <c r="AE81" s="300"/>
      <c r="AF81" s="301"/>
      <c r="AG81" s="300"/>
      <c r="AH81" s="301"/>
      <c r="AI81" s="124"/>
      <c r="AJ81" s="116"/>
      <c r="AK81" s="314"/>
    </row>
    <row r="82" spans="1:37" ht="15.75" customHeight="1">
      <c r="A82" s="317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35"/>
      <c r="Y82" s="106"/>
      <c r="Z82" s="205"/>
      <c r="AA82" s="300"/>
      <c r="AB82" s="301"/>
      <c r="AC82" s="106"/>
      <c r="AD82" s="205"/>
      <c r="AE82" s="300"/>
      <c r="AF82" s="301"/>
      <c r="AG82" s="300"/>
      <c r="AH82" s="301"/>
      <c r="AI82" s="124"/>
      <c r="AJ82" s="116"/>
      <c r="AK82" s="314"/>
    </row>
    <row r="83" spans="1:37" ht="15.75" customHeight="1">
      <c r="A83" s="317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35"/>
      <c r="Y83" s="106"/>
      <c r="Z83" s="205"/>
      <c r="AA83" s="300"/>
      <c r="AB83" s="301"/>
      <c r="AC83" s="106"/>
      <c r="AD83" s="205"/>
      <c r="AE83" s="300"/>
      <c r="AF83" s="301"/>
      <c r="AG83" s="300"/>
      <c r="AH83" s="301"/>
      <c r="AI83" s="124"/>
      <c r="AJ83" s="116"/>
      <c r="AK83" s="314"/>
    </row>
    <row r="84" spans="1:37" ht="15.75" customHeight="1">
      <c r="A84" s="317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35"/>
      <c r="Y84" s="106"/>
      <c r="Z84" s="205"/>
      <c r="AA84" s="300"/>
      <c r="AB84" s="301"/>
      <c r="AC84" s="106"/>
      <c r="AD84" s="205"/>
      <c r="AE84" s="300"/>
      <c r="AF84" s="301"/>
      <c r="AG84" s="300"/>
      <c r="AH84" s="301"/>
      <c r="AI84" s="124"/>
      <c r="AJ84" s="116"/>
      <c r="AK84" s="314"/>
    </row>
    <row r="85" spans="1:37" ht="15.75" customHeight="1">
      <c r="A85" s="317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35"/>
      <c r="Y85" s="106"/>
      <c r="Z85" s="205"/>
      <c r="AA85" s="300"/>
      <c r="AB85" s="301"/>
      <c r="AC85" s="106"/>
      <c r="AD85" s="205"/>
      <c r="AE85" s="300"/>
      <c r="AF85" s="301"/>
      <c r="AG85" s="300"/>
      <c r="AH85" s="301"/>
      <c r="AI85" s="124"/>
      <c r="AJ85" s="116"/>
      <c r="AK85" s="314"/>
    </row>
    <row r="86" spans="1:37" ht="15.75" customHeight="1">
      <c r="A86" s="317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35"/>
      <c r="Y86" s="106"/>
      <c r="Z86" s="205"/>
      <c r="AA86" s="300"/>
      <c r="AB86" s="301"/>
      <c r="AC86" s="106"/>
      <c r="AD86" s="205"/>
      <c r="AE86" s="300"/>
      <c r="AF86" s="301"/>
      <c r="AG86" s="300"/>
      <c r="AH86" s="301"/>
      <c r="AI86" s="124"/>
      <c r="AJ86" s="116"/>
      <c r="AK86" s="314"/>
    </row>
    <row r="87" spans="1:37" ht="15.75" customHeight="1">
      <c r="A87" s="317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35"/>
      <c r="Y87" s="106"/>
      <c r="Z87" s="205"/>
      <c r="AA87" s="300"/>
      <c r="AB87" s="301"/>
      <c r="AC87" s="106"/>
      <c r="AD87" s="205"/>
      <c r="AE87" s="300"/>
      <c r="AF87" s="301"/>
      <c r="AG87" s="300"/>
      <c r="AH87" s="301"/>
      <c r="AI87" s="124"/>
      <c r="AJ87" s="116"/>
      <c r="AK87" s="314"/>
    </row>
    <row r="88" spans="1:37" ht="15.75" customHeight="1">
      <c r="A88" s="317"/>
      <c r="B88" s="178"/>
      <c r="C88" s="298"/>
      <c r="D88" s="299"/>
      <c r="E88" s="179"/>
      <c r="F88" s="13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300"/>
      <c r="AH88" s="301"/>
      <c r="AI88" s="180"/>
      <c r="AJ88" s="133"/>
      <c r="AK88" s="314"/>
    </row>
    <row r="89" spans="1:37" ht="15.75" customHeight="1" thickBot="1">
      <c r="A89" s="318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39">AVERAGE(I73:I88)</f>
        <v>6</v>
      </c>
      <c r="J89" s="148">
        <f t="shared" si="39"/>
        <v>3600</v>
      </c>
      <c r="K89" s="149">
        <f t="shared" ref="K89" si="40">J89/I89</f>
        <v>600</v>
      </c>
      <c r="L89" s="147">
        <f t="shared" ref="L89:M89" si="41">AVERAGE(L73:L88)</f>
        <v>6</v>
      </c>
      <c r="M89" s="148">
        <f t="shared" si="41"/>
        <v>3258.7677725118324</v>
      </c>
      <c r="N89" s="149">
        <f>M89/L89</f>
        <v>543.1279620853054</v>
      </c>
      <c r="O89" s="150">
        <f>L89-I89</f>
        <v>0</v>
      </c>
      <c r="P89" s="151">
        <f>N89-K89</f>
        <v>-56.872037914694602</v>
      </c>
      <c r="Q89" s="152">
        <f>N89/K89</f>
        <v>0.90521327014217567</v>
      </c>
      <c r="R89" s="310"/>
      <c r="S89" s="153">
        <f>S73</f>
        <v>0.31874999999999992</v>
      </c>
      <c r="T89" s="154">
        <f>INDEX(T73:T88,COUNTA(T73:T88))</f>
        <v>0.33340277777777777</v>
      </c>
      <c r="U89" s="155"/>
      <c r="V89" s="181"/>
      <c r="W89" s="182"/>
      <c r="X89" s="149"/>
      <c r="Y89" s="206">
        <f t="shared" ref="Y89:Z89" si="42">SUM(Y73:Y88)</f>
        <v>0</v>
      </c>
      <c r="Z89" s="207">
        <f t="shared" si="42"/>
        <v>0</v>
      </c>
      <c r="AA89" s="296"/>
      <c r="AB89" s="297"/>
      <c r="AC89" s="206">
        <f t="shared" ref="AC89:AD89" si="43">SUM(AC73:AC88)</f>
        <v>0</v>
      </c>
      <c r="AD89" s="207">
        <f t="shared" si="43"/>
        <v>0</v>
      </c>
      <c r="AE89" s="296"/>
      <c r="AF89" s="297"/>
      <c r="AG89" s="296"/>
      <c r="AH89" s="297"/>
      <c r="AI89" s="183">
        <f>M89-J89</f>
        <v>-341.23222748816761</v>
      </c>
      <c r="AJ89" s="152">
        <f>M89/J89</f>
        <v>0.90521327014217567</v>
      </c>
      <c r="AK89" s="315"/>
    </row>
    <row r="90" spans="1:37" ht="15.75" customHeight="1">
      <c r="A90" s="302" t="s">
        <v>216</v>
      </c>
      <c r="B90" s="161" t="s">
        <v>186</v>
      </c>
      <c r="C90" s="306" t="s">
        <v>217</v>
      </c>
      <c r="D90" s="307"/>
      <c r="E90" s="162">
        <v>44.3</v>
      </c>
      <c r="F90" s="103">
        <v>897</v>
      </c>
      <c r="G90" s="163">
        <f t="shared" ref="G90:G93" si="44">E90*F90</f>
        <v>39737.1</v>
      </c>
      <c r="H90" s="164"/>
      <c r="I90" s="165">
        <v>17</v>
      </c>
      <c r="J90" s="166">
        <v>2000</v>
      </c>
      <c r="K90" s="167">
        <f>J90/I90</f>
        <v>117.64705882352941</v>
      </c>
      <c r="L90" s="168">
        <v>17</v>
      </c>
      <c r="M90" s="166">
        <f>F90/V90*60</f>
        <v>1772.338090010983</v>
      </c>
      <c r="N90" s="167">
        <f>M90/L90</f>
        <v>104.25518176535195</v>
      </c>
      <c r="O90" s="169">
        <f>L90-I90</f>
        <v>0</v>
      </c>
      <c r="P90" s="170">
        <f>N90-K90</f>
        <v>-13.391877058177457</v>
      </c>
      <c r="Q90" s="171">
        <f>N90/K90</f>
        <v>0.88616904500549165</v>
      </c>
      <c r="R90" s="308">
        <f>Q106</f>
        <v>0.88546988105952362</v>
      </c>
      <c r="S90" s="172">
        <v>0.70833333333333337</v>
      </c>
      <c r="T90" s="173">
        <v>0.72942129629629626</v>
      </c>
      <c r="U90" s="174"/>
      <c r="V90" s="175">
        <v>30.366666666666564</v>
      </c>
      <c r="W90" s="173"/>
      <c r="X90" s="184"/>
      <c r="Y90" s="202"/>
      <c r="Z90" s="203"/>
      <c r="AA90" s="311"/>
      <c r="AB90" s="312"/>
      <c r="AC90" s="202"/>
      <c r="AD90" s="203"/>
      <c r="AE90" s="311"/>
      <c r="AF90" s="312"/>
      <c r="AG90" s="311"/>
      <c r="AH90" s="312"/>
      <c r="AI90" s="121">
        <f>M90-J90</f>
        <v>-227.66190998901698</v>
      </c>
      <c r="AJ90" s="171">
        <f>M90/J90</f>
        <v>0.88616904500549154</v>
      </c>
      <c r="AK90" s="313">
        <f>AJ106</f>
        <v>0.88546988105952362</v>
      </c>
    </row>
    <row r="91" spans="1:37" ht="15.75" customHeight="1">
      <c r="A91" s="303"/>
      <c r="B91" s="178" t="s">
        <v>186</v>
      </c>
      <c r="C91" s="298" t="s">
        <v>218</v>
      </c>
      <c r="D91" s="299"/>
      <c r="E91" s="107">
        <v>58.17</v>
      </c>
      <c r="F91" s="108">
        <v>3063</v>
      </c>
      <c r="G91" s="109">
        <f t="shared" si="44"/>
        <v>178174.71</v>
      </c>
      <c r="H91" s="26"/>
      <c r="I91" s="110">
        <v>19</v>
      </c>
      <c r="J91" s="111">
        <v>1800</v>
      </c>
      <c r="K91" s="112">
        <f t="shared" ref="K91:K93" si="45">J91/I91</f>
        <v>94.736842105263165</v>
      </c>
      <c r="L91" s="113">
        <v>19</v>
      </c>
      <c r="M91" s="111">
        <f>F91/V91*60</f>
        <v>1596.9297610427229</v>
      </c>
      <c r="N91" s="112">
        <f>M91/L91</f>
        <v>84.04893479172226</v>
      </c>
      <c r="O91" s="114">
        <f>L91-I91</f>
        <v>0</v>
      </c>
      <c r="P91" s="115">
        <f>N91-K91</f>
        <v>-10.687907313540904</v>
      </c>
      <c r="Q91" s="116">
        <f>N91/K91</f>
        <v>0.88718320057929045</v>
      </c>
      <c r="R91" s="309"/>
      <c r="S91" s="47">
        <v>0.73333333333333339</v>
      </c>
      <c r="T91" s="48">
        <v>0.81325231481481486</v>
      </c>
      <c r="U91" s="117">
        <v>5.6333333333334679</v>
      </c>
      <c r="V91" s="118">
        <v>115.08333333333331</v>
      </c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300"/>
      <c r="AH91" s="301"/>
      <c r="AI91" s="124">
        <f>M91-J91</f>
        <v>-203.07023895727707</v>
      </c>
      <c r="AJ91" s="116">
        <f>M91/J91</f>
        <v>0.88718320057929057</v>
      </c>
      <c r="AK91" s="314"/>
    </row>
    <row r="92" spans="1:37" ht="15.75" customHeight="1">
      <c r="A92" s="303"/>
      <c r="B92" s="178" t="s">
        <v>186</v>
      </c>
      <c r="C92" s="298" t="s">
        <v>219</v>
      </c>
      <c r="D92" s="299"/>
      <c r="E92" s="107">
        <v>50.67</v>
      </c>
      <c r="F92" s="108">
        <v>748</v>
      </c>
      <c r="G92" s="109">
        <f t="shared" si="44"/>
        <v>37901.160000000003</v>
      </c>
      <c r="H92" s="26"/>
      <c r="I92" s="110">
        <v>20</v>
      </c>
      <c r="J92" s="111">
        <v>2000</v>
      </c>
      <c r="K92" s="112">
        <f t="shared" si="45"/>
        <v>100</v>
      </c>
      <c r="L92" s="113">
        <v>20</v>
      </c>
      <c r="M92" s="111">
        <f>F92/V92*60</f>
        <v>1768.0892974392627</v>
      </c>
      <c r="N92" s="112">
        <f>M92/L92</f>
        <v>88.404464871963143</v>
      </c>
      <c r="O92" s="114">
        <f>L92-I92</f>
        <v>0</v>
      </c>
      <c r="P92" s="115">
        <f>N92-K92</f>
        <v>-11.595535128036857</v>
      </c>
      <c r="Q92" s="116">
        <f>N92/K92</f>
        <v>0.8840446487196314</v>
      </c>
      <c r="R92" s="309"/>
      <c r="S92" s="47">
        <v>0.81666666666666665</v>
      </c>
      <c r="T92" s="48">
        <v>0.83429398148148148</v>
      </c>
      <c r="U92" s="117">
        <v>4.9166666666665826</v>
      </c>
      <c r="V92" s="118">
        <v>25.383333333333358</v>
      </c>
      <c r="W92" s="119"/>
      <c r="X92" s="123"/>
      <c r="Y92" s="106"/>
      <c r="Z92" s="205"/>
      <c r="AA92" s="300"/>
      <c r="AB92" s="301"/>
      <c r="AC92" s="106"/>
      <c r="AD92" s="205"/>
      <c r="AE92" s="300"/>
      <c r="AF92" s="301"/>
      <c r="AG92" s="300"/>
      <c r="AH92" s="301"/>
      <c r="AI92" s="124">
        <f>M92-J92</f>
        <v>-231.91070256073726</v>
      </c>
      <c r="AJ92" s="116">
        <f>M92/J92</f>
        <v>0.8840446487196314</v>
      </c>
      <c r="AK92" s="314"/>
    </row>
    <row r="93" spans="1:37" ht="15.75" customHeight="1">
      <c r="A93" s="303"/>
      <c r="B93" s="178" t="s">
        <v>186</v>
      </c>
      <c r="C93" s="298" t="s">
        <v>220</v>
      </c>
      <c r="D93" s="299"/>
      <c r="E93" s="107">
        <v>57.3</v>
      </c>
      <c r="F93" s="108">
        <v>1470</v>
      </c>
      <c r="G93" s="109">
        <f t="shared" si="44"/>
        <v>84231</v>
      </c>
      <c r="H93" s="26"/>
      <c r="I93" s="110">
        <v>21</v>
      </c>
      <c r="J93" s="111">
        <v>2000</v>
      </c>
      <c r="K93" s="112">
        <f t="shared" si="45"/>
        <v>95.238095238095241</v>
      </c>
      <c r="L93" s="113">
        <v>21</v>
      </c>
      <c r="M93" s="111">
        <f>F93/V93*60</f>
        <v>1769.3079237713155</v>
      </c>
      <c r="N93" s="112">
        <f>M93/L93</f>
        <v>84.252758274824544</v>
      </c>
      <c r="O93" s="114">
        <f>L93-I93</f>
        <v>0</v>
      </c>
      <c r="P93" s="115">
        <f>N93-K93</f>
        <v>-10.985336963270697</v>
      </c>
      <c r="Q93" s="116">
        <f>N93/K93</f>
        <v>0.8846539618856577</v>
      </c>
      <c r="R93" s="309"/>
      <c r="S93" s="47">
        <v>0.83760416666666671</v>
      </c>
      <c r="T93" s="48">
        <v>0.87222222222222223</v>
      </c>
      <c r="U93" s="117">
        <v>4.766666666666719</v>
      </c>
      <c r="V93" s="118">
        <v>49.849999999999959</v>
      </c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300"/>
      <c r="AH93" s="301"/>
      <c r="AI93" s="124">
        <f>M93-J93</f>
        <v>-230.69207622868453</v>
      </c>
      <c r="AJ93" s="116">
        <f>M93/J93</f>
        <v>0.8846539618856577</v>
      </c>
      <c r="AK93" s="314"/>
    </row>
    <row r="94" spans="1:37" ht="15.75" customHeight="1">
      <c r="A94" s="304"/>
      <c r="B94" s="178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300"/>
      <c r="AH94" s="301"/>
      <c r="AI94" s="124"/>
      <c r="AJ94" s="116"/>
      <c r="AK94" s="314"/>
    </row>
    <row r="95" spans="1:37" ht="15.75" customHeight="1">
      <c r="A95" s="304"/>
      <c r="B95" s="178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300"/>
      <c r="AH95" s="301"/>
      <c r="AI95" s="124"/>
      <c r="AJ95" s="116"/>
      <c r="AK95" s="314"/>
    </row>
    <row r="96" spans="1:37" ht="15.75" customHeight="1">
      <c r="A96" s="304"/>
      <c r="B96" s="178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127"/>
      <c r="T96" s="128"/>
      <c r="U96" s="117"/>
      <c r="V96" s="118"/>
      <c r="W96" s="128"/>
      <c r="X96" s="216"/>
      <c r="Y96" s="106"/>
      <c r="Z96" s="205"/>
      <c r="AA96" s="300"/>
      <c r="AB96" s="301"/>
      <c r="AC96" s="106"/>
      <c r="AD96" s="205"/>
      <c r="AE96" s="300"/>
      <c r="AF96" s="301"/>
      <c r="AG96" s="300"/>
      <c r="AH96" s="301"/>
      <c r="AI96" s="124"/>
      <c r="AJ96" s="116"/>
      <c r="AK96" s="314"/>
    </row>
    <row r="97" spans="1:37" ht="15.75" customHeight="1">
      <c r="A97" s="304"/>
      <c r="B97" s="178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127"/>
      <c r="T97" s="128"/>
      <c r="U97" s="117"/>
      <c r="V97" s="118"/>
      <c r="W97" s="128"/>
      <c r="X97" s="216"/>
      <c r="Y97" s="106"/>
      <c r="Z97" s="205"/>
      <c r="AA97" s="300"/>
      <c r="AB97" s="301"/>
      <c r="AC97" s="106"/>
      <c r="AD97" s="205"/>
      <c r="AE97" s="300"/>
      <c r="AF97" s="301"/>
      <c r="AG97" s="300"/>
      <c r="AH97" s="301"/>
      <c r="AI97" s="124"/>
      <c r="AJ97" s="116"/>
      <c r="AK97" s="314"/>
    </row>
    <row r="98" spans="1:37" ht="15.75" customHeight="1">
      <c r="A98" s="304"/>
      <c r="B98" s="178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127"/>
      <c r="T98" s="128"/>
      <c r="U98" s="117"/>
      <c r="V98" s="118"/>
      <c r="W98" s="128"/>
      <c r="X98" s="216"/>
      <c r="Y98" s="106"/>
      <c r="Z98" s="205"/>
      <c r="AA98" s="300"/>
      <c r="AB98" s="301"/>
      <c r="AC98" s="106"/>
      <c r="AD98" s="205"/>
      <c r="AE98" s="300"/>
      <c r="AF98" s="301"/>
      <c r="AG98" s="300"/>
      <c r="AH98" s="301"/>
      <c r="AI98" s="124"/>
      <c r="AJ98" s="116"/>
      <c r="AK98" s="314"/>
    </row>
    <row r="99" spans="1:37" ht="15.75" customHeight="1">
      <c r="A99" s="304"/>
      <c r="B99" s="178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127"/>
      <c r="T99" s="128"/>
      <c r="U99" s="117"/>
      <c r="V99" s="118"/>
      <c r="W99" s="128"/>
      <c r="X99" s="216"/>
      <c r="Y99" s="106"/>
      <c r="Z99" s="205"/>
      <c r="AA99" s="300"/>
      <c r="AB99" s="301"/>
      <c r="AC99" s="106"/>
      <c r="AD99" s="205"/>
      <c r="AE99" s="300"/>
      <c r="AF99" s="301"/>
      <c r="AG99" s="300"/>
      <c r="AH99" s="301"/>
      <c r="AI99" s="124"/>
      <c r="AJ99" s="116"/>
      <c r="AK99" s="314"/>
    </row>
    <row r="100" spans="1:37" ht="15.75" customHeight="1">
      <c r="A100" s="304"/>
      <c r="B100" s="178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127"/>
      <c r="T100" s="128"/>
      <c r="U100" s="117"/>
      <c r="V100" s="118"/>
      <c r="W100" s="128"/>
      <c r="X100" s="216"/>
      <c r="Y100" s="106"/>
      <c r="Z100" s="205"/>
      <c r="AA100" s="300"/>
      <c r="AB100" s="301"/>
      <c r="AC100" s="106"/>
      <c r="AD100" s="205"/>
      <c r="AE100" s="300"/>
      <c r="AF100" s="301"/>
      <c r="AG100" s="300"/>
      <c r="AH100" s="301"/>
      <c r="AI100" s="124"/>
      <c r="AJ100" s="116"/>
      <c r="AK100" s="314"/>
    </row>
    <row r="101" spans="1:37" ht="15.75" customHeight="1">
      <c r="A101" s="304"/>
      <c r="B101" s="178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127"/>
      <c r="T101" s="128"/>
      <c r="U101" s="117"/>
      <c r="V101" s="118"/>
      <c r="W101" s="128"/>
      <c r="X101" s="216"/>
      <c r="Y101" s="106"/>
      <c r="Z101" s="205"/>
      <c r="AA101" s="300"/>
      <c r="AB101" s="301"/>
      <c r="AC101" s="106"/>
      <c r="AD101" s="205"/>
      <c r="AE101" s="300"/>
      <c r="AF101" s="301"/>
      <c r="AG101" s="300"/>
      <c r="AH101" s="301"/>
      <c r="AI101" s="124"/>
      <c r="AJ101" s="116"/>
      <c r="AK101" s="314"/>
    </row>
    <row r="102" spans="1:37" ht="15.75" customHeight="1">
      <c r="A102" s="304"/>
      <c r="B102" s="178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127"/>
      <c r="T102" s="128"/>
      <c r="U102" s="117"/>
      <c r="V102" s="118"/>
      <c r="W102" s="128"/>
      <c r="X102" s="216"/>
      <c r="Y102" s="106"/>
      <c r="Z102" s="205"/>
      <c r="AA102" s="300"/>
      <c r="AB102" s="301"/>
      <c r="AC102" s="106"/>
      <c r="AD102" s="205"/>
      <c r="AE102" s="300"/>
      <c r="AF102" s="301"/>
      <c r="AG102" s="300"/>
      <c r="AH102" s="301"/>
      <c r="AI102" s="124"/>
      <c r="AJ102" s="116"/>
      <c r="AK102" s="314"/>
    </row>
    <row r="103" spans="1:37" ht="15.75" customHeight="1">
      <c r="A103" s="304"/>
      <c r="B103" s="178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127"/>
      <c r="T103" s="128"/>
      <c r="U103" s="117"/>
      <c r="V103" s="118"/>
      <c r="W103" s="128"/>
      <c r="X103" s="216"/>
      <c r="Y103" s="106"/>
      <c r="Z103" s="205"/>
      <c r="AA103" s="300"/>
      <c r="AB103" s="301"/>
      <c r="AC103" s="106"/>
      <c r="AD103" s="205"/>
      <c r="AE103" s="300"/>
      <c r="AF103" s="301"/>
      <c r="AG103" s="300"/>
      <c r="AH103" s="301"/>
      <c r="AI103" s="124"/>
      <c r="AJ103" s="116"/>
      <c r="AK103" s="314"/>
    </row>
    <row r="104" spans="1:37" ht="15.75" customHeight="1">
      <c r="A104" s="304"/>
      <c r="B104" s="178"/>
      <c r="C104" s="298"/>
      <c r="D104" s="299"/>
      <c r="E104" s="107"/>
      <c r="F104" s="13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127"/>
      <c r="T104" s="128"/>
      <c r="U104" s="117"/>
      <c r="V104" s="118"/>
      <c r="W104" s="128"/>
      <c r="X104" s="216"/>
      <c r="Y104" s="106"/>
      <c r="Z104" s="205"/>
      <c r="AA104" s="300"/>
      <c r="AB104" s="301"/>
      <c r="AC104" s="106"/>
      <c r="AD104" s="205"/>
      <c r="AE104" s="300"/>
      <c r="AF104" s="301"/>
      <c r="AG104" s="300"/>
      <c r="AH104" s="301"/>
      <c r="AI104" s="124"/>
      <c r="AJ104" s="116"/>
      <c r="AK104" s="314"/>
    </row>
    <row r="105" spans="1:37" ht="15.75" customHeight="1">
      <c r="A105" s="304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300"/>
      <c r="AH105" s="301"/>
      <c r="AI105" s="180"/>
      <c r="AJ105" s="133"/>
      <c r="AK105" s="314"/>
    </row>
    <row r="106" spans="1:37" ht="15.75" customHeight="1" thickBot="1">
      <c r="A106" s="305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46">AVERAGE(I90:I105)</f>
        <v>19.25</v>
      </c>
      <c r="J106" s="148">
        <f t="shared" si="46"/>
        <v>1950</v>
      </c>
      <c r="K106" s="149">
        <f t="shared" ref="K106" si="47">J106/I106</f>
        <v>101.2987012987013</v>
      </c>
      <c r="L106" s="147">
        <f t="shared" ref="L106:M106" si="48">AVERAGE(L90:L105)</f>
        <v>19.25</v>
      </c>
      <c r="M106" s="148">
        <f t="shared" si="48"/>
        <v>1726.6662680660711</v>
      </c>
      <c r="N106" s="149">
        <f>M106/L106</f>
        <v>89.69694899044525</v>
      </c>
      <c r="O106" s="150">
        <f>L106-I106</f>
        <v>0</v>
      </c>
      <c r="P106" s="151">
        <f>N106-K106</f>
        <v>-11.601752308256053</v>
      </c>
      <c r="Q106" s="152">
        <f>N106/K106</f>
        <v>0.88546988105952362</v>
      </c>
      <c r="R106" s="310"/>
      <c r="S106" s="153">
        <f>S90</f>
        <v>0.70833333333333337</v>
      </c>
      <c r="T106" s="154">
        <f>INDEX(T90:T105,COUNTA(T90:T105))</f>
        <v>0.87222222222222223</v>
      </c>
      <c r="U106" s="155"/>
      <c r="V106" s="181"/>
      <c r="W106" s="182"/>
      <c r="X106" s="149"/>
      <c r="Y106" s="206">
        <f t="shared" ref="Y106:Z106" si="49">SUM(Y90:Y105)</f>
        <v>0</v>
      </c>
      <c r="Z106" s="207">
        <f t="shared" si="49"/>
        <v>0</v>
      </c>
      <c r="AA106" s="296"/>
      <c r="AB106" s="297"/>
      <c r="AC106" s="206">
        <f t="shared" ref="AC106:AD106" si="50">SUM(AC90:AC105)</f>
        <v>0</v>
      </c>
      <c r="AD106" s="207">
        <f t="shared" si="50"/>
        <v>0</v>
      </c>
      <c r="AE106" s="296"/>
      <c r="AF106" s="297"/>
      <c r="AG106" s="296"/>
      <c r="AH106" s="297"/>
      <c r="AI106" s="183">
        <f>M106-J106</f>
        <v>-223.3337319339289</v>
      </c>
      <c r="AJ106" s="152">
        <f>M106/J106</f>
        <v>0.88546988105952362</v>
      </c>
      <c r="AK106" s="315"/>
    </row>
    <row r="107" spans="1:37" ht="15.75" customHeight="1">
      <c r="A107" s="316" t="s">
        <v>221</v>
      </c>
      <c r="B107" s="161" t="s">
        <v>186</v>
      </c>
      <c r="C107" s="306" t="s">
        <v>222</v>
      </c>
      <c r="D107" s="307"/>
      <c r="E107" s="162">
        <v>56.79</v>
      </c>
      <c r="F107" s="174">
        <v>1950</v>
      </c>
      <c r="G107" s="163">
        <f t="shared" ref="G107:G110" si="51">E107*F107</f>
        <v>110740.5</v>
      </c>
      <c r="H107" s="164"/>
      <c r="I107" s="165">
        <v>23</v>
      </c>
      <c r="J107" s="166">
        <v>2000</v>
      </c>
      <c r="K107" s="167">
        <f>J107/I107</f>
        <v>86.956521739130437</v>
      </c>
      <c r="L107" s="168">
        <v>23</v>
      </c>
      <c r="M107" s="166">
        <f>F107/V107*60</f>
        <v>1770.9384460141305</v>
      </c>
      <c r="N107" s="167">
        <f>M107/L107</f>
        <v>76.9973237397448</v>
      </c>
      <c r="O107" s="169">
        <f>L107-I107</f>
        <v>0</v>
      </c>
      <c r="P107" s="170">
        <f>N107-K107</f>
        <v>-9.959197999385637</v>
      </c>
      <c r="Q107" s="171">
        <f>N107/K107</f>
        <v>0.88546922300706521</v>
      </c>
      <c r="R107" s="308">
        <f>Q123</f>
        <v>0.88530011307347889</v>
      </c>
      <c r="S107" s="172">
        <v>0.70833333333333337</v>
      </c>
      <c r="T107" s="173">
        <v>0.75421296296296292</v>
      </c>
      <c r="U107" s="174"/>
      <c r="V107" s="175">
        <v>66.066666666666549</v>
      </c>
      <c r="W107" s="103"/>
      <c r="X107" s="104"/>
      <c r="Y107" s="202"/>
      <c r="Z107" s="203"/>
      <c r="AA107" s="311"/>
      <c r="AB107" s="312"/>
      <c r="AC107" s="202"/>
      <c r="AD107" s="203"/>
      <c r="AE107" s="311"/>
      <c r="AF107" s="312"/>
      <c r="AG107" s="311"/>
      <c r="AH107" s="312"/>
      <c r="AI107" s="121">
        <f>M107-J107</f>
        <v>-229.06155398586952</v>
      </c>
      <c r="AJ107" s="171">
        <f>M107/J107</f>
        <v>0.88546922300706521</v>
      </c>
      <c r="AK107" s="379">
        <f>AJ123</f>
        <v>0.88530011307347889</v>
      </c>
    </row>
    <row r="108" spans="1:37" ht="15.75" customHeight="1">
      <c r="A108" s="317"/>
      <c r="B108" s="178" t="s">
        <v>186</v>
      </c>
      <c r="C108" s="298" t="s">
        <v>223</v>
      </c>
      <c r="D108" s="299"/>
      <c r="E108" s="107">
        <v>56.87</v>
      </c>
      <c r="F108" s="117">
        <v>1472</v>
      </c>
      <c r="G108" s="109">
        <f t="shared" si="51"/>
        <v>83712.639999999999</v>
      </c>
      <c r="H108" s="26"/>
      <c r="I108" s="110">
        <v>23</v>
      </c>
      <c r="J108" s="111">
        <v>2000</v>
      </c>
      <c r="K108" s="112">
        <f t="shared" ref="K108:K110" si="52">J108/I108</f>
        <v>86.956521739130437</v>
      </c>
      <c r="L108" s="113">
        <v>23</v>
      </c>
      <c r="M108" s="111">
        <f>F108/V108*60</f>
        <v>1771.7151454363104</v>
      </c>
      <c r="N108" s="112">
        <f>M108/L108</f>
        <v>77.031093279839581</v>
      </c>
      <c r="O108" s="114">
        <f>L108-I108</f>
        <v>0</v>
      </c>
      <c r="P108" s="115">
        <f>N108-K108</f>
        <v>-9.9254284592908562</v>
      </c>
      <c r="Q108" s="116">
        <f>N108/K108</f>
        <v>0.88585757271815513</v>
      </c>
      <c r="R108" s="309"/>
      <c r="S108" s="47">
        <v>0.75774305555555554</v>
      </c>
      <c r="T108" s="48">
        <v>0.79236111111111107</v>
      </c>
      <c r="U108" s="117">
        <v>5.0833333333333819</v>
      </c>
      <c r="V108" s="118">
        <v>49.849999999999959</v>
      </c>
      <c r="W108" s="119"/>
      <c r="X108" s="123"/>
      <c r="Y108" s="106"/>
      <c r="Z108" s="205"/>
      <c r="AA108" s="300"/>
      <c r="AB108" s="301"/>
      <c r="AC108" s="106"/>
      <c r="AD108" s="205"/>
      <c r="AE108" s="300"/>
      <c r="AF108" s="301"/>
      <c r="AG108" s="300"/>
      <c r="AH108" s="301"/>
      <c r="AI108" s="124">
        <f>M108-J108</f>
        <v>-228.28485456368958</v>
      </c>
      <c r="AJ108" s="116">
        <f>M108/J108</f>
        <v>0.88585757271815524</v>
      </c>
      <c r="AK108" s="380"/>
    </row>
    <row r="109" spans="1:37" ht="15.75" customHeight="1">
      <c r="A109" s="317"/>
      <c r="B109" s="178" t="s">
        <v>186</v>
      </c>
      <c r="C109" s="298" t="s">
        <v>224</v>
      </c>
      <c r="D109" s="299"/>
      <c r="E109" s="107">
        <v>47.6</v>
      </c>
      <c r="F109" s="117">
        <v>1806</v>
      </c>
      <c r="G109" s="109">
        <f t="shared" si="51"/>
        <v>85965.6</v>
      </c>
      <c r="H109" s="26"/>
      <c r="I109" s="110">
        <v>23</v>
      </c>
      <c r="J109" s="111">
        <v>2000</v>
      </c>
      <c r="K109" s="112">
        <f t="shared" si="52"/>
        <v>86.956521739130437</v>
      </c>
      <c r="L109" s="113">
        <v>23</v>
      </c>
      <c r="M109" s="111">
        <f>F109/V109*60</f>
        <v>1768.1805819961912</v>
      </c>
      <c r="N109" s="112">
        <f>M109/L109</f>
        <v>76.877416608530055</v>
      </c>
      <c r="O109" s="114">
        <f>L109-I109</f>
        <v>0</v>
      </c>
      <c r="P109" s="115">
        <f>N109-K109</f>
        <v>-10.079105130600382</v>
      </c>
      <c r="Q109" s="116">
        <f>N109/K109</f>
        <v>0.88409029099809566</v>
      </c>
      <c r="R109" s="309"/>
      <c r="S109" s="47">
        <v>0.79583333333333328</v>
      </c>
      <c r="T109" s="48">
        <v>0.83839120370370368</v>
      </c>
      <c r="U109" s="117">
        <v>4.9999999999999822</v>
      </c>
      <c r="V109" s="118">
        <v>61.283333333333374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300"/>
      <c r="AH109" s="301"/>
      <c r="AI109" s="124">
        <f>M109-J109</f>
        <v>-231.81941800380878</v>
      </c>
      <c r="AJ109" s="116">
        <f>M109/J109</f>
        <v>0.88409029099809566</v>
      </c>
      <c r="AK109" s="380"/>
    </row>
    <row r="110" spans="1:37" ht="15.75" customHeight="1">
      <c r="A110" s="317"/>
      <c r="B110" s="178" t="s">
        <v>186</v>
      </c>
      <c r="C110" s="298" t="s">
        <v>225</v>
      </c>
      <c r="D110" s="299"/>
      <c r="E110" s="107">
        <v>54.09</v>
      </c>
      <c r="F110" s="117">
        <v>3053</v>
      </c>
      <c r="G110" s="109">
        <f t="shared" si="51"/>
        <v>165136.77000000002</v>
      </c>
      <c r="H110" s="26"/>
      <c r="I110" s="110">
        <v>19</v>
      </c>
      <c r="J110" s="111">
        <v>2000</v>
      </c>
      <c r="K110" s="112">
        <f t="shared" si="52"/>
        <v>105.26315789473684</v>
      </c>
      <c r="L110" s="113">
        <v>19</v>
      </c>
      <c r="M110" s="111">
        <f>F110/V110*60</f>
        <v>1771.5667311411989</v>
      </c>
      <c r="N110" s="112">
        <f>M110/L110</f>
        <v>93.240354270589421</v>
      </c>
      <c r="O110" s="114">
        <f>L110-I110</f>
        <v>0</v>
      </c>
      <c r="P110" s="115">
        <f>N110-K110</f>
        <v>-12.022803624147414</v>
      </c>
      <c r="Q110" s="116">
        <f>N110/K110</f>
        <v>0.88578336557059956</v>
      </c>
      <c r="R110" s="309"/>
      <c r="S110" s="47">
        <v>0.84166666666666667</v>
      </c>
      <c r="T110" s="48">
        <v>0.91347222222222224</v>
      </c>
      <c r="U110" s="117">
        <v>4.7166666666667112</v>
      </c>
      <c r="V110" s="118">
        <v>103.40000000000002</v>
      </c>
      <c r="W110" s="119"/>
      <c r="X110" s="123"/>
      <c r="Y110" s="106"/>
      <c r="Z110" s="205"/>
      <c r="AA110" s="300"/>
      <c r="AB110" s="301"/>
      <c r="AC110" s="106"/>
      <c r="AD110" s="205"/>
      <c r="AE110" s="300"/>
      <c r="AF110" s="301"/>
      <c r="AG110" s="300"/>
      <c r="AH110" s="301"/>
      <c r="AI110" s="124">
        <f>M110-J110</f>
        <v>-228.43326885880106</v>
      </c>
      <c r="AJ110" s="116">
        <f>M110/J110</f>
        <v>0.88578336557059945</v>
      </c>
      <c r="AK110" s="380"/>
    </row>
    <row r="111" spans="1:37" ht="15.75" customHeight="1">
      <c r="A111" s="317"/>
      <c r="B111" s="178"/>
      <c r="C111" s="298"/>
      <c r="D111" s="299"/>
      <c r="E111" s="107"/>
      <c r="F111" s="117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106"/>
      <c r="Z111" s="205"/>
      <c r="AA111" s="300"/>
      <c r="AB111" s="301"/>
      <c r="AC111" s="106"/>
      <c r="AD111" s="205"/>
      <c r="AE111" s="300"/>
      <c r="AF111" s="301"/>
      <c r="AG111" s="300"/>
      <c r="AH111" s="301"/>
      <c r="AI111" s="124"/>
      <c r="AJ111" s="116"/>
      <c r="AK111" s="380"/>
    </row>
    <row r="112" spans="1:37" ht="15.75" customHeight="1">
      <c r="A112" s="317"/>
      <c r="B112" s="178"/>
      <c r="C112" s="298"/>
      <c r="D112" s="299"/>
      <c r="E112" s="107"/>
      <c r="F112" s="117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106"/>
      <c r="Z112" s="205"/>
      <c r="AA112" s="300"/>
      <c r="AB112" s="301"/>
      <c r="AC112" s="106"/>
      <c r="AD112" s="205"/>
      <c r="AE112" s="300"/>
      <c r="AF112" s="301"/>
      <c r="AG112" s="300"/>
      <c r="AH112" s="301"/>
      <c r="AI112" s="124"/>
      <c r="AJ112" s="116"/>
      <c r="AK112" s="380"/>
    </row>
    <row r="113" spans="1:37" ht="15.75" customHeight="1">
      <c r="A113" s="317"/>
      <c r="B113" s="178"/>
      <c r="C113" s="298"/>
      <c r="D113" s="299"/>
      <c r="E113" s="107"/>
      <c r="F113" s="117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106"/>
      <c r="Z113" s="205"/>
      <c r="AA113" s="300"/>
      <c r="AB113" s="301"/>
      <c r="AC113" s="106"/>
      <c r="AD113" s="205"/>
      <c r="AE113" s="300"/>
      <c r="AF113" s="301"/>
      <c r="AG113" s="300"/>
      <c r="AH113" s="301"/>
      <c r="AI113" s="124"/>
      <c r="AJ113" s="116"/>
      <c r="AK113" s="380"/>
    </row>
    <row r="114" spans="1:37" ht="15.75" customHeight="1">
      <c r="A114" s="317"/>
      <c r="B114" s="178"/>
      <c r="C114" s="298"/>
      <c r="D114" s="299"/>
      <c r="E114" s="107"/>
      <c r="F114" s="117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300"/>
      <c r="AH114" s="301"/>
      <c r="AI114" s="124"/>
      <c r="AJ114" s="116"/>
      <c r="AK114" s="380"/>
    </row>
    <row r="115" spans="1:37" ht="15.75" customHeight="1">
      <c r="A115" s="317"/>
      <c r="B115" s="178"/>
      <c r="C115" s="298"/>
      <c r="D115" s="299"/>
      <c r="E115" s="107"/>
      <c r="F115" s="117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23"/>
      <c r="Y115" s="106"/>
      <c r="Z115" s="205"/>
      <c r="AA115" s="300"/>
      <c r="AB115" s="301"/>
      <c r="AC115" s="106"/>
      <c r="AD115" s="205"/>
      <c r="AE115" s="300"/>
      <c r="AF115" s="301"/>
      <c r="AG115" s="300"/>
      <c r="AH115" s="301"/>
      <c r="AI115" s="124"/>
      <c r="AJ115" s="116"/>
      <c r="AK115" s="380"/>
    </row>
    <row r="116" spans="1:37" ht="15.75" customHeight="1">
      <c r="A116" s="317"/>
      <c r="B116" s="178"/>
      <c r="C116" s="298"/>
      <c r="D116" s="299"/>
      <c r="E116" s="107"/>
      <c r="F116" s="117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23"/>
      <c r="Y116" s="106"/>
      <c r="Z116" s="205"/>
      <c r="AA116" s="300"/>
      <c r="AB116" s="301"/>
      <c r="AC116" s="106"/>
      <c r="AD116" s="205"/>
      <c r="AE116" s="300"/>
      <c r="AF116" s="301"/>
      <c r="AG116" s="300"/>
      <c r="AH116" s="301"/>
      <c r="AI116" s="124"/>
      <c r="AJ116" s="116"/>
      <c r="AK116" s="380"/>
    </row>
    <row r="117" spans="1:37" ht="15.75" customHeight="1">
      <c r="A117" s="317"/>
      <c r="B117" s="178"/>
      <c r="C117" s="298"/>
      <c r="D117" s="299"/>
      <c r="E117" s="107"/>
      <c r="F117" s="117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23"/>
      <c r="Y117" s="106"/>
      <c r="Z117" s="205"/>
      <c r="AA117" s="300"/>
      <c r="AB117" s="301"/>
      <c r="AC117" s="106"/>
      <c r="AD117" s="205"/>
      <c r="AE117" s="300"/>
      <c r="AF117" s="301"/>
      <c r="AG117" s="300"/>
      <c r="AH117" s="301"/>
      <c r="AI117" s="124"/>
      <c r="AJ117" s="116"/>
      <c r="AK117" s="380"/>
    </row>
    <row r="118" spans="1:37" ht="15.75" customHeight="1">
      <c r="A118" s="317"/>
      <c r="B118" s="178"/>
      <c r="C118" s="298"/>
      <c r="D118" s="299"/>
      <c r="E118" s="107"/>
      <c r="F118" s="117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23"/>
      <c r="Y118" s="106"/>
      <c r="Z118" s="205"/>
      <c r="AA118" s="300"/>
      <c r="AB118" s="301"/>
      <c r="AC118" s="106"/>
      <c r="AD118" s="205"/>
      <c r="AE118" s="300"/>
      <c r="AF118" s="301"/>
      <c r="AG118" s="300"/>
      <c r="AH118" s="301"/>
      <c r="AI118" s="124"/>
      <c r="AJ118" s="116"/>
      <c r="AK118" s="380"/>
    </row>
    <row r="119" spans="1:37" ht="15.75" customHeight="1">
      <c r="A119" s="317"/>
      <c r="B119" s="178"/>
      <c r="C119" s="298"/>
      <c r="D119" s="299"/>
      <c r="E119" s="107"/>
      <c r="F119" s="117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23"/>
      <c r="Y119" s="106"/>
      <c r="Z119" s="205"/>
      <c r="AA119" s="300"/>
      <c r="AB119" s="301"/>
      <c r="AC119" s="106"/>
      <c r="AD119" s="205"/>
      <c r="AE119" s="300"/>
      <c r="AF119" s="301"/>
      <c r="AG119" s="300"/>
      <c r="AH119" s="301"/>
      <c r="AI119" s="124"/>
      <c r="AJ119" s="116"/>
      <c r="AK119" s="380"/>
    </row>
    <row r="120" spans="1:37" ht="15.75" customHeight="1">
      <c r="A120" s="317"/>
      <c r="B120" s="178"/>
      <c r="C120" s="298"/>
      <c r="D120" s="299"/>
      <c r="E120" s="107"/>
      <c r="F120" s="117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210"/>
      <c r="X120" s="211"/>
      <c r="Y120" s="106"/>
      <c r="Z120" s="205"/>
      <c r="AA120" s="300"/>
      <c r="AB120" s="301"/>
      <c r="AC120" s="106"/>
      <c r="AD120" s="205"/>
      <c r="AE120" s="300"/>
      <c r="AF120" s="301"/>
      <c r="AG120" s="300"/>
      <c r="AH120" s="301"/>
      <c r="AI120" s="124"/>
      <c r="AJ120" s="116"/>
      <c r="AK120" s="380"/>
    </row>
    <row r="121" spans="1:37" ht="15.75" customHeight="1">
      <c r="A121" s="317"/>
      <c r="B121" s="178"/>
      <c r="C121" s="298"/>
      <c r="D121" s="299"/>
      <c r="E121" s="107"/>
      <c r="F121" s="117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212"/>
      <c r="X121" s="213"/>
      <c r="Y121" s="106"/>
      <c r="Z121" s="205"/>
      <c r="AA121" s="300"/>
      <c r="AB121" s="301"/>
      <c r="AC121" s="106"/>
      <c r="AD121" s="205"/>
      <c r="AE121" s="300"/>
      <c r="AF121" s="301"/>
      <c r="AG121" s="300"/>
      <c r="AH121" s="301"/>
      <c r="AI121" s="124"/>
      <c r="AJ121" s="116"/>
      <c r="AK121" s="380"/>
    </row>
    <row r="122" spans="1:37" ht="15.75" customHeight="1">
      <c r="A122" s="317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47"/>
      <c r="T122" s="48"/>
      <c r="U122" s="140"/>
      <c r="V122" s="118"/>
      <c r="W122" s="212"/>
      <c r="X122" s="213"/>
      <c r="Y122" s="106"/>
      <c r="Z122" s="205"/>
      <c r="AA122" s="300"/>
      <c r="AB122" s="301"/>
      <c r="AC122" s="106"/>
      <c r="AD122" s="205"/>
      <c r="AE122" s="300"/>
      <c r="AF122" s="301"/>
      <c r="AG122" s="300"/>
      <c r="AH122" s="301"/>
      <c r="AI122" s="124"/>
      <c r="AJ122" s="116"/>
      <c r="AK122" s="380"/>
    </row>
    <row r="123" spans="1:37" ht="15.75" customHeight="1" thickBot="1">
      <c r="A123" s="318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53">AVERAGE(I107:I122)</f>
        <v>22</v>
      </c>
      <c r="J123" s="148">
        <f t="shared" si="53"/>
        <v>2000</v>
      </c>
      <c r="K123" s="149">
        <f t="shared" ref="K123" si="54">J123/I123</f>
        <v>90.909090909090907</v>
      </c>
      <c r="L123" s="147">
        <f t="shared" ref="L123:M123" si="55">AVERAGE(L107:L122)</f>
        <v>22</v>
      </c>
      <c r="M123" s="148">
        <f t="shared" si="55"/>
        <v>1770.6002261469578</v>
      </c>
      <c r="N123" s="149">
        <f>M123/L123</f>
        <v>80.481828461225348</v>
      </c>
      <c r="O123" s="150">
        <f>L123-I123</f>
        <v>0</v>
      </c>
      <c r="P123" s="151">
        <f>N123-K123</f>
        <v>-10.427262447865559</v>
      </c>
      <c r="Q123" s="152">
        <f>N123/K123</f>
        <v>0.88530011307347889</v>
      </c>
      <c r="R123" s="310"/>
      <c r="S123" s="153">
        <f>S107</f>
        <v>0.70833333333333337</v>
      </c>
      <c r="T123" s="154">
        <f>INDEX(T107:T122,COUNTA(T107:T122))</f>
        <v>0.91347222222222224</v>
      </c>
      <c r="U123" s="155"/>
      <c r="V123" s="181"/>
      <c r="W123" s="214"/>
      <c r="X123" s="215"/>
      <c r="Y123" s="206">
        <f t="shared" ref="Y123:Z123" si="56">SUM(Y107:Y122)</f>
        <v>0</v>
      </c>
      <c r="Z123" s="207">
        <f t="shared" si="56"/>
        <v>0</v>
      </c>
      <c r="AA123" s="296"/>
      <c r="AB123" s="297"/>
      <c r="AC123" s="206">
        <f t="shared" ref="AC123:AD123" si="57">SUM(AC107:AC122)</f>
        <v>0</v>
      </c>
      <c r="AD123" s="207">
        <f t="shared" si="57"/>
        <v>0</v>
      </c>
      <c r="AE123" s="296"/>
      <c r="AF123" s="297"/>
      <c r="AG123" s="296"/>
      <c r="AH123" s="297"/>
      <c r="AI123" s="183">
        <f>M123-J123</f>
        <v>-229.39977385304223</v>
      </c>
      <c r="AJ123" s="152">
        <f>M123/J123</f>
        <v>0.88530011307347889</v>
      </c>
      <c r="AK123" s="381"/>
    </row>
    <row r="125" spans="1:37">
      <c r="AA125" s="294" t="s">
        <v>165</v>
      </c>
      <c r="AB125" s="294"/>
      <c r="AE125" s="5" t="s">
        <v>226</v>
      </c>
      <c r="AF125" s="190"/>
      <c r="AG125" s="190"/>
      <c r="AH125" s="190"/>
    </row>
    <row r="126" spans="1:37">
      <c r="AA126" s="294" t="s">
        <v>166</v>
      </c>
      <c r="AB126" s="294"/>
      <c r="AE126" s="5" t="s">
        <v>227</v>
      </c>
      <c r="AF126" s="190"/>
      <c r="AG126" s="190"/>
      <c r="AH126" s="190"/>
    </row>
    <row r="127" spans="1:37">
      <c r="AA127" s="294" t="s">
        <v>167</v>
      </c>
      <c r="AB127" s="294"/>
      <c r="AE127" s="5" t="s">
        <v>228</v>
      </c>
      <c r="AF127" s="190"/>
      <c r="AG127" s="190"/>
      <c r="AH127" s="190"/>
    </row>
    <row r="128" spans="1:37">
      <c r="AA128" s="294" t="s">
        <v>168</v>
      </c>
      <c r="AB128" s="294"/>
      <c r="AE128" s="5" t="s">
        <v>229</v>
      </c>
      <c r="AF128" s="190"/>
      <c r="AG128" s="190"/>
      <c r="AH128" s="190"/>
    </row>
    <row r="129" spans="27:34">
      <c r="AA129" s="294" t="s">
        <v>169</v>
      </c>
      <c r="AB129" s="294"/>
      <c r="AE129" s="5" t="s">
        <v>230</v>
      </c>
      <c r="AF129" s="190"/>
      <c r="AG129" s="190"/>
      <c r="AH129" s="190"/>
    </row>
    <row r="130" spans="27:34">
      <c r="AA130" s="294" t="s">
        <v>170</v>
      </c>
      <c r="AB130" s="294"/>
      <c r="AE130" s="5" t="s">
        <v>231</v>
      </c>
      <c r="AF130" s="190"/>
      <c r="AG130" s="190"/>
      <c r="AH130" s="190"/>
    </row>
    <row r="131" spans="27:34">
      <c r="AA131" s="294" t="s">
        <v>171</v>
      </c>
      <c r="AB131" s="294"/>
      <c r="AE131" s="221" t="s">
        <v>232</v>
      </c>
      <c r="AF131" s="190"/>
      <c r="AG131" s="190"/>
      <c r="AH131" s="190"/>
    </row>
    <row r="132" spans="27:34">
      <c r="AA132" s="294" t="s">
        <v>172</v>
      </c>
      <c r="AB132" s="294"/>
      <c r="AE132" s="221" t="s">
        <v>233</v>
      </c>
      <c r="AF132" s="190"/>
      <c r="AG132" s="190"/>
      <c r="AH132" s="190"/>
    </row>
    <row r="133" spans="27:34">
      <c r="AA133" s="294" t="s">
        <v>173</v>
      </c>
      <c r="AB133" s="294"/>
      <c r="AE133" s="221" t="s">
        <v>234</v>
      </c>
      <c r="AF133" s="190"/>
      <c r="AG133" s="190"/>
      <c r="AH133" s="190"/>
    </row>
    <row r="134" spans="27:34">
      <c r="AA134" s="294" t="s">
        <v>174</v>
      </c>
      <c r="AB134" s="294"/>
      <c r="AE134" s="221"/>
      <c r="AF134" s="190"/>
      <c r="AG134" s="190"/>
      <c r="AH134" s="190"/>
    </row>
    <row r="135" spans="27:34">
      <c r="AA135" s="294" t="s">
        <v>175</v>
      </c>
      <c r="AB135" s="294"/>
      <c r="AE135" s="221"/>
      <c r="AF135" s="190"/>
      <c r="AG135" s="190"/>
      <c r="AH135" s="190"/>
    </row>
    <row r="136" spans="27:34">
      <c r="AA136" s="294" t="s">
        <v>176</v>
      </c>
      <c r="AB136" s="294"/>
      <c r="AE136" s="190"/>
      <c r="AF136" s="190"/>
      <c r="AG136" s="190"/>
      <c r="AH136" s="190"/>
    </row>
    <row r="137" spans="27:34">
      <c r="AA137" s="294" t="s">
        <v>177</v>
      </c>
      <c r="AB137" s="294"/>
      <c r="AE137" s="190"/>
      <c r="AF137" s="190"/>
      <c r="AG137" s="190"/>
      <c r="AH137" s="190"/>
    </row>
  </sheetData>
  <mergeCells count="548"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710" priority="2" operator="greaterThan">
      <formula>0</formula>
    </cfRule>
  </conditionalFormatting>
  <conditionalFormatting sqref="P5:P123 AI5:AI123">
    <cfRule type="cellIs" dxfId="709" priority="5" operator="lessThan">
      <formula>0</formula>
    </cfRule>
  </conditionalFormatting>
  <conditionalFormatting sqref="Q5:Q123 AJ5:AJ123">
    <cfRule type="cellIs" dxfId="708" priority="3" operator="greaterThan">
      <formula>1</formula>
    </cfRule>
    <cfRule type="cellIs" dxfId="707" priority="4" operator="lessThan">
      <formula>0.8</formula>
    </cfRule>
  </conditionalFormatting>
  <conditionalFormatting sqref="AK5 R5:R123 AK90:AK107">
    <cfRule type="cellIs" dxfId="706" priority="6" operator="lessThan">
      <formula>0.8</formula>
    </cfRule>
  </conditionalFormatting>
  <conditionalFormatting sqref="AK22">
    <cfRule type="cellIs" dxfId="705" priority="10" operator="lessThan">
      <formula>0.8</formula>
    </cfRule>
  </conditionalFormatting>
  <conditionalFormatting sqref="AK37">
    <cfRule type="cellIs" dxfId="704" priority="9" operator="lessThan">
      <formula>0.8</formula>
    </cfRule>
  </conditionalFormatting>
  <conditionalFormatting sqref="AK39:AK74">
    <cfRule type="cellIs" dxfId="703" priority="7" operator="lessThan">
      <formula>0.8</formula>
    </cfRule>
  </conditionalFormatting>
  <conditionalFormatting sqref="AK80:AK88">
    <cfRule type="cellIs" dxfId="702" priority="8" operator="lessThan">
      <formula>0.8</formula>
    </cfRule>
  </conditionalFormatting>
  <conditionalFormatting sqref="AK122">
    <cfRule type="cellIs" dxfId="701" priority="1" operator="lessThan">
      <formula>0.8</formula>
    </cfRule>
  </conditionalFormatting>
  <dataValidations count="2">
    <dataValidation type="list" allowBlank="1" showInputMessage="1" showErrorMessage="1" sqref="AE5:AH123" xr:uid="{20504A73-4C20-4C1E-A183-268F128ADEE0}">
      <formula1>$AE$125:$AE$133</formula1>
    </dataValidation>
    <dataValidation type="list" allowBlank="1" showInputMessage="1" showErrorMessage="1" sqref="AA5:AB123" xr:uid="{C7943210-3D5D-4EDC-AC84-0FE79AE7C49C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883D-6AD4-40EE-A54F-E3C373F4D3E2}">
  <sheetPr>
    <tabColor theme="9" tint="0.59999389629810485"/>
  </sheetPr>
  <dimension ref="B1:AR42"/>
  <sheetViews>
    <sheetView zoomScale="70" zoomScaleNormal="70" workbookViewId="0">
      <selection activeCell="M41" sqref="M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238</v>
      </c>
      <c r="D3" s="284"/>
      <c r="E3" s="3" t="s">
        <v>3</v>
      </c>
      <c r="F3" s="285">
        <f>'1227(18度C)'!D1+'1227(4度C)'!D1</f>
        <v>137114</v>
      </c>
      <c r="G3" s="286"/>
      <c r="H3" s="3" t="s">
        <v>4</v>
      </c>
      <c r="I3" s="287">
        <f>'1227(18度C)'!F1+'1227(4度C)'!F1</f>
        <v>4295233.21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497.4937625812085</v>
      </c>
      <c r="F6" s="259" t="e">
        <f>AVERAGE(#REF!,D14:K14)</f>
        <v>#REF!</v>
      </c>
      <c r="G6" s="260">
        <f>AVERAGE(D14:K14)</f>
        <v>196.89372397494091</v>
      </c>
      <c r="H6" s="261"/>
      <c r="I6" s="260">
        <f>AVERAGE(L14:O14)</f>
        <v>96.103896103896105</v>
      </c>
      <c r="J6" s="261"/>
      <c r="K6" s="260">
        <f>AVERAGE(D32:O32)</f>
        <v>693.69411764705887</v>
      </c>
      <c r="L6" s="261"/>
      <c r="M6" s="260">
        <f>AVERAGE(P32:X32)</f>
        <v>762.44939271255066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440.03907033864402</v>
      </c>
      <c r="F7" s="255" t="e">
        <f>AVERAGE(#REF!,D15:K15)</f>
        <v>#REF!</v>
      </c>
      <c r="G7" s="256">
        <f>AVERAGE(D15:K15)</f>
        <v>176.80596887016031</v>
      </c>
      <c r="H7" s="257"/>
      <c r="I7" s="256">
        <f>AVERAGE(L15:O15)</f>
        <v>84.928976607857706</v>
      </c>
      <c r="J7" s="257"/>
      <c r="K7" s="256">
        <f>AVERAGE(D33:O33)</f>
        <v>612.35934716862005</v>
      </c>
      <c r="L7" s="257"/>
      <c r="M7" s="256">
        <f>AVERAGE(P33:X33)</f>
        <v>672.99593246946586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0.88477261735621848</v>
      </c>
      <c r="F8" s="264" t="e">
        <f>AVERAGE(D16:K16,#REF!)</f>
        <v>#REF!</v>
      </c>
      <c r="G8" s="243">
        <f>AVERAGE(D16:K16)</f>
        <v>0.89046586382933024</v>
      </c>
      <c r="H8" s="244"/>
      <c r="I8" s="243">
        <f>AVERAGE(L16:O16)</f>
        <v>0.88379865427400928</v>
      </c>
      <c r="J8" s="244"/>
      <c r="K8" s="243">
        <f>AVERAGE(D34:O34)</f>
        <v>0.88301107754354591</v>
      </c>
      <c r="L8" s="244"/>
      <c r="M8" s="243">
        <f>AVERAGE(P34:X34)</f>
        <v>0.88123049592866276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 t="s">
        <v>43</v>
      </c>
      <c r="E14" s="28">
        <v>97.391304347826093</v>
      </c>
      <c r="F14" s="28">
        <v>96.84210526315789</v>
      </c>
      <c r="G14" s="28">
        <v>86.956521739130437</v>
      </c>
      <c r="H14" s="28">
        <v>103.27868852459017</v>
      </c>
      <c r="I14" s="28">
        <v>600</v>
      </c>
      <c r="J14" s="28" t="s">
        <v>43</v>
      </c>
      <c r="K14" s="29" t="s">
        <v>43</v>
      </c>
      <c r="L14" s="27" t="s">
        <v>43</v>
      </c>
      <c r="M14" s="30">
        <v>101.2987012987013</v>
      </c>
      <c r="N14" s="28">
        <v>90.909090909090907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 t="s">
        <v>43</v>
      </c>
      <c r="E15" s="35">
        <v>86.480063440594918</v>
      </c>
      <c r="F15" s="35">
        <v>85.944936766841636</v>
      </c>
      <c r="G15" s="35">
        <v>77.069144484670602</v>
      </c>
      <c r="H15" s="35">
        <v>91.447909547694508</v>
      </c>
      <c r="I15" s="35">
        <v>543.08779011099989</v>
      </c>
      <c r="J15" s="35" t="s">
        <v>43</v>
      </c>
      <c r="K15" s="36" t="s">
        <v>43</v>
      </c>
      <c r="L15" s="34" t="s">
        <v>43</v>
      </c>
      <c r="M15" s="37">
        <v>89.381065822026969</v>
      </c>
      <c r="N15" s="35">
        <v>80.476887393688443</v>
      </c>
      <c r="O15" s="38" t="s">
        <v>43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 t="s">
        <v>43</v>
      </c>
      <c r="E16" s="43">
        <f t="shared" ref="E16:I16" si="0">E15/E14</f>
        <v>0.88796493711325131</v>
      </c>
      <c r="F16" s="43">
        <f t="shared" si="0"/>
        <v>0.8874748905271691</v>
      </c>
      <c r="G16" s="43">
        <f t="shared" si="0"/>
        <v>0.88629516157371191</v>
      </c>
      <c r="H16" s="43">
        <f t="shared" si="0"/>
        <v>0.88544801308085153</v>
      </c>
      <c r="I16" s="43">
        <f t="shared" si="0"/>
        <v>0.90514631685166647</v>
      </c>
      <c r="J16" s="43" t="s">
        <v>43</v>
      </c>
      <c r="K16" s="44" t="s">
        <v>43</v>
      </c>
      <c r="L16" s="42" t="s">
        <v>43</v>
      </c>
      <c r="M16" s="45">
        <f t="shared" ref="M16:N16" si="1">M15/M14</f>
        <v>0.88235154721744569</v>
      </c>
      <c r="N16" s="43">
        <f t="shared" si="1"/>
        <v>0.88524576133057287</v>
      </c>
      <c r="O16" s="46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 t="s">
        <v>43</v>
      </c>
      <c r="E17" s="48">
        <v>0.25</v>
      </c>
      <c r="F17" s="48">
        <v>0.25020833333333331</v>
      </c>
      <c r="G17" s="48">
        <v>0.29166666666666669</v>
      </c>
      <c r="H17" s="48">
        <v>0.29194444444444445</v>
      </c>
      <c r="I17" s="48">
        <v>0.30172453703703705</v>
      </c>
      <c r="J17" s="48" t="s">
        <v>43</v>
      </c>
      <c r="K17" s="48" t="s">
        <v>43</v>
      </c>
      <c r="L17" s="47" t="s">
        <v>43</v>
      </c>
      <c r="M17" s="49">
        <v>0.70851851851851855</v>
      </c>
      <c r="N17" s="48">
        <v>0.70833333333333337</v>
      </c>
      <c r="O17" s="50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 t="s">
        <v>43</v>
      </c>
      <c r="E18" s="48">
        <v>0.55447916666666663</v>
      </c>
      <c r="F18" s="48">
        <v>0.55555555555555558</v>
      </c>
      <c r="G18" s="48">
        <v>0.47638888888888886</v>
      </c>
      <c r="H18" s="48">
        <v>0.46111111111111114</v>
      </c>
      <c r="I18" s="48">
        <v>0.31319444444444444</v>
      </c>
      <c r="J18" s="48" t="s">
        <v>43</v>
      </c>
      <c r="K18" s="48" t="s">
        <v>43</v>
      </c>
      <c r="L18" s="47" t="s">
        <v>43</v>
      </c>
      <c r="M18" s="49">
        <v>0.84817129629629628</v>
      </c>
      <c r="N18" s="48">
        <v>0.8881944444444444</v>
      </c>
      <c r="O18" s="50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 t="s">
        <v>43</v>
      </c>
      <c r="E23" s="64">
        <v>23</v>
      </c>
      <c r="F23" s="64">
        <v>19</v>
      </c>
      <c r="G23" s="64">
        <v>23</v>
      </c>
      <c r="H23" s="64">
        <v>20.333333333333332</v>
      </c>
      <c r="I23" s="64">
        <v>6</v>
      </c>
      <c r="J23" s="64" t="s">
        <v>43</v>
      </c>
      <c r="K23" s="65" t="s">
        <v>43</v>
      </c>
      <c r="L23" s="63" t="s">
        <v>43</v>
      </c>
      <c r="M23" s="66">
        <v>19.25</v>
      </c>
      <c r="N23" s="64">
        <v>22</v>
      </c>
      <c r="O23" s="67" t="s">
        <v>43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248.66666666666669</v>
      </c>
      <c r="H32" s="28">
        <v>433.33333333333331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715.38461538461547</v>
      </c>
      <c r="U32" s="28" t="s">
        <v>43</v>
      </c>
      <c r="V32" s="28">
        <v>825</v>
      </c>
      <c r="W32" s="28">
        <v>969.23076923076928</v>
      </c>
      <c r="X32" s="31">
        <v>1050</v>
      </c>
    </row>
    <row r="33" spans="2:24" ht="39.6" customHeight="1">
      <c r="B33" s="240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216.76680641855117</v>
      </c>
      <c r="H33" s="35">
        <v>386.20674897358185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693.52249443694484</v>
      </c>
      <c r="N33" s="35">
        <v>1001.8074189207613</v>
      </c>
      <c r="O33" s="35">
        <v>763.49326709326078</v>
      </c>
      <c r="P33" s="34">
        <v>219.25040345171118</v>
      </c>
      <c r="Q33" s="35" t="s">
        <v>43</v>
      </c>
      <c r="R33" s="35" t="s">
        <v>43</v>
      </c>
      <c r="S33" s="35" t="s">
        <v>43</v>
      </c>
      <c r="T33" s="35">
        <v>635.25439577211057</v>
      </c>
      <c r="U33" s="35" t="s">
        <v>43</v>
      </c>
      <c r="V33" s="35">
        <v>736.10932732138269</v>
      </c>
      <c r="W33" s="35">
        <v>858.94974613361285</v>
      </c>
      <c r="X33" s="38">
        <v>915.41578966851262</v>
      </c>
    </row>
    <row r="34" spans="2:24" ht="40.15" customHeight="1">
      <c r="B34" s="240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0.87171637969926741</v>
      </c>
      <c r="H34" s="43">
        <f>H33/H32</f>
        <v>0.89124634378518897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0.89317290950212591</v>
      </c>
      <c r="N34" s="43">
        <f>N33/N32</f>
        <v>0.87113688601805328</v>
      </c>
      <c r="O34" s="43">
        <f>O33/O32</f>
        <v>0.88778286871309398</v>
      </c>
      <c r="P34" s="42">
        <f>P33/P32</f>
        <v>0.8678661803296901</v>
      </c>
      <c r="Q34" s="43" t="s">
        <v>43</v>
      </c>
      <c r="R34" s="43" t="s">
        <v>43</v>
      </c>
      <c r="S34" s="43" t="s">
        <v>43</v>
      </c>
      <c r="T34" s="43">
        <f>T33/T32</f>
        <v>0.88799001559542323</v>
      </c>
      <c r="U34" s="43" t="s">
        <v>43</v>
      </c>
      <c r="V34" s="43">
        <f>V33/V32</f>
        <v>0.89225373008652442</v>
      </c>
      <c r="W34" s="43">
        <f>W33/W32</f>
        <v>0.88621799204261642</v>
      </c>
      <c r="X34" s="46">
        <f>X33/X32</f>
        <v>0.87182456158905963</v>
      </c>
    </row>
    <row r="35" spans="2:24" ht="17.25" customHeight="1">
      <c r="B35" s="225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0.31736111111111109</v>
      </c>
      <c r="H35" s="48">
        <v>0.25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0.29166666666666669</v>
      </c>
      <c r="N35" s="48">
        <v>0.25</v>
      </c>
      <c r="O35" s="48">
        <v>0.29166666666666669</v>
      </c>
      <c r="P35" s="47">
        <v>0.70847222222222217</v>
      </c>
      <c r="Q35" s="48" t="s">
        <v>43</v>
      </c>
      <c r="R35" s="48" t="s">
        <v>43</v>
      </c>
      <c r="S35" s="48" t="s">
        <v>43</v>
      </c>
      <c r="T35" s="48">
        <v>0.70833333333333337</v>
      </c>
      <c r="U35" s="48" t="s">
        <v>43</v>
      </c>
      <c r="V35" s="48">
        <v>0.70847222222222217</v>
      </c>
      <c r="W35" s="48">
        <v>0.70833333333333337</v>
      </c>
      <c r="X35" s="50">
        <v>0.70833333333333337</v>
      </c>
    </row>
    <row r="36" spans="2:24" ht="17.25" customHeight="1">
      <c r="B36" s="226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0.47864583333333333</v>
      </c>
      <c r="H36" s="48">
        <v>0.28060185185185182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0.41677083333333331</v>
      </c>
      <c r="N36" s="48">
        <v>0.42996527777777777</v>
      </c>
      <c r="O36" s="48">
        <v>0.40626157407407409</v>
      </c>
      <c r="P36" s="47">
        <v>0.80016203703703703</v>
      </c>
      <c r="Q36" s="48" t="s">
        <v>43</v>
      </c>
      <c r="R36" s="48" t="s">
        <v>43</v>
      </c>
      <c r="S36" s="48" t="s">
        <v>43</v>
      </c>
      <c r="T36" s="48">
        <v>0.87222222222222223</v>
      </c>
      <c r="U36" s="48" t="s">
        <v>43</v>
      </c>
      <c r="V36" s="48">
        <v>0.88431712962962961</v>
      </c>
      <c r="W36" s="48">
        <v>0.98829861111111106</v>
      </c>
      <c r="X36" s="50">
        <v>0.9916666666666667</v>
      </c>
    </row>
    <row r="37" spans="2:24" ht="17.25" customHeight="1">
      <c r="B37" s="226" t="s">
        <v>54</v>
      </c>
      <c r="C37" s="227"/>
      <c r="D37" s="64" t="s">
        <v>43</v>
      </c>
      <c r="E37" s="64" t="s">
        <v>43</v>
      </c>
      <c r="F37" s="64" t="s">
        <v>43</v>
      </c>
      <c r="G37" s="64">
        <v>12.5</v>
      </c>
      <c r="H37" s="64">
        <v>6</v>
      </c>
      <c r="I37" s="64" t="s">
        <v>43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4</v>
      </c>
      <c r="W37" s="64">
        <v>3.25</v>
      </c>
      <c r="X37" s="67">
        <v>3.3333333333333335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1BC5-60FA-4E30-8C85-782B91B5282D}">
  <sheetPr>
    <tabColor theme="9" tint="0.59999389629810485"/>
    <pageSetUpPr fitToPage="1"/>
  </sheetPr>
  <dimension ref="A1:AC188"/>
  <sheetViews>
    <sheetView zoomScale="85" zoomScaleNormal="85" workbookViewId="0">
      <pane ySplit="4" topLeftCell="A6" activePane="bottomLeft" state="frozen"/>
      <selection pane="bottomLeft" activeCell="M41" sqref="M41"/>
      <selection activeCell="M41" sqref="M41"/>
    </sheetView>
  </sheetViews>
  <sheetFormatPr defaultColWidth="7.109375" defaultRowHeight="15.75"/>
  <cols>
    <col min="1" max="1" width="13.44140625" style="5" customWidth="1"/>
    <col min="2" max="2" width="10.77734375" style="160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SUM(F5:F174)</f>
        <v>89978</v>
      </c>
      <c r="E1" s="94" t="s">
        <v>4</v>
      </c>
      <c r="F1" s="95">
        <f>SUM(G5:G174)</f>
        <v>1793231.93</v>
      </c>
      <c r="G1" s="96" t="s">
        <v>85</v>
      </c>
      <c r="H1" s="97">
        <f>L21+L38+L55+L72+L89+L106+L123+L140+L157+L174</f>
        <v>58.666666666666671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46018</v>
      </c>
      <c r="B2" s="353"/>
      <c r="C2" s="98" t="s">
        <v>41</v>
      </c>
      <c r="D2" s="99">
        <f>AVERAGE(N21,N38,N55,N72,N89,N106,N123,N140,N157,N174)</f>
        <v>642.67763981904295</v>
      </c>
      <c r="E2" s="99" t="s">
        <v>92</v>
      </c>
      <c r="F2" s="100">
        <f>F1/D1</f>
        <v>19.929670919558113</v>
      </c>
      <c r="G2" s="101" t="s">
        <v>93</v>
      </c>
      <c r="H2" s="102">
        <f>COUNT(H5:H174)</f>
        <v>3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16" t="s">
        <v>115</v>
      </c>
      <c r="B5" s="106" t="s">
        <v>116</v>
      </c>
      <c r="C5" s="306" t="s">
        <v>117</v>
      </c>
      <c r="D5" s="307"/>
      <c r="E5" s="107">
        <v>19.7</v>
      </c>
      <c r="F5" s="108">
        <v>350</v>
      </c>
      <c r="G5" s="109">
        <f t="shared" ref="G5:G10" si="0">E5*F5</f>
        <v>6895</v>
      </c>
      <c r="H5" s="26"/>
      <c r="I5" s="110">
        <v>6</v>
      </c>
      <c r="J5" s="111">
        <v>2500</v>
      </c>
      <c r="K5" s="112">
        <f t="shared" ref="K5:K10" si="1">J5/I5</f>
        <v>416.66666666666669</v>
      </c>
      <c r="L5" s="113">
        <v>6</v>
      </c>
      <c r="M5" s="111">
        <f t="shared" ref="M5:M10" si="2">F5/V5*60</f>
        <v>2254.0250447227086</v>
      </c>
      <c r="N5" s="112">
        <f t="shared" ref="N5:N10" si="3">M5/L5</f>
        <v>375.6708407871181</v>
      </c>
      <c r="O5" s="114">
        <f t="shared" ref="O5:O10" si="4">L5-I5</f>
        <v>0</v>
      </c>
      <c r="P5" s="115">
        <f t="shared" ref="P5:P10" si="5">N5-K5</f>
        <v>-40.99582587954859</v>
      </c>
      <c r="Q5" s="116">
        <f t="shared" ref="Q5:Q10" si="6">N5/K5</f>
        <v>0.90161001788908335</v>
      </c>
      <c r="R5" s="308">
        <f>Q21</f>
        <v>0.87171637969926741</v>
      </c>
      <c r="S5" s="47">
        <v>0.31736111111111109</v>
      </c>
      <c r="T5" s="48">
        <v>0.32383101851851853</v>
      </c>
      <c r="U5" s="117">
        <v>5.9999999999999787</v>
      </c>
      <c r="V5" s="118">
        <v>9.3166666666667108</v>
      </c>
      <c r="W5" s="119"/>
      <c r="X5" s="123"/>
      <c r="Y5" s="311"/>
      <c r="Z5" s="312"/>
      <c r="AA5" s="121">
        <f t="shared" ref="AA5:AA10" si="7">M5-J5</f>
        <v>-245.97495527729143</v>
      </c>
      <c r="AB5" s="171">
        <f t="shared" ref="AB5:AB10" si="8">M5/J5</f>
        <v>0.90161001788908346</v>
      </c>
      <c r="AC5" s="313">
        <f>AB21</f>
        <v>0.87171637969926741</v>
      </c>
    </row>
    <row r="6" spans="1:29" ht="15.75" customHeight="1">
      <c r="A6" s="317"/>
      <c r="B6" s="106" t="s">
        <v>118</v>
      </c>
      <c r="C6" s="298" t="s">
        <v>119</v>
      </c>
      <c r="D6" s="299"/>
      <c r="E6" s="107">
        <v>28.57</v>
      </c>
      <c r="F6" s="108">
        <v>2035</v>
      </c>
      <c r="G6" s="109">
        <f t="shared" si="0"/>
        <v>58139.95</v>
      </c>
      <c r="H6" s="26"/>
      <c r="I6" s="110">
        <v>12</v>
      </c>
      <c r="J6" s="111">
        <v>3600</v>
      </c>
      <c r="K6" s="112">
        <f t="shared" si="1"/>
        <v>300</v>
      </c>
      <c r="L6" s="113">
        <v>12</v>
      </c>
      <c r="M6" s="111">
        <f t="shared" si="2"/>
        <v>3109.5076400679109</v>
      </c>
      <c r="N6" s="112">
        <f t="shared" si="3"/>
        <v>259.12563667232592</v>
      </c>
      <c r="O6" s="114">
        <f t="shared" si="4"/>
        <v>0</v>
      </c>
      <c r="P6" s="115">
        <f t="shared" si="5"/>
        <v>-40.874363327674075</v>
      </c>
      <c r="Q6" s="116">
        <f t="shared" si="6"/>
        <v>0.86375212224108644</v>
      </c>
      <c r="R6" s="309"/>
      <c r="S6" s="47">
        <v>0.32708333333333334</v>
      </c>
      <c r="T6" s="48">
        <v>0.35435185185185186</v>
      </c>
      <c r="U6" s="117">
        <v>4.6833333333333194</v>
      </c>
      <c r="V6" s="118">
        <v>39.26666666666668</v>
      </c>
      <c r="W6" s="119"/>
      <c r="X6" s="123"/>
      <c r="Y6" s="300"/>
      <c r="Z6" s="301"/>
      <c r="AA6" s="124">
        <f t="shared" si="7"/>
        <v>-490.49235993208913</v>
      </c>
      <c r="AB6" s="116">
        <f t="shared" si="8"/>
        <v>0.86375212224108633</v>
      </c>
      <c r="AC6" s="314"/>
    </row>
    <row r="7" spans="1:29" ht="15.75" customHeight="1">
      <c r="A7" s="317"/>
      <c r="B7" s="106" t="s">
        <v>116</v>
      </c>
      <c r="C7" s="298" t="s">
        <v>120</v>
      </c>
      <c r="D7" s="299"/>
      <c r="E7" s="107">
        <v>29.85</v>
      </c>
      <c r="F7" s="108">
        <v>1422</v>
      </c>
      <c r="G7" s="109">
        <f t="shared" si="0"/>
        <v>42446.700000000004</v>
      </c>
      <c r="H7" s="26"/>
      <c r="I7" s="110">
        <v>17</v>
      </c>
      <c r="J7" s="111">
        <v>3600</v>
      </c>
      <c r="K7" s="112">
        <f t="shared" si="1"/>
        <v>211.76470588235293</v>
      </c>
      <c r="L7" s="113">
        <v>17</v>
      </c>
      <c r="M7" s="111">
        <f t="shared" si="2"/>
        <v>3117.6613885505499</v>
      </c>
      <c r="N7" s="112">
        <f t="shared" si="3"/>
        <v>183.39184638532646</v>
      </c>
      <c r="O7" s="114">
        <f t="shared" si="4"/>
        <v>0</v>
      </c>
      <c r="P7" s="115">
        <f t="shared" si="5"/>
        <v>-28.372859497026468</v>
      </c>
      <c r="Q7" s="116">
        <f t="shared" si="6"/>
        <v>0.86601705237515281</v>
      </c>
      <c r="R7" s="309"/>
      <c r="S7" s="47">
        <v>0.3576388888888889</v>
      </c>
      <c r="T7" s="48">
        <v>0.37664351851851852</v>
      </c>
      <c r="U7" s="117">
        <v>4.7333333333333272</v>
      </c>
      <c r="V7" s="118">
        <v>27.366666666666653</v>
      </c>
      <c r="W7" s="119"/>
      <c r="X7" s="123"/>
      <c r="Y7" s="300"/>
      <c r="Z7" s="301"/>
      <c r="AA7" s="124">
        <f t="shared" si="7"/>
        <v>-482.33861144945013</v>
      </c>
      <c r="AB7" s="116">
        <f t="shared" si="8"/>
        <v>0.8660170523751527</v>
      </c>
      <c r="AC7" s="314"/>
    </row>
    <row r="8" spans="1:29" ht="15.75" customHeight="1">
      <c r="A8" s="317"/>
      <c r="B8" s="106" t="s">
        <v>116</v>
      </c>
      <c r="C8" s="298" t="s">
        <v>121</v>
      </c>
      <c r="D8" s="299"/>
      <c r="E8" s="107">
        <v>29.52</v>
      </c>
      <c r="F8" s="108">
        <v>1351</v>
      </c>
      <c r="G8" s="109">
        <f t="shared" si="0"/>
        <v>39881.519999999997</v>
      </c>
      <c r="H8" s="13"/>
      <c r="I8" s="110">
        <v>17</v>
      </c>
      <c r="J8" s="111">
        <v>3600</v>
      </c>
      <c r="K8" s="112">
        <f t="shared" si="1"/>
        <v>211.76470588235293</v>
      </c>
      <c r="L8" s="126">
        <v>17</v>
      </c>
      <c r="M8" s="111">
        <f t="shared" si="2"/>
        <v>3117.6923076923094</v>
      </c>
      <c r="N8" s="112">
        <f t="shared" si="3"/>
        <v>183.39366515837114</v>
      </c>
      <c r="O8" s="114">
        <f t="shared" si="4"/>
        <v>0</v>
      </c>
      <c r="P8" s="115">
        <f t="shared" si="5"/>
        <v>-28.371040723981793</v>
      </c>
      <c r="Q8" s="116">
        <f t="shared" si="6"/>
        <v>0.8660256410256415</v>
      </c>
      <c r="R8" s="309"/>
      <c r="S8" s="47">
        <v>0.37986111111111109</v>
      </c>
      <c r="T8" s="48">
        <v>0.39791666666666664</v>
      </c>
      <c r="U8" s="117">
        <v>4.6333333333333115</v>
      </c>
      <c r="V8" s="118">
        <v>25.999999999999986</v>
      </c>
      <c r="W8" s="119"/>
      <c r="X8" s="123"/>
      <c r="Y8" s="300"/>
      <c r="Z8" s="301"/>
      <c r="AA8" s="124">
        <f t="shared" si="7"/>
        <v>-482.30769230769056</v>
      </c>
      <c r="AB8" s="116">
        <f t="shared" si="8"/>
        <v>0.8660256410256415</v>
      </c>
      <c r="AC8" s="314"/>
    </row>
    <row r="9" spans="1:29" ht="15.75" customHeight="1">
      <c r="A9" s="317"/>
      <c r="B9" s="106" t="s">
        <v>116</v>
      </c>
      <c r="C9" s="298" t="s">
        <v>122</v>
      </c>
      <c r="D9" s="299"/>
      <c r="E9" s="107">
        <v>25.64</v>
      </c>
      <c r="F9" s="108">
        <v>914</v>
      </c>
      <c r="G9" s="129">
        <f t="shared" si="0"/>
        <v>23434.959999999999</v>
      </c>
      <c r="H9" s="130"/>
      <c r="I9" s="110">
        <v>11</v>
      </c>
      <c r="J9" s="111">
        <v>3600</v>
      </c>
      <c r="K9" s="112">
        <f t="shared" si="1"/>
        <v>327.27272727272725</v>
      </c>
      <c r="L9" s="113">
        <v>11</v>
      </c>
      <c r="M9" s="111">
        <f t="shared" si="2"/>
        <v>3148.7081339713009</v>
      </c>
      <c r="N9" s="112">
        <f t="shared" si="3"/>
        <v>286.246193997391</v>
      </c>
      <c r="O9" s="114">
        <f t="shared" si="4"/>
        <v>0</v>
      </c>
      <c r="P9" s="115">
        <f t="shared" si="5"/>
        <v>-41.026533275336249</v>
      </c>
      <c r="Q9" s="116">
        <f t="shared" si="6"/>
        <v>0.87464114832536144</v>
      </c>
      <c r="R9" s="309"/>
      <c r="S9" s="47">
        <v>0.40138888888888891</v>
      </c>
      <c r="T9" s="48">
        <v>0.41348379629629628</v>
      </c>
      <c r="U9" s="117">
        <v>5.0000000000000622</v>
      </c>
      <c r="V9" s="118">
        <v>17.416666666666618</v>
      </c>
      <c r="W9" s="119"/>
      <c r="X9" s="123"/>
      <c r="Y9" s="300"/>
      <c r="Z9" s="301"/>
      <c r="AA9" s="124">
        <f t="shared" si="7"/>
        <v>-451.29186602869913</v>
      </c>
      <c r="AB9" s="116">
        <f t="shared" si="8"/>
        <v>0.87464114832536133</v>
      </c>
      <c r="AC9" s="314"/>
    </row>
    <row r="10" spans="1:29" ht="15.75" customHeight="1">
      <c r="A10" s="317"/>
      <c r="B10" s="106" t="s">
        <v>116</v>
      </c>
      <c r="C10" s="298" t="s">
        <v>123</v>
      </c>
      <c r="D10" s="299"/>
      <c r="E10" s="107">
        <v>30.95</v>
      </c>
      <c r="F10" s="108">
        <v>2246</v>
      </c>
      <c r="G10" s="129">
        <f t="shared" si="0"/>
        <v>69513.7</v>
      </c>
      <c r="H10" s="68"/>
      <c r="I10" s="110">
        <v>12</v>
      </c>
      <c r="J10" s="111">
        <v>1750</v>
      </c>
      <c r="K10" s="112">
        <f t="shared" si="1"/>
        <v>145.83333333333334</v>
      </c>
      <c r="L10" s="126">
        <v>12</v>
      </c>
      <c r="M10" s="111">
        <f t="shared" si="2"/>
        <v>1509.9159663865555</v>
      </c>
      <c r="N10" s="112">
        <f t="shared" si="3"/>
        <v>125.82633053221296</v>
      </c>
      <c r="O10" s="131">
        <f t="shared" si="4"/>
        <v>0</v>
      </c>
      <c r="P10" s="132">
        <f t="shared" si="5"/>
        <v>-20.007002801120379</v>
      </c>
      <c r="Q10" s="133">
        <f t="shared" si="6"/>
        <v>0.86280912364946027</v>
      </c>
      <c r="R10" s="309"/>
      <c r="S10" s="47">
        <v>0.41666666666666669</v>
      </c>
      <c r="T10" s="48">
        <v>0.47864583333333333</v>
      </c>
      <c r="U10" s="117">
        <v>4.5833333333333837</v>
      </c>
      <c r="V10" s="118">
        <v>89.249999999999957</v>
      </c>
      <c r="W10" s="119"/>
      <c r="X10" s="123"/>
      <c r="Y10" s="300"/>
      <c r="Z10" s="301"/>
      <c r="AA10" s="124">
        <f t="shared" si="7"/>
        <v>-240.08403361344449</v>
      </c>
      <c r="AB10" s="116">
        <f t="shared" si="8"/>
        <v>0.86280912364946027</v>
      </c>
      <c r="AC10" s="314"/>
    </row>
    <row r="11" spans="1:29" ht="15.75" customHeight="1">
      <c r="A11" s="317"/>
      <c r="B11" s="106"/>
      <c r="C11" s="298"/>
      <c r="D11" s="299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47"/>
      <c r="T11" s="48"/>
      <c r="U11" s="117"/>
      <c r="V11" s="118"/>
      <c r="W11" s="119"/>
      <c r="X11" s="123"/>
      <c r="Y11" s="300"/>
      <c r="Z11" s="301"/>
      <c r="AA11" s="124"/>
      <c r="AB11" s="116"/>
      <c r="AC11" s="314"/>
    </row>
    <row r="12" spans="1:29" ht="15.75" customHeight="1">
      <c r="A12" s="317"/>
      <c r="B12" s="106"/>
      <c r="C12" s="298"/>
      <c r="D12" s="299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47"/>
      <c r="T12" s="48"/>
      <c r="U12" s="117"/>
      <c r="V12" s="118"/>
      <c r="W12" s="119"/>
      <c r="X12" s="135"/>
      <c r="Y12" s="300"/>
      <c r="Z12" s="301"/>
      <c r="AA12" s="124"/>
      <c r="AB12" s="116"/>
      <c r="AC12" s="314"/>
    </row>
    <row r="13" spans="1:29" ht="15.75" customHeight="1">
      <c r="A13" s="317"/>
      <c r="B13" s="106"/>
      <c r="C13" s="298"/>
      <c r="D13" s="299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47"/>
      <c r="T13" s="48"/>
      <c r="U13" s="117"/>
      <c r="V13" s="118"/>
      <c r="W13" s="119"/>
      <c r="X13" s="135"/>
      <c r="Y13" s="300"/>
      <c r="Z13" s="301"/>
      <c r="AA13" s="124"/>
      <c r="AB13" s="116"/>
      <c r="AC13" s="314"/>
    </row>
    <row r="14" spans="1:29" ht="15.75" customHeight="1">
      <c r="A14" s="317"/>
      <c r="B14" s="106"/>
      <c r="C14" s="298"/>
      <c r="D14" s="299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47"/>
      <c r="T14" s="48"/>
      <c r="U14" s="117"/>
      <c r="V14" s="118"/>
      <c r="W14" s="119"/>
      <c r="X14" s="135"/>
      <c r="Y14" s="300"/>
      <c r="Z14" s="301"/>
      <c r="AA14" s="124"/>
      <c r="AB14" s="116"/>
      <c r="AC14" s="314"/>
    </row>
    <row r="15" spans="1:29" ht="15.75" customHeight="1">
      <c r="A15" s="317"/>
      <c r="B15" s="106"/>
      <c r="C15" s="298"/>
      <c r="D15" s="299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47"/>
      <c r="T15" s="48"/>
      <c r="U15" s="117"/>
      <c r="V15" s="118"/>
      <c r="W15" s="119"/>
      <c r="X15" s="135"/>
      <c r="Y15" s="300"/>
      <c r="Z15" s="301"/>
      <c r="AA15" s="124"/>
      <c r="AB15" s="116"/>
      <c r="AC15" s="314"/>
    </row>
    <row r="16" spans="1:29" ht="15.75" customHeight="1">
      <c r="A16" s="317"/>
      <c r="B16" s="106"/>
      <c r="C16" s="298"/>
      <c r="D16" s="299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47"/>
      <c r="T16" s="48"/>
      <c r="U16" s="117"/>
      <c r="V16" s="118"/>
      <c r="W16" s="119"/>
      <c r="X16" s="135"/>
      <c r="Y16" s="300"/>
      <c r="Z16" s="301"/>
      <c r="AA16" s="124"/>
      <c r="AB16" s="116"/>
      <c r="AC16" s="314"/>
    </row>
    <row r="17" spans="1:29" ht="15.75" customHeight="1">
      <c r="A17" s="317"/>
      <c r="B17" s="106"/>
      <c r="C17" s="298"/>
      <c r="D17" s="299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47"/>
      <c r="T17" s="48"/>
      <c r="U17" s="117"/>
      <c r="V17" s="118"/>
      <c r="W17" s="119"/>
      <c r="X17" s="135"/>
      <c r="Y17" s="300"/>
      <c r="Z17" s="301"/>
      <c r="AA17" s="124"/>
      <c r="AB17" s="116"/>
      <c r="AC17" s="314"/>
    </row>
    <row r="18" spans="1:29" ht="15.75" customHeight="1">
      <c r="A18" s="317"/>
      <c r="B18" s="106"/>
      <c r="C18" s="298"/>
      <c r="D18" s="299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47"/>
      <c r="T18" s="48"/>
      <c r="U18" s="117"/>
      <c r="V18" s="118"/>
      <c r="W18" s="119"/>
      <c r="X18" s="135"/>
      <c r="Y18" s="300"/>
      <c r="Z18" s="301"/>
      <c r="AA18" s="124"/>
      <c r="AB18" s="116"/>
      <c r="AC18" s="314"/>
    </row>
    <row r="19" spans="1:29" ht="15.75" customHeight="1">
      <c r="A19" s="317"/>
      <c r="B19" s="106"/>
      <c r="C19" s="298"/>
      <c r="D19" s="299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47"/>
      <c r="T19" s="48"/>
      <c r="U19" s="117"/>
      <c r="V19" s="118"/>
      <c r="W19" s="119"/>
      <c r="X19" s="135"/>
      <c r="Y19" s="300"/>
      <c r="Z19" s="301"/>
      <c r="AA19" s="124"/>
      <c r="AB19" s="116"/>
      <c r="AC19" s="314"/>
    </row>
    <row r="20" spans="1:29" ht="15.75" customHeight="1">
      <c r="A20" s="317"/>
      <c r="B20" s="178"/>
      <c r="C20" s="298"/>
      <c r="D20" s="299"/>
      <c r="E20" s="179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301"/>
      <c r="AA20" s="180"/>
      <c r="AB20" s="133"/>
      <c r="AC20" s="314"/>
    </row>
    <row r="21" spans="1:29" ht="15.75" customHeight="1" thickBot="1">
      <c r="A21" s="318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9">AVERAGE(I5:I20)</f>
        <v>12.5</v>
      </c>
      <c r="J21" s="148">
        <f t="shared" si="9"/>
        <v>3108.3333333333335</v>
      </c>
      <c r="K21" s="149">
        <f t="shared" ref="K21" si="10">J21/I21</f>
        <v>248.66666666666669</v>
      </c>
      <c r="L21" s="147">
        <f t="shared" ref="L21:M21" si="11">AVERAGE(L5:L20)</f>
        <v>12.5</v>
      </c>
      <c r="M21" s="148">
        <f t="shared" si="11"/>
        <v>2709.5850802318896</v>
      </c>
      <c r="N21" s="149">
        <f>M21/L21</f>
        <v>216.76680641855117</v>
      </c>
      <c r="O21" s="150">
        <f>L21-I21</f>
        <v>0</v>
      </c>
      <c r="P21" s="151">
        <f>N21-K21</f>
        <v>-31.899860248115516</v>
      </c>
      <c r="Q21" s="152">
        <f>N21/K21</f>
        <v>0.87171637969926741</v>
      </c>
      <c r="R21" s="310"/>
      <c r="S21" s="153">
        <f>S5</f>
        <v>0.31736111111111109</v>
      </c>
      <c r="T21" s="154">
        <f>INDEX(T5:T20,COUNTA(T5:T20))</f>
        <v>0.47864583333333333</v>
      </c>
      <c r="U21" s="155"/>
      <c r="V21" s="181"/>
      <c r="W21" s="182"/>
      <c r="X21" s="149"/>
      <c r="Y21" s="296"/>
      <c r="Z21" s="297"/>
      <c r="AA21" s="183">
        <f>M21-J21</f>
        <v>-398.74825310144388</v>
      </c>
      <c r="AB21" s="152">
        <f>M21/J21</f>
        <v>0.87171637969926741</v>
      </c>
      <c r="AC21" s="315"/>
    </row>
    <row r="22" spans="1:29" ht="15.75" customHeight="1">
      <c r="A22" s="302" t="s">
        <v>125</v>
      </c>
      <c r="B22" s="120" t="s">
        <v>116</v>
      </c>
      <c r="C22" s="306" t="s">
        <v>126</v>
      </c>
      <c r="D22" s="307"/>
      <c r="E22" s="162">
        <v>14.03</v>
      </c>
      <c r="F22" s="103">
        <v>737</v>
      </c>
      <c r="G22" s="163">
        <f t="shared" ref="G22:G23" si="12">E22*F22</f>
        <v>10340.109999999999</v>
      </c>
      <c r="H22" s="164"/>
      <c r="I22" s="165">
        <v>6</v>
      </c>
      <c r="J22" s="166">
        <v>2600</v>
      </c>
      <c r="K22" s="167">
        <f>J22/I22</f>
        <v>433.33333333333331</v>
      </c>
      <c r="L22" s="168">
        <v>6</v>
      </c>
      <c r="M22" s="166">
        <f>F22/V22*60</f>
        <v>2317.2052401746728</v>
      </c>
      <c r="N22" s="167">
        <f>M22/L22</f>
        <v>386.20087336244546</v>
      </c>
      <c r="O22" s="169">
        <f>L22-I22</f>
        <v>0</v>
      </c>
      <c r="P22" s="170">
        <f>N22-K22</f>
        <v>-47.132459970887851</v>
      </c>
      <c r="Q22" s="171">
        <f>N22/K22</f>
        <v>0.8912327846825665</v>
      </c>
      <c r="R22" s="308">
        <f>Q38</f>
        <v>0.89124634378518897</v>
      </c>
      <c r="S22" s="172">
        <v>0.25</v>
      </c>
      <c r="T22" s="173">
        <v>0.26325231481481481</v>
      </c>
      <c r="U22" s="174"/>
      <c r="V22" s="175">
        <v>19.083333333333332</v>
      </c>
      <c r="W22" s="173"/>
      <c r="X22" s="184"/>
      <c r="Y22" s="311"/>
      <c r="Z22" s="312"/>
      <c r="AA22" s="121">
        <f>M22-J22</f>
        <v>-282.79475982532722</v>
      </c>
      <c r="AB22" s="171">
        <f>M22/J22</f>
        <v>0.8912327846825665</v>
      </c>
      <c r="AC22" s="313">
        <f>AB38</f>
        <v>0.89124634378518885</v>
      </c>
    </row>
    <row r="23" spans="1:29" ht="15.75" customHeight="1">
      <c r="A23" s="303"/>
      <c r="B23" s="106" t="s">
        <v>116</v>
      </c>
      <c r="C23" s="298" t="s">
        <v>127</v>
      </c>
      <c r="D23" s="299"/>
      <c r="E23" s="107">
        <v>14.49</v>
      </c>
      <c r="F23" s="108">
        <v>775</v>
      </c>
      <c r="G23" s="109">
        <f t="shared" si="12"/>
        <v>11229.75</v>
      </c>
      <c r="H23" s="26"/>
      <c r="I23" s="110">
        <v>6</v>
      </c>
      <c r="J23" s="111">
        <v>2600</v>
      </c>
      <c r="K23" s="112">
        <f t="shared" ref="K23" si="13">J23/I23</f>
        <v>433.33333333333331</v>
      </c>
      <c r="L23" s="113">
        <v>6</v>
      </c>
      <c r="M23" s="111">
        <f>F23/V23*60</f>
        <v>2317.2757475083095</v>
      </c>
      <c r="N23" s="112">
        <f>M23/L23</f>
        <v>386.21262458471824</v>
      </c>
      <c r="O23" s="114">
        <f>L23-I23</f>
        <v>0</v>
      </c>
      <c r="P23" s="115">
        <f>N23-K23</f>
        <v>-47.120708748615073</v>
      </c>
      <c r="Q23" s="116">
        <f>N23/K23</f>
        <v>0.89125990288781132</v>
      </c>
      <c r="R23" s="309"/>
      <c r="S23" s="47">
        <v>0.26666666666666666</v>
      </c>
      <c r="T23" s="48">
        <v>0.28060185185185182</v>
      </c>
      <c r="U23" s="117">
        <v>4.9166666666666625</v>
      </c>
      <c r="V23" s="118">
        <v>20.066666666666634</v>
      </c>
      <c r="W23" s="119"/>
      <c r="X23" s="13"/>
      <c r="Y23" s="300"/>
      <c r="Z23" s="301"/>
      <c r="AA23" s="124">
        <f>M23-J23</f>
        <v>-282.72425249169055</v>
      </c>
      <c r="AB23" s="116">
        <f>M23/J23</f>
        <v>0.89125990288781132</v>
      </c>
      <c r="AC23" s="314"/>
    </row>
    <row r="24" spans="1:29" ht="15.75" customHeight="1">
      <c r="A24" s="303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3"/>
      <c r="Y24" s="300"/>
      <c r="Z24" s="301"/>
      <c r="AA24" s="124"/>
      <c r="AB24" s="116"/>
      <c r="AC24" s="314"/>
    </row>
    <row r="25" spans="1:29" ht="15.75" customHeight="1">
      <c r="A25" s="303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04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3"/>
      <c r="Y26" s="300"/>
      <c r="Z26" s="301"/>
      <c r="AA26" s="124"/>
      <c r="AB26" s="116"/>
      <c r="AC26" s="314"/>
    </row>
    <row r="27" spans="1:29" ht="15.75" customHeight="1">
      <c r="A27" s="304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50"/>
      <c r="Y27" s="300"/>
      <c r="Z27" s="301"/>
      <c r="AA27" s="124"/>
      <c r="AB27" s="116"/>
      <c r="AC27" s="314"/>
    </row>
    <row r="28" spans="1:29" ht="15.75" customHeight="1">
      <c r="A28" s="304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04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04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127"/>
      <c r="T30" s="128"/>
      <c r="U30" s="117"/>
      <c r="V30" s="141"/>
      <c r="W30" s="119"/>
      <c r="X30" s="123"/>
      <c r="Y30" s="300"/>
      <c r="Z30" s="301"/>
      <c r="AA30" s="124"/>
      <c r="AB30" s="116"/>
      <c r="AC30" s="314"/>
    </row>
    <row r="31" spans="1:29" ht="15.75" customHeight="1">
      <c r="A31" s="304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127"/>
      <c r="T31" s="128"/>
      <c r="U31" s="117"/>
      <c r="V31" s="141"/>
      <c r="W31" s="134"/>
      <c r="X31" s="135"/>
      <c r="Y31" s="300"/>
      <c r="Z31" s="301"/>
      <c r="AA31" s="124"/>
      <c r="AB31" s="116"/>
      <c r="AC31" s="314"/>
    </row>
    <row r="32" spans="1:29" ht="15.75" customHeight="1">
      <c r="A32" s="304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127"/>
      <c r="T32" s="128"/>
      <c r="U32" s="117"/>
      <c r="V32" s="141"/>
      <c r="W32" s="134"/>
      <c r="X32" s="135"/>
      <c r="Y32" s="300"/>
      <c r="Z32" s="301"/>
      <c r="AA32" s="124"/>
      <c r="AB32" s="116"/>
      <c r="AC32" s="314"/>
    </row>
    <row r="33" spans="1:29" ht="15.75" customHeight="1">
      <c r="A33" s="304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127"/>
      <c r="T33" s="128"/>
      <c r="U33" s="117"/>
      <c r="V33" s="141"/>
      <c r="W33" s="134"/>
      <c r="X33" s="135"/>
      <c r="Y33" s="300"/>
      <c r="Z33" s="301"/>
      <c r="AA33" s="124"/>
      <c r="AB33" s="116"/>
      <c r="AC33" s="314"/>
    </row>
    <row r="34" spans="1:29" ht="15.75" customHeight="1">
      <c r="A34" s="304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127"/>
      <c r="T34" s="128"/>
      <c r="U34" s="117"/>
      <c r="V34" s="141"/>
      <c r="W34" s="134"/>
      <c r="X34" s="135"/>
      <c r="Y34" s="300"/>
      <c r="Z34" s="301"/>
      <c r="AA34" s="124"/>
      <c r="AB34" s="116"/>
      <c r="AC34" s="314"/>
    </row>
    <row r="35" spans="1:29" ht="15.75" customHeight="1">
      <c r="A35" s="304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127"/>
      <c r="T35" s="128"/>
      <c r="U35" s="117"/>
      <c r="V35" s="141"/>
      <c r="W35" s="134"/>
      <c r="X35" s="135"/>
      <c r="Y35" s="300"/>
      <c r="Z35" s="301"/>
      <c r="AA35" s="124"/>
      <c r="AB35" s="116"/>
      <c r="AC35" s="314"/>
    </row>
    <row r="36" spans="1:29" ht="15.75" customHeight="1">
      <c r="A36" s="304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127"/>
      <c r="T36" s="128"/>
      <c r="U36" s="117"/>
      <c r="V36" s="141"/>
      <c r="W36" s="134"/>
      <c r="X36" s="135"/>
      <c r="Y36" s="300"/>
      <c r="Z36" s="301"/>
      <c r="AA36" s="124"/>
      <c r="AB36" s="116"/>
      <c r="AC36" s="314"/>
    </row>
    <row r="37" spans="1:29" ht="15.75" customHeight="1">
      <c r="A37" s="304"/>
      <c r="B37" s="106"/>
      <c r="C37" s="298"/>
      <c r="D37" s="299"/>
      <c r="E37" s="185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05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14">AVERAGE(I22:I37)</f>
        <v>6</v>
      </c>
      <c r="J38" s="148">
        <f t="shared" si="14"/>
        <v>2600</v>
      </c>
      <c r="K38" s="149">
        <f t="shared" ref="K38" si="15">J38/I38</f>
        <v>433.33333333333331</v>
      </c>
      <c r="L38" s="147">
        <f t="shared" ref="L38:M38" si="16">AVERAGE(L22:L37)</f>
        <v>6</v>
      </c>
      <c r="M38" s="148">
        <f t="shared" si="16"/>
        <v>2317.2404938414911</v>
      </c>
      <c r="N38" s="149">
        <f>M38/L38</f>
        <v>386.20674897358185</v>
      </c>
      <c r="O38" s="150">
        <f>L38-I38</f>
        <v>0</v>
      </c>
      <c r="P38" s="151">
        <f>N38-K38</f>
        <v>-47.126584359751462</v>
      </c>
      <c r="Q38" s="152">
        <f>N38/K38</f>
        <v>0.89124634378518897</v>
      </c>
      <c r="R38" s="310"/>
      <c r="S38" s="153">
        <f>S22</f>
        <v>0.25</v>
      </c>
      <c r="T38" s="154">
        <f>INDEX(T22:T37,COUNTA(T22:T37))</f>
        <v>0.28060185185185182</v>
      </c>
      <c r="U38" s="155"/>
      <c r="V38" s="181"/>
      <c r="W38" s="182"/>
      <c r="X38" s="149"/>
      <c r="Y38" s="296"/>
      <c r="Z38" s="297"/>
      <c r="AA38" s="183">
        <f>M38-J38</f>
        <v>-282.75950615850888</v>
      </c>
      <c r="AB38" s="152">
        <f>M38/J38</f>
        <v>0.89124634378518885</v>
      </c>
      <c r="AC38" s="315"/>
    </row>
    <row r="39" spans="1:29" ht="15.75" customHeight="1">
      <c r="A39" s="316" t="s">
        <v>128</v>
      </c>
      <c r="B39" s="120" t="s">
        <v>118</v>
      </c>
      <c r="C39" s="306" t="s">
        <v>129</v>
      </c>
      <c r="D39" s="307"/>
      <c r="E39" s="162">
        <v>21.45</v>
      </c>
      <c r="F39" s="103">
        <v>1434</v>
      </c>
      <c r="G39" s="163">
        <f t="shared" ref="G39:G42" si="17">E39*F39</f>
        <v>30759.3</v>
      </c>
      <c r="H39" s="164"/>
      <c r="I39" s="165">
        <v>4</v>
      </c>
      <c r="J39" s="166">
        <v>3300</v>
      </c>
      <c r="K39" s="167">
        <f>J39/I39</f>
        <v>825</v>
      </c>
      <c r="L39" s="168">
        <v>4</v>
      </c>
      <c r="M39" s="166">
        <f>F39/V39*60</f>
        <v>2951.6295025728991</v>
      </c>
      <c r="N39" s="167">
        <f>M39/L39</f>
        <v>737.90737564322478</v>
      </c>
      <c r="O39" s="169">
        <f>L39-I39</f>
        <v>0</v>
      </c>
      <c r="P39" s="170">
        <f>N39-K39</f>
        <v>-87.092624356775218</v>
      </c>
      <c r="Q39" s="171">
        <f>N39/K39</f>
        <v>0.89443318259784821</v>
      </c>
      <c r="R39" s="308">
        <f>Q55</f>
        <v>0.89317290950212591</v>
      </c>
      <c r="S39" s="172">
        <v>0.29166666666666669</v>
      </c>
      <c r="T39" s="173">
        <v>0.31190972222222224</v>
      </c>
      <c r="U39" s="174"/>
      <c r="V39" s="175">
        <v>29.15</v>
      </c>
      <c r="W39" s="176"/>
      <c r="X39" s="177"/>
      <c r="Y39" s="311"/>
      <c r="Z39" s="312"/>
      <c r="AA39" s="121">
        <f>M39-J39</f>
        <v>-348.37049742710087</v>
      </c>
      <c r="AB39" s="171">
        <f>M39/J39</f>
        <v>0.89443318259784821</v>
      </c>
      <c r="AC39" s="313">
        <f>AB55</f>
        <v>0.89317290950212602</v>
      </c>
    </row>
    <row r="40" spans="1:29" ht="15.75" customHeight="1">
      <c r="A40" s="317"/>
      <c r="B40" s="106" t="s">
        <v>118</v>
      </c>
      <c r="C40" s="298" t="s">
        <v>130</v>
      </c>
      <c r="D40" s="299"/>
      <c r="E40" s="107">
        <v>22.28</v>
      </c>
      <c r="F40" s="108">
        <v>899</v>
      </c>
      <c r="G40" s="109">
        <f t="shared" si="17"/>
        <v>20029.72</v>
      </c>
      <c r="H40" s="26"/>
      <c r="I40" s="110">
        <v>5</v>
      </c>
      <c r="J40" s="111">
        <v>3300</v>
      </c>
      <c r="K40" s="112">
        <f t="shared" ref="K40:K42" si="18">J40/I40</f>
        <v>660</v>
      </c>
      <c r="L40" s="113">
        <v>5</v>
      </c>
      <c r="M40" s="111">
        <f>F40/V40*60</f>
        <v>2950.2278942570592</v>
      </c>
      <c r="N40" s="112">
        <f>M40/L40</f>
        <v>590.04557885141185</v>
      </c>
      <c r="O40" s="114">
        <f>L40-I40</f>
        <v>0</v>
      </c>
      <c r="P40" s="115">
        <f>N40-K40</f>
        <v>-69.954421148588153</v>
      </c>
      <c r="Q40" s="116">
        <f>N40/K40</f>
        <v>0.8940084528051695</v>
      </c>
      <c r="R40" s="309"/>
      <c r="S40" s="47">
        <v>0.31527777777777777</v>
      </c>
      <c r="T40" s="48">
        <v>0.32797453703703705</v>
      </c>
      <c r="U40" s="117">
        <v>4.8499999999999588</v>
      </c>
      <c r="V40" s="118">
        <v>18.283333333333367</v>
      </c>
      <c r="W40" s="119"/>
      <c r="X40" s="123"/>
      <c r="Y40" s="300"/>
      <c r="Z40" s="301"/>
      <c r="AA40" s="124">
        <f>M40-J40</f>
        <v>-349.77210574294077</v>
      </c>
      <c r="AB40" s="116">
        <f>M40/J40</f>
        <v>0.8940084528051695</v>
      </c>
      <c r="AC40" s="314"/>
    </row>
    <row r="41" spans="1:29" ht="15.75" customHeight="1">
      <c r="A41" s="317"/>
      <c r="B41" s="106" t="s">
        <v>118</v>
      </c>
      <c r="C41" s="298" t="s">
        <v>131</v>
      </c>
      <c r="D41" s="299"/>
      <c r="E41" s="107">
        <v>17.89</v>
      </c>
      <c r="F41" s="108">
        <v>2201</v>
      </c>
      <c r="G41" s="109">
        <f t="shared" si="17"/>
        <v>39375.89</v>
      </c>
      <c r="H41" s="26"/>
      <c r="I41" s="110">
        <v>4</v>
      </c>
      <c r="J41" s="111">
        <v>3300</v>
      </c>
      <c r="K41" s="112">
        <f t="shared" si="18"/>
        <v>825</v>
      </c>
      <c r="L41" s="113">
        <v>4</v>
      </c>
      <c r="M41" s="111">
        <f>F41/V41*60</f>
        <v>2946.6716251394573</v>
      </c>
      <c r="N41" s="112">
        <f>M41/L41</f>
        <v>736.66790628486433</v>
      </c>
      <c r="O41" s="114">
        <f>L41-I41</f>
        <v>0</v>
      </c>
      <c r="P41" s="115">
        <f>N41-K41</f>
        <v>-88.33209371513567</v>
      </c>
      <c r="Q41" s="116">
        <f>N41/K41</f>
        <v>0.89293079549680521</v>
      </c>
      <c r="R41" s="309"/>
      <c r="S41" s="47">
        <v>0.33137731481481481</v>
      </c>
      <c r="T41" s="48">
        <v>0.36249999999999999</v>
      </c>
      <c r="U41" s="117">
        <v>4.8999999999999666</v>
      </c>
      <c r="V41" s="118">
        <v>44.816666666666663</v>
      </c>
      <c r="W41" s="119"/>
      <c r="X41" s="123"/>
      <c r="Y41" s="300"/>
      <c r="Z41" s="301"/>
      <c r="AA41" s="124">
        <f>M41-J41</f>
        <v>-353.32837486054268</v>
      </c>
      <c r="AB41" s="116">
        <f>M41/J41</f>
        <v>0.89293079549680521</v>
      </c>
      <c r="AC41" s="314"/>
    </row>
    <row r="42" spans="1:29" ht="15.75" customHeight="1">
      <c r="A42" s="317"/>
      <c r="B42" s="106" t="s">
        <v>118</v>
      </c>
      <c r="C42" s="298" t="s">
        <v>133</v>
      </c>
      <c r="D42" s="299"/>
      <c r="E42" s="107">
        <v>16.66</v>
      </c>
      <c r="F42" s="108">
        <v>3586</v>
      </c>
      <c r="G42" s="109">
        <f t="shared" si="17"/>
        <v>59742.76</v>
      </c>
      <c r="H42" s="26"/>
      <c r="I42" s="110">
        <v>4</v>
      </c>
      <c r="J42" s="111">
        <v>3300</v>
      </c>
      <c r="K42" s="112">
        <f t="shared" si="18"/>
        <v>825</v>
      </c>
      <c r="L42" s="113">
        <v>4</v>
      </c>
      <c r="M42" s="111">
        <f>F42/V42*60</f>
        <v>2941.3533834586465</v>
      </c>
      <c r="N42" s="112">
        <f>M42/L42</f>
        <v>735.33834586466162</v>
      </c>
      <c r="O42" s="114">
        <f>L42-I42</f>
        <v>0</v>
      </c>
      <c r="P42" s="115">
        <f>N42-K42</f>
        <v>-89.661654135338381</v>
      </c>
      <c r="Q42" s="116">
        <f>N42/K42</f>
        <v>0.89131920710868073</v>
      </c>
      <c r="R42" s="309"/>
      <c r="S42" s="47">
        <v>0.3659722222222222</v>
      </c>
      <c r="T42" s="48">
        <v>0.41677083333333331</v>
      </c>
      <c r="U42" s="117">
        <v>4.9999999999999822</v>
      </c>
      <c r="V42" s="118">
        <v>73.150000000000006</v>
      </c>
      <c r="W42" s="119"/>
      <c r="X42" s="123"/>
      <c r="Y42" s="300"/>
      <c r="Z42" s="301"/>
      <c r="AA42" s="124">
        <f>M42-J42</f>
        <v>-358.64661654135352</v>
      </c>
      <c r="AB42" s="116">
        <f>M42/J42</f>
        <v>0.89131920710868073</v>
      </c>
      <c r="AC42" s="314"/>
    </row>
    <row r="43" spans="1:29" ht="15.75" customHeight="1">
      <c r="A43" s="317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23"/>
      <c r="Y43" s="300"/>
      <c r="Z43" s="301"/>
      <c r="AA43" s="124"/>
      <c r="AB43" s="116"/>
      <c r="AC43" s="314"/>
    </row>
    <row r="44" spans="1:29" ht="15.75" customHeight="1">
      <c r="A44" s="317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300"/>
      <c r="Z44" s="301"/>
      <c r="AA44" s="124"/>
      <c r="AB44" s="116"/>
      <c r="AC44" s="314"/>
    </row>
    <row r="45" spans="1:29" ht="15.75" customHeight="1">
      <c r="A45" s="317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17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17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17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300"/>
      <c r="Z48" s="301"/>
      <c r="AA48" s="124"/>
      <c r="AB48" s="116"/>
      <c r="AC48" s="314"/>
    </row>
    <row r="49" spans="1:29" ht="15.75" customHeight="1">
      <c r="A49" s="317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300"/>
      <c r="Z49" s="301"/>
      <c r="AA49" s="124"/>
      <c r="AB49" s="116"/>
      <c r="AC49" s="314"/>
    </row>
    <row r="50" spans="1:29" ht="15.75" customHeight="1">
      <c r="A50" s="317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300"/>
      <c r="Z50" s="301"/>
      <c r="AA50" s="124"/>
      <c r="AB50" s="116"/>
      <c r="AC50" s="314"/>
    </row>
    <row r="51" spans="1:29" ht="15.75" customHeight="1">
      <c r="A51" s="317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300"/>
      <c r="Z51" s="301"/>
      <c r="AA51" s="124"/>
      <c r="AB51" s="116"/>
      <c r="AC51" s="314"/>
    </row>
    <row r="52" spans="1:29" ht="15.75" customHeight="1">
      <c r="A52" s="317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119"/>
      <c r="X52" s="123"/>
      <c r="Y52" s="300"/>
      <c r="Z52" s="301"/>
      <c r="AA52" s="124"/>
      <c r="AB52" s="116"/>
      <c r="AC52" s="314"/>
    </row>
    <row r="53" spans="1:29" ht="15.75" customHeight="1">
      <c r="A53" s="317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119"/>
      <c r="X53" s="123"/>
      <c r="Y53" s="300"/>
      <c r="Z53" s="301"/>
      <c r="AA53" s="124"/>
      <c r="AB53" s="116"/>
      <c r="AC53" s="314"/>
    </row>
    <row r="54" spans="1:29" ht="15.75" customHeight="1">
      <c r="A54" s="317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18"/>
      <c r="B55" s="144" t="s">
        <v>124</v>
      </c>
      <c r="C55" s="295"/>
      <c r="D55" s="295"/>
      <c r="E55" s="145"/>
      <c r="F55" s="105"/>
      <c r="G55" s="146"/>
      <c r="H55" s="75"/>
      <c r="I55" s="147">
        <f t="shared" ref="I55:J55" si="19">AVERAGE(I39:I54)</f>
        <v>4.25</v>
      </c>
      <c r="J55" s="148">
        <f t="shared" si="19"/>
        <v>3300</v>
      </c>
      <c r="K55" s="149">
        <f t="shared" ref="K55" si="20">J55/I55</f>
        <v>776.47058823529414</v>
      </c>
      <c r="L55" s="147">
        <f t="shared" ref="L55:M55" si="21">AVERAGE(L39:L54)</f>
        <v>4.25</v>
      </c>
      <c r="M55" s="148">
        <f t="shared" si="21"/>
        <v>2947.4706013570158</v>
      </c>
      <c r="N55" s="149">
        <f>M55/L55</f>
        <v>693.52249443694484</v>
      </c>
      <c r="O55" s="150">
        <f>L55-I55</f>
        <v>0</v>
      </c>
      <c r="P55" s="151">
        <f>N55-K55</f>
        <v>-82.948093798349305</v>
      </c>
      <c r="Q55" s="152">
        <f>N55/K55</f>
        <v>0.89317290950212591</v>
      </c>
      <c r="R55" s="310"/>
      <c r="S55" s="153">
        <f>S39</f>
        <v>0.29166666666666669</v>
      </c>
      <c r="T55" s="154">
        <f>INDEX(T39:T54,COUNTA(T39:T54))</f>
        <v>0.41677083333333331</v>
      </c>
      <c r="U55" s="155"/>
      <c r="V55" s="181"/>
      <c r="W55" s="105"/>
      <c r="X55" s="75"/>
      <c r="Y55" s="296"/>
      <c r="Z55" s="297"/>
      <c r="AA55" s="183">
        <f>M55-J55</f>
        <v>-352.52939864298423</v>
      </c>
      <c r="AB55" s="152">
        <f>M55/J55</f>
        <v>0.89317290950212602</v>
      </c>
      <c r="AC55" s="315"/>
    </row>
    <row r="56" spans="1:29" ht="15.75" customHeight="1">
      <c r="A56" s="302" t="s">
        <v>72</v>
      </c>
      <c r="B56" s="120" t="s">
        <v>118</v>
      </c>
      <c r="C56" s="306" t="s">
        <v>134</v>
      </c>
      <c r="D56" s="307"/>
      <c r="E56" s="162">
        <v>18.18</v>
      </c>
      <c r="F56" s="103">
        <v>957</v>
      </c>
      <c r="G56" s="163">
        <f t="shared" ref="G56:G59" si="22">E56*F56</f>
        <v>17398.259999999998</v>
      </c>
      <c r="H56" s="164"/>
      <c r="I56" s="165">
        <v>3</v>
      </c>
      <c r="J56" s="166">
        <v>3600</v>
      </c>
      <c r="K56" s="167">
        <f>J56/I56</f>
        <v>1200</v>
      </c>
      <c r="L56" s="168">
        <v>3</v>
      </c>
      <c r="M56" s="166">
        <f>F56/V56*60</f>
        <v>3115.0090415913241</v>
      </c>
      <c r="N56" s="167">
        <f>M56/L56</f>
        <v>1038.3363471971081</v>
      </c>
      <c r="O56" s="169">
        <f>L56-I56</f>
        <v>0</v>
      </c>
      <c r="P56" s="170">
        <f>N56-K56</f>
        <v>-161.66365280289187</v>
      </c>
      <c r="Q56" s="171">
        <f>N56/K56</f>
        <v>0.86528028933092349</v>
      </c>
      <c r="R56" s="308">
        <f>Q72</f>
        <v>0.87113688601805328</v>
      </c>
      <c r="S56" s="172">
        <v>0.25</v>
      </c>
      <c r="T56" s="173">
        <v>0.26280092592592591</v>
      </c>
      <c r="U56" s="174"/>
      <c r="V56" s="175">
        <v>18.433333333333309</v>
      </c>
      <c r="W56" s="176"/>
      <c r="X56" s="177"/>
      <c r="Y56" s="311"/>
      <c r="Z56" s="312"/>
      <c r="AA56" s="121">
        <f>M56-J56</f>
        <v>-484.99095840867585</v>
      </c>
      <c r="AB56" s="171">
        <f>M56/J56</f>
        <v>0.86528028933092338</v>
      </c>
      <c r="AC56" s="313">
        <f>AB72</f>
        <v>0.87113688601805328</v>
      </c>
    </row>
    <row r="57" spans="1:29" ht="15.75" customHeight="1">
      <c r="A57" s="303"/>
      <c r="B57" s="106" t="s">
        <v>118</v>
      </c>
      <c r="C57" s="298" t="s">
        <v>135</v>
      </c>
      <c r="D57" s="299"/>
      <c r="E57" s="107">
        <v>14.03</v>
      </c>
      <c r="F57" s="108">
        <v>3422</v>
      </c>
      <c r="G57" s="109">
        <f t="shared" si="22"/>
        <v>48010.659999999996</v>
      </c>
      <c r="H57" s="26"/>
      <c r="I57" s="110">
        <v>3</v>
      </c>
      <c r="J57" s="111">
        <v>3000</v>
      </c>
      <c r="K57" s="112">
        <f t="shared" ref="K57:K93" si="23">J57/I57</f>
        <v>1000</v>
      </c>
      <c r="L57" s="113">
        <v>3</v>
      </c>
      <c r="M57" s="111">
        <f>F57/V57*60</f>
        <v>2682.7526132404173</v>
      </c>
      <c r="N57" s="112">
        <f>M57/L57</f>
        <v>894.25087108013906</v>
      </c>
      <c r="O57" s="114">
        <f>L57-I57</f>
        <v>0</v>
      </c>
      <c r="P57" s="115">
        <f>N57-K57</f>
        <v>-105.74912891986094</v>
      </c>
      <c r="Q57" s="116">
        <f>N57/K57</f>
        <v>0.89425087108013901</v>
      </c>
      <c r="R57" s="309"/>
      <c r="S57" s="47">
        <v>0.27324074074074073</v>
      </c>
      <c r="T57" s="48">
        <v>0.3263888888888889</v>
      </c>
      <c r="U57" s="117">
        <v>15.033333333333339</v>
      </c>
      <c r="V57" s="118">
        <v>76.53333333333336</v>
      </c>
      <c r="W57" s="119"/>
      <c r="X57" s="123"/>
      <c r="Y57" s="300"/>
      <c r="Z57" s="301"/>
      <c r="AA57" s="124">
        <f>M57-J57</f>
        <v>-317.2473867595827</v>
      </c>
      <c r="AB57" s="116">
        <f>M57/J57</f>
        <v>0.89425087108013912</v>
      </c>
      <c r="AC57" s="314"/>
    </row>
    <row r="58" spans="1:29" ht="15.75" customHeight="1">
      <c r="A58" s="303"/>
      <c r="B58" s="106" t="s">
        <v>118</v>
      </c>
      <c r="C58" s="298" t="s">
        <v>136</v>
      </c>
      <c r="D58" s="299"/>
      <c r="E58" s="107">
        <v>18.18</v>
      </c>
      <c r="F58" s="108">
        <v>1784</v>
      </c>
      <c r="G58" s="109">
        <f t="shared" si="22"/>
        <v>32433.119999999999</v>
      </c>
      <c r="H58" s="26"/>
      <c r="I58" s="110">
        <v>3</v>
      </c>
      <c r="J58" s="111">
        <v>3600</v>
      </c>
      <c r="K58" s="112">
        <f t="shared" si="23"/>
        <v>1200</v>
      </c>
      <c r="L58" s="113">
        <v>3</v>
      </c>
      <c r="M58" s="111">
        <f>F58/V58*60</f>
        <v>3111.6279069767497</v>
      </c>
      <c r="N58" s="112">
        <f>M58/L58</f>
        <v>1037.2093023255832</v>
      </c>
      <c r="O58" s="114">
        <f>L58-I58</f>
        <v>0</v>
      </c>
      <c r="P58" s="115">
        <f>N58-K58</f>
        <v>-162.79069767441683</v>
      </c>
      <c r="Q58" s="116">
        <f>N58/K58</f>
        <v>0.86434108527131925</v>
      </c>
      <c r="R58" s="309"/>
      <c r="S58" s="47">
        <v>0.33680555555555558</v>
      </c>
      <c r="T58" s="48">
        <v>0.36069444444444443</v>
      </c>
      <c r="U58" s="117">
        <v>15.000000000000027</v>
      </c>
      <c r="V58" s="118">
        <v>34.399999999999942</v>
      </c>
      <c r="W58" s="119"/>
      <c r="X58" s="123"/>
      <c r="Y58" s="300"/>
      <c r="Z58" s="301"/>
      <c r="AA58" s="124">
        <f>M58-J58</f>
        <v>-488.37209302325027</v>
      </c>
      <c r="AB58" s="116">
        <f>M58/J58</f>
        <v>0.86434108527131936</v>
      </c>
      <c r="AC58" s="314"/>
    </row>
    <row r="59" spans="1:29" ht="15.75" customHeight="1">
      <c r="A59" s="303"/>
      <c r="B59" s="106" t="s">
        <v>118</v>
      </c>
      <c r="C59" s="298" t="s">
        <v>137</v>
      </c>
      <c r="D59" s="299"/>
      <c r="E59" s="107">
        <v>14.28</v>
      </c>
      <c r="F59" s="108">
        <v>4365</v>
      </c>
      <c r="G59" s="109">
        <f t="shared" si="22"/>
        <v>62332.2</v>
      </c>
      <c r="H59" s="26"/>
      <c r="I59" s="110">
        <v>3</v>
      </c>
      <c r="J59" s="111">
        <v>3600</v>
      </c>
      <c r="K59" s="112">
        <f t="shared" si="23"/>
        <v>1200</v>
      </c>
      <c r="L59" s="113">
        <v>3</v>
      </c>
      <c r="M59" s="111">
        <f>F59/V59*60</f>
        <v>3112.2994652406433</v>
      </c>
      <c r="N59" s="112">
        <f>M59/L59</f>
        <v>1037.4331550802144</v>
      </c>
      <c r="O59" s="114">
        <f>L59-I59</f>
        <v>0</v>
      </c>
      <c r="P59" s="115">
        <f>N59-K59</f>
        <v>-162.56684491978558</v>
      </c>
      <c r="Q59" s="116">
        <f>N59/K59</f>
        <v>0.86452762923351201</v>
      </c>
      <c r="R59" s="309"/>
      <c r="S59" s="47">
        <v>0.37152777777777779</v>
      </c>
      <c r="T59" s="48">
        <v>0.42996527777777777</v>
      </c>
      <c r="U59" s="117">
        <v>15.600000000000041</v>
      </c>
      <c r="V59" s="118">
        <v>84.149999999999963</v>
      </c>
      <c r="W59" s="119"/>
      <c r="X59" s="123"/>
      <c r="Y59" s="300"/>
      <c r="Z59" s="301"/>
      <c r="AA59" s="124">
        <f>M59-J59</f>
        <v>-487.70053475935674</v>
      </c>
      <c r="AB59" s="116">
        <f>M59/J59</f>
        <v>0.86452762923351201</v>
      </c>
      <c r="AC59" s="314"/>
    </row>
    <row r="60" spans="1:29" ht="15.75" customHeight="1">
      <c r="A60" s="304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300"/>
      <c r="Z60" s="301"/>
      <c r="AA60" s="124"/>
      <c r="AB60" s="116"/>
      <c r="AC60" s="314"/>
    </row>
    <row r="61" spans="1:29" ht="15.75" customHeight="1">
      <c r="A61" s="304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300"/>
      <c r="Z61" s="301"/>
      <c r="AA61" s="124"/>
      <c r="AB61" s="116"/>
      <c r="AC61" s="314"/>
    </row>
    <row r="62" spans="1:29" ht="15.75" customHeight="1">
      <c r="A62" s="304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23"/>
      <c r="Y62" s="300"/>
      <c r="Z62" s="301"/>
      <c r="AA62" s="124"/>
      <c r="AB62" s="116"/>
      <c r="AC62" s="314"/>
    </row>
    <row r="63" spans="1:29" ht="15.75" customHeight="1">
      <c r="A63" s="304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04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23"/>
      <c r="Y64" s="300"/>
      <c r="Z64" s="301"/>
      <c r="AA64" s="124"/>
      <c r="AB64" s="116"/>
      <c r="AC64" s="314"/>
    </row>
    <row r="65" spans="1:29" ht="15.75" customHeight="1">
      <c r="A65" s="304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23"/>
      <c r="Y65" s="300"/>
      <c r="Z65" s="301"/>
      <c r="AA65" s="124"/>
      <c r="AB65" s="116"/>
      <c r="AC65" s="314"/>
    </row>
    <row r="66" spans="1:29" ht="15.75" customHeight="1">
      <c r="A66" s="304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34"/>
      <c r="X66" s="135"/>
      <c r="Y66" s="300"/>
      <c r="Z66" s="301"/>
      <c r="AA66" s="124"/>
      <c r="AB66" s="116"/>
      <c r="AC66" s="314"/>
    </row>
    <row r="67" spans="1:29" ht="15.75" customHeight="1">
      <c r="A67" s="304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34"/>
      <c r="X67" s="135"/>
      <c r="Y67" s="300"/>
      <c r="Z67" s="301"/>
      <c r="AA67" s="124"/>
      <c r="AB67" s="116"/>
      <c r="AC67" s="314"/>
    </row>
    <row r="68" spans="1:29" ht="15.75" customHeight="1">
      <c r="A68" s="304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34"/>
      <c r="X68" s="135"/>
      <c r="Y68" s="300"/>
      <c r="Z68" s="301"/>
      <c r="AA68" s="124"/>
      <c r="AB68" s="116"/>
      <c r="AC68" s="314"/>
    </row>
    <row r="69" spans="1:29" ht="15.75" customHeight="1">
      <c r="A69" s="304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34"/>
      <c r="X69" s="135"/>
      <c r="Y69" s="300"/>
      <c r="Z69" s="301"/>
      <c r="AA69" s="124"/>
      <c r="AB69" s="116"/>
      <c r="AC69" s="314"/>
    </row>
    <row r="70" spans="1:29" ht="15.75" customHeight="1">
      <c r="A70" s="304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34"/>
      <c r="X70" s="135"/>
      <c r="Y70" s="300"/>
      <c r="Z70" s="301"/>
      <c r="AA70" s="124"/>
      <c r="AB70" s="116"/>
      <c r="AC70" s="314"/>
    </row>
    <row r="71" spans="1:29" ht="15.75" customHeight="1">
      <c r="A71" s="304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05"/>
      <c r="B72" s="144" t="s">
        <v>124</v>
      </c>
      <c r="C72" s="295"/>
      <c r="D72" s="295"/>
      <c r="E72" s="145"/>
      <c r="F72" s="105"/>
      <c r="G72" s="146"/>
      <c r="H72" s="75"/>
      <c r="I72" s="147">
        <f t="shared" ref="I72:J72" si="24">AVERAGE(I56:I71)</f>
        <v>3</v>
      </c>
      <c r="J72" s="148">
        <f t="shared" si="24"/>
        <v>3450</v>
      </c>
      <c r="K72" s="149">
        <f t="shared" ref="K72" si="25">J72/I72</f>
        <v>1150</v>
      </c>
      <c r="L72" s="147">
        <f t="shared" ref="L72:M72" si="26">AVERAGE(L56:L71)</f>
        <v>3</v>
      </c>
      <c r="M72" s="148">
        <f t="shared" si="26"/>
        <v>3005.4222567622837</v>
      </c>
      <c r="N72" s="149">
        <f>M72/L72</f>
        <v>1001.8074189207613</v>
      </c>
      <c r="O72" s="150">
        <f>L72-I72</f>
        <v>0</v>
      </c>
      <c r="P72" s="151">
        <f>N72-K72</f>
        <v>-148.19258107923872</v>
      </c>
      <c r="Q72" s="152">
        <f>N72/K72</f>
        <v>0.87113688601805328</v>
      </c>
      <c r="R72" s="310"/>
      <c r="S72" s="153">
        <f>S56</f>
        <v>0.25</v>
      </c>
      <c r="T72" s="154">
        <f>INDEX(T56:T71,COUNTA(T56:T71))</f>
        <v>0.42996527777777777</v>
      </c>
      <c r="U72" s="155"/>
      <c r="V72" s="181"/>
      <c r="W72" s="105"/>
      <c r="X72" s="75"/>
      <c r="Y72" s="296"/>
      <c r="Z72" s="297"/>
      <c r="AA72" s="183">
        <f>M72-J72</f>
        <v>-444.57774323771628</v>
      </c>
      <c r="AB72" s="152">
        <f>M72/J72</f>
        <v>0.87113688601805328</v>
      </c>
      <c r="AC72" s="315"/>
    </row>
    <row r="73" spans="1:29" ht="15.75" customHeight="1">
      <c r="A73" s="316" t="s">
        <v>79</v>
      </c>
      <c r="B73" s="120" t="s">
        <v>118</v>
      </c>
      <c r="C73" s="306" t="s">
        <v>138</v>
      </c>
      <c r="D73" s="307"/>
      <c r="E73" s="162">
        <v>25.45</v>
      </c>
      <c r="F73" s="103">
        <v>634</v>
      </c>
      <c r="G73" s="163">
        <f t="shared" ref="G73:G76" si="27">E73*F73</f>
        <v>16135.3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2922.407170294498</v>
      </c>
      <c r="N73" s="167">
        <f>M73/L73</f>
        <v>730.60179257362449</v>
      </c>
      <c r="O73" s="169">
        <f>L73-I73</f>
        <v>0</v>
      </c>
      <c r="P73" s="170">
        <f>N73-K73</f>
        <v>-94.398207426375507</v>
      </c>
      <c r="Q73" s="171">
        <f>N73/K73</f>
        <v>0.88557793039227206</v>
      </c>
      <c r="R73" s="308">
        <f>Q89</f>
        <v>0.88778286871309398</v>
      </c>
      <c r="S73" s="172">
        <v>0.29166666666666669</v>
      </c>
      <c r="T73" s="173">
        <v>0.30070601851851853</v>
      </c>
      <c r="U73" s="174"/>
      <c r="V73" s="175">
        <v>13.01666666666665</v>
      </c>
      <c r="W73" s="173"/>
      <c r="X73" s="184"/>
      <c r="Y73" s="311"/>
      <c r="Z73" s="312"/>
      <c r="AA73" s="121">
        <f>M73-J73</f>
        <v>-377.59282970550203</v>
      </c>
      <c r="AB73" s="171">
        <f>M73/J73</f>
        <v>0.88557793039227206</v>
      </c>
      <c r="AC73" s="313">
        <f>AB89</f>
        <v>0.88778286871309386</v>
      </c>
    </row>
    <row r="74" spans="1:29" ht="15.75" customHeight="1">
      <c r="A74" s="317"/>
      <c r="B74" s="106" t="s">
        <v>118</v>
      </c>
      <c r="C74" s="298" t="s">
        <v>139</v>
      </c>
      <c r="D74" s="299"/>
      <c r="E74" s="107">
        <v>25.03</v>
      </c>
      <c r="F74" s="108">
        <v>1146</v>
      </c>
      <c r="G74" s="109">
        <f t="shared" si="27"/>
        <v>28684.38</v>
      </c>
      <c r="H74" s="26"/>
      <c r="I74" s="110">
        <v>4</v>
      </c>
      <c r="J74" s="111">
        <v>3300</v>
      </c>
      <c r="K74" s="112">
        <f t="shared" si="23"/>
        <v>825</v>
      </c>
      <c r="L74" s="113">
        <v>4</v>
      </c>
      <c r="M74" s="111">
        <f>F74/V74*60</f>
        <v>2921.8130311614759</v>
      </c>
      <c r="N74" s="112">
        <f>M74/L74</f>
        <v>730.45325779036898</v>
      </c>
      <c r="O74" s="114">
        <f>L74-I74</f>
        <v>0</v>
      </c>
      <c r="P74" s="115">
        <f>N74-K74</f>
        <v>-94.54674220963102</v>
      </c>
      <c r="Q74" s="116">
        <f>N74/K74</f>
        <v>0.88539788823075027</v>
      </c>
      <c r="R74" s="309"/>
      <c r="S74" s="47">
        <v>0.3114351851851852</v>
      </c>
      <c r="T74" s="48">
        <v>0.32777777777777778</v>
      </c>
      <c r="U74" s="117">
        <v>15.450000000000017</v>
      </c>
      <c r="V74" s="118">
        <v>23.53333333333331</v>
      </c>
      <c r="W74" s="119"/>
      <c r="X74" s="13"/>
      <c r="Y74" s="300"/>
      <c r="Z74" s="301"/>
      <c r="AA74" s="124">
        <f>M74-J74</f>
        <v>-378.18696883852408</v>
      </c>
      <c r="AB74" s="116">
        <f>M74/J74</f>
        <v>0.88539788823075027</v>
      </c>
      <c r="AC74" s="314"/>
    </row>
    <row r="75" spans="1:29" ht="15.75" customHeight="1">
      <c r="A75" s="317"/>
      <c r="B75" s="106" t="s">
        <v>118</v>
      </c>
      <c r="C75" s="298" t="s">
        <v>140</v>
      </c>
      <c r="D75" s="299"/>
      <c r="E75" s="107">
        <v>24.82</v>
      </c>
      <c r="F75" s="108">
        <v>1451</v>
      </c>
      <c r="G75" s="109">
        <f t="shared" si="27"/>
        <v>36013.82</v>
      </c>
      <c r="H75" s="26"/>
      <c r="I75" s="110">
        <v>4</v>
      </c>
      <c r="J75" s="111">
        <v>3300</v>
      </c>
      <c r="K75" s="112">
        <f t="shared" si="23"/>
        <v>825</v>
      </c>
      <c r="L75" s="113">
        <v>4</v>
      </c>
      <c r="M75" s="111">
        <f>F75/V75*60</f>
        <v>2921.476510067112</v>
      </c>
      <c r="N75" s="112">
        <f>M75/L75</f>
        <v>730.36912751677801</v>
      </c>
      <c r="O75" s="114">
        <f>L75-I75</f>
        <v>0</v>
      </c>
      <c r="P75" s="115">
        <f>N75-K75</f>
        <v>-94.630872483221992</v>
      </c>
      <c r="Q75" s="116">
        <f>N75/K75</f>
        <v>0.88529591214154912</v>
      </c>
      <c r="R75" s="309"/>
      <c r="S75" s="47">
        <v>0.33833333333333332</v>
      </c>
      <c r="T75" s="48">
        <v>0.35902777777777778</v>
      </c>
      <c r="U75" s="117">
        <v>15.199999999999978</v>
      </c>
      <c r="V75" s="118">
        <v>29.800000000000022</v>
      </c>
      <c r="W75" s="119"/>
      <c r="X75" s="13"/>
      <c r="Y75" s="300"/>
      <c r="Z75" s="301"/>
      <c r="AA75" s="124">
        <f>M75-J75</f>
        <v>-378.52348993288797</v>
      </c>
      <c r="AB75" s="116">
        <f>M75/J75</f>
        <v>0.88529591214154912</v>
      </c>
      <c r="AC75" s="314"/>
    </row>
    <row r="76" spans="1:29" ht="15.75" customHeight="1">
      <c r="A76" s="317"/>
      <c r="B76" s="106" t="s">
        <v>118</v>
      </c>
      <c r="C76" s="298" t="s">
        <v>141</v>
      </c>
      <c r="D76" s="299"/>
      <c r="E76" s="107">
        <v>30</v>
      </c>
      <c r="F76" s="108">
        <v>2374</v>
      </c>
      <c r="G76" s="109">
        <f t="shared" si="27"/>
        <v>71220</v>
      </c>
      <c r="H76" s="26"/>
      <c r="I76" s="110">
        <v>3</v>
      </c>
      <c r="J76" s="111">
        <v>3000</v>
      </c>
      <c r="K76" s="112">
        <f t="shared" si="23"/>
        <v>1000</v>
      </c>
      <c r="L76" s="113">
        <v>3</v>
      </c>
      <c r="M76" s="111">
        <f>F76/V76*60</f>
        <v>2686.7022948758254</v>
      </c>
      <c r="N76" s="112">
        <f>M76/L76</f>
        <v>895.56743162527516</v>
      </c>
      <c r="O76" s="114">
        <f>L76-I76</f>
        <v>0</v>
      </c>
      <c r="P76" s="115">
        <f>N76-K76</f>
        <v>-104.43256837472484</v>
      </c>
      <c r="Q76" s="116">
        <f>N76/K76</f>
        <v>0.89556743162527519</v>
      </c>
      <c r="R76" s="309"/>
      <c r="S76" s="47">
        <v>0.36944444444444446</v>
      </c>
      <c r="T76" s="48">
        <v>0.40626157407407409</v>
      </c>
      <c r="U76" s="117">
        <v>15.000000000000027</v>
      </c>
      <c r="V76" s="118">
        <v>53.016666666666666</v>
      </c>
      <c r="W76" s="119"/>
      <c r="X76" s="123"/>
      <c r="Y76" s="300"/>
      <c r="Z76" s="301"/>
      <c r="AA76" s="124">
        <f>M76-J76</f>
        <v>-313.29770512417463</v>
      </c>
      <c r="AB76" s="116">
        <f>M76/J76</f>
        <v>0.89556743162527508</v>
      </c>
      <c r="AC76" s="314"/>
    </row>
    <row r="77" spans="1:29" ht="15.75" customHeight="1">
      <c r="A77" s="317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17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50"/>
      <c r="Y78" s="300"/>
      <c r="Z78" s="301"/>
      <c r="AA78" s="124"/>
      <c r="AB78" s="116"/>
      <c r="AC78" s="314"/>
    </row>
    <row r="79" spans="1:29" ht="15.75" customHeight="1">
      <c r="A79" s="317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17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17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34"/>
      <c r="X81" s="135"/>
      <c r="Y81" s="300"/>
      <c r="Z81" s="301"/>
      <c r="AA81" s="124"/>
      <c r="AB81" s="116"/>
      <c r="AC81" s="314"/>
    </row>
    <row r="82" spans="1:29" ht="15.75" customHeight="1">
      <c r="A82" s="317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34"/>
      <c r="X82" s="135"/>
      <c r="Y82" s="300"/>
      <c r="Z82" s="301"/>
      <c r="AA82" s="124"/>
      <c r="AB82" s="116"/>
      <c r="AC82" s="314"/>
    </row>
    <row r="83" spans="1:29" ht="15.75" customHeight="1">
      <c r="A83" s="317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34"/>
      <c r="X83" s="135"/>
      <c r="Y83" s="300"/>
      <c r="Z83" s="301"/>
      <c r="AA83" s="124"/>
      <c r="AB83" s="116"/>
      <c r="AC83" s="314"/>
    </row>
    <row r="84" spans="1:29" ht="15.75" customHeight="1">
      <c r="A84" s="317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34"/>
      <c r="X84" s="135"/>
      <c r="Y84" s="300"/>
      <c r="Z84" s="301"/>
      <c r="AA84" s="124"/>
      <c r="AB84" s="116"/>
      <c r="AC84" s="314"/>
    </row>
    <row r="85" spans="1:29" ht="15.75" customHeight="1">
      <c r="A85" s="317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34"/>
      <c r="X85" s="135"/>
      <c r="Y85" s="300"/>
      <c r="Z85" s="301"/>
      <c r="AA85" s="124"/>
      <c r="AB85" s="116"/>
      <c r="AC85" s="314"/>
    </row>
    <row r="86" spans="1:29" ht="15.75" customHeight="1">
      <c r="A86" s="317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34"/>
      <c r="X86" s="135"/>
      <c r="Y86" s="300"/>
      <c r="Z86" s="301"/>
      <c r="AA86" s="124"/>
      <c r="AB86" s="116"/>
      <c r="AC86" s="314"/>
    </row>
    <row r="87" spans="1:29" ht="15.75" customHeight="1">
      <c r="A87" s="317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34"/>
      <c r="X87" s="135"/>
      <c r="Y87" s="300"/>
      <c r="Z87" s="301"/>
      <c r="AA87" s="124"/>
      <c r="AB87" s="116"/>
      <c r="AC87" s="314"/>
    </row>
    <row r="88" spans="1:29" ht="15.75" customHeight="1">
      <c r="A88" s="317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18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28">AVERAGE(I73:I88)</f>
        <v>3.75</v>
      </c>
      <c r="J89" s="148">
        <f t="shared" si="28"/>
        <v>3225</v>
      </c>
      <c r="K89" s="149">
        <f t="shared" ref="K89" si="29">J89/I89</f>
        <v>860</v>
      </c>
      <c r="L89" s="147">
        <f t="shared" ref="L89:M89" si="30">AVERAGE(L73:L88)</f>
        <v>3.75</v>
      </c>
      <c r="M89" s="148">
        <f t="shared" si="30"/>
        <v>2863.0997515997278</v>
      </c>
      <c r="N89" s="149">
        <f>M89/L89</f>
        <v>763.49326709326078</v>
      </c>
      <c r="O89" s="150">
        <f>L89-I89</f>
        <v>0</v>
      </c>
      <c r="P89" s="151">
        <f>N89-K89</f>
        <v>-96.506732906739217</v>
      </c>
      <c r="Q89" s="152">
        <f>N89/K89</f>
        <v>0.88778286871309398</v>
      </c>
      <c r="R89" s="310"/>
      <c r="S89" s="153">
        <f>S73</f>
        <v>0.29166666666666669</v>
      </c>
      <c r="T89" s="154">
        <f>INDEX(T73:T88,COUNTA(T73:T88))</f>
        <v>0.40626157407407409</v>
      </c>
      <c r="U89" s="155"/>
      <c r="V89" s="181"/>
      <c r="W89" s="182"/>
      <c r="X89" s="149"/>
      <c r="Y89" s="296"/>
      <c r="Z89" s="297"/>
      <c r="AA89" s="183">
        <f>M89-J89</f>
        <v>-361.90024840027218</v>
      </c>
      <c r="AB89" s="152">
        <f>M89/J89</f>
        <v>0.88778286871309386</v>
      </c>
      <c r="AC89" s="315"/>
    </row>
    <row r="90" spans="1:29" ht="15.75" customHeight="1">
      <c r="A90" s="302" t="s">
        <v>142</v>
      </c>
      <c r="B90" s="120" t="s">
        <v>116</v>
      </c>
      <c r="C90" s="306" t="s">
        <v>143</v>
      </c>
      <c r="D90" s="307"/>
      <c r="E90" s="162">
        <v>25.64</v>
      </c>
      <c r="F90" s="103">
        <v>1144</v>
      </c>
      <c r="G90" s="163">
        <f t="shared" ref="G90:G93" si="31">E90*F90</f>
        <v>29332.16</v>
      </c>
      <c r="H90" s="164"/>
      <c r="I90" s="165">
        <v>11</v>
      </c>
      <c r="J90" s="166">
        <v>3600</v>
      </c>
      <c r="K90" s="167">
        <f>J90/I90</f>
        <v>327.27272727272725</v>
      </c>
      <c r="L90" s="168">
        <v>11</v>
      </c>
      <c r="M90" s="166">
        <f>F90/V90*60</f>
        <v>3148.6238532110019</v>
      </c>
      <c r="N90" s="167">
        <f>M90/L90</f>
        <v>286.23853211009106</v>
      </c>
      <c r="O90" s="169">
        <f>L90-I90</f>
        <v>0</v>
      </c>
      <c r="P90" s="170">
        <f>N90-K90</f>
        <v>-41.034195162636195</v>
      </c>
      <c r="Q90" s="171">
        <f>N90/K90</f>
        <v>0.87461773700305612</v>
      </c>
      <c r="R90" s="308">
        <f>Q106</f>
        <v>0.8678661803296901</v>
      </c>
      <c r="S90" s="172">
        <v>0.70847222222222217</v>
      </c>
      <c r="T90" s="173">
        <v>0.72361111111111109</v>
      </c>
      <c r="U90" s="174"/>
      <c r="V90" s="175">
        <v>21.80000000000005</v>
      </c>
      <c r="W90" s="173"/>
      <c r="X90" s="184"/>
      <c r="Y90" s="311"/>
      <c r="Z90" s="312"/>
      <c r="AA90" s="121">
        <f>M90-J90</f>
        <v>-451.37614678899808</v>
      </c>
      <c r="AB90" s="171">
        <f>M90/J90</f>
        <v>0.87461773700305612</v>
      </c>
      <c r="AC90" s="313">
        <f>AB106</f>
        <v>0.8678661803296901</v>
      </c>
    </row>
    <row r="91" spans="1:29" ht="15.75" customHeight="1">
      <c r="A91" s="303"/>
      <c r="B91" s="106" t="s">
        <v>116</v>
      </c>
      <c r="C91" s="298" t="s">
        <v>144</v>
      </c>
      <c r="D91" s="299"/>
      <c r="E91" s="107">
        <v>29.52</v>
      </c>
      <c r="F91" s="108">
        <v>1506</v>
      </c>
      <c r="G91" s="109">
        <f t="shared" si="31"/>
        <v>44457.120000000003</v>
      </c>
      <c r="H91" s="26"/>
      <c r="I91" s="110">
        <v>17</v>
      </c>
      <c r="J91" s="111">
        <v>3600</v>
      </c>
      <c r="K91" s="112">
        <f t="shared" si="23"/>
        <v>211.76470588235293</v>
      </c>
      <c r="L91" s="113">
        <v>17</v>
      </c>
      <c r="M91" s="111">
        <f>F91/V91*60</f>
        <v>3119.4476409666286</v>
      </c>
      <c r="N91" s="112">
        <f>M91/L91</f>
        <v>183.49692005686052</v>
      </c>
      <c r="O91" s="114">
        <f>L91-I91</f>
        <v>0</v>
      </c>
      <c r="P91" s="115">
        <f>N91-K91</f>
        <v>-28.26778582549241</v>
      </c>
      <c r="Q91" s="116">
        <f>N91/K91</f>
        <v>0.8665132336018414</v>
      </c>
      <c r="R91" s="309"/>
      <c r="S91" s="47">
        <v>0.72710648148148149</v>
      </c>
      <c r="T91" s="48">
        <v>0.74722222222222223</v>
      </c>
      <c r="U91" s="117">
        <v>5.0333333333333741</v>
      </c>
      <c r="V91" s="118">
        <v>28.966666666666665</v>
      </c>
      <c r="W91" s="119"/>
      <c r="X91" s="13"/>
      <c r="Y91" s="300"/>
      <c r="Z91" s="301"/>
      <c r="AA91" s="124">
        <f>M91-J91</f>
        <v>-480.55235903337143</v>
      </c>
      <c r="AB91" s="116">
        <f>M91/J91</f>
        <v>0.86651323360184129</v>
      </c>
      <c r="AC91" s="314"/>
    </row>
    <row r="92" spans="1:29" ht="15.75" customHeight="1">
      <c r="A92" s="303"/>
      <c r="B92" s="106" t="s">
        <v>116</v>
      </c>
      <c r="C92" s="298" t="s">
        <v>145</v>
      </c>
      <c r="D92" s="299"/>
      <c r="E92" s="107">
        <v>29.85</v>
      </c>
      <c r="F92" s="108">
        <v>1617</v>
      </c>
      <c r="G92" s="109">
        <f t="shared" si="31"/>
        <v>48267.450000000004</v>
      </c>
      <c r="H92" s="26"/>
      <c r="I92" s="110">
        <v>17</v>
      </c>
      <c r="J92" s="111">
        <v>3600</v>
      </c>
      <c r="K92" s="112">
        <f t="shared" si="23"/>
        <v>211.76470588235293</v>
      </c>
      <c r="L92" s="113">
        <v>17</v>
      </c>
      <c r="M92" s="111">
        <f>F92/V92*60</f>
        <v>3117.9432244242084</v>
      </c>
      <c r="N92" s="112">
        <f>M92/L92</f>
        <v>183.4084249661299</v>
      </c>
      <c r="O92" s="114">
        <f>L92-I92</f>
        <v>0</v>
      </c>
      <c r="P92" s="115">
        <f>N92-K92</f>
        <v>-28.356280916223028</v>
      </c>
      <c r="Q92" s="116">
        <f>N92/K92</f>
        <v>0.86609534011783573</v>
      </c>
      <c r="R92" s="309"/>
      <c r="S92" s="47">
        <v>0.75069444444444444</v>
      </c>
      <c r="T92" s="48">
        <v>0.77230324074074075</v>
      </c>
      <c r="U92" s="117">
        <v>4.9999999999999822</v>
      </c>
      <c r="V92" s="118">
        <v>31.116666666666681</v>
      </c>
      <c r="W92" s="119"/>
      <c r="X92" s="13"/>
      <c r="Y92" s="300"/>
      <c r="Z92" s="301"/>
      <c r="AA92" s="124">
        <f>M92-J92</f>
        <v>-482.05677557579156</v>
      </c>
      <c r="AB92" s="116">
        <f>M92/J92</f>
        <v>0.86609534011783573</v>
      </c>
      <c r="AC92" s="314"/>
    </row>
    <row r="93" spans="1:29" ht="15.75" customHeight="1">
      <c r="A93" s="303"/>
      <c r="B93" s="106" t="s">
        <v>118</v>
      </c>
      <c r="C93" s="298" t="s">
        <v>146</v>
      </c>
      <c r="D93" s="299"/>
      <c r="E93" s="107">
        <v>28.57</v>
      </c>
      <c r="F93" s="108">
        <v>1827</v>
      </c>
      <c r="G93" s="109">
        <f t="shared" si="31"/>
        <v>52197.39</v>
      </c>
      <c r="H93" s="26"/>
      <c r="I93" s="110">
        <v>12</v>
      </c>
      <c r="J93" s="111">
        <v>3600</v>
      </c>
      <c r="K93" s="112">
        <f t="shared" si="23"/>
        <v>300</v>
      </c>
      <c r="L93" s="113">
        <v>12</v>
      </c>
      <c r="M93" s="111">
        <f>F93/V93*60</f>
        <v>3111.2582781456986</v>
      </c>
      <c r="N93" s="112">
        <f>M93/L93</f>
        <v>259.2715231788082</v>
      </c>
      <c r="O93" s="114">
        <f>L93-I93</f>
        <v>0</v>
      </c>
      <c r="P93" s="115">
        <f>N93-K93</f>
        <v>-40.728476821191805</v>
      </c>
      <c r="Q93" s="116">
        <f>N93/K93</f>
        <v>0.86423841059602735</v>
      </c>
      <c r="R93" s="309"/>
      <c r="S93" s="47">
        <v>0.77569444444444446</v>
      </c>
      <c r="T93" s="48">
        <v>0.80016203703703703</v>
      </c>
      <c r="U93" s="117">
        <v>4.8833333333333506</v>
      </c>
      <c r="V93" s="118">
        <v>35.233333333333299</v>
      </c>
      <c r="W93" s="119"/>
      <c r="X93" s="123"/>
      <c r="Y93" s="300"/>
      <c r="Z93" s="301"/>
      <c r="AA93" s="124">
        <f>M93-J93</f>
        <v>-488.74172185430143</v>
      </c>
      <c r="AB93" s="116">
        <f>M93/J93</f>
        <v>0.86423841059602735</v>
      </c>
      <c r="AC93" s="314"/>
    </row>
    <row r="94" spans="1:29" ht="15.75" customHeight="1">
      <c r="A94" s="304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04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50"/>
      <c r="Y95" s="300"/>
      <c r="Z95" s="301"/>
      <c r="AA95" s="124"/>
      <c r="AB95" s="116"/>
      <c r="AC95" s="314"/>
    </row>
    <row r="96" spans="1:29" ht="15.75" customHeight="1">
      <c r="A96" s="304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04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04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34"/>
      <c r="X98" s="135"/>
      <c r="Y98" s="300"/>
      <c r="Z98" s="301"/>
      <c r="AA98" s="124"/>
      <c r="AB98" s="116"/>
      <c r="AC98" s="314"/>
    </row>
    <row r="99" spans="1:29" ht="15.75" customHeight="1">
      <c r="A99" s="304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34"/>
      <c r="X99" s="135"/>
      <c r="Y99" s="300"/>
      <c r="Z99" s="301"/>
      <c r="AA99" s="124"/>
      <c r="AB99" s="116"/>
      <c r="AC99" s="314"/>
    </row>
    <row r="100" spans="1:29" ht="15.75" customHeight="1">
      <c r="A100" s="304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04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04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04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04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04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05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32">AVERAGE(I90:I105)</f>
        <v>14.25</v>
      </c>
      <c r="J106" s="148">
        <f t="shared" si="32"/>
        <v>3600</v>
      </c>
      <c r="K106" s="149">
        <f t="shared" ref="K106" si="33">J106/I106</f>
        <v>252.63157894736841</v>
      </c>
      <c r="L106" s="147">
        <f t="shared" ref="L106:M106" si="34">AVERAGE(L90:L105)</f>
        <v>14.25</v>
      </c>
      <c r="M106" s="148">
        <f t="shared" si="34"/>
        <v>3124.3182491868843</v>
      </c>
      <c r="N106" s="149">
        <f>M106/L106</f>
        <v>219.25040345171118</v>
      </c>
      <c r="O106" s="150">
        <f>L106-I106</f>
        <v>0</v>
      </c>
      <c r="P106" s="151">
        <f>N106-K106</f>
        <v>-33.381175495657232</v>
      </c>
      <c r="Q106" s="152">
        <f>N106/K106</f>
        <v>0.8678661803296901</v>
      </c>
      <c r="R106" s="310"/>
      <c r="S106" s="153">
        <f>S90</f>
        <v>0.70847222222222217</v>
      </c>
      <c r="T106" s="154">
        <f>INDEX(T90:T105,COUNTA(T90:T105))</f>
        <v>0.80016203703703703</v>
      </c>
      <c r="U106" s="155"/>
      <c r="V106" s="181"/>
      <c r="W106" s="182"/>
      <c r="X106" s="149"/>
      <c r="Y106" s="296"/>
      <c r="Z106" s="297"/>
      <c r="AA106" s="183">
        <f>M106-J106</f>
        <v>-475.68175081311574</v>
      </c>
      <c r="AB106" s="152">
        <f>M106/J106</f>
        <v>0.8678661803296901</v>
      </c>
      <c r="AC106" s="315"/>
    </row>
    <row r="107" spans="1:29" ht="15.75" customHeight="1">
      <c r="A107" s="316" t="s">
        <v>147</v>
      </c>
      <c r="B107" s="120" t="s">
        <v>118</v>
      </c>
      <c r="C107" s="306" t="s">
        <v>148</v>
      </c>
      <c r="D107" s="307"/>
      <c r="E107" s="162">
        <v>22.48</v>
      </c>
      <c r="F107" s="103">
        <v>2858</v>
      </c>
      <c r="G107" s="163">
        <f t="shared" ref="G107:G109" si="35">E107*F107</f>
        <v>64247.840000000004</v>
      </c>
      <c r="H107" s="164"/>
      <c r="I107" s="165">
        <v>5</v>
      </c>
      <c r="J107" s="166">
        <v>3000</v>
      </c>
      <c r="K107" s="167">
        <f>J107/I107</f>
        <v>600</v>
      </c>
      <c r="L107" s="168">
        <v>5</v>
      </c>
      <c r="M107" s="166">
        <f>F107/V107*60</f>
        <v>2659.2918066683942</v>
      </c>
      <c r="N107" s="167">
        <f>M107/L107</f>
        <v>531.85836133367889</v>
      </c>
      <c r="O107" s="169">
        <f>L107-I107</f>
        <v>0</v>
      </c>
      <c r="P107" s="170">
        <f>N107-K107</f>
        <v>-68.141638666321114</v>
      </c>
      <c r="Q107" s="171">
        <f>N107/K107</f>
        <v>0.88643060222279813</v>
      </c>
      <c r="R107" s="308">
        <f>Q123</f>
        <v>0.88799001559542323</v>
      </c>
      <c r="S107" s="172">
        <v>0.70833333333333337</v>
      </c>
      <c r="T107" s="173">
        <v>0.75311342592592589</v>
      </c>
      <c r="U107" s="174"/>
      <c r="V107" s="175">
        <v>64.483333333333235</v>
      </c>
      <c r="W107" s="176"/>
      <c r="X107" s="177"/>
      <c r="Y107" s="311"/>
      <c r="Z107" s="312"/>
      <c r="AA107" s="121">
        <f>M107-J107</f>
        <v>-340.7081933316058</v>
      </c>
      <c r="AB107" s="171">
        <f>M107/J107</f>
        <v>0.88643060222279801</v>
      </c>
      <c r="AC107" s="313">
        <f>AB123</f>
        <v>0.88799001559542334</v>
      </c>
    </row>
    <row r="108" spans="1:29" ht="15.75" customHeight="1">
      <c r="A108" s="317"/>
      <c r="B108" s="106" t="s">
        <v>118</v>
      </c>
      <c r="C108" s="298" t="s">
        <v>149</v>
      </c>
      <c r="D108" s="299"/>
      <c r="E108" s="107">
        <v>24.54</v>
      </c>
      <c r="F108" s="108">
        <v>2763</v>
      </c>
      <c r="G108" s="109">
        <f t="shared" si="35"/>
        <v>67804.02</v>
      </c>
      <c r="H108" s="26"/>
      <c r="I108" s="110">
        <v>4</v>
      </c>
      <c r="J108" s="111">
        <v>3000</v>
      </c>
      <c r="K108" s="112">
        <f t="shared" ref="K108:K109" si="36">J108/I108</f>
        <v>750</v>
      </c>
      <c r="L108" s="113">
        <v>4</v>
      </c>
      <c r="M108" s="111">
        <f>F108/V108*60</f>
        <v>2656.7307692307691</v>
      </c>
      <c r="N108" s="112">
        <f>M108/L108</f>
        <v>664.18269230769226</v>
      </c>
      <c r="O108" s="114">
        <f>L108-I108</f>
        <v>0</v>
      </c>
      <c r="P108" s="115">
        <f>N108-K108</f>
        <v>-85.817307692307736</v>
      </c>
      <c r="Q108" s="116">
        <f>N108/K108</f>
        <v>0.88557692307692304</v>
      </c>
      <c r="R108" s="309"/>
      <c r="S108" s="47">
        <v>0.75624999999999998</v>
      </c>
      <c r="T108" s="48">
        <v>0.79958333333333331</v>
      </c>
      <c r="U108" s="117">
        <v>4.5166666666666799</v>
      </c>
      <c r="V108" s="118">
        <v>62.400000000000006</v>
      </c>
      <c r="W108" s="119"/>
      <c r="X108" s="123"/>
      <c r="Y108" s="300"/>
      <c r="Z108" s="301"/>
      <c r="AA108" s="124">
        <f>M108-J108</f>
        <v>-343.26923076923094</v>
      </c>
      <c r="AB108" s="116">
        <f>M108/J108</f>
        <v>0.88557692307692304</v>
      </c>
      <c r="AC108" s="314"/>
    </row>
    <row r="109" spans="1:29" ht="15.75" customHeight="1">
      <c r="A109" s="317"/>
      <c r="B109" s="106" t="s">
        <v>118</v>
      </c>
      <c r="C109" s="298" t="s">
        <v>150</v>
      </c>
      <c r="D109" s="299"/>
      <c r="E109" s="107">
        <v>17.89</v>
      </c>
      <c r="F109" s="108">
        <v>4894</v>
      </c>
      <c r="G109" s="109">
        <f t="shared" si="35"/>
        <v>87553.66</v>
      </c>
      <c r="H109" s="26"/>
      <c r="I109" s="110">
        <v>4</v>
      </c>
      <c r="J109" s="111">
        <v>3300</v>
      </c>
      <c r="K109" s="112">
        <f t="shared" si="36"/>
        <v>825</v>
      </c>
      <c r="L109" s="113">
        <v>4</v>
      </c>
      <c r="M109" s="111">
        <f>F109/V109*60</f>
        <v>2942.2845691382736</v>
      </c>
      <c r="N109" s="112">
        <f>M109/L109</f>
        <v>735.5711422845684</v>
      </c>
      <c r="O109" s="114">
        <f>L109-I109</f>
        <v>0</v>
      </c>
      <c r="P109" s="115">
        <f>N109-K109</f>
        <v>-89.428857715431604</v>
      </c>
      <c r="Q109" s="116">
        <f>N109/K109</f>
        <v>0.89160138458735561</v>
      </c>
      <c r="R109" s="309"/>
      <c r="S109" s="47">
        <v>0.80291666666666661</v>
      </c>
      <c r="T109" s="48">
        <v>0.87222222222222223</v>
      </c>
      <c r="U109" s="117">
        <v>4.799999999999951</v>
      </c>
      <c r="V109" s="118">
        <v>99.800000000000097</v>
      </c>
      <c r="W109" s="119"/>
      <c r="X109" s="123"/>
      <c r="Y109" s="300"/>
      <c r="Z109" s="301"/>
      <c r="AA109" s="124">
        <f>M109-J109</f>
        <v>-357.71543086172642</v>
      </c>
      <c r="AB109" s="116">
        <f>M109/J109</f>
        <v>0.89160138458735561</v>
      </c>
      <c r="AC109" s="314"/>
    </row>
    <row r="110" spans="1:29" ht="15.75" customHeight="1">
      <c r="A110" s="317"/>
      <c r="B110" s="106"/>
      <c r="C110" s="298"/>
      <c r="D110" s="299"/>
      <c r="E110" s="107"/>
      <c r="F110" s="108"/>
      <c r="G110" s="109"/>
      <c r="H110" s="26"/>
      <c r="I110" s="110"/>
      <c r="J110" s="111"/>
      <c r="K110" s="112"/>
      <c r="L110" s="113"/>
      <c r="M110" s="111"/>
      <c r="N110" s="112"/>
      <c r="O110" s="114"/>
      <c r="P110" s="115"/>
      <c r="Q110" s="116"/>
      <c r="R110" s="309"/>
      <c r="S110" s="47"/>
      <c r="T110" s="48"/>
      <c r="U110" s="117"/>
      <c r="V110" s="118"/>
      <c r="W110" s="119"/>
      <c r="X110" s="123"/>
      <c r="Y110" s="300"/>
      <c r="Z110" s="301"/>
      <c r="AA110" s="124"/>
      <c r="AB110" s="116"/>
      <c r="AC110" s="314"/>
    </row>
    <row r="111" spans="1:29" ht="15.75" customHeight="1">
      <c r="A111" s="317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17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300"/>
      <c r="Z112" s="301"/>
      <c r="AA112" s="124"/>
      <c r="AB112" s="116"/>
      <c r="AC112" s="314"/>
    </row>
    <row r="113" spans="1:29" ht="15.75" customHeight="1">
      <c r="A113" s="317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17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17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23"/>
      <c r="Y115" s="300"/>
      <c r="Z115" s="301"/>
      <c r="AA115" s="124"/>
      <c r="AB115" s="116"/>
      <c r="AC115" s="314"/>
    </row>
    <row r="116" spans="1:29" ht="15.75" customHeight="1">
      <c r="A116" s="317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23"/>
      <c r="Y116" s="300"/>
      <c r="Z116" s="301"/>
      <c r="AA116" s="124"/>
      <c r="AB116" s="116"/>
      <c r="AC116" s="314"/>
    </row>
    <row r="117" spans="1:29" ht="15.75" customHeight="1">
      <c r="A117" s="317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23"/>
      <c r="Y117" s="300"/>
      <c r="Z117" s="301"/>
      <c r="AA117" s="124"/>
      <c r="AB117" s="116"/>
      <c r="AC117" s="314"/>
    </row>
    <row r="118" spans="1:29" ht="15.75" customHeight="1">
      <c r="A118" s="317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23"/>
      <c r="Y118" s="300"/>
      <c r="Z118" s="301"/>
      <c r="AA118" s="124"/>
      <c r="AB118" s="116"/>
      <c r="AC118" s="314"/>
    </row>
    <row r="119" spans="1:29" ht="15.75" customHeight="1">
      <c r="A119" s="317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23"/>
      <c r="Y119" s="300"/>
      <c r="Z119" s="301"/>
      <c r="AA119" s="124"/>
      <c r="AB119" s="116"/>
      <c r="AC119" s="314"/>
    </row>
    <row r="120" spans="1:29" ht="15.75" customHeight="1">
      <c r="A120" s="317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23"/>
      <c r="Y120" s="300"/>
      <c r="Z120" s="301"/>
      <c r="AA120" s="124"/>
      <c r="AB120" s="116"/>
      <c r="AC120" s="314"/>
    </row>
    <row r="121" spans="1:29" ht="15.75" customHeight="1">
      <c r="A121" s="317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23"/>
      <c r="Y121" s="300"/>
      <c r="Z121" s="301"/>
      <c r="AA121" s="124"/>
      <c r="AB121" s="116"/>
      <c r="AC121" s="314"/>
    </row>
    <row r="122" spans="1:29" ht="15.75" customHeight="1">
      <c r="A122" s="317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18"/>
      <c r="B123" s="144" t="s">
        <v>124</v>
      </c>
      <c r="C123" s="295"/>
      <c r="D123" s="295"/>
      <c r="E123" s="145"/>
      <c r="F123" s="105"/>
      <c r="G123" s="146"/>
      <c r="H123" s="75"/>
      <c r="I123" s="147">
        <f t="shared" ref="I123:J123" si="37">AVERAGE(I107:I122)</f>
        <v>4.333333333333333</v>
      </c>
      <c r="J123" s="148">
        <f t="shared" si="37"/>
        <v>3100</v>
      </c>
      <c r="K123" s="149">
        <f t="shared" ref="K123" si="38">J123/I123</f>
        <v>715.38461538461547</v>
      </c>
      <c r="L123" s="147">
        <f t="shared" ref="L123:M123" si="39">AVERAGE(L107:L122)</f>
        <v>4.333333333333333</v>
      </c>
      <c r="M123" s="148">
        <f t="shared" si="39"/>
        <v>2752.7690483458123</v>
      </c>
      <c r="N123" s="149">
        <f>M123/L123</f>
        <v>635.25439577211057</v>
      </c>
      <c r="O123" s="150">
        <f>L123-I123</f>
        <v>0</v>
      </c>
      <c r="P123" s="151">
        <f>N123-K123</f>
        <v>-80.130219612504902</v>
      </c>
      <c r="Q123" s="152">
        <f>N123/K123</f>
        <v>0.88799001559542323</v>
      </c>
      <c r="R123" s="310"/>
      <c r="S123" s="153">
        <f>S107</f>
        <v>0.70833333333333337</v>
      </c>
      <c r="T123" s="154">
        <f>INDEX(T107:T122,COUNTA(T107:T122))</f>
        <v>0.87222222222222223</v>
      </c>
      <c r="U123" s="155"/>
      <c r="V123" s="181"/>
      <c r="W123" s="105"/>
      <c r="X123" s="75"/>
      <c r="Y123" s="296"/>
      <c r="Z123" s="297"/>
      <c r="AA123" s="183">
        <f>M123-J123</f>
        <v>-347.23095165418772</v>
      </c>
      <c r="AB123" s="152">
        <f>M123/J123</f>
        <v>0.88799001559542334</v>
      </c>
      <c r="AC123" s="315"/>
    </row>
    <row r="124" spans="1:29" ht="15.75" customHeight="1">
      <c r="A124" s="302" t="s">
        <v>151</v>
      </c>
      <c r="B124" s="120" t="s">
        <v>118</v>
      </c>
      <c r="C124" s="306" t="s">
        <v>152</v>
      </c>
      <c r="D124" s="307"/>
      <c r="E124" s="162">
        <v>16.7</v>
      </c>
      <c r="F124" s="103">
        <v>1857</v>
      </c>
      <c r="G124" s="163">
        <f t="shared" ref="G124:G127" si="40">E124*F124</f>
        <v>31011.899999999998</v>
      </c>
      <c r="H124" s="164"/>
      <c r="I124" s="165">
        <v>3</v>
      </c>
      <c r="J124" s="166">
        <v>3300</v>
      </c>
      <c r="K124" s="167">
        <f>J124/I124</f>
        <v>1100</v>
      </c>
      <c r="L124" s="168">
        <v>3</v>
      </c>
      <c r="M124" s="166">
        <f>F124/V124*60</f>
        <v>2947.6190476190359</v>
      </c>
      <c r="N124" s="167">
        <f>M124/L124</f>
        <v>982.53968253967867</v>
      </c>
      <c r="O124" s="169">
        <f>L124-I124</f>
        <v>0</v>
      </c>
      <c r="P124" s="170">
        <f>N124-K124</f>
        <v>-117.46031746032133</v>
      </c>
      <c r="Q124" s="171">
        <f>N124/K124</f>
        <v>0.89321789321788969</v>
      </c>
      <c r="R124" s="308">
        <f>Q140</f>
        <v>0.89225373008652442</v>
      </c>
      <c r="S124" s="172">
        <v>0.70847222222222217</v>
      </c>
      <c r="T124" s="173">
        <v>0.73472222222222228</v>
      </c>
      <c r="U124" s="174"/>
      <c r="V124" s="175">
        <v>37.800000000000153</v>
      </c>
      <c r="W124" s="176"/>
      <c r="X124" s="177"/>
      <c r="Y124" s="311"/>
      <c r="Z124" s="312"/>
      <c r="AA124" s="121">
        <f>M124-J124</f>
        <v>-352.38095238096412</v>
      </c>
      <c r="AB124" s="171">
        <f>M124/J124</f>
        <v>0.89321789321788969</v>
      </c>
      <c r="AC124" s="313">
        <f>AB140</f>
        <v>0.89225373008652442</v>
      </c>
    </row>
    <row r="125" spans="1:29" ht="15.75" customHeight="1">
      <c r="A125" s="303"/>
      <c r="B125" s="106" t="s">
        <v>118</v>
      </c>
      <c r="C125" s="298" t="s">
        <v>153</v>
      </c>
      <c r="D125" s="299"/>
      <c r="E125" s="107">
        <v>22.28</v>
      </c>
      <c r="F125" s="108">
        <v>1670</v>
      </c>
      <c r="G125" s="109">
        <f t="shared" si="40"/>
        <v>37207.599999999999</v>
      </c>
      <c r="H125" s="26"/>
      <c r="I125" s="110">
        <v>5</v>
      </c>
      <c r="J125" s="111">
        <v>3300</v>
      </c>
      <c r="K125" s="112">
        <f t="shared" ref="K125:K163" si="41">J125/I125</f>
        <v>660</v>
      </c>
      <c r="L125" s="113">
        <v>5</v>
      </c>
      <c r="M125" s="111">
        <f>F125/V125*60</f>
        <v>2944.1723800195937</v>
      </c>
      <c r="N125" s="112">
        <f>M125/L125</f>
        <v>588.83447600391878</v>
      </c>
      <c r="O125" s="114">
        <f>L125-I125</f>
        <v>0</v>
      </c>
      <c r="P125" s="115">
        <f>N125-K125</f>
        <v>-71.16552399608122</v>
      </c>
      <c r="Q125" s="116">
        <f>N125/K125</f>
        <v>0.89217344849078606</v>
      </c>
      <c r="R125" s="309"/>
      <c r="S125" s="47">
        <v>0.73819444444444449</v>
      </c>
      <c r="T125" s="48">
        <v>0.7618287037037037</v>
      </c>
      <c r="U125" s="117">
        <v>4.9999999999999822</v>
      </c>
      <c r="V125" s="118">
        <v>34.033333333333275</v>
      </c>
      <c r="W125" s="119"/>
      <c r="X125" s="123"/>
      <c r="Y125" s="300"/>
      <c r="Z125" s="301"/>
      <c r="AA125" s="124">
        <f>M125-J125</f>
        <v>-355.82761998040633</v>
      </c>
      <c r="AB125" s="116">
        <f>M125/J125</f>
        <v>0.89217344849078595</v>
      </c>
      <c r="AC125" s="314"/>
    </row>
    <row r="126" spans="1:29" ht="15.75" customHeight="1">
      <c r="A126" s="303"/>
      <c r="B126" s="106" t="s">
        <v>118</v>
      </c>
      <c r="C126" s="298" t="s">
        <v>154</v>
      </c>
      <c r="D126" s="299"/>
      <c r="E126" s="107">
        <v>18.18</v>
      </c>
      <c r="F126" s="108">
        <v>808</v>
      </c>
      <c r="G126" s="109">
        <f t="shared" si="40"/>
        <v>14689.44</v>
      </c>
      <c r="H126" s="26"/>
      <c r="I126" s="110">
        <v>4</v>
      </c>
      <c r="J126" s="111">
        <v>3300</v>
      </c>
      <c r="K126" s="112">
        <f t="shared" si="41"/>
        <v>825</v>
      </c>
      <c r="L126" s="113">
        <v>4</v>
      </c>
      <c r="M126" s="111">
        <f>F126/V126*60</f>
        <v>2944.1295546558486</v>
      </c>
      <c r="N126" s="112">
        <f>M126/L126</f>
        <v>736.03238866396214</v>
      </c>
      <c r="O126" s="114">
        <f>L126-I126</f>
        <v>0</v>
      </c>
      <c r="P126" s="115">
        <f>N126-K126</f>
        <v>-88.967611336037862</v>
      </c>
      <c r="Q126" s="116">
        <f>N126/K126</f>
        <v>0.89216047110783292</v>
      </c>
      <c r="R126" s="309"/>
      <c r="S126" s="47">
        <v>0.76527777777777772</v>
      </c>
      <c r="T126" s="48">
        <v>0.77671296296296299</v>
      </c>
      <c r="U126" s="117">
        <v>4.9666666666665904</v>
      </c>
      <c r="V126" s="118">
        <v>16.466666666666789</v>
      </c>
      <c r="W126" s="119"/>
      <c r="X126" s="123"/>
      <c r="Y126" s="300"/>
      <c r="Z126" s="301"/>
      <c r="AA126" s="124">
        <f>M126-J126</f>
        <v>-355.87044534415145</v>
      </c>
      <c r="AB126" s="116">
        <f>M126/J126</f>
        <v>0.89216047110783292</v>
      </c>
      <c r="AC126" s="314"/>
    </row>
    <row r="127" spans="1:29" ht="15.75" customHeight="1">
      <c r="A127" s="303"/>
      <c r="B127" s="106" t="s">
        <v>118</v>
      </c>
      <c r="C127" s="298" t="s">
        <v>155</v>
      </c>
      <c r="D127" s="299"/>
      <c r="E127" s="107">
        <v>16.66</v>
      </c>
      <c r="F127" s="108">
        <v>7375</v>
      </c>
      <c r="G127" s="109">
        <f t="shared" si="40"/>
        <v>122867.5</v>
      </c>
      <c r="H127" s="26"/>
      <c r="I127" s="110">
        <v>4</v>
      </c>
      <c r="J127" s="111">
        <v>3300</v>
      </c>
      <c r="K127" s="112">
        <f t="shared" si="41"/>
        <v>825</v>
      </c>
      <c r="L127" s="113">
        <v>4</v>
      </c>
      <c r="M127" s="111">
        <f>F127/V127*60</f>
        <v>2941.8282548476459</v>
      </c>
      <c r="N127" s="112">
        <f>M127/L127</f>
        <v>735.45706371191147</v>
      </c>
      <c r="O127" s="114">
        <f>L127-I127</f>
        <v>0</v>
      </c>
      <c r="P127" s="115">
        <f>N127-K127</f>
        <v>-89.542936288088526</v>
      </c>
      <c r="Q127" s="116">
        <f>N127/K127</f>
        <v>0.89146310752958968</v>
      </c>
      <c r="R127" s="309"/>
      <c r="S127" s="47">
        <v>0.77986111111111112</v>
      </c>
      <c r="T127" s="48">
        <v>0.88431712962962961</v>
      </c>
      <c r="U127" s="117">
        <v>4.5333333333332959</v>
      </c>
      <c r="V127" s="118">
        <v>150.41666666666663</v>
      </c>
      <c r="W127" s="119"/>
      <c r="X127" s="123"/>
      <c r="Y127" s="300"/>
      <c r="Z127" s="301"/>
      <c r="AA127" s="124">
        <f>M127-J127</f>
        <v>-358.17174515235411</v>
      </c>
      <c r="AB127" s="116">
        <f>M127/J127</f>
        <v>0.89146310752958968</v>
      </c>
      <c r="AC127" s="314"/>
    </row>
    <row r="128" spans="1:29" ht="15.75" customHeight="1">
      <c r="A128" s="304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04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300"/>
      <c r="Z129" s="301"/>
      <c r="AA129" s="124"/>
      <c r="AB129" s="116"/>
      <c r="AC129" s="314"/>
    </row>
    <row r="130" spans="1:29" ht="15.75" customHeight="1">
      <c r="A130" s="304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04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04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300"/>
      <c r="Z132" s="301"/>
      <c r="AA132" s="124"/>
      <c r="AB132" s="116"/>
      <c r="AC132" s="314"/>
    </row>
    <row r="133" spans="1:29" ht="15.75" customHeight="1">
      <c r="A133" s="304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300"/>
      <c r="Z133" s="301"/>
      <c r="AA133" s="124"/>
      <c r="AB133" s="116"/>
      <c r="AC133" s="314"/>
    </row>
    <row r="134" spans="1:29" ht="15.75" customHeight="1">
      <c r="A134" s="304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04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04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04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04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04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05"/>
      <c r="B140" s="144" t="s">
        <v>124</v>
      </c>
      <c r="C140" s="295"/>
      <c r="D140" s="295"/>
      <c r="E140" s="145"/>
      <c r="F140" s="105"/>
      <c r="G140" s="146"/>
      <c r="H140" s="75"/>
      <c r="I140" s="147">
        <f t="shared" ref="I140:J140" si="42">AVERAGE(I124:I139)</f>
        <v>4</v>
      </c>
      <c r="J140" s="148">
        <f t="shared" si="42"/>
        <v>3300</v>
      </c>
      <c r="K140" s="149">
        <f t="shared" ref="K140" si="43">J140/I140</f>
        <v>825</v>
      </c>
      <c r="L140" s="147">
        <f t="shared" ref="L140:M140" si="44">AVERAGE(L124:L139)</f>
        <v>4</v>
      </c>
      <c r="M140" s="148">
        <f t="shared" si="44"/>
        <v>2944.4373092855308</v>
      </c>
      <c r="N140" s="149">
        <f>M140/L140</f>
        <v>736.10932732138269</v>
      </c>
      <c r="O140" s="150">
        <f>L140-I140</f>
        <v>0</v>
      </c>
      <c r="P140" s="151">
        <f>N140-K140</f>
        <v>-88.890672678617307</v>
      </c>
      <c r="Q140" s="152">
        <f>N140/K140</f>
        <v>0.89225373008652442</v>
      </c>
      <c r="R140" s="310"/>
      <c r="S140" s="153">
        <f>S124</f>
        <v>0.70847222222222217</v>
      </c>
      <c r="T140" s="154">
        <f>INDEX(T124:T139,COUNTA(T124:T139))</f>
        <v>0.88431712962962961</v>
      </c>
      <c r="U140" s="155"/>
      <c r="V140" s="181"/>
      <c r="W140" s="105"/>
      <c r="X140" s="75"/>
      <c r="Y140" s="296"/>
      <c r="Z140" s="297"/>
      <c r="AA140" s="183">
        <f>M140-J140</f>
        <v>-355.56269071446923</v>
      </c>
      <c r="AB140" s="152">
        <f>M140/J140</f>
        <v>0.89225373008652442</v>
      </c>
      <c r="AC140" s="315"/>
    </row>
    <row r="141" spans="1:29" ht="15.75" customHeight="1">
      <c r="A141" s="316" t="s">
        <v>156</v>
      </c>
      <c r="B141" s="120" t="s">
        <v>118</v>
      </c>
      <c r="C141" s="306" t="s">
        <v>157</v>
      </c>
      <c r="D141" s="307"/>
      <c r="E141" s="162">
        <v>14.03</v>
      </c>
      <c r="F141" s="103">
        <v>2026</v>
      </c>
      <c r="G141" s="163">
        <f t="shared" ref="G141:G144" si="45">E141*F141</f>
        <v>28424.78</v>
      </c>
      <c r="H141" s="164">
        <v>2</v>
      </c>
      <c r="I141" s="165">
        <v>3</v>
      </c>
      <c r="J141" s="166">
        <v>3000</v>
      </c>
      <c r="K141" s="167">
        <f>J141/I141</f>
        <v>1000</v>
      </c>
      <c r="L141" s="168">
        <v>3</v>
      </c>
      <c r="M141" s="166">
        <f>F141/V141*60</f>
        <v>2682.456785582935</v>
      </c>
      <c r="N141" s="167">
        <f>M141/L141</f>
        <v>894.15226186097834</v>
      </c>
      <c r="O141" s="169">
        <f>L141-I141</f>
        <v>0</v>
      </c>
      <c r="P141" s="170">
        <f>N141-K141</f>
        <v>-105.84773813902166</v>
      </c>
      <c r="Q141" s="171">
        <f>N141/K141</f>
        <v>0.89415226186097829</v>
      </c>
      <c r="R141" s="308">
        <f>Q157</f>
        <v>0.88621799204261642</v>
      </c>
      <c r="S141" s="172">
        <v>0.70833333333333337</v>
      </c>
      <c r="T141" s="173">
        <v>0.73980324074074078</v>
      </c>
      <c r="U141" s="174"/>
      <c r="V141" s="175">
        <v>45.316666666666663</v>
      </c>
      <c r="W141" s="176"/>
      <c r="X141" s="177"/>
      <c r="Y141" s="311"/>
      <c r="Z141" s="312"/>
      <c r="AA141" s="121">
        <f>M141-J141</f>
        <v>-317.54321441706497</v>
      </c>
      <c r="AB141" s="171">
        <f>M141/J141</f>
        <v>0.89415226186097829</v>
      </c>
      <c r="AC141" s="313">
        <f>AB157</f>
        <v>0.88621799204261642</v>
      </c>
    </row>
    <row r="142" spans="1:29" ht="15.75" customHeight="1">
      <c r="A142" s="317"/>
      <c r="B142" s="106" t="s">
        <v>118</v>
      </c>
      <c r="C142" s="298" t="s">
        <v>158</v>
      </c>
      <c r="D142" s="299"/>
      <c r="E142" s="107">
        <v>18.18</v>
      </c>
      <c r="F142" s="108">
        <v>1773</v>
      </c>
      <c r="G142" s="109">
        <f t="shared" si="45"/>
        <v>32233.14</v>
      </c>
      <c r="H142" s="26"/>
      <c r="I142" s="110">
        <v>4</v>
      </c>
      <c r="J142" s="111">
        <v>3000</v>
      </c>
      <c r="K142" s="112">
        <f t="shared" si="41"/>
        <v>750</v>
      </c>
      <c r="L142" s="113">
        <v>4</v>
      </c>
      <c r="M142" s="111">
        <f>F142/V142*60</f>
        <v>2686.3636363636397</v>
      </c>
      <c r="N142" s="112">
        <f>M142/L142</f>
        <v>671.59090909090992</v>
      </c>
      <c r="O142" s="114">
        <f>L142-I142</f>
        <v>0</v>
      </c>
      <c r="P142" s="115">
        <f>N142-K142</f>
        <v>-78.409090909090082</v>
      </c>
      <c r="Q142" s="116">
        <f>N142/K142</f>
        <v>0.8954545454545465</v>
      </c>
      <c r="R142" s="309"/>
      <c r="S142" s="47">
        <v>0.75027777777777782</v>
      </c>
      <c r="T142" s="48">
        <v>0.77777777777777779</v>
      </c>
      <c r="U142" s="117">
        <v>15.083333333333346</v>
      </c>
      <c r="V142" s="118">
        <v>39.599999999999952</v>
      </c>
      <c r="W142" s="119"/>
      <c r="X142" s="123"/>
      <c r="Y142" s="300"/>
      <c r="Z142" s="301"/>
      <c r="AA142" s="124">
        <f>M142-J142</f>
        <v>-313.63636363636033</v>
      </c>
      <c r="AB142" s="116">
        <f>M142/J142</f>
        <v>0.8954545454545465</v>
      </c>
      <c r="AC142" s="314"/>
    </row>
    <row r="143" spans="1:29" ht="15.75" customHeight="1">
      <c r="A143" s="317"/>
      <c r="B143" s="106" t="s">
        <v>118</v>
      </c>
      <c r="C143" s="298" t="s">
        <v>159</v>
      </c>
      <c r="D143" s="299"/>
      <c r="E143" s="107">
        <v>14.28</v>
      </c>
      <c r="F143" s="108">
        <v>4945</v>
      </c>
      <c r="G143" s="109">
        <f t="shared" si="45"/>
        <v>70614.599999999991</v>
      </c>
      <c r="H143" s="26">
        <v>2</v>
      </c>
      <c r="I143" s="110">
        <v>3</v>
      </c>
      <c r="J143" s="111">
        <v>3600</v>
      </c>
      <c r="K143" s="112">
        <f t="shared" si="41"/>
        <v>1200</v>
      </c>
      <c r="L143" s="113">
        <v>3</v>
      </c>
      <c r="M143" s="111">
        <f>F143/V143*60</f>
        <v>3114.9606299212587</v>
      </c>
      <c r="N143" s="112">
        <f>M143/L143</f>
        <v>1038.320209973753</v>
      </c>
      <c r="O143" s="114">
        <f>L143-I143</f>
        <v>0</v>
      </c>
      <c r="P143" s="115">
        <f>N143-K143</f>
        <v>-161.67979002624702</v>
      </c>
      <c r="Q143" s="116">
        <f>N143/K143</f>
        <v>0.86526684164479417</v>
      </c>
      <c r="R143" s="309"/>
      <c r="S143" s="47">
        <v>0.78819444444444442</v>
      </c>
      <c r="T143" s="48">
        <v>0.85434027777777777</v>
      </c>
      <c r="U143" s="117">
        <v>14.999999999999947</v>
      </c>
      <c r="V143" s="118">
        <v>95.250000000000028</v>
      </c>
      <c r="W143" s="119">
        <v>0.85434027777777777</v>
      </c>
      <c r="X143" s="123">
        <v>0.90763888888888877</v>
      </c>
      <c r="Y143" s="300"/>
      <c r="Z143" s="301"/>
      <c r="AA143" s="124">
        <f>M143-J143</f>
        <v>-485.03937007874129</v>
      </c>
      <c r="AB143" s="116">
        <f>M143/J143</f>
        <v>0.86526684164479406</v>
      </c>
      <c r="AC143" s="314"/>
    </row>
    <row r="144" spans="1:29" ht="15.75" customHeight="1">
      <c r="A144" s="317"/>
      <c r="B144" s="106" t="s">
        <v>118</v>
      </c>
      <c r="C144" s="298" t="s">
        <v>157</v>
      </c>
      <c r="D144" s="299"/>
      <c r="E144" s="107">
        <v>14.03</v>
      </c>
      <c r="F144" s="108">
        <v>5193</v>
      </c>
      <c r="G144" s="109">
        <f t="shared" si="45"/>
        <v>72857.789999999994</v>
      </c>
      <c r="H144" s="26"/>
      <c r="I144" s="110">
        <v>3</v>
      </c>
      <c r="J144" s="111">
        <v>3000</v>
      </c>
      <c r="K144" s="112">
        <f t="shared" si="41"/>
        <v>1000</v>
      </c>
      <c r="L144" s="113">
        <v>3</v>
      </c>
      <c r="M144" s="111">
        <f>F144/V144*60</f>
        <v>2682.5656478691326</v>
      </c>
      <c r="N144" s="112">
        <f>M144/L144</f>
        <v>894.18854928971086</v>
      </c>
      <c r="O144" s="114">
        <f>L144-I144</f>
        <v>0</v>
      </c>
      <c r="P144" s="115">
        <f>N144-K144</f>
        <v>-105.81145071028914</v>
      </c>
      <c r="Q144" s="116">
        <f>N144/K144</f>
        <v>0.89418854928971081</v>
      </c>
      <c r="R144" s="309"/>
      <c r="S144" s="47">
        <v>0.90763888888888877</v>
      </c>
      <c r="T144" s="48">
        <v>0.98829861111111106</v>
      </c>
      <c r="U144" s="117">
        <v>76.749999999999844</v>
      </c>
      <c r="V144" s="118">
        <v>116.15000000000009</v>
      </c>
      <c r="W144" s="119"/>
      <c r="X144" s="123"/>
      <c r="Y144" s="300"/>
      <c r="Z144" s="301"/>
      <c r="AA144" s="124">
        <f>M144-J144</f>
        <v>-317.43435213086741</v>
      </c>
      <c r="AB144" s="116">
        <f>M144/J144</f>
        <v>0.89418854928971081</v>
      </c>
      <c r="AC144" s="314"/>
    </row>
    <row r="145" spans="1:29" ht="15.75" customHeight="1">
      <c r="A145" s="317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17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17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17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17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17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17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34"/>
      <c r="X151" s="135"/>
      <c r="Y151" s="300"/>
      <c r="Z151" s="301"/>
      <c r="AA151" s="124"/>
      <c r="AB151" s="116"/>
      <c r="AC151" s="314"/>
    </row>
    <row r="152" spans="1:29" ht="15.75" customHeight="1">
      <c r="A152" s="317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34"/>
      <c r="X152" s="135"/>
      <c r="Y152" s="300"/>
      <c r="Z152" s="301"/>
      <c r="AA152" s="124"/>
      <c r="AB152" s="116"/>
      <c r="AC152" s="314"/>
    </row>
    <row r="153" spans="1:29" ht="15.75" customHeight="1">
      <c r="A153" s="317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34"/>
      <c r="X153" s="135"/>
      <c r="Y153" s="300"/>
      <c r="Z153" s="301"/>
      <c r="AA153" s="124"/>
      <c r="AB153" s="116"/>
      <c r="AC153" s="314"/>
    </row>
    <row r="154" spans="1:29" ht="15.75" customHeight="1">
      <c r="A154" s="317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34"/>
      <c r="X154" s="135"/>
      <c r="Y154" s="300"/>
      <c r="Z154" s="301"/>
      <c r="AA154" s="124"/>
      <c r="AB154" s="116"/>
      <c r="AC154" s="314"/>
    </row>
    <row r="155" spans="1:29" ht="15.75" customHeight="1">
      <c r="A155" s="317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34"/>
      <c r="X155" s="135"/>
      <c r="Y155" s="300"/>
      <c r="Z155" s="301"/>
      <c r="AA155" s="124"/>
      <c r="AB155" s="116"/>
      <c r="AC155" s="314"/>
    </row>
    <row r="156" spans="1:29" ht="15.75" customHeight="1">
      <c r="A156" s="317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18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46">AVERAGE(I141:I156)</f>
        <v>3.25</v>
      </c>
      <c r="J157" s="148">
        <f t="shared" si="46"/>
        <v>3150</v>
      </c>
      <c r="K157" s="149">
        <f t="shared" ref="K157" si="47">J157/I157</f>
        <v>969.23076923076928</v>
      </c>
      <c r="L157" s="147">
        <f t="shared" ref="L157:M157" si="48">AVERAGE(L141:L156)</f>
        <v>3.25</v>
      </c>
      <c r="M157" s="148">
        <f t="shared" si="48"/>
        <v>2791.5866749342417</v>
      </c>
      <c r="N157" s="149">
        <f t="shared" ref="N157:N163" si="49">M157/L157</f>
        <v>858.94974613361285</v>
      </c>
      <c r="O157" s="150">
        <f t="shared" ref="O157:O163" si="50">L157-I157</f>
        <v>0</v>
      </c>
      <c r="P157" s="151">
        <f t="shared" ref="P157:P163" si="51">N157-K157</f>
        <v>-110.28102309715644</v>
      </c>
      <c r="Q157" s="152">
        <f t="shared" ref="Q157:Q163" si="52">N157/K157</f>
        <v>0.88621799204261642</v>
      </c>
      <c r="R157" s="310"/>
      <c r="S157" s="153">
        <f>S141</f>
        <v>0.70833333333333337</v>
      </c>
      <c r="T157" s="154">
        <f>INDEX(T141:T156,COUNTA(T141:T156))</f>
        <v>0.98829861111111106</v>
      </c>
      <c r="U157" s="155"/>
      <c r="V157" s="181"/>
      <c r="W157" s="105"/>
      <c r="X157" s="75"/>
      <c r="Y157" s="296"/>
      <c r="Z157" s="297"/>
      <c r="AA157" s="183">
        <f t="shared" ref="AA157:AA163" si="53">M157-J157</f>
        <v>-358.41332506575827</v>
      </c>
      <c r="AB157" s="152">
        <f t="shared" ref="AB157:AB163" si="54">M157/J157</f>
        <v>0.88621799204261642</v>
      </c>
      <c r="AC157" s="315"/>
    </row>
    <row r="158" spans="1:29" ht="15.75" customHeight="1">
      <c r="A158" s="302" t="s">
        <v>160</v>
      </c>
      <c r="B158" s="120" t="s">
        <v>118</v>
      </c>
      <c r="C158" s="306" t="s">
        <v>164</v>
      </c>
      <c r="D158" s="307"/>
      <c r="E158" s="162">
        <v>18.18</v>
      </c>
      <c r="F158" s="103">
        <v>2084</v>
      </c>
      <c r="G158" s="163">
        <f t="shared" ref="G158:G163" si="55">E158*F158</f>
        <v>37887.120000000003</v>
      </c>
      <c r="H158" s="164">
        <v>2</v>
      </c>
      <c r="I158" s="165">
        <v>3</v>
      </c>
      <c r="J158" s="166">
        <v>3600</v>
      </c>
      <c r="K158" s="167">
        <f>J158/I158</f>
        <v>1200</v>
      </c>
      <c r="L158" s="168">
        <v>3</v>
      </c>
      <c r="M158" s="166">
        <f t="shared" ref="M158:M163" si="56">F158/V158*60</f>
        <v>3116.9090153718334</v>
      </c>
      <c r="N158" s="167">
        <f t="shared" si="49"/>
        <v>1038.9696717906111</v>
      </c>
      <c r="O158" s="169">
        <f t="shared" si="50"/>
        <v>0</v>
      </c>
      <c r="P158" s="170">
        <f t="shared" si="51"/>
        <v>-161.03032820938893</v>
      </c>
      <c r="Q158" s="171">
        <f t="shared" si="52"/>
        <v>0.86580805982550924</v>
      </c>
      <c r="R158" s="308">
        <f>Q174</f>
        <v>0.87182456158905963</v>
      </c>
      <c r="S158" s="172">
        <v>0.70833333333333337</v>
      </c>
      <c r="T158" s="173">
        <v>0.73619212962962965</v>
      </c>
      <c r="U158" s="174"/>
      <c r="V158" s="175">
        <v>40.116666666666646</v>
      </c>
      <c r="W158" s="173"/>
      <c r="X158" s="184"/>
      <c r="Y158" s="311"/>
      <c r="Z158" s="312"/>
      <c r="AA158" s="186">
        <f t="shared" si="53"/>
        <v>-483.09098462816655</v>
      </c>
      <c r="AB158" s="171">
        <f t="shared" si="54"/>
        <v>0.86580805982550935</v>
      </c>
      <c r="AC158" s="313">
        <f>AB174</f>
        <v>0.87182456158905963</v>
      </c>
    </row>
    <row r="159" spans="1:29" ht="15.75" customHeight="1">
      <c r="A159" s="303"/>
      <c r="B159" s="106" t="s">
        <v>118</v>
      </c>
      <c r="C159" s="298" t="s">
        <v>161</v>
      </c>
      <c r="D159" s="299"/>
      <c r="E159" s="107">
        <v>18.18</v>
      </c>
      <c r="F159" s="108">
        <v>1319</v>
      </c>
      <c r="G159" s="109">
        <f t="shared" si="55"/>
        <v>23979.42</v>
      </c>
      <c r="H159" s="26"/>
      <c r="I159" s="110">
        <v>3</v>
      </c>
      <c r="J159" s="111">
        <v>3600</v>
      </c>
      <c r="K159" s="112">
        <f t="shared" si="41"/>
        <v>1200</v>
      </c>
      <c r="L159" s="113">
        <v>3</v>
      </c>
      <c r="M159" s="111">
        <f t="shared" si="56"/>
        <v>3117.7938279711066</v>
      </c>
      <c r="N159" s="112">
        <f t="shared" si="49"/>
        <v>1039.2646093237022</v>
      </c>
      <c r="O159" s="114">
        <f t="shared" si="50"/>
        <v>0</v>
      </c>
      <c r="P159" s="115">
        <f t="shared" si="51"/>
        <v>-160.73539067629781</v>
      </c>
      <c r="Q159" s="116">
        <f t="shared" si="52"/>
        <v>0.86605384110308514</v>
      </c>
      <c r="R159" s="309"/>
      <c r="S159" s="47">
        <v>0.74652777777777779</v>
      </c>
      <c r="T159" s="48">
        <v>0.76415509259259262</v>
      </c>
      <c r="U159" s="117">
        <v>14.883333333333315</v>
      </c>
      <c r="V159" s="118">
        <v>25.383333333333358</v>
      </c>
      <c r="W159" s="119"/>
      <c r="X159" s="13"/>
      <c r="Y159" s="300"/>
      <c r="Z159" s="301"/>
      <c r="AA159" s="187">
        <f t="shared" si="53"/>
        <v>-482.20617202889343</v>
      </c>
      <c r="AB159" s="116">
        <f t="shared" si="54"/>
        <v>0.86605384110308514</v>
      </c>
      <c r="AC159" s="314"/>
    </row>
    <row r="160" spans="1:29" ht="15.75" customHeight="1">
      <c r="A160" s="303"/>
      <c r="B160" s="106" t="s">
        <v>118</v>
      </c>
      <c r="C160" s="298" t="s">
        <v>162</v>
      </c>
      <c r="D160" s="299"/>
      <c r="E160" s="107">
        <v>24.82</v>
      </c>
      <c r="F160" s="108">
        <v>2688</v>
      </c>
      <c r="G160" s="109">
        <f t="shared" si="55"/>
        <v>66716.160000000003</v>
      </c>
      <c r="H160" s="26"/>
      <c r="I160" s="110">
        <v>4</v>
      </c>
      <c r="J160" s="111">
        <v>3300</v>
      </c>
      <c r="K160" s="112">
        <f t="shared" si="41"/>
        <v>825</v>
      </c>
      <c r="L160" s="113">
        <v>4</v>
      </c>
      <c r="M160" s="111">
        <f t="shared" si="56"/>
        <v>2921.739130434783</v>
      </c>
      <c r="N160" s="112">
        <f t="shared" si="49"/>
        <v>730.43478260869574</v>
      </c>
      <c r="O160" s="114">
        <f t="shared" si="50"/>
        <v>0</v>
      </c>
      <c r="P160" s="115">
        <f t="shared" si="51"/>
        <v>-94.565217391304259</v>
      </c>
      <c r="Q160" s="116">
        <f t="shared" si="52"/>
        <v>0.88537549407114635</v>
      </c>
      <c r="R160" s="309"/>
      <c r="S160" s="47">
        <v>0.77430555555555558</v>
      </c>
      <c r="T160" s="48">
        <v>0.81263888888888891</v>
      </c>
      <c r="U160" s="117">
        <v>14.61666666666666</v>
      </c>
      <c r="V160" s="118">
        <v>55.199999999999996</v>
      </c>
      <c r="W160" s="119"/>
      <c r="X160" s="13"/>
      <c r="Y160" s="300"/>
      <c r="Z160" s="301"/>
      <c r="AA160" s="187">
        <f t="shared" si="53"/>
        <v>-378.26086956521704</v>
      </c>
      <c r="AB160" s="116">
        <f t="shared" si="54"/>
        <v>0.88537549407114635</v>
      </c>
      <c r="AC160" s="314"/>
    </row>
    <row r="161" spans="1:29" ht="15.75" customHeight="1">
      <c r="A161" s="303"/>
      <c r="B161" s="106" t="s">
        <v>118</v>
      </c>
      <c r="C161" s="298" t="s">
        <v>163</v>
      </c>
      <c r="D161" s="299"/>
      <c r="E161" s="107">
        <v>25.03</v>
      </c>
      <c r="F161" s="108">
        <v>2182</v>
      </c>
      <c r="G161" s="109">
        <f t="shared" si="55"/>
        <v>54615.46</v>
      </c>
      <c r="H161" s="26"/>
      <c r="I161" s="110">
        <v>4</v>
      </c>
      <c r="J161" s="111">
        <v>3300</v>
      </c>
      <c r="K161" s="112">
        <f t="shared" si="41"/>
        <v>825</v>
      </c>
      <c r="L161" s="113">
        <v>4</v>
      </c>
      <c r="M161" s="111">
        <f t="shared" si="56"/>
        <v>2919.0635451505032</v>
      </c>
      <c r="N161" s="112">
        <f t="shared" si="49"/>
        <v>729.76588628762579</v>
      </c>
      <c r="O161" s="114">
        <f t="shared" si="50"/>
        <v>0</v>
      </c>
      <c r="P161" s="115">
        <f t="shared" si="51"/>
        <v>-95.23411371237421</v>
      </c>
      <c r="Q161" s="116">
        <f t="shared" si="52"/>
        <v>0.88456471065166764</v>
      </c>
      <c r="R161" s="309"/>
      <c r="S161" s="47">
        <v>0.82302083333333331</v>
      </c>
      <c r="T161" s="48">
        <v>0.85416666666666663</v>
      </c>
      <c r="U161" s="117">
        <v>14.949999999999939</v>
      </c>
      <c r="V161" s="118">
        <v>44.84999999999998</v>
      </c>
      <c r="W161" s="119">
        <v>0.85416666666666663</v>
      </c>
      <c r="X161" s="123">
        <v>0.90920138888888891</v>
      </c>
      <c r="Y161" s="300"/>
      <c r="Z161" s="301"/>
      <c r="AA161" s="187">
        <f t="shared" si="53"/>
        <v>-380.93645484949684</v>
      </c>
      <c r="AB161" s="116">
        <f t="shared" si="54"/>
        <v>0.88456471065166764</v>
      </c>
      <c r="AC161" s="314"/>
    </row>
    <row r="162" spans="1:29" ht="15.75" customHeight="1">
      <c r="A162" s="304"/>
      <c r="B162" s="106" t="s">
        <v>118</v>
      </c>
      <c r="C162" s="298" t="s">
        <v>164</v>
      </c>
      <c r="D162" s="299"/>
      <c r="E162" s="107">
        <v>18.18</v>
      </c>
      <c r="F162" s="108">
        <v>1442</v>
      </c>
      <c r="G162" s="109">
        <f t="shared" si="55"/>
        <v>26215.56</v>
      </c>
      <c r="H162" s="13"/>
      <c r="I162" s="110">
        <v>3</v>
      </c>
      <c r="J162" s="111">
        <v>3600</v>
      </c>
      <c r="K162" s="112">
        <f t="shared" si="41"/>
        <v>1200</v>
      </c>
      <c r="L162" s="126">
        <v>3</v>
      </c>
      <c r="M162" s="111">
        <f t="shared" si="56"/>
        <v>3117.8378378378357</v>
      </c>
      <c r="N162" s="112">
        <f t="shared" si="49"/>
        <v>1039.2792792792786</v>
      </c>
      <c r="O162" s="114">
        <f t="shared" si="50"/>
        <v>0</v>
      </c>
      <c r="P162" s="115">
        <f t="shared" si="51"/>
        <v>-160.72072072072137</v>
      </c>
      <c r="Q162" s="116">
        <f t="shared" si="52"/>
        <v>0.86606606606606551</v>
      </c>
      <c r="R162" s="309"/>
      <c r="S162" s="47">
        <v>0.90920138888888891</v>
      </c>
      <c r="T162" s="48">
        <v>0.92847222222222225</v>
      </c>
      <c r="U162" s="117">
        <v>79.250000000000085</v>
      </c>
      <c r="V162" s="118">
        <v>27.750000000000021</v>
      </c>
      <c r="W162" s="119"/>
      <c r="X162" s="123"/>
      <c r="Y162" s="300"/>
      <c r="Z162" s="301"/>
      <c r="AA162" s="187">
        <f t="shared" si="53"/>
        <v>-482.16216216216435</v>
      </c>
      <c r="AB162" s="116">
        <f t="shared" si="54"/>
        <v>0.86606606606606551</v>
      </c>
      <c r="AC162" s="314"/>
    </row>
    <row r="163" spans="1:29" ht="15.75" customHeight="1">
      <c r="A163" s="304"/>
      <c r="B163" s="106" t="s">
        <v>118</v>
      </c>
      <c r="C163" s="298" t="s">
        <v>159</v>
      </c>
      <c r="D163" s="299"/>
      <c r="E163" s="107">
        <v>14.28</v>
      </c>
      <c r="F163" s="108">
        <v>3924</v>
      </c>
      <c r="G163" s="129">
        <f t="shared" si="55"/>
        <v>56034.719999999994</v>
      </c>
      <c r="H163" s="130"/>
      <c r="I163" s="110">
        <v>3</v>
      </c>
      <c r="J163" s="111">
        <v>3600</v>
      </c>
      <c r="K163" s="112">
        <f t="shared" si="41"/>
        <v>1200</v>
      </c>
      <c r="L163" s="113">
        <v>3</v>
      </c>
      <c r="M163" s="111">
        <f t="shared" si="56"/>
        <v>3114.9724366041878</v>
      </c>
      <c r="N163" s="112">
        <f t="shared" si="49"/>
        <v>1038.3241455347293</v>
      </c>
      <c r="O163" s="114">
        <f t="shared" si="50"/>
        <v>0</v>
      </c>
      <c r="P163" s="115">
        <f t="shared" si="51"/>
        <v>-161.67585446527073</v>
      </c>
      <c r="Q163" s="116">
        <f t="shared" si="52"/>
        <v>0.8652701212789411</v>
      </c>
      <c r="R163" s="309"/>
      <c r="S163" s="47">
        <v>0.93917824074074074</v>
      </c>
      <c r="T163" s="48">
        <v>0.9916666666666667</v>
      </c>
      <c r="U163" s="117">
        <v>15.416666666666625</v>
      </c>
      <c r="V163" s="118">
        <v>75.583333333333371</v>
      </c>
      <c r="W163" s="119"/>
      <c r="X163" s="50"/>
      <c r="Y163" s="300"/>
      <c r="Z163" s="301"/>
      <c r="AA163" s="187">
        <f t="shared" si="53"/>
        <v>-485.02756339581219</v>
      </c>
      <c r="AB163" s="116">
        <f t="shared" si="54"/>
        <v>0.8652701212789411</v>
      </c>
      <c r="AC163" s="314"/>
    </row>
    <row r="164" spans="1:29" ht="15.75" customHeight="1">
      <c r="A164" s="304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87"/>
      <c r="AB164" s="116"/>
      <c r="AC164" s="314"/>
    </row>
    <row r="165" spans="1:29" ht="15.75" customHeight="1">
      <c r="A165" s="304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87"/>
      <c r="AB165" s="116"/>
      <c r="AC165" s="314"/>
    </row>
    <row r="166" spans="1:29" ht="15.75" customHeight="1">
      <c r="A166" s="304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34"/>
      <c r="X166" s="135"/>
      <c r="Y166" s="300"/>
      <c r="Z166" s="301"/>
      <c r="AA166" s="187"/>
      <c r="AB166" s="116"/>
      <c r="AC166" s="314"/>
    </row>
    <row r="167" spans="1:29" ht="15.75" customHeight="1">
      <c r="A167" s="304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34"/>
      <c r="X167" s="135"/>
      <c r="Y167" s="300"/>
      <c r="Z167" s="301"/>
      <c r="AA167" s="187"/>
      <c r="AB167" s="116"/>
      <c r="AC167" s="314"/>
    </row>
    <row r="168" spans="1:29" ht="15.75" customHeight="1">
      <c r="A168" s="304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87"/>
      <c r="AB168" s="116"/>
      <c r="AC168" s="314"/>
    </row>
    <row r="169" spans="1:29" ht="15.75" customHeight="1">
      <c r="A169" s="304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87"/>
      <c r="AB169" s="116"/>
      <c r="AC169" s="314"/>
    </row>
    <row r="170" spans="1:29" ht="15.75" customHeight="1">
      <c r="A170" s="304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87"/>
      <c r="AB170" s="116"/>
      <c r="AC170" s="314"/>
    </row>
    <row r="171" spans="1:29" ht="15.75" customHeight="1">
      <c r="A171" s="304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19"/>
      <c r="X171" s="123"/>
      <c r="Y171" s="300"/>
      <c r="Z171" s="301"/>
      <c r="AA171" s="187"/>
      <c r="AB171" s="116"/>
      <c r="AC171" s="314"/>
    </row>
    <row r="172" spans="1:29" ht="15.75" customHeight="1">
      <c r="A172" s="304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87"/>
      <c r="AB172" s="116"/>
      <c r="AC172" s="314"/>
    </row>
    <row r="173" spans="1:29" ht="15.75" customHeight="1">
      <c r="A173" s="304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8"/>
      <c r="AB173" s="133"/>
      <c r="AC173" s="314"/>
    </row>
    <row r="174" spans="1:29" ht="15.75" customHeight="1" thickBot="1">
      <c r="A174" s="305"/>
      <c r="B174" s="144" t="s">
        <v>124</v>
      </c>
      <c r="C174" s="295"/>
      <c r="D174" s="295"/>
      <c r="E174" s="145"/>
      <c r="F174" s="182"/>
      <c r="G174" s="146"/>
      <c r="H174" s="75"/>
      <c r="I174" s="147">
        <f t="shared" ref="I174:J174" si="57">AVERAGE(I158:I173)</f>
        <v>3.3333333333333335</v>
      </c>
      <c r="J174" s="148">
        <f t="shared" si="57"/>
        <v>3500</v>
      </c>
      <c r="K174" s="149">
        <f t="shared" ref="K174" si="58">J174/I174</f>
        <v>1050</v>
      </c>
      <c r="L174" s="147">
        <f t="shared" ref="L174:M174" si="59">AVERAGE(L158:L173)</f>
        <v>3.3333333333333335</v>
      </c>
      <c r="M174" s="148">
        <f t="shared" si="59"/>
        <v>3051.3859655617089</v>
      </c>
      <c r="N174" s="149">
        <f>M174/L174</f>
        <v>915.41578966851262</v>
      </c>
      <c r="O174" s="150">
        <f>L174-I174</f>
        <v>0</v>
      </c>
      <c r="P174" s="151">
        <f>N174-K174</f>
        <v>-134.58421033148738</v>
      </c>
      <c r="Q174" s="152">
        <f>N174/K174</f>
        <v>0.87182456158905963</v>
      </c>
      <c r="R174" s="310"/>
      <c r="S174" s="153">
        <f>S158</f>
        <v>0.70833333333333337</v>
      </c>
      <c r="T174" s="154">
        <f>INDEX(T158:T173,COUNTA(T158:T173))</f>
        <v>0.9916666666666667</v>
      </c>
      <c r="U174" s="155"/>
      <c r="V174" s="181"/>
      <c r="W174" s="182"/>
      <c r="X174" s="149"/>
      <c r="Y174" s="296"/>
      <c r="Z174" s="297"/>
      <c r="AA174" s="189">
        <f>M174-J174</f>
        <v>-448.61403443829113</v>
      </c>
      <c r="AB174" s="152">
        <f>M174/J174</f>
        <v>0.87182456158905963</v>
      </c>
      <c r="AC174" s="315"/>
    </row>
    <row r="176" spans="1:29">
      <c r="Y176" s="294" t="s">
        <v>165</v>
      </c>
      <c r="Z176" s="294"/>
    </row>
    <row r="177" spans="25:26">
      <c r="Y177" s="294" t="s">
        <v>166</v>
      </c>
      <c r="Z177" s="294"/>
    </row>
    <row r="178" spans="25:26">
      <c r="Y178" s="294" t="s">
        <v>167</v>
      </c>
      <c r="Z178" s="294"/>
    </row>
    <row r="179" spans="25:26">
      <c r="Y179" s="294" t="s">
        <v>168</v>
      </c>
      <c r="Z179" s="294"/>
    </row>
    <row r="180" spans="25:26">
      <c r="Y180" s="294" t="s">
        <v>169</v>
      </c>
      <c r="Z180" s="294"/>
    </row>
    <row r="181" spans="25:26">
      <c r="Y181" s="294" t="s">
        <v>170</v>
      </c>
      <c r="Z181" s="294"/>
    </row>
    <row r="182" spans="25:26">
      <c r="Y182" s="294" t="s">
        <v>171</v>
      </c>
      <c r="Z182" s="294"/>
    </row>
    <row r="183" spans="25:26">
      <c r="Y183" s="294" t="s">
        <v>172</v>
      </c>
      <c r="Z183" s="294"/>
    </row>
    <row r="184" spans="25:26">
      <c r="Y184" s="294" t="s">
        <v>173</v>
      </c>
      <c r="Z184" s="294"/>
    </row>
    <row r="185" spans="25:26">
      <c r="Y185" s="294" t="s">
        <v>174</v>
      </c>
      <c r="Z185" s="294"/>
    </row>
    <row r="186" spans="25:26">
      <c r="Y186" s="294" t="s">
        <v>175</v>
      </c>
      <c r="Z186" s="294"/>
    </row>
    <row r="187" spans="25:26">
      <c r="Y187" s="294" t="s">
        <v>176</v>
      </c>
      <c r="Z187" s="294"/>
    </row>
    <row r="188" spans="25:26">
      <c r="Y188" s="294" t="s">
        <v>177</v>
      </c>
      <c r="Z188" s="294"/>
    </row>
  </sheetData>
  <mergeCells count="415"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74">
    <cfRule type="cellIs" dxfId="700" priority="1" operator="greaterThan">
      <formula>0</formula>
    </cfRule>
  </conditionalFormatting>
  <conditionalFormatting sqref="P5:P174 AA5:AA174">
    <cfRule type="cellIs" dxfId="699" priority="4" operator="lessThan">
      <formula>0</formula>
    </cfRule>
  </conditionalFormatting>
  <conditionalFormatting sqref="Q5:Q174 AB5:AB174">
    <cfRule type="cellIs" dxfId="698" priority="2" operator="greaterThan">
      <formula>1</formula>
    </cfRule>
    <cfRule type="cellIs" dxfId="697" priority="3" operator="lessThan">
      <formula>0.8</formula>
    </cfRule>
  </conditionalFormatting>
  <conditionalFormatting sqref="AC5:AC6 R5:R174 AC90:AC95">
    <cfRule type="cellIs" dxfId="696" priority="5" operator="lessThan">
      <formula>0.8</formula>
    </cfRule>
  </conditionalFormatting>
  <conditionalFormatting sqref="AC12:AC20">
    <cfRule type="cellIs" dxfId="695" priority="14" operator="lessThan">
      <formula>0.8</formula>
    </cfRule>
  </conditionalFormatting>
  <conditionalFormatting sqref="AC22:AC27">
    <cfRule type="cellIs" dxfId="694" priority="13" operator="lessThan">
      <formula>0.8</formula>
    </cfRule>
  </conditionalFormatting>
  <conditionalFormatting sqref="AC39">
    <cfRule type="cellIs" dxfId="693" priority="12" operator="lessThan">
      <formula>0.8</formula>
    </cfRule>
  </conditionalFormatting>
  <conditionalFormatting sqref="AC56">
    <cfRule type="cellIs" dxfId="692" priority="7" operator="lessThan">
      <formula>0.8</formula>
    </cfRule>
  </conditionalFormatting>
  <conditionalFormatting sqref="AC73:AC78">
    <cfRule type="cellIs" dxfId="691" priority="6" operator="lessThan">
      <formula>0.8</formula>
    </cfRule>
  </conditionalFormatting>
  <conditionalFormatting sqref="AC107">
    <cfRule type="cellIs" dxfId="690" priority="11" operator="lessThan">
      <formula>0.8</formula>
    </cfRule>
  </conditionalFormatting>
  <conditionalFormatting sqref="AC124">
    <cfRule type="cellIs" dxfId="689" priority="10" operator="lessThan">
      <formula>0.8</formula>
    </cfRule>
  </conditionalFormatting>
  <conditionalFormatting sqref="AC141">
    <cfRule type="cellIs" dxfId="688" priority="9" operator="lessThan">
      <formula>0.8</formula>
    </cfRule>
  </conditionalFormatting>
  <conditionalFormatting sqref="AC158:AC163">
    <cfRule type="cellIs" dxfId="687" priority="8" operator="lessThan">
      <formula>0.8</formula>
    </cfRule>
  </conditionalFormatting>
  <dataValidations count="1">
    <dataValidation type="list" allowBlank="1" showInputMessage="1" showErrorMessage="1" sqref="Y5:Z174" xr:uid="{45B3AFA7-0F56-43BF-9435-EDE85523D6EC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67C3-1E6A-47C6-9126-D7F446B36452}">
  <sheetPr>
    <tabColor theme="9" tint="0.59999389629810485"/>
    <pageSetUpPr fitToPage="1"/>
  </sheetPr>
  <dimension ref="A1:AK137"/>
  <sheetViews>
    <sheetView zoomScale="85" zoomScaleNormal="85" workbookViewId="0">
      <pane ySplit="4" topLeftCell="A5" activePane="bottomLeft" state="frozen"/>
      <selection pane="bottomLeft" activeCell="A22" sqref="A22:A38"/>
      <selection activeCell="M41" sqref="M41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SUM(F5:F123)</f>
        <v>47136</v>
      </c>
      <c r="E1" s="94" t="s">
        <v>4</v>
      </c>
      <c r="F1" s="95">
        <f>SUM(G5:G123)</f>
        <v>2502001.2799999998</v>
      </c>
      <c r="G1" s="96" t="s">
        <v>85</v>
      </c>
      <c r="H1" s="97">
        <f>L21+L38+L55+L72+L89+L106+L123</f>
        <v>132.58333333333331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46018</v>
      </c>
      <c r="B2" s="353"/>
      <c r="C2" s="98" t="s">
        <v>41</v>
      </c>
      <c r="D2" s="99">
        <f>AVERAGE(N21,N38,N55,N72,N89,N106,N123)</f>
        <v>150.55539965235954</v>
      </c>
      <c r="E2" s="99" t="s">
        <v>92</v>
      </c>
      <c r="F2" s="100">
        <f>F1/D1</f>
        <v>53.080475220638149</v>
      </c>
      <c r="G2" s="101" t="s">
        <v>93</v>
      </c>
      <c r="H2" s="102">
        <f>COUNT(H5:H123)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SUM(Y21+Y38+Y55+Y72+Y89+Y106)</f>
        <v>0</v>
      </c>
      <c r="Z2" s="195">
        <f>SUM(Z21+Z38+Z55+Z72+Z89+Z106)</f>
        <v>0</v>
      </c>
      <c r="AA2" s="398"/>
      <c r="AB2" s="399"/>
      <c r="AC2" s="196">
        <f t="shared" ref="AC2:AD2" si="0">SUM(AC21+AC38+AC55+AC72+AC89+AC106)</f>
        <v>0</v>
      </c>
      <c r="AD2" s="197">
        <f t="shared" si="0"/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16" t="s">
        <v>185</v>
      </c>
      <c r="B5" s="120" t="s">
        <v>186</v>
      </c>
      <c r="C5" s="383" t="s">
        <v>187</v>
      </c>
      <c r="D5" s="383"/>
      <c r="E5" s="162">
        <v>56.77</v>
      </c>
      <c r="F5" s="166">
        <v>3448</v>
      </c>
      <c r="G5" s="163">
        <f t="shared" ref="G5:G9" si="1">E5*F5</f>
        <v>195742.96000000002</v>
      </c>
      <c r="H5" s="164"/>
      <c r="I5" s="165">
        <v>25</v>
      </c>
      <c r="J5" s="166">
        <v>2000</v>
      </c>
      <c r="K5" s="167">
        <f>J5/I5</f>
        <v>80</v>
      </c>
      <c r="L5" s="168">
        <v>25</v>
      </c>
      <c r="M5" s="166">
        <f>F5/V5*60</f>
        <v>1776.3022323983971</v>
      </c>
      <c r="N5" s="167">
        <f>M5/L5</f>
        <v>71.052089295935886</v>
      </c>
      <c r="O5" s="169">
        <f>L5-I5</f>
        <v>0</v>
      </c>
      <c r="P5" s="170">
        <f>N5-K5</f>
        <v>-8.9479107040641139</v>
      </c>
      <c r="Q5" s="171">
        <f>N5/K5</f>
        <v>0.88815111619919862</v>
      </c>
      <c r="R5" s="308">
        <f>Q21</f>
        <v>0.88796493711325131</v>
      </c>
      <c r="S5" s="172">
        <v>0.25</v>
      </c>
      <c r="T5" s="173">
        <v>0.33087962962962963</v>
      </c>
      <c r="U5" s="174"/>
      <c r="V5" s="175">
        <v>116.46666666666667</v>
      </c>
      <c r="W5" s="208"/>
      <c r="X5" s="167"/>
      <c r="Y5" s="202"/>
      <c r="Z5" s="203"/>
      <c r="AA5" s="311"/>
      <c r="AB5" s="312"/>
      <c r="AC5" s="202"/>
      <c r="AD5" s="203"/>
      <c r="AE5" s="311"/>
      <c r="AF5" s="312"/>
      <c r="AG5" s="311"/>
      <c r="AH5" s="312"/>
      <c r="AI5" s="204">
        <f>M5-J5</f>
        <v>-223.69776760160289</v>
      </c>
      <c r="AJ5" s="143">
        <f>M5/J5</f>
        <v>0.88815111619919851</v>
      </c>
      <c r="AK5" s="384">
        <f>AJ21</f>
        <v>0.88796493711325131</v>
      </c>
    </row>
    <row r="6" spans="1:37" ht="15.75" customHeight="1">
      <c r="A6" s="317"/>
      <c r="B6" s="106" t="s">
        <v>188</v>
      </c>
      <c r="C6" s="382" t="s">
        <v>189</v>
      </c>
      <c r="D6" s="382"/>
      <c r="E6" s="107">
        <v>24.07</v>
      </c>
      <c r="F6" s="108">
        <v>849</v>
      </c>
      <c r="G6" s="109">
        <f t="shared" si="1"/>
        <v>20435.43</v>
      </c>
      <c r="H6" s="26"/>
      <c r="I6" s="110">
        <v>20</v>
      </c>
      <c r="J6" s="111">
        <v>2600</v>
      </c>
      <c r="K6" s="112">
        <f t="shared" ref="K6:K42" si="2">J6/I6</f>
        <v>130</v>
      </c>
      <c r="L6" s="113">
        <v>20</v>
      </c>
      <c r="M6" s="111">
        <f>F6/V6*60</f>
        <v>2304.9773755656092</v>
      </c>
      <c r="N6" s="112">
        <f>M6/L6</f>
        <v>115.24886877828047</v>
      </c>
      <c r="O6" s="114">
        <f>L6-I6</f>
        <v>0</v>
      </c>
      <c r="P6" s="115">
        <f>N6-K6</f>
        <v>-14.751131221719533</v>
      </c>
      <c r="Q6" s="116">
        <f>N6/K6</f>
        <v>0.8865297598329267</v>
      </c>
      <c r="R6" s="309"/>
      <c r="S6" s="47">
        <v>0.33402777777777776</v>
      </c>
      <c r="T6" s="48">
        <v>0.34937499999999999</v>
      </c>
      <c r="U6" s="117">
        <v>4.5333333333332959</v>
      </c>
      <c r="V6" s="118">
        <v>22.100000000000016</v>
      </c>
      <c r="W6" s="119"/>
      <c r="X6" s="123"/>
      <c r="Y6" s="106"/>
      <c r="Z6" s="205"/>
      <c r="AA6" s="300"/>
      <c r="AB6" s="301"/>
      <c r="AC6" s="106"/>
      <c r="AD6" s="205"/>
      <c r="AE6" s="300"/>
      <c r="AF6" s="301"/>
      <c r="AG6" s="300"/>
      <c r="AH6" s="301"/>
      <c r="AI6" s="124">
        <f>M6-J6</f>
        <v>-295.02262443439076</v>
      </c>
      <c r="AJ6" s="116">
        <f>M6/J6</f>
        <v>0.88652975983292659</v>
      </c>
      <c r="AK6" s="380"/>
    </row>
    <row r="7" spans="1:37" ht="15.75" customHeight="1">
      <c r="A7" s="317"/>
      <c r="B7" s="106" t="s">
        <v>188</v>
      </c>
      <c r="C7" s="382" t="s">
        <v>190</v>
      </c>
      <c r="D7" s="382"/>
      <c r="E7" s="107">
        <v>29.97</v>
      </c>
      <c r="F7" s="108">
        <v>2177</v>
      </c>
      <c r="G7" s="109">
        <f t="shared" si="1"/>
        <v>65244.689999999995</v>
      </c>
      <c r="H7" s="26"/>
      <c r="I7" s="110">
        <v>20</v>
      </c>
      <c r="J7" s="111">
        <v>2600</v>
      </c>
      <c r="K7" s="112">
        <f t="shared" si="2"/>
        <v>130</v>
      </c>
      <c r="L7" s="113">
        <v>20</v>
      </c>
      <c r="M7" s="111">
        <f>F7/V7*60</f>
        <v>2306.4155385520912</v>
      </c>
      <c r="N7" s="112">
        <f>M7/L7</f>
        <v>115.32077692760456</v>
      </c>
      <c r="O7" s="114">
        <f>L7-I7</f>
        <v>0</v>
      </c>
      <c r="P7" s="115">
        <f>N7-K7</f>
        <v>-14.679223072395445</v>
      </c>
      <c r="Q7" s="116">
        <f>N7/K7</f>
        <v>0.88708289944311192</v>
      </c>
      <c r="R7" s="309"/>
      <c r="S7" s="47">
        <v>0.35303240740740743</v>
      </c>
      <c r="T7" s="48">
        <v>0.3923611111111111</v>
      </c>
      <c r="U7" s="117">
        <v>5.2666666666667172</v>
      </c>
      <c r="V7" s="118">
        <v>56.633333333333283</v>
      </c>
      <c r="W7" s="119"/>
      <c r="X7" s="123"/>
      <c r="Y7" s="106"/>
      <c r="Z7" s="205"/>
      <c r="AA7" s="300"/>
      <c r="AB7" s="301"/>
      <c r="AC7" s="106"/>
      <c r="AD7" s="205"/>
      <c r="AE7" s="300"/>
      <c r="AF7" s="301"/>
      <c r="AG7" s="300"/>
      <c r="AH7" s="301"/>
      <c r="AI7" s="124">
        <f>M7-J7</f>
        <v>-293.58446144790878</v>
      </c>
      <c r="AJ7" s="116">
        <f>M7/J7</f>
        <v>0.88708289944311203</v>
      </c>
      <c r="AK7" s="380"/>
    </row>
    <row r="8" spans="1:37" ht="15.75" customHeight="1">
      <c r="A8" s="317"/>
      <c r="B8" s="106" t="s">
        <v>191</v>
      </c>
      <c r="C8" s="382" t="s">
        <v>193</v>
      </c>
      <c r="D8" s="382"/>
      <c r="E8" s="107">
        <v>59.52</v>
      </c>
      <c r="F8" s="108">
        <v>3405</v>
      </c>
      <c r="G8" s="109">
        <f t="shared" si="1"/>
        <v>202665.60000000001</v>
      </c>
      <c r="H8" s="26"/>
      <c r="I8" s="110">
        <v>25</v>
      </c>
      <c r="J8" s="111">
        <v>2000</v>
      </c>
      <c r="K8" s="112">
        <f t="shared" si="2"/>
        <v>80</v>
      </c>
      <c r="L8" s="113">
        <v>25</v>
      </c>
      <c r="M8" s="111">
        <f>F8/V8*60</f>
        <v>1781.4271181514316</v>
      </c>
      <c r="N8" s="112">
        <f>M8/L8</f>
        <v>71.257084726057258</v>
      </c>
      <c r="O8" s="114">
        <f>L8-I8</f>
        <v>0</v>
      </c>
      <c r="P8" s="115">
        <f>N8-K8</f>
        <v>-8.7429152739427423</v>
      </c>
      <c r="Q8" s="116">
        <f>N8/K8</f>
        <v>0.8907135590757157</v>
      </c>
      <c r="R8" s="309"/>
      <c r="S8" s="47">
        <v>0.39605324074074072</v>
      </c>
      <c r="T8" s="48">
        <v>0.47569444444444442</v>
      </c>
      <c r="U8" s="117">
        <v>5.3166666666666451</v>
      </c>
      <c r="V8" s="118">
        <v>114.68333333333332</v>
      </c>
      <c r="W8" s="119">
        <v>0.47569444444444442</v>
      </c>
      <c r="X8" s="123">
        <v>0.51527777777777772</v>
      </c>
      <c r="Y8" s="106"/>
      <c r="Z8" s="205"/>
      <c r="AA8" s="300"/>
      <c r="AB8" s="301"/>
      <c r="AC8" s="106"/>
      <c r="AD8" s="205"/>
      <c r="AE8" s="300"/>
      <c r="AF8" s="301"/>
      <c r="AG8" s="300"/>
      <c r="AH8" s="301"/>
      <c r="AI8" s="124">
        <f>M8-J8</f>
        <v>-218.57288184856839</v>
      </c>
      <c r="AJ8" s="116">
        <f>M8/J8</f>
        <v>0.89071355907571581</v>
      </c>
      <c r="AK8" s="380"/>
    </row>
    <row r="9" spans="1:37" ht="15.75" customHeight="1">
      <c r="A9" s="317"/>
      <c r="B9" s="106" t="s">
        <v>191</v>
      </c>
      <c r="C9" s="382" t="s">
        <v>192</v>
      </c>
      <c r="D9" s="382"/>
      <c r="E9" s="107">
        <v>77.34</v>
      </c>
      <c r="F9" s="108">
        <v>1671</v>
      </c>
      <c r="G9" s="109">
        <f t="shared" si="1"/>
        <v>129235.14</v>
      </c>
      <c r="H9" s="13"/>
      <c r="I9" s="110">
        <v>25</v>
      </c>
      <c r="J9" s="111">
        <v>2000</v>
      </c>
      <c r="K9" s="112">
        <f t="shared" si="2"/>
        <v>80</v>
      </c>
      <c r="L9" s="126">
        <v>25</v>
      </c>
      <c r="M9" s="111">
        <f>F9/V9*60</f>
        <v>1776.0850310008848</v>
      </c>
      <c r="N9" s="112">
        <f>M9/L9</f>
        <v>71.043401240035394</v>
      </c>
      <c r="O9" s="114">
        <f>L9-I9</f>
        <v>0</v>
      </c>
      <c r="P9" s="115">
        <f>N9-K9</f>
        <v>-8.9565987599646064</v>
      </c>
      <c r="Q9" s="116">
        <f>N9/K9</f>
        <v>0.88804251550044244</v>
      </c>
      <c r="R9" s="309"/>
      <c r="S9" s="47">
        <v>0.51527777777777772</v>
      </c>
      <c r="T9" s="48">
        <v>0.55447916666666663</v>
      </c>
      <c r="U9" s="117">
        <v>56.999999999999957</v>
      </c>
      <c r="V9" s="118">
        <v>56.450000000000031</v>
      </c>
      <c r="W9" s="119"/>
      <c r="X9" s="123"/>
      <c r="Y9" s="106"/>
      <c r="Z9" s="205"/>
      <c r="AA9" s="300"/>
      <c r="AB9" s="301"/>
      <c r="AC9" s="106"/>
      <c r="AD9" s="205"/>
      <c r="AE9" s="300"/>
      <c r="AF9" s="301"/>
      <c r="AG9" s="300"/>
      <c r="AH9" s="301"/>
      <c r="AI9" s="124">
        <f>M9-J9</f>
        <v>-223.91496899911522</v>
      </c>
      <c r="AJ9" s="116">
        <f>M9/J9</f>
        <v>0.88804251550044244</v>
      </c>
      <c r="AK9" s="380"/>
    </row>
    <row r="10" spans="1:37" ht="15.75" customHeight="1">
      <c r="A10" s="317"/>
      <c r="B10" s="106"/>
      <c r="C10" s="382"/>
      <c r="D10" s="382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47"/>
      <c r="T10" s="48"/>
      <c r="U10" s="117"/>
      <c r="V10" s="118"/>
      <c r="W10" s="119"/>
      <c r="X10" s="123"/>
      <c r="Y10" s="106"/>
      <c r="Z10" s="205"/>
      <c r="AA10" s="300"/>
      <c r="AB10" s="301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17"/>
      <c r="B11" s="106"/>
      <c r="C11" s="382"/>
      <c r="D11" s="382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47"/>
      <c r="T11" s="48"/>
      <c r="U11" s="117"/>
      <c r="V11" s="118"/>
      <c r="W11" s="119"/>
      <c r="X11" s="123"/>
      <c r="Y11" s="106"/>
      <c r="Z11" s="205"/>
      <c r="AA11" s="300"/>
      <c r="AB11" s="301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17"/>
      <c r="B12" s="106"/>
      <c r="C12" s="382"/>
      <c r="D12" s="382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47"/>
      <c r="T12" s="48"/>
      <c r="U12" s="117"/>
      <c r="V12" s="118"/>
      <c r="W12" s="119"/>
      <c r="X12" s="123"/>
      <c r="Y12" s="106"/>
      <c r="Z12" s="205"/>
      <c r="AA12" s="300"/>
      <c r="AB12" s="301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17"/>
      <c r="B13" s="106"/>
      <c r="C13" s="382"/>
      <c r="D13" s="382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47"/>
      <c r="T13" s="48"/>
      <c r="U13" s="117"/>
      <c r="V13" s="118"/>
      <c r="W13" s="119"/>
      <c r="X13" s="123"/>
      <c r="Y13" s="106"/>
      <c r="Z13" s="205"/>
      <c r="AA13" s="300"/>
      <c r="AB13" s="301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17"/>
      <c r="B14" s="106"/>
      <c r="C14" s="382"/>
      <c r="D14" s="382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47"/>
      <c r="T14" s="48"/>
      <c r="U14" s="117"/>
      <c r="V14" s="118"/>
      <c r="W14" s="119"/>
      <c r="X14" s="123"/>
      <c r="Y14" s="106"/>
      <c r="Z14" s="205"/>
      <c r="AA14" s="300"/>
      <c r="AB14" s="301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17"/>
      <c r="B15" s="106"/>
      <c r="C15" s="382"/>
      <c r="D15" s="382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47"/>
      <c r="T15" s="48"/>
      <c r="U15" s="117"/>
      <c r="V15" s="118"/>
      <c r="W15" s="119"/>
      <c r="X15" s="123"/>
      <c r="Y15" s="106"/>
      <c r="Z15" s="205"/>
      <c r="AA15" s="300"/>
      <c r="AB15" s="301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17"/>
      <c r="B16" s="106"/>
      <c r="C16" s="382"/>
      <c r="D16" s="382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47"/>
      <c r="T16" s="48"/>
      <c r="U16" s="117"/>
      <c r="V16" s="118"/>
      <c r="W16" s="119"/>
      <c r="X16" s="123"/>
      <c r="Y16" s="106"/>
      <c r="Z16" s="205"/>
      <c r="AA16" s="300"/>
      <c r="AB16" s="301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17"/>
      <c r="B17" s="106"/>
      <c r="C17" s="382"/>
      <c r="D17" s="382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47"/>
      <c r="T17" s="48"/>
      <c r="U17" s="117"/>
      <c r="V17" s="118"/>
      <c r="W17" s="119"/>
      <c r="X17" s="123"/>
      <c r="Y17" s="106"/>
      <c r="Z17" s="205"/>
      <c r="AA17" s="300"/>
      <c r="AB17" s="301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17"/>
      <c r="B18" s="106"/>
      <c r="C18" s="382"/>
      <c r="D18" s="382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47"/>
      <c r="T18" s="48"/>
      <c r="U18" s="117"/>
      <c r="V18" s="118"/>
      <c r="W18" s="119"/>
      <c r="X18" s="123"/>
      <c r="Y18" s="106"/>
      <c r="Z18" s="205"/>
      <c r="AA18" s="300"/>
      <c r="AB18" s="301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17"/>
      <c r="B19" s="106"/>
      <c r="C19" s="382"/>
      <c r="D19" s="382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47"/>
      <c r="T19" s="48"/>
      <c r="U19" s="117"/>
      <c r="V19" s="118"/>
      <c r="W19" s="119"/>
      <c r="X19" s="123"/>
      <c r="Y19" s="106"/>
      <c r="Z19" s="205"/>
      <c r="AA19" s="300"/>
      <c r="AB19" s="301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17"/>
      <c r="B20" s="106"/>
      <c r="C20" s="382"/>
      <c r="D20" s="382"/>
      <c r="E20" s="209"/>
      <c r="F20" s="10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47"/>
      <c r="T20" s="48"/>
      <c r="U20" s="140"/>
      <c r="V20" s="118"/>
      <c r="W20" s="119"/>
      <c r="X20" s="123"/>
      <c r="Y20" s="106"/>
      <c r="Z20" s="205"/>
      <c r="AA20" s="300"/>
      <c r="AB20" s="301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ht="15.75" customHeight="1" thickBot="1">
      <c r="A21" s="318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3">AVERAGE(I5:I20)</f>
        <v>23</v>
      </c>
      <c r="J21" s="148">
        <f t="shared" si="3"/>
        <v>2240</v>
      </c>
      <c r="K21" s="149">
        <f t="shared" ref="K21" si="4">J21/I21</f>
        <v>97.391304347826093</v>
      </c>
      <c r="L21" s="147">
        <f t="shared" ref="L21:M21" si="5">AVERAGE(L5:L20)</f>
        <v>23</v>
      </c>
      <c r="M21" s="148">
        <f t="shared" si="5"/>
        <v>1989.041459133683</v>
      </c>
      <c r="N21" s="149">
        <f t="shared" ref="N21:N26" si="6">M21/L21</f>
        <v>86.480063440594918</v>
      </c>
      <c r="O21" s="150">
        <f t="shared" ref="O21:O26" si="7">L21-I21</f>
        <v>0</v>
      </c>
      <c r="P21" s="151">
        <f t="shared" ref="P21:P26" si="8">N21-K21</f>
        <v>-10.911240907231175</v>
      </c>
      <c r="Q21" s="152">
        <f t="shared" ref="Q21:Q26" si="9">N21/K21</f>
        <v>0.88796493711325131</v>
      </c>
      <c r="R21" s="310"/>
      <c r="S21" s="153">
        <f>S5</f>
        <v>0.25</v>
      </c>
      <c r="T21" s="154">
        <f>INDEX(T5:T20,COUNTA(T5:T20))</f>
        <v>0.55447916666666663</v>
      </c>
      <c r="U21" s="155"/>
      <c r="V21" s="181"/>
      <c r="W21" s="182"/>
      <c r="X21" s="149"/>
      <c r="Y21" s="206">
        <f>SUM(Y5:Y20)</f>
        <v>0</v>
      </c>
      <c r="Z21" s="207">
        <f>SUM(Z5:Z20)</f>
        <v>0</v>
      </c>
      <c r="AA21" s="296"/>
      <c r="AB21" s="297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183">
        <f t="shared" ref="AI21:AI26" si="10">M21-J21</f>
        <v>-250.95854086631698</v>
      </c>
      <c r="AJ21" s="152">
        <f t="shared" ref="AJ21:AJ26" si="11">M21/J21</f>
        <v>0.88796493711325131</v>
      </c>
      <c r="AK21" s="381"/>
    </row>
    <row r="22" spans="1:37" ht="15.75" customHeight="1">
      <c r="A22" s="302" t="s">
        <v>194</v>
      </c>
      <c r="B22" s="161" t="s">
        <v>195</v>
      </c>
      <c r="C22" s="306" t="s">
        <v>196</v>
      </c>
      <c r="D22" s="307"/>
      <c r="E22" s="162">
        <v>19.7</v>
      </c>
      <c r="F22" s="174">
        <v>3030</v>
      </c>
      <c r="G22" s="163">
        <f t="shared" ref="G22:G26" si="12">E22*F22</f>
        <v>59691</v>
      </c>
      <c r="H22" s="164"/>
      <c r="I22" s="168">
        <v>13</v>
      </c>
      <c r="J22" s="166">
        <v>1200</v>
      </c>
      <c r="K22" s="167">
        <f>J22/I22</f>
        <v>92.307692307692307</v>
      </c>
      <c r="L22" s="168">
        <v>13</v>
      </c>
      <c r="M22" s="166">
        <f>F22/V22*60</f>
        <v>1077.6526378186124</v>
      </c>
      <c r="N22" s="167">
        <f t="shared" si="6"/>
        <v>82.896356755277878</v>
      </c>
      <c r="O22" s="169">
        <f t="shared" si="7"/>
        <v>0</v>
      </c>
      <c r="P22" s="170">
        <f t="shared" si="8"/>
        <v>-9.4113355524144282</v>
      </c>
      <c r="Q22" s="171">
        <f t="shared" si="9"/>
        <v>0.89804386484884369</v>
      </c>
      <c r="R22" s="308">
        <f>Q38</f>
        <v>0.8874748905271691</v>
      </c>
      <c r="S22" s="172">
        <v>0.25020833333333331</v>
      </c>
      <c r="T22" s="173">
        <v>0.36736111111111114</v>
      </c>
      <c r="U22" s="174"/>
      <c r="V22" s="175">
        <v>168.70000000000007</v>
      </c>
      <c r="W22" s="103"/>
      <c r="X22" s="104"/>
      <c r="Y22" s="202"/>
      <c r="Z22" s="203"/>
      <c r="AA22" s="311"/>
      <c r="AB22" s="312"/>
      <c r="AC22" s="202"/>
      <c r="AD22" s="203"/>
      <c r="AE22" s="311"/>
      <c r="AF22" s="312"/>
      <c r="AG22" s="311"/>
      <c r="AH22" s="312"/>
      <c r="AI22" s="121">
        <f t="shared" si="10"/>
        <v>-122.34736218138755</v>
      </c>
      <c r="AJ22" s="171">
        <f t="shared" si="11"/>
        <v>0.89804386484884369</v>
      </c>
      <c r="AK22" s="379">
        <f>AJ38</f>
        <v>0.88747489052716899</v>
      </c>
    </row>
    <row r="23" spans="1:37" ht="15.75" customHeight="1">
      <c r="A23" s="303"/>
      <c r="B23" s="178" t="s">
        <v>191</v>
      </c>
      <c r="C23" s="298" t="s">
        <v>197</v>
      </c>
      <c r="D23" s="299"/>
      <c r="E23" s="107">
        <v>47.37</v>
      </c>
      <c r="F23" s="117">
        <v>1321</v>
      </c>
      <c r="G23" s="109">
        <f t="shared" si="12"/>
        <v>62575.77</v>
      </c>
      <c r="H23" s="26"/>
      <c r="I23" s="113">
        <v>21</v>
      </c>
      <c r="J23" s="111">
        <v>2000</v>
      </c>
      <c r="K23" s="112">
        <f t="shared" si="2"/>
        <v>95.238095238095241</v>
      </c>
      <c r="L23" s="113">
        <v>21</v>
      </c>
      <c r="M23" s="111">
        <f>F23/V23*60</f>
        <v>1771.8330849478384</v>
      </c>
      <c r="N23" s="112">
        <f t="shared" si="6"/>
        <v>84.373004045135161</v>
      </c>
      <c r="O23" s="114">
        <f t="shared" si="7"/>
        <v>0</v>
      </c>
      <c r="P23" s="115">
        <f t="shared" si="8"/>
        <v>-10.86509119296008</v>
      </c>
      <c r="Q23" s="116">
        <f t="shared" si="9"/>
        <v>0.88591654247391916</v>
      </c>
      <c r="R23" s="309"/>
      <c r="S23" s="47">
        <v>0.37101851851851853</v>
      </c>
      <c r="T23" s="48">
        <v>0.40208333333333335</v>
      </c>
      <c r="U23" s="117">
        <v>5.2666666666666373</v>
      </c>
      <c r="V23" s="118">
        <v>44.733333333333348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300"/>
      <c r="AH23" s="301"/>
      <c r="AI23" s="124">
        <f t="shared" si="10"/>
        <v>-228.16691505216158</v>
      </c>
      <c r="AJ23" s="116">
        <f t="shared" si="11"/>
        <v>0.88591654247391916</v>
      </c>
      <c r="AK23" s="380"/>
    </row>
    <row r="24" spans="1:37" ht="15.75" customHeight="1">
      <c r="A24" s="303"/>
      <c r="B24" s="178" t="s">
        <v>191</v>
      </c>
      <c r="C24" s="298" t="s">
        <v>198</v>
      </c>
      <c r="D24" s="299"/>
      <c r="E24" s="107">
        <v>53.76</v>
      </c>
      <c r="F24" s="117">
        <v>2844</v>
      </c>
      <c r="G24" s="109">
        <f t="shared" si="12"/>
        <v>152893.44</v>
      </c>
      <c r="H24" s="26"/>
      <c r="I24" s="113">
        <v>20</v>
      </c>
      <c r="J24" s="111">
        <v>2000</v>
      </c>
      <c r="K24" s="112">
        <f t="shared" si="2"/>
        <v>100</v>
      </c>
      <c r="L24" s="113">
        <v>20</v>
      </c>
      <c r="M24" s="111">
        <f>F24/V24*60</f>
        <v>1771.349480968858</v>
      </c>
      <c r="N24" s="112">
        <f t="shared" si="6"/>
        <v>88.567474048442904</v>
      </c>
      <c r="O24" s="114">
        <f t="shared" si="7"/>
        <v>0</v>
      </c>
      <c r="P24" s="115">
        <f t="shared" si="8"/>
        <v>-11.432525951557096</v>
      </c>
      <c r="Q24" s="116">
        <f t="shared" si="9"/>
        <v>0.88567474048442907</v>
      </c>
      <c r="R24" s="309"/>
      <c r="S24" s="47">
        <v>0.40555555555555556</v>
      </c>
      <c r="T24" s="48">
        <v>0.47245370370370371</v>
      </c>
      <c r="U24" s="117">
        <v>4.9999999999999822</v>
      </c>
      <c r="V24" s="118">
        <v>96.333333333333343</v>
      </c>
      <c r="W24" s="119"/>
      <c r="X24" s="123"/>
      <c r="Y24" s="106"/>
      <c r="Z24" s="205"/>
      <c r="AA24" s="300"/>
      <c r="AB24" s="301"/>
      <c r="AC24" s="106"/>
      <c r="AD24" s="205"/>
      <c r="AE24" s="300"/>
      <c r="AF24" s="301"/>
      <c r="AG24" s="300"/>
      <c r="AH24" s="301"/>
      <c r="AI24" s="124">
        <f t="shared" si="10"/>
        <v>-228.65051903114204</v>
      </c>
      <c r="AJ24" s="116">
        <f t="shared" si="11"/>
        <v>0.88567474048442896</v>
      </c>
      <c r="AK24" s="380"/>
    </row>
    <row r="25" spans="1:37" ht="15.75" customHeight="1">
      <c r="A25" s="303"/>
      <c r="B25" s="178" t="s">
        <v>191</v>
      </c>
      <c r="C25" s="298" t="s">
        <v>199</v>
      </c>
      <c r="D25" s="299"/>
      <c r="E25" s="107">
        <v>64.97</v>
      </c>
      <c r="F25" s="117">
        <v>655</v>
      </c>
      <c r="G25" s="109">
        <f t="shared" si="12"/>
        <v>42555.35</v>
      </c>
      <c r="H25" s="26"/>
      <c r="I25" s="113">
        <v>20</v>
      </c>
      <c r="J25" s="111">
        <v>2000</v>
      </c>
      <c r="K25" s="112">
        <f t="shared" si="2"/>
        <v>100</v>
      </c>
      <c r="L25" s="113">
        <v>20</v>
      </c>
      <c r="M25" s="111">
        <f>F25/V25*60</f>
        <v>1771.6003005259201</v>
      </c>
      <c r="N25" s="112">
        <f t="shared" si="6"/>
        <v>88.58001502629601</v>
      </c>
      <c r="O25" s="114">
        <f t="shared" si="7"/>
        <v>0</v>
      </c>
      <c r="P25" s="115">
        <f t="shared" si="8"/>
        <v>-11.41998497370399</v>
      </c>
      <c r="Q25" s="116">
        <f t="shared" si="9"/>
        <v>0.88580015026296011</v>
      </c>
      <c r="R25" s="309"/>
      <c r="S25" s="47">
        <v>0.47569444444444442</v>
      </c>
      <c r="T25" s="48">
        <v>0.49109953703703701</v>
      </c>
      <c r="U25" s="117">
        <v>4.6666666666666234</v>
      </c>
      <c r="V25" s="118">
        <v>22.183333333333337</v>
      </c>
      <c r="W25" s="119">
        <v>0.49109953703703701</v>
      </c>
      <c r="X25" s="123">
        <v>0.53070601851851851</v>
      </c>
      <c r="Y25" s="106"/>
      <c r="Z25" s="205"/>
      <c r="AA25" s="300"/>
      <c r="AB25" s="301"/>
      <c r="AC25" s="106"/>
      <c r="AD25" s="205"/>
      <c r="AE25" s="300"/>
      <c r="AF25" s="301"/>
      <c r="AG25" s="300"/>
      <c r="AH25" s="301"/>
      <c r="AI25" s="124">
        <f t="shared" si="10"/>
        <v>-228.39969947407985</v>
      </c>
      <c r="AJ25" s="116">
        <f t="shared" si="11"/>
        <v>0.88580015026296011</v>
      </c>
      <c r="AK25" s="380"/>
    </row>
    <row r="26" spans="1:37" ht="15.75" customHeight="1">
      <c r="A26" s="304"/>
      <c r="B26" s="178" t="s">
        <v>200</v>
      </c>
      <c r="C26" s="298" t="s">
        <v>201</v>
      </c>
      <c r="D26" s="299"/>
      <c r="E26" s="107">
        <v>57.3</v>
      </c>
      <c r="F26" s="117">
        <v>1057</v>
      </c>
      <c r="G26" s="109">
        <f t="shared" si="12"/>
        <v>60566.1</v>
      </c>
      <c r="H26" s="13"/>
      <c r="I26" s="126">
        <v>21</v>
      </c>
      <c r="J26" s="111">
        <v>2000</v>
      </c>
      <c r="K26" s="112">
        <f t="shared" si="2"/>
        <v>95.238095238095241</v>
      </c>
      <c r="L26" s="126">
        <v>21</v>
      </c>
      <c r="M26" s="111">
        <f>F26/V26*60</f>
        <v>1772.3334885887259</v>
      </c>
      <c r="N26" s="112">
        <f t="shared" si="6"/>
        <v>84.396832789939324</v>
      </c>
      <c r="O26" s="114">
        <f t="shared" si="7"/>
        <v>0</v>
      </c>
      <c r="P26" s="115">
        <f t="shared" si="8"/>
        <v>-10.841262448155916</v>
      </c>
      <c r="Q26" s="116">
        <f t="shared" si="9"/>
        <v>0.88616674429436293</v>
      </c>
      <c r="R26" s="309"/>
      <c r="S26" s="47">
        <v>0.53070601851851851</v>
      </c>
      <c r="T26" s="48">
        <v>0.55555555555555558</v>
      </c>
      <c r="U26" s="117">
        <v>57.033333333333346</v>
      </c>
      <c r="V26" s="118">
        <v>35.783333333333388</v>
      </c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300"/>
      <c r="AH26" s="301"/>
      <c r="AI26" s="124">
        <f t="shared" si="10"/>
        <v>-227.66651141127409</v>
      </c>
      <c r="AJ26" s="116">
        <f t="shared" si="11"/>
        <v>0.88616674429436293</v>
      </c>
      <c r="AK26" s="380"/>
    </row>
    <row r="27" spans="1:37" ht="15.75" customHeight="1">
      <c r="A27" s="304"/>
      <c r="B27" s="178"/>
      <c r="C27" s="298"/>
      <c r="D27" s="299"/>
      <c r="E27" s="107"/>
      <c r="F27" s="117"/>
      <c r="G27" s="129"/>
      <c r="H27" s="130"/>
      <c r="I27" s="113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300"/>
      <c r="AH27" s="301"/>
      <c r="AI27" s="124"/>
      <c r="AJ27" s="116"/>
      <c r="AK27" s="380"/>
    </row>
    <row r="28" spans="1:37" ht="15.75" customHeight="1">
      <c r="A28" s="304"/>
      <c r="B28" s="178"/>
      <c r="C28" s="298"/>
      <c r="D28" s="299"/>
      <c r="E28" s="107"/>
      <c r="F28" s="117"/>
      <c r="G28" s="129"/>
      <c r="H28" s="68"/>
      <c r="I28" s="126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300"/>
      <c r="AH28" s="301"/>
      <c r="AI28" s="124"/>
      <c r="AJ28" s="116"/>
      <c r="AK28" s="380"/>
    </row>
    <row r="29" spans="1:37" ht="15.75" customHeight="1">
      <c r="A29" s="304"/>
      <c r="B29" s="178"/>
      <c r="C29" s="298"/>
      <c r="D29" s="299"/>
      <c r="E29" s="107"/>
      <c r="F29" s="117"/>
      <c r="G29" s="129"/>
      <c r="H29" s="68"/>
      <c r="I29" s="126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300"/>
      <c r="AH29" s="301"/>
      <c r="AI29" s="124"/>
      <c r="AJ29" s="116"/>
      <c r="AK29" s="380"/>
    </row>
    <row r="30" spans="1:37" ht="15.75" customHeight="1">
      <c r="A30" s="304"/>
      <c r="B30" s="178"/>
      <c r="C30" s="298"/>
      <c r="D30" s="299"/>
      <c r="E30" s="107"/>
      <c r="F30" s="117"/>
      <c r="G30" s="129"/>
      <c r="H30" s="68"/>
      <c r="I30" s="126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300"/>
      <c r="AH30" s="301"/>
      <c r="AI30" s="124"/>
      <c r="AJ30" s="116"/>
      <c r="AK30" s="380"/>
    </row>
    <row r="31" spans="1:37" ht="15.75" customHeight="1">
      <c r="A31" s="304"/>
      <c r="B31" s="178"/>
      <c r="C31" s="298"/>
      <c r="D31" s="299"/>
      <c r="E31" s="107"/>
      <c r="F31" s="117"/>
      <c r="G31" s="129"/>
      <c r="H31" s="68"/>
      <c r="I31" s="126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300"/>
      <c r="AH31" s="301"/>
      <c r="AI31" s="124"/>
      <c r="AJ31" s="116"/>
      <c r="AK31" s="380"/>
    </row>
    <row r="32" spans="1:37" ht="15.75" customHeight="1">
      <c r="A32" s="304"/>
      <c r="B32" s="178"/>
      <c r="C32" s="298"/>
      <c r="D32" s="299"/>
      <c r="E32" s="107"/>
      <c r="F32" s="117"/>
      <c r="G32" s="129"/>
      <c r="H32" s="68"/>
      <c r="I32" s="126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300"/>
      <c r="AH32" s="301"/>
      <c r="AI32" s="124"/>
      <c r="AJ32" s="116"/>
      <c r="AK32" s="380"/>
    </row>
    <row r="33" spans="1:37" ht="15.75" customHeight="1">
      <c r="A33" s="304"/>
      <c r="B33" s="178"/>
      <c r="C33" s="298"/>
      <c r="D33" s="299"/>
      <c r="E33" s="107"/>
      <c r="F33" s="117"/>
      <c r="G33" s="129"/>
      <c r="H33" s="68"/>
      <c r="I33" s="126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300"/>
      <c r="AH33" s="301"/>
      <c r="AI33" s="124"/>
      <c r="AJ33" s="116"/>
      <c r="AK33" s="380"/>
    </row>
    <row r="34" spans="1:37" ht="15.75" customHeight="1">
      <c r="A34" s="304"/>
      <c r="B34" s="178"/>
      <c r="C34" s="298"/>
      <c r="D34" s="299"/>
      <c r="E34" s="107"/>
      <c r="F34" s="117"/>
      <c r="G34" s="129"/>
      <c r="H34" s="68"/>
      <c r="I34" s="126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300"/>
      <c r="AH34" s="301"/>
      <c r="AI34" s="124"/>
      <c r="AJ34" s="116"/>
      <c r="AK34" s="380"/>
    </row>
    <row r="35" spans="1:37" ht="15.75" customHeight="1">
      <c r="A35" s="304"/>
      <c r="B35" s="178"/>
      <c r="C35" s="298"/>
      <c r="D35" s="299"/>
      <c r="E35" s="107"/>
      <c r="F35" s="117"/>
      <c r="G35" s="129"/>
      <c r="H35" s="68"/>
      <c r="I35" s="126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210"/>
      <c r="X35" s="211"/>
      <c r="Y35" s="106"/>
      <c r="Z35" s="205"/>
      <c r="AA35" s="300"/>
      <c r="AB35" s="301"/>
      <c r="AC35" s="106"/>
      <c r="AD35" s="205"/>
      <c r="AE35" s="300"/>
      <c r="AF35" s="301"/>
      <c r="AG35" s="300"/>
      <c r="AH35" s="301"/>
      <c r="AI35" s="124"/>
      <c r="AJ35" s="116"/>
      <c r="AK35" s="380"/>
    </row>
    <row r="36" spans="1:37" ht="15.75" customHeight="1">
      <c r="A36" s="304"/>
      <c r="B36" s="178"/>
      <c r="C36" s="298"/>
      <c r="D36" s="299"/>
      <c r="E36" s="107"/>
      <c r="F36" s="117"/>
      <c r="G36" s="129"/>
      <c r="H36" s="68"/>
      <c r="I36" s="126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212"/>
      <c r="X36" s="213"/>
      <c r="Y36" s="106"/>
      <c r="Z36" s="205"/>
      <c r="AA36" s="300"/>
      <c r="AB36" s="301"/>
      <c r="AC36" s="106"/>
      <c r="AD36" s="205"/>
      <c r="AE36" s="300"/>
      <c r="AF36" s="301"/>
      <c r="AG36" s="300"/>
      <c r="AH36" s="301"/>
      <c r="AI36" s="124"/>
      <c r="AJ36" s="116"/>
      <c r="AK36" s="380"/>
    </row>
    <row r="37" spans="1:37" ht="15.75" customHeight="1">
      <c r="A37" s="304"/>
      <c r="B37" s="106"/>
      <c r="C37" s="298"/>
      <c r="D37" s="299"/>
      <c r="E37" s="185"/>
      <c r="F37" s="108"/>
      <c r="G37" s="139"/>
      <c r="H37" s="68"/>
      <c r="I37" s="126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212"/>
      <c r="X37" s="213"/>
      <c r="Y37" s="106"/>
      <c r="Z37" s="205"/>
      <c r="AA37" s="300"/>
      <c r="AB37" s="301"/>
      <c r="AC37" s="106"/>
      <c r="AD37" s="205"/>
      <c r="AE37" s="300"/>
      <c r="AF37" s="301"/>
      <c r="AG37" s="300"/>
      <c r="AH37" s="301"/>
      <c r="AI37" s="124"/>
      <c r="AJ37" s="116"/>
      <c r="AK37" s="380"/>
    </row>
    <row r="38" spans="1:37" ht="15.75" customHeight="1" thickBot="1">
      <c r="A38" s="305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13">AVERAGE(I22:I37)</f>
        <v>19</v>
      </c>
      <c r="J38" s="148">
        <f t="shared" si="13"/>
        <v>1840</v>
      </c>
      <c r="K38" s="149">
        <f t="shared" ref="K38" si="14">J38/I38</f>
        <v>96.84210526315789</v>
      </c>
      <c r="L38" s="147">
        <f t="shared" ref="L38:M38" si="15">AVERAGE(L22:L37)</f>
        <v>19</v>
      </c>
      <c r="M38" s="148">
        <f t="shared" si="15"/>
        <v>1632.953798569991</v>
      </c>
      <c r="N38" s="149">
        <f>M38/L38</f>
        <v>85.944936766841636</v>
      </c>
      <c r="O38" s="150">
        <f>L38-I38</f>
        <v>0</v>
      </c>
      <c r="P38" s="151">
        <f>N38-K38</f>
        <v>-10.897168496316255</v>
      </c>
      <c r="Q38" s="152">
        <f>N38/K38</f>
        <v>0.8874748905271691</v>
      </c>
      <c r="R38" s="310"/>
      <c r="S38" s="153">
        <f>S22</f>
        <v>0.25020833333333331</v>
      </c>
      <c r="T38" s="154">
        <f>INDEX(T22:T37,COUNTA(T22:T37))</f>
        <v>0.55555555555555558</v>
      </c>
      <c r="U38" s="155"/>
      <c r="V38" s="181"/>
      <c r="W38" s="214"/>
      <c r="X38" s="215"/>
      <c r="Y38" s="206">
        <f t="shared" ref="Y38:Z38" si="16">SUM(Y22:Y37)</f>
        <v>0</v>
      </c>
      <c r="Z38" s="207">
        <f t="shared" si="16"/>
        <v>0</v>
      </c>
      <c r="AA38" s="296"/>
      <c r="AB38" s="297"/>
      <c r="AC38" s="206">
        <f t="shared" ref="AC38:AD38" si="17">SUM(AC22:AC37)</f>
        <v>0</v>
      </c>
      <c r="AD38" s="207">
        <f t="shared" si="17"/>
        <v>0</v>
      </c>
      <c r="AE38" s="296"/>
      <c r="AF38" s="297"/>
      <c r="AG38" s="296"/>
      <c r="AH38" s="297"/>
      <c r="AI38" s="183">
        <f>M38-J38</f>
        <v>-207.04620143000898</v>
      </c>
      <c r="AJ38" s="152">
        <f>M38/J38</f>
        <v>0.88747489052716899</v>
      </c>
      <c r="AK38" s="381"/>
    </row>
    <row r="39" spans="1:37" ht="15.75" customHeight="1">
      <c r="A39" s="316" t="s">
        <v>202</v>
      </c>
      <c r="B39" s="161" t="s">
        <v>191</v>
      </c>
      <c r="C39" s="306" t="s">
        <v>203</v>
      </c>
      <c r="D39" s="307"/>
      <c r="E39" s="162">
        <v>59.34</v>
      </c>
      <c r="F39" s="103">
        <v>1103</v>
      </c>
      <c r="G39" s="163">
        <f t="shared" ref="G39:G42" si="18">E39*F39</f>
        <v>65452.020000000004</v>
      </c>
      <c r="H39" s="164"/>
      <c r="I39" s="165">
        <v>24</v>
      </c>
      <c r="J39" s="166">
        <v>2000</v>
      </c>
      <c r="K39" s="167">
        <f>J39/I39</f>
        <v>83.333333333333329</v>
      </c>
      <c r="L39" s="168">
        <v>24</v>
      </c>
      <c r="M39" s="166">
        <f>F39/V39*60</f>
        <v>1771.8875502008032</v>
      </c>
      <c r="N39" s="167">
        <f>M39/L39</f>
        <v>73.828647925033465</v>
      </c>
      <c r="O39" s="169">
        <f>L39-I39</f>
        <v>0</v>
      </c>
      <c r="P39" s="170">
        <f>N39-K39</f>
        <v>-9.5046854082998635</v>
      </c>
      <c r="Q39" s="171">
        <f>N39/K39</f>
        <v>0.88594377510040168</v>
      </c>
      <c r="R39" s="308">
        <f>Q55</f>
        <v>0.88629516157371191</v>
      </c>
      <c r="S39" s="172">
        <v>0.29166666666666669</v>
      </c>
      <c r="T39" s="173">
        <v>0.31760416666666669</v>
      </c>
      <c r="U39" s="174"/>
      <c r="V39" s="175">
        <v>37.35</v>
      </c>
      <c r="W39" s="173"/>
      <c r="X39" s="184"/>
      <c r="Y39" s="202"/>
      <c r="Z39" s="203"/>
      <c r="AA39" s="311"/>
      <c r="AB39" s="312"/>
      <c r="AC39" s="202"/>
      <c r="AD39" s="203"/>
      <c r="AE39" s="311"/>
      <c r="AF39" s="312"/>
      <c r="AG39" s="311"/>
      <c r="AH39" s="312"/>
      <c r="AI39" s="121">
        <f>M39-J39</f>
        <v>-228.11244979919684</v>
      </c>
      <c r="AJ39" s="171">
        <f>M39/J39</f>
        <v>0.88594377510040156</v>
      </c>
      <c r="AK39" s="313">
        <f>AJ55</f>
        <v>0.88629516157371202</v>
      </c>
    </row>
    <row r="40" spans="1:37" ht="15.75" customHeight="1">
      <c r="A40" s="317"/>
      <c r="B40" s="178" t="s">
        <v>191</v>
      </c>
      <c r="C40" s="298" t="s">
        <v>204</v>
      </c>
      <c r="D40" s="299"/>
      <c r="E40" s="107">
        <v>58.67</v>
      </c>
      <c r="F40" s="108">
        <v>2450</v>
      </c>
      <c r="G40" s="109">
        <f t="shared" si="18"/>
        <v>143741.5</v>
      </c>
      <c r="H40" s="26"/>
      <c r="I40" s="110">
        <v>23</v>
      </c>
      <c r="J40" s="111">
        <v>2000</v>
      </c>
      <c r="K40" s="112">
        <f t="shared" si="2"/>
        <v>86.956521739130437</v>
      </c>
      <c r="L40" s="113">
        <v>23</v>
      </c>
      <c r="M40" s="111">
        <f>F40/V40*60</f>
        <v>1776.0773258155455</v>
      </c>
      <c r="N40" s="112">
        <f>M40/L40</f>
        <v>77.22075329632807</v>
      </c>
      <c r="O40" s="114">
        <f>L40-I40</f>
        <v>0</v>
      </c>
      <c r="P40" s="115">
        <f>N40-K40</f>
        <v>-9.7357684428023674</v>
      </c>
      <c r="Q40" s="116">
        <f>N40/K40</f>
        <v>0.88803866290777278</v>
      </c>
      <c r="R40" s="309"/>
      <c r="S40" s="47">
        <v>0.32099537037037035</v>
      </c>
      <c r="T40" s="48">
        <v>0.37847222222222221</v>
      </c>
      <c r="U40" s="117">
        <v>4.8833333333332707</v>
      </c>
      <c r="V40" s="118">
        <v>82.76666666666668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300"/>
      <c r="AH40" s="301"/>
      <c r="AI40" s="124">
        <f>M40-J40</f>
        <v>-223.92267418445454</v>
      </c>
      <c r="AJ40" s="116">
        <f>M40/J40</f>
        <v>0.88803866290777278</v>
      </c>
      <c r="AK40" s="314"/>
    </row>
    <row r="41" spans="1:37" ht="15.75" customHeight="1">
      <c r="A41" s="317"/>
      <c r="B41" s="178" t="s">
        <v>191</v>
      </c>
      <c r="C41" s="298" t="s">
        <v>205</v>
      </c>
      <c r="D41" s="299"/>
      <c r="E41" s="107">
        <v>59.54</v>
      </c>
      <c r="F41" s="108">
        <v>2195</v>
      </c>
      <c r="G41" s="109">
        <f t="shared" si="18"/>
        <v>130690.3</v>
      </c>
      <c r="H41" s="26"/>
      <c r="I41" s="110">
        <v>23</v>
      </c>
      <c r="J41" s="111">
        <v>2000</v>
      </c>
      <c r="K41" s="112">
        <f t="shared" si="2"/>
        <v>86.956521739130437</v>
      </c>
      <c r="L41" s="113">
        <v>23</v>
      </c>
      <c r="M41" s="111">
        <f>F41/V41*60</f>
        <v>1769.7648376259781</v>
      </c>
      <c r="N41" s="112">
        <f>M41/L41</f>
        <v>76.946297288086001</v>
      </c>
      <c r="O41" s="114">
        <f>L41-I41</f>
        <v>0</v>
      </c>
      <c r="P41" s="115">
        <f>N41-K41</f>
        <v>-10.010224451044436</v>
      </c>
      <c r="Q41" s="116">
        <f>N41/K41</f>
        <v>0.88488241881298901</v>
      </c>
      <c r="R41" s="309"/>
      <c r="S41" s="47">
        <v>0.38194444444444442</v>
      </c>
      <c r="T41" s="48">
        <v>0.43362268518518521</v>
      </c>
      <c r="U41" s="117">
        <v>4.9999999999999822</v>
      </c>
      <c r="V41" s="118">
        <v>74.416666666666742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300"/>
      <c r="AH41" s="301"/>
      <c r="AI41" s="124">
        <f>M41-J41</f>
        <v>-230.23516237402191</v>
      </c>
      <c r="AJ41" s="116">
        <f>M41/J41</f>
        <v>0.88488241881298901</v>
      </c>
      <c r="AK41" s="314"/>
    </row>
    <row r="42" spans="1:37" ht="15.75" customHeight="1">
      <c r="A42" s="317"/>
      <c r="B42" s="178" t="s">
        <v>191</v>
      </c>
      <c r="C42" s="298" t="s">
        <v>206</v>
      </c>
      <c r="D42" s="299"/>
      <c r="E42" s="107">
        <v>71.55</v>
      </c>
      <c r="F42" s="108">
        <v>1684</v>
      </c>
      <c r="G42" s="109">
        <f t="shared" si="18"/>
        <v>120490.2</v>
      </c>
      <c r="H42" s="26"/>
      <c r="I42" s="110">
        <v>22</v>
      </c>
      <c r="J42" s="111">
        <v>2000</v>
      </c>
      <c r="K42" s="112">
        <f t="shared" si="2"/>
        <v>90.909090909090907</v>
      </c>
      <c r="L42" s="113">
        <v>22</v>
      </c>
      <c r="M42" s="111">
        <f>F42/V42*60</f>
        <v>1772.6315789473697</v>
      </c>
      <c r="N42" s="112">
        <f>M42/L42</f>
        <v>80.574162679425896</v>
      </c>
      <c r="O42" s="114">
        <f>L42-I42</f>
        <v>0</v>
      </c>
      <c r="P42" s="115">
        <f>N42-K42</f>
        <v>-10.33492822966501</v>
      </c>
      <c r="Q42" s="116">
        <f>N42/K42</f>
        <v>0.88631578947368483</v>
      </c>
      <c r="R42" s="309"/>
      <c r="S42" s="47">
        <v>0.43680555555555556</v>
      </c>
      <c r="T42" s="48">
        <v>0.47638888888888886</v>
      </c>
      <c r="U42" s="117">
        <v>4.5833333333333037</v>
      </c>
      <c r="V42" s="118">
        <v>56.999999999999957</v>
      </c>
      <c r="W42" s="119"/>
      <c r="X42" s="123"/>
      <c r="Y42" s="106"/>
      <c r="Z42" s="205"/>
      <c r="AA42" s="300"/>
      <c r="AB42" s="301"/>
      <c r="AC42" s="106"/>
      <c r="AD42" s="205"/>
      <c r="AE42" s="300"/>
      <c r="AF42" s="301"/>
      <c r="AG42" s="300"/>
      <c r="AH42" s="301"/>
      <c r="AI42" s="124">
        <f>M42-J42</f>
        <v>-227.36842105263031</v>
      </c>
      <c r="AJ42" s="116">
        <f>M42/J42</f>
        <v>0.88631578947368483</v>
      </c>
      <c r="AK42" s="314"/>
    </row>
    <row r="43" spans="1:37" ht="15.75" customHeight="1">
      <c r="A43" s="317"/>
      <c r="B43" s="178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23"/>
      <c r="Y43" s="106"/>
      <c r="Z43" s="205"/>
      <c r="AA43" s="300"/>
      <c r="AB43" s="301"/>
      <c r="AC43" s="106"/>
      <c r="AD43" s="205"/>
      <c r="AE43" s="300"/>
      <c r="AF43" s="301"/>
      <c r="AG43" s="300"/>
      <c r="AH43" s="301"/>
      <c r="AI43" s="124"/>
      <c r="AJ43" s="116"/>
      <c r="AK43" s="314"/>
    </row>
    <row r="44" spans="1:37" ht="15.75" customHeight="1">
      <c r="A44" s="317"/>
      <c r="B44" s="178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300"/>
      <c r="AH44" s="301"/>
      <c r="AI44" s="124"/>
      <c r="AJ44" s="116"/>
      <c r="AK44" s="314"/>
    </row>
    <row r="45" spans="1:37" ht="15.75" customHeight="1">
      <c r="A45" s="317"/>
      <c r="B45" s="178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127"/>
      <c r="T45" s="128"/>
      <c r="U45" s="117"/>
      <c r="V45" s="118"/>
      <c r="W45" s="128"/>
      <c r="X45" s="216"/>
      <c r="Y45" s="106"/>
      <c r="Z45" s="205"/>
      <c r="AA45" s="300"/>
      <c r="AB45" s="301"/>
      <c r="AC45" s="106"/>
      <c r="AD45" s="205"/>
      <c r="AE45" s="300"/>
      <c r="AF45" s="301"/>
      <c r="AG45" s="300"/>
      <c r="AH45" s="301"/>
      <c r="AI45" s="124"/>
      <c r="AJ45" s="116"/>
      <c r="AK45" s="314"/>
    </row>
    <row r="46" spans="1:37" ht="15.75" customHeight="1">
      <c r="A46" s="317"/>
      <c r="B46" s="178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127"/>
      <c r="T46" s="128"/>
      <c r="U46" s="117"/>
      <c r="V46" s="118"/>
      <c r="W46" s="128"/>
      <c r="X46" s="216"/>
      <c r="Y46" s="106"/>
      <c r="Z46" s="205"/>
      <c r="AA46" s="300"/>
      <c r="AB46" s="301"/>
      <c r="AC46" s="106"/>
      <c r="AD46" s="205"/>
      <c r="AE46" s="300"/>
      <c r="AF46" s="301"/>
      <c r="AG46" s="300"/>
      <c r="AH46" s="301"/>
      <c r="AI46" s="124"/>
      <c r="AJ46" s="116"/>
      <c r="AK46" s="314"/>
    </row>
    <row r="47" spans="1:37" ht="15.75" customHeight="1">
      <c r="A47" s="317"/>
      <c r="B47" s="178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18"/>
      <c r="W47" s="128"/>
      <c r="X47" s="216"/>
      <c r="Y47" s="106"/>
      <c r="Z47" s="205"/>
      <c r="AA47" s="300"/>
      <c r="AB47" s="301"/>
      <c r="AC47" s="106"/>
      <c r="AD47" s="205"/>
      <c r="AE47" s="300"/>
      <c r="AF47" s="301"/>
      <c r="AG47" s="300"/>
      <c r="AH47" s="301"/>
      <c r="AI47" s="124"/>
      <c r="AJ47" s="116"/>
      <c r="AK47" s="314"/>
    </row>
    <row r="48" spans="1:37" ht="15.75" customHeight="1">
      <c r="A48" s="317"/>
      <c r="B48" s="178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18"/>
      <c r="W48" s="128"/>
      <c r="X48" s="216"/>
      <c r="Y48" s="106"/>
      <c r="Z48" s="205"/>
      <c r="AA48" s="300"/>
      <c r="AB48" s="301"/>
      <c r="AC48" s="106"/>
      <c r="AD48" s="205"/>
      <c r="AE48" s="300"/>
      <c r="AF48" s="301"/>
      <c r="AG48" s="300"/>
      <c r="AH48" s="301"/>
      <c r="AI48" s="124"/>
      <c r="AJ48" s="116"/>
      <c r="AK48" s="314"/>
    </row>
    <row r="49" spans="1:37" ht="15.75" customHeight="1">
      <c r="A49" s="317"/>
      <c r="B49" s="178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18"/>
      <c r="W49" s="128"/>
      <c r="X49" s="216"/>
      <c r="Y49" s="106"/>
      <c r="Z49" s="205"/>
      <c r="AA49" s="300"/>
      <c r="AB49" s="301"/>
      <c r="AC49" s="106"/>
      <c r="AD49" s="205"/>
      <c r="AE49" s="300"/>
      <c r="AF49" s="301"/>
      <c r="AG49" s="300"/>
      <c r="AH49" s="301"/>
      <c r="AI49" s="124"/>
      <c r="AJ49" s="116"/>
      <c r="AK49" s="314"/>
    </row>
    <row r="50" spans="1:37" ht="15.75" customHeight="1">
      <c r="A50" s="317"/>
      <c r="B50" s="178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18"/>
      <c r="W50" s="128"/>
      <c r="X50" s="216"/>
      <c r="Y50" s="106"/>
      <c r="Z50" s="205"/>
      <c r="AA50" s="300"/>
      <c r="AB50" s="301"/>
      <c r="AC50" s="106"/>
      <c r="AD50" s="205"/>
      <c r="AE50" s="300"/>
      <c r="AF50" s="301"/>
      <c r="AG50" s="300"/>
      <c r="AH50" s="301"/>
      <c r="AI50" s="124"/>
      <c r="AJ50" s="116"/>
      <c r="AK50" s="314"/>
    </row>
    <row r="51" spans="1:37" ht="15.75" customHeight="1">
      <c r="A51" s="317"/>
      <c r="B51" s="178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18"/>
      <c r="W51" s="128"/>
      <c r="X51" s="216"/>
      <c r="Y51" s="106"/>
      <c r="Z51" s="205"/>
      <c r="AA51" s="300"/>
      <c r="AB51" s="301"/>
      <c r="AC51" s="106"/>
      <c r="AD51" s="205"/>
      <c r="AE51" s="300"/>
      <c r="AF51" s="301"/>
      <c r="AG51" s="300"/>
      <c r="AH51" s="301"/>
      <c r="AI51" s="124"/>
      <c r="AJ51" s="116"/>
      <c r="AK51" s="314"/>
    </row>
    <row r="52" spans="1:37" ht="15.75" customHeight="1">
      <c r="A52" s="317"/>
      <c r="B52" s="178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18"/>
      <c r="W52" s="128"/>
      <c r="X52" s="216"/>
      <c r="Y52" s="106"/>
      <c r="Z52" s="205"/>
      <c r="AA52" s="300"/>
      <c r="AB52" s="301"/>
      <c r="AC52" s="106"/>
      <c r="AD52" s="205"/>
      <c r="AE52" s="300"/>
      <c r="AF52" s="301"/>
      <c r="AG52" s="300"/>
      <c r="AH52" s="301"/>
      <c r="AI52" s="124"/>
      <c r="AJ52" s="116"/>
      <c r="AK52" s="314"/>
    </row>
    <row r="53" spans="1:37" ht="15.75" customHeight="1">
      <c r="A53" s="317"/>
      <c r="B53" s="178"/>
      <c r="C53" s="298"/>
      <c r="D53" s="299"/>
      <c r="E53" s="107"/>
      <c r="F53" s="13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18"/>
      <c r="W53" s="128"/>
      <c r="X53" s="216"/>
      <c r="Y53" s="106"/>
      <c r="Z53" s="205"/>
      <c r="AA53" s="300"/>
      <c r="AB53" s="301"/>
      <c r="AC53" s="106"/>
      <c r="AD53" s="205"/>
      <c r="AE53" s="300"/>
      <c r="AF53" s="301"/>
      <c r="AG53" s="300"/>
      <c r="AH53" s="301"/>
      <c r="AI53" s="124"/>
      <c r="AJ53" s="116"/>
      <c r="AK53" s="314"/>
    </row>
    <row r="54" spans="1:37" ht="15.75" customHeight="1">
      <c r="A54" s="317"/>
      <c r="B54" s="178"/>
      <c r="C54" s="298"/>
      <c r="D54" s="299"/>
      <c r="E54" s="179"/>
      <c r="F54" s="13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106"/>
      <c r="Z54" s="205"/>
      <c r="AA54" s="300"/>
      <c r="AB54" s="301"/>
      <c r="AC54" s="106"/>
      <c r="AD54" s="205"/>
      <c r="AE54" s="300"/>
      <c r="AF54" s="301"/>
      <c r="AG54" s="300"/>
      <c r="AH54" s="301"/>
      <c r="AI54" s="180"/>
      <c r="AJ54" s="133"/>
      <c r="AK54" s="314"/>
    </row>
    <row r="55" spans="1:37" ht="15.75" customHeight="1" thickBot="1">
      <c r="A55" s="318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9">AVERAGE(I39:I54)</f>
        <v>23</v>
      </c>
      <c r="J55" s="148">
        <f t="shared" si="19"/>
        <v>2000</v>
      </c>
      <c r="K55" s="149">
        <f t="shared" ref="K55" si="20">J55/I55</f>
        <v>86.956521739130437</v>
      </c>
      <c r="L55" s="147">
        <f t="shared" ref="L55:M55" si="21">AVERAGE(L39:L54)</f>
        <v>23</v>
      </c>
      <c r="M55" s="148">
        <f t="shared" si="21"/>
        <v>1772.590323147424</v>
      </c>
      <c r="N55" s="149">
        <f t="shared" ref="N55:N61" si="22">M55/L55</f>
        <v>77.069144484670602</v>
      </c>
      <c r="O55" s="150">
        <f t="shared" ref="O55:O61" si="23">L55-I55</f>
        <v>0</v>
      </c>
      <c r="P55" s="151">
        <f t="shared" ref="P55:P61" si="24">N55-K55</f>
        <v>-9.8873772544598353</v>
      </c>
      <c r="Q55" s="152">
        <f t="shared" ref="Q55:Q61" si="25">N55/K55</f>
        <v>0.88629516157371191</v>
      </c>
      <c r="R55" s="310"/>
      <c r="S55" s="153">
        <f>S39</f>
        <v>0.29166666666666669</v>
      </c>
      <c r="T55" s="154">
        <f>INDEX(T39:T54,COUNTA(T39:T54))</f>
        <v>0.47638888888888886</v>
      </c>
      <c r="U55" s="155"/>
      <c r="V55" s="181"/>
      <c r="W55" s="182"/>
      <c r="X55" s="149"/>
      <c r="Y55" s="206">
        <f t="shared" ref="Y55:Z55" si="26">SUM(Y39:Y54)</f>
        <v>0</v>
      </c>
      <c r="Z55" s="207">
        <f t="shared" si="26"/>
        <v>0</v>
      </c>
      <c r="AA55" s="296"/>
      <c r="AB55" s="297"/>
      <c r="AC55" s="206">
        <f t="shared" ref="AC55:AD55" si="27">SUM(AC39:AC54)</f>
        <v>0</v>
      </c>
      <c r="AD55" s="207">
        <f t="shared" si="27"/>
        <v>0</v>
      </c>
      <c r="AE55" s="296"/>
      <c r="AF55" s="297"/>
      <c r="AG55" s="296"/>
      <c r="AH55" s="297"/>
      <c r="AI55" s="183">
        <f t="shared" ref="AI55:AI61" si="28">M55-J55</f>
        <v>-227.40967685257601</v>
      </c>
      <c r="AJ55" s="152">
        <f t="shared" ref="AJ55:AJ61" si="29">M55/J55</f>
        <v>0.88629516157371202</v>
      </c>
      <c r="AK55" s="315"/>
    </row>
    <row r="56" spans="1:37" ht="15.75" customHeight="1">
      <c r="A56" s="302" t="s">
        <v>207</v>
      </c>
      <c r="B56" s="120" t="s">
        <v>200</v>
      </c>
      <c r="C56" s="383" t="s">
        <v>208</v>
      </c>
      <c r="D56" s="383"/>
      <c r="E56" s="162">
        <v>57.3</v>
      </c>
      <c r="F56" s="103">
        <v>2196</v>
      </c>
      <c r="G56" s="163">
        <f t="shared" ref="G56:G61" si="30">E56*F56</f>
        <v>125830.79999999999</v>
      </c>
      <c r="H56" s="164"/>
      <c r="I56" s="165">
        <v>22</v>
      </c>
      <c r="J56" s="166">
        <v>1800</v>
      </c>
      <c r="K56" s="167">
        <f>J56/I56</f>
        <v>81.818181818181813</v>
      </c>
      <c r="L56" s="168">
        <v>22</v>
      </c>
      <c r="M56" s="166">
        <f t="shared" ref="M56:M61" si="31">F56/V56*60</f>
        <v>1595.1573849878941</v>
      </c>
      <c r="N56" s="167">
        <f t="shared" si="22"/>
        <v>72.507153863086103</v>
      </c>
      <c r="O56" s="169">
        <f t="shared" si="23"/>
        <v>0</v>
      </c>
      <c r="P56" s="170">
        <f t="shared" si="24"/>
        <v>-9.3110279550957102</v>
      </c>
      <c r="Q56" s="171">
        <f t="shared" si="25"/>
        <v>0.88619854721549685</v>
      </c>
      <c r="R56" s="308">
        <f>Q72</f>
        <v>0.88544801308085153</v>
      </c>
      <c r="S56" s="172">
        <v>0.29194444444444445</v>
      </c>
      <c r="T56" s="173">
        <v>0.34930555555555554</v>
      </c>
      <c r="U56" s="174"/>
      <c r="V56" s="175">
        <v>82.599999999999966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311"/>
      <c r="AH56" s="312"/>
      <c r="AI56" s="121">
        <f t="shared" si="28"/>
        <v>-204.84261501210585</v>
      </c>
      <c r="AJ56" s="171">
        <f t="shared" si="29"/>
        <v>0.88619854721549673</v>
      </c>
      <c r="AK56" s="313">
        <f>AJ72</f>
        <v>0.88544801308085153</v>
      </c>
    </row>
    <row r="57" spans="1:37" ht="15.75" customHeight="1">
      <c r="A57" s="303"/>
      <c r="B57" s="106" t="s">
        <v>209</v>
      </c>
      <c r="C57" s="382" t="s">
        <v>210</v>
      </c>
      <c r="D57" s="382"/>
      <c r="E57" s="107">
        <v>71.84</v>
      </c>
      <c r="F57" s="108">
        <v>933</v>
      </c>
      <c r="G57" s="109">
        <f t="shared" si="30"/>
        <v>67026.720000000001</v>
      </c>
      <c r="H57" s="26"/>
      <c r="I57" s="110">
        <v>19</v>
      </c>
      <c r="J57" s="111">
        <v>1800</v>
      </c>
      <c r="K57" s="112">
        <f t="shared" ref="K57:K61" si="32">J57/I57</f>
        <v>94.736842105263165</v>
      </c>
      <c r="L57" s="113">
        <v>19</v>
      </c>
      <c r="M57" s="111">
        <f t="shared" si="31"/>
        <v>1597.9067554709832</v>
      </c>
      <c r="N57" s="112">
        <f t="shared" si="22"/>
        <v>84.100355551104371</v>
      </c>
      <c r="O57" s="114">
        <f t="shared" si="23"/>
        <v>0</v>
      </c>
      <c r="P57" s="115">
        <f t="shared" si="24"/>
        <v>-10.636486554158793</v>
      </c>
      <c r="Q57" s="116">
        <f t="shared" si="25"/>
        <v>0.8877259752616572</v>
      </c>
      <c r="R57" s="309"/>
      <c r="S57" s="47">
        <v>0.3527777777777778</v>
      </c>
      <c r="T57" s="48">
        <v>0.37710648148148146</v>
      </c>
      <c r="U57" s="117">
        <v>5.0000000000000622</v>
      </c>
      <c r="V57" s="118">
        <v>35.033333333333267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300"/>
      <c r="AH57" s="301"/>
      <c r="AI57" s="124">
        <f t="shared" si="28"/>
        <v>-202.09324452901683</v>
      </c>
      <c r="AJ57" s="116">
        <f t="shared" si="29"/>
        <v>0.88772597526165731</v>
      </c>
      <c r="AK57" s="314"/>
    </row>
    <row r="58" spans="1:37" ht="15.75" customHeight="1">
      <c r="A58" s="303"/>
      <c r="B58" s="106" t="s">
        <v>209</v>
      </c>
      <c r="C58" s="382" t="s">
        <v>211</v>
      </c>
      <c r="D58" s="382"/>
      <c r="E58" s="107">
        <v>72.400000000000006</v>
      </c>
      <c r="F58" s="108">
        <v>634</v>
      </c>
      <c r="G58" s="109">
        <f t="shared" si="30"/>
        <v>45901.600000000006</v>
      </c>
      <c r="H58" s="26"/>
      <c r="I58" s="110">
        <v>18</v>
      </c>
      <c r="J58" s="111">
        <v>1800</v>
      </c>
      <c r="K58" s="112">
        <f t="shared" si="32"/>
        <v>100</v>
      </c>
      <c r="L58" s="113">
        <v>18</v>
      </c>
      <c r="M58" s="111">
        <f t="shared" si="31"/>
        <v>1598.319327731095</v>
      </c>
      <c r="N58" s="112">
        <f t="shared" si="22"/>
        <v>88.795518207283052</v>
      </c>
      <c r="O58" s="114">
        <f t="shared" si="23"/>
        <v>0</v>
      </c>
      <c r="P58" s="115">
        <f t="shared" si="24"/>
        <v>-11.204481792716948</v>
      </c>
      <c r="Q58" s="116">
        <f t="shared" si="25"/>
        <v>0.88795518207283053</v>
      </c>
      <c r="R58" s="309"/>
      <c r="S58" s="47">
        <v>0.38069444444444445</v>
      </c>
      <c r="T58" s="48">
        <v>0.3972222222222222</v>
      </c>
      <c r="U58" s="117">
        <v>5.1666666666667016</v>
      </c>
      <c r="V58" s="118">
        <v>23.799999999999962</v>
      </c>
      <c r="W58" s="119"/>
      <c r="X58" s="123"/>
      <c r="Y58" s="106"/>
      <c r="Z58" s="205"/>
      <c r="AA58" s="300"/>
      <c r="AB58" s="301"/>
      <c r="AC58" s="106"/>
      <c r="AD58" s="205"/>
      <c r="AE58" s="300"/>
      <c r="AF58" s="301"/>
      <c r="AG58" s="300"/>
      <c r="AH58" s="301"/>
      <c r="AI58" s="124">
        <f t="shared" si="28"/>
        <v>-201.68067226890503</v>
      </c>
      <c r="AJ58" s="116">
        <f t="shared" si="29"/>
        <v>0.88795518207283053</v>
      </c>
      <c r="AK58" s="314"/>
    </row>
    <row r="59" spans="1:37" ht="15.75" customHeight="1">
      <c r="A59" s="303"/>
      <c r="B59" s="106" t="s">
        <v>209</v>
      </c>
      <c r="C59" s="382" t="s">
        <v>212</v>
      </c>
      <c r="D59" s="382"/>
      <c r="E59" s="107">
        <v>32.06</v>
      </c>
      <c r="F59" s="108">
        <v>416</v>
      </c>
      <c r="G59" s="109">
        <f t="shared" si="30"/>
        <v>13336.960000000001</v>
      </c>
      <c r="H59" s="26"/>
      <c r="I59" s="110">
        <v>19</v>
      </c>
      <c r="J59" s="111">
        <v>3600</v>
      </c>
      <c r="K59" s="112">
        <f t="shared" si="32"/>
        <v>189.47368421052633</v>
      </c>
      <c r="L59" s="113">
        <v>19</v>
      </c>
      <c r="M59" s="111">
        <f t="shared" si="31"/>
        <v>3172.8813559322125</v>
      </c>
      <c r="N59" s="112">
        <f t="shared" si="22"/>
        <v>166.99375557537959</v>
      </c>
      <c r="O59" s="114">
        <f t="shared" si="23"/>
        <v>0</v>
      </c>
      <c r="P59" s="115">
        <f t="shared" si="24"/>
        <v>-22.479928635146734</v>
      </c>
      <c r="Q59" s="116">
        <f t="shared" si="25"/>
        <v>0.88135593220339226</v>
      </c>
      <c r="R59" s="309"/>
      <c r="S59" s="47">
        <v>0.40148148148148149</v>
      </c>
      <c r="T59" s="48">
        <v>0.40694444444444444</v>
      </c>
      <c r="U59" s="117">
        <v>6.1333333333333862</v>
      </c>
      <c r="V59" s="118">
        <v>7.866666666666644</v>
      </c>
      <c r="W59" s="119"/>
      <c r="X59" s="123"/>
      <c r="Y59" s="106"/>
      <c r="Z59" s="205"/>
      <c r="AA59" s="300"/>
      <c r="AB59" s="301"/>
      <c r="AC59" s="106"/>
      <c r="AD59" s="205"/>
      <c r="AE59" s="300"/>
      <c r="AF59" s="301"/>
      <c r="AG59" s="300"/>
      <c r="AH59" s="301"/>
      <c r="AI59" s="217">
        <f t="shared" si="28"/>
        <v>-427.1186440677875</v>
      </c>
      <c r="AJ59" s="218">
        <f t="shared" si="29"/>
        <v>0.88135593220339237</v>
      </c>
      <c r="AK59" s="314"/>
    </row>
    <row r="60" spans="1:37" ht="15.75" customHeight="1">
      <c r="A60" s="304"/>
      <c r="B60" s="106" t="s">
        <v>195</v>
      </c>
      <c r="C60" s="382" t="s">
        <v>213</v>
      </c>
      <c r="D60" s="382"/>
      <c r="E60" s="107">
        <v>57.73</v>
      </c>
      <c r="F60" s="111">
        <v>829</v>
      </c>
      <c r="G60" s="109">
        <f t="shared" si="30"/>
        <v>47858.17</v>
      </c>
      <c r="H60" s="13"/>
      <c r="I60" s="110">
        <v>22</v>
      </c>
      <c r="J60" s="111">
        <v>1800</v>
      </c>
      <c r="K60" s="112">
        <f t="shared" si="32"/>
        <v>81.818181818181813</v>
      </c>
      <c r="L60" s="126">
        <v>22</v>
      </c>
      <c r="M60" s="111">
        <f t="shared" si="31"/>
        <v>1595.082843399249</v>
      </c>
      <c r="N60" s="112">
        <f t="shared" si="22"/>
        <v>72.503765609056771</v>
      </c>
      <c r="O60" s="114">
        <f t="shared" si="23"/>
        <v>0</v>
      </c>
      <c r="P60" s="115">
        <f t="shared" si="24"/>
        <v>-9.3144162091250422</v>
      </c>
      <c r="Q60" s="116">
        <f t="shared" si="25"/>
        <v>0.88615713522180506</v>
      </c>
      <c r="R60" s="309"/>
      <c r="S60" s="47">
        <v>0.41041666666666665</v>
      </c>
      <c r="T60" s="48">
        <v>0.43207175925925928</v>
      </c>
      <c r="U60" s="117">
        <v>4.9999999999999822</v>
      </c>
      <c r="V60" s="118">
        <v>31.183333333333387</v>
      </c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300"/>
      <c r="AH60" s="301"/>
      <c r="AI60" s="217">
        <f t="shared" si="28"/>
        <v>-204.91715660075101</v>
      </c>
      <c r="AJ60" s="218">
        <f t="shared" si="29"/>
        <v>0.88615713522180495</v>
      </c>
      <c r="AK60" s="314"/>
    </row>
    <row r="61" spans="1:37" ht="15.75" customHeight="1">
      <c r="A61" s="304"/>
      <c r="B61" s="106" t="s">
        <v>195</v>
      </c>
      <c r="C61" s="382" t="s">
        <v>214</v>
      </c>
      <c r="D61" s="382"/>
      <c r="E61" s="107">
        <v>57.73</v>
      </c>
      <c r="F61" s="111">
        <v>985</v>
      </c>
      <c r="G61" s="129">
        <f t="shared" si="30"/>
        <v>56864.049999999996</v>
      </c>
      <c r="H61" s="130"/>
      <c r="I61" s="110">
        <v>22</v>
      </c>
      <c r="J61" s="111">
        <v>1800</v>
      </c>
      <c r="K61" s="112">
        <f t="shared" si="32"/>
        <v>81.818181818181813</v>
      </c>
      <c r="L61" s="113">
        <v>22</v>
      </c>
      <c r="M61" s="111">
        <f t="shared" si="31"/>
        <v>1597.2972972972959</v>
      </c>
      <c r="N61" s="112">
        <f t="shared" si="22"/>
        <v>72.604422604422538</v>
      </c>
      <c r="O61" s="114">
        <f t="shared" si="23"/>
        <v>0</v>
      </c>
      <c r="P61" s="115">
        <f t="shared" si="24"/>
        <v>-9.2137592137592748</v>
      </c>
      <c r="Q61" s="116">
        <f t="shared" si="25"/>
        <v>0.88738738738738665</v>
      </c>
      <c r="R61" s="309"/>
      <c r="S61" s="47">
        <v>0.43541666666666667</v>
      </c>
      <c r="T61" s="48">
        <v>0.46111111111111114</v>
      </c>
      <c r="U61" s="117">
        <v>4.8166666666666469</v>
      </c>
      <c r="V61" s="118">
        <v>37.000000000000028</v>
      </c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300"/>
      <c r="AH61" s="301"/>
      <c r="AI61" s="217">
        <f t="shared" si="28"/>
        <v>-202.70270270270407</v>
      </c>
      <c r="AJ61" s="218">
        <f t="shared" si="29"/>
        <v>0.88738738738738665</v>
      </c>
      <c r="AK61" s="314"/>
    </row>
    <row r="62" spans="1:37" ht="15.75" customHeight="1">
      <c r="A62" s="304"/>
      <c r="B62" s="106"/>
      <c r="C62" s="382"/>
      <c r="D62" s="382"/>
      <c r="E62" s="107"/>
      <c r="F62" s="111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23"/>
      <c r="Y62" s="106"/>
      <c r="Z62" s="205"/>
      <c r="AA62" s="300"/>
      <c r="AB62" s="301"/>
      <c r="AC62" s="106"/>
      <c r="AD62" s="205"/>
      <c r="AE62" s="300"/>
      <c r="AF62" s="301"/>
      <c r="AG62" s="300"/>
      <c r="AH62" s="301"/>
      <c r="AI62" s="217"/>
      <c r="AJ62" s="218"/>
      <c r="AK62" s="314"/>
    </row>
    <row r="63" spans="1:37" ht="15.75" customHeight="1">
      <c r="A63" s="304"/>
      <c r="B63" s="106"/>
      <c r="C63" s="382"/>
      <c r="D63" s="382"/>
      <c r="E63" s="107"/>
      <c r="F63" s="111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106"/>
      <c r="Z63" s="205"/>
      <c r="AA63" s="300"/>
      <c r="AB63" s="301"/>
      <c r="AC63" s="106"/>
      <c r="AD63" s="205"/>
      <c r="AE63" s="300"/>
      <c r="AF63" s="301"/>
      <c r="AG63" s="300"/>
      <c r="AH63" s="301"/>
      <c r="AI63" s="217"/>
      <c r="AJ63" s="218"/>
      <c r="AK63" s="314"/>
    </row>
    <row r="64" spans="1:37" ht="15.75" customHeight="1">
      <c r="A64" s="304"/>
      <c r="B64" s="106"/>
      <c r="C64" s="382"/>
      <c r="D64" s="382"/>
      <c r="E64" s="107"/>
      <c r="F64" s="111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23"/>
      <c r="Y64" s="106"/>
      <c r="Z64" s="205"/>
      <c r="AA64" s="300"/>
      <c r="AB64" s="301"/>
      <c r="AC64" s="106"/>
      <c r="AD64" s="205"/>
      <c r="AE64" s="300"/>
      <c r="AF64" s="301"/>
      <c r="AG64" s="300"/>
      <c r="AH64" s="301"/>
      <c r="AI64" s="217"/>
      <c r="AJ64" s="218"/>
      <c r="AK64" s="314"/>
    </row>
    <row r="65" spans="1:37" ht="15.75" customHeight="1">
      <c r="A65" s="304"/>
      <c r="B65" s="106"/>
      <c r="C65" s="382"/>
      <c r="D65" s="382"/>
      <c r="E65" s="107"/>
      <c r="F65" s="111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23"/>
      <c r="Y65" s="106"/>
      <c r="Z65" s="205"/>
      <c r="AA65" s="300"/>
      <c r="AB65" s="301"/>
      <c r="AC65" s="106"/>
      <c r="AD65" s="205"/>
      <c r="AE65" s="300"/>
      <c r="AF65" s="301"/>
      <c r="AG65" s="300"/>
      <c r="AH65" s="301"/>
      <c r="AI65" s="217"/>
      <c r="AJ65" s="218"/>
      <c r="AK65" s="314"/>
    </row>
    <row r="66" spans="1:37" ht="15.75" customHeight="1">
      <c r="A66" s="304"/>
      <c r="B66" s="106"/>
      <c r="C66" s="382"/>
      <c r="D66" s="382"/>
      <c r="E66" s="107"/>
      <c r="F66" s="111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23"/>
      <c r="Y66" s="106"/>
      <c r="Z66" s="205"/>
      <c r="AA66" s="300"/>
      <c r="AB66" s="301"/>
      <c r="AC66" s="106"/>
      <c r="AD66" s="205"/>
      <c r="AE66" s="300"/>
      <c r="AF66" s="301"/>
      <c r="AG66" s="300"/>
      <c r="AH66" s="301"/>
      <c r="AI66" s="217"/>
      <c r="AJ66" s="218"/>
      <c r="AK66" s="314"/>
    </row>
    <row r="67" spans="1:37" ht="15.75" customHeight="1">
      <c r="A67" s="304"/>
      <c r="B67" s="106"/>
      <c r="C67" s="382"/>
      <c r="D67" s="382"/>
      <c r="E67" s="107"/>
      <c r="F67" s="111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23"/>
      <c r="Y67" s="106"/>
      <c r="Z67" s="205"/>
      <c r="AA67" s="300"/>
      <c r="AB67" s="301"/>
      <c r="AC67" s="106"/>
      <c r="AD67" s="205"/>
      <c r="AE67" s="300"/>
      <c r="AF67" s="301"/>
      <c r="AG67" s="300"/>
      <c r="AH67" s="301"/>
      <c r="AI67" s="217"/>
      <c r="AJ67" s="218"/>
      <c r="AK67" s="314"/>
    </row>
    <row r="68" spans="1:37" ht="15.75" customHeight="1">
      <c r="A68" s="304"/>
      <c r="B68" s="106"/>
      <c r="C68" s="382"/>
      <c r="D68" s="382"/>
      <c r="E68" s="107"/>
      <c r="F68" s="111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23"/>
      <c r="Y68" s="106"/>
      <c r="Z68" s="205"/>
      <c r="AA68" s="300"/>
      <c r="AB68" s="301"/>
      <c r="AC68" s="106"/>
      <c r="AD68" s="205"/>
      <c r="AE68" s="300"/>
      <c r="AF68" s="301"/>
      <c r="AG68" s="300"/>
      <c r="AH68" s="301"/>
      <c r="AI68" s="217"/>
      <c r="AJ68" s="218"/>
      <c r="AK68" s="314"/>
    </row>
    <row r="69" spans="1:37" ht="15.75" customHeight="1">
      <c r="A69" s="304"/>
      <c r="B69" s="106"/>
      <c r="C69" s="382"/>
      <c r="D69" s="382"/>
      <c r="E69" s="107"/>
      <c r="F69" s="111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23"/>
      <c r="Y69" s="106"/>
      <c r="Z69" s="205"/>
      <c r="AA69" s="300"/>
      <c r="AB69" s="301"/>
      <c r="AC69" s="106"/>
      <c r="AD69" s="205"/>
      <c r="AE69" s="300"/>
      <c r="AF69" s="301"/>
      <c r="AG69" s="300"/>
      <c r="AH69" s="301"/>
      <c r="AI69" s="217"/>
      <c r="AJ69" s="218"/>
      <c r="AK69" s="314"/>
    </row>
    <row r="70" spans="1:37" ht="15.75" customHeight="1">
      <c r="A70" s="304"/>
      <c r="B70" s="106"/>
      <c r="C70" s="382"/>
      <c r="D70" s="382"/>
      <c r="E70" s="107"/>
      <c r="F70" s="111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23"/>
      <c r="Y70" s="106"/>
      <c r="Z70" s="205"/>
      <c r="AA70" s="300"/>
      <c r="AB70" s="301"/>
      <c r="AC70" s="106"/>
      <c r="AD70" s="205"/>
      <c r="AE70" s="300"/>
      <c r="AF70" s="301"/>
      <c r="AG70" s="300"/>
      <c r="AH70" s="301"/>
      <c r="AI70" s="217"/>
      <c r="AJ70" s="218"/>
      <c r="AK70" s="314"/>
    </row>
    <row r="71" spans="1:37" ht="15.75" customHeight="1">
      <c r="A71" s="304"/>
      <c r="B71" s="106"/>
      <c r="C71" s="382"/>
      <c r="D71" s="382"/>
      <c r="E71" s="209"/>
      <c r="F71" s="111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300"/>
      <c r="AH71" s="301"/>
      <c r="AI71" s="180"/>
      <c r="AJ71" s="133"/>
      <c r="AK71" s="314"/>
    </row>
    <row r="72" spans="1:37" ht="15.75" customHeight="1" thickBot="1">
      <c r="A72" s="305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33">AVERAGE(I56:I71)</f>
        <v>20.333333333333332</v>
      </c>
      <c r="J72" s="148">
        <f t="shared" si="33"/>
        <v>2100</v>
      </c>
      <c r="K72" s="149">
        <f t="shared" ref="K72" si="34">J72/I72</f>
        <v>103.27868852459017</v>
      </c>
      <c r="L72" s="147">
        <f t="shared" ref="L72:M72" si="35">AVERAGE(L56:L71)</f>
        <v>20.333333333333332</v>
      </c>
      <c r="M72" s="148">
        <f t="shared" si="35"/>
        <v>1859.4408274697882</v>
      </c>
      <c r="N72" s="149">
        <f>M72/L72</f>
        <v>91.447909547694508</v>
      </c>
      <c r="O72" s="150">
        <f>L72-I72</f>
        <v>0</v>
      </c>
      <c r="P72" s="151">
        <f>N72-K72</f>
        <v>-11.830778976895658</v>
      </c>
      <c r="Q72" s="152">
        <f>N72/K72</f>
        <v>0.88544801308085153</v>
      </c>
      <c r="R72" s="310"/>
      <c r="S72" s="153">
        <f>S56</f>
        <v>0.29194444444444445</v>
      </c>
      <c r="T72" s="154">
        <f>INDEX(T56:T71,COUNTA(T56:T71))</f>
        <v>0.46111111111111114</v>
      </c>
      <c r="U72" s="155"/>
      <c r="V72" s="181"/>
      <c r="W72" s="182"/>
      <c r="X72" s="149"/>
      <c r="Y72" s="206">
        <f t="shared" ref="Y72:Z72" si="36">SUM(Y56:Y71)</f>
        <v>0</v>
      </c>
      <c r="Z72" s="207">
        <f t="shared" si="36"/>
        <v>0</v>
      </c>
      <c r="AA72" s="296"/>
      <c r="AB72" s="297"/>
      <c r="AC72" s="206">
        <f t="shared" ref="AC72:AD72" si="37">SUM(AC56:AC71)</f>
        <v>0</v>
      </c>
      <c r="AD72" s="207">
        <f t="shared" si="37"/>
        <v>0</v>
      </c>
      <c r="AE72" s="296"/>
      <c r="AF72" s="297"/>
      <c r="AG72" s="296"/>
      <c r="AH72" s="297"/>
      <c r="AI72" s="183">
        <f>M72-J72</f>
        <v>-240.55917253021175</v>
      </c>
      <c r="AJ72" s="152">
        <f>M72/J72</f>
        <v>0.88544801308085153</v>
      </c>
      <c r="AK72" s="315"/>
    </row>
    <row r="73" spans="1:37" ht="15.75" customHeight="1">
      <c r="A73" s="316" t="s">
        <v>115</v>
      </c>
      <c r="B73" s="161" t="s">
        <v>188</v>
      </c>
      <c r="C73" s="306" t="s">
        <v>215</v>
      </c>
      <c r="D73" s="307"/>
      <c r="E73" s="162">
        <v>21.74</v>
      </c>
      <c r="F73" s="103">
        <v>897</v>
      </c>
      <c r="G73" s="163">
        <f t="shared" ref="G73" si="38">E73*F73</f>
        <v>19500.78</v>
      </c>
      <c r="H73" s="164"/>
      <c r="I73" s="165">
        <v>6</v>
      </c>
      <c r="J73" s="166">
        <v>3600</v>
      </c>
      <c r="K73" s="167">
        <f>J73/I73</f>
        <v>600</v>
      </c>
      <c r="L73" s="168">
        <v>6</v>
      </c>
      <c r="M73" s="166">
        <f>F73/V73*60</f>
        <v>3258.5267406659996</v>
      </c>
      <c r="N73" s="167">
        <f>M73/L73</f>
        <v>543.08779011099989</v>
      </c>
      <c r="O73" s="169">
        <f>L73-I73</f>
        <v>0</v>
      </c>
      <c r="P73" s="170">
        <f>N73-K73</f>
        <v>-56.91220988900011</v>
      </c>
      <c r="Q73" s="171">
        <f>N73/K73</f>
        <v>0.90514631685166647</v>
      </c>
      <c r="R73" s="308">
        <f>Q89</f>
        <v>0.90514631685166647</v>
      </c>
      <c r="S73" s="172">
        <v>0.30172453703703705</v>
      </c>
      <c r="T73" s="173">
        <v>0.31319444444444444</v>
      </c>
      <c r="U73" s="174"/>
      <c r="V73" s="175">
        <v>16.516666666666637</v>
      </c>
      <c r="W73" s="176"/>
      <c r="X73" s="177"/>
      <c r="Y73" s="202"/>
      <c r="Z73" s="203"/>
      <c r="AA73" s="311"/>
      <c r="AB73" s="312"/>
      <c r="AC73" s="202"/>
      <c r="AD73" s="203"/>
      <c r="AE73" s="311"/>
      <c r="AF73" s="312"/>
      <c r="AG73" s="311"/>
      <c r="AH73" s="312"/>
      <c r="AI73" s="121">
        <f>M73-J73</f>
        <v>-341.47325933400043</v>
      </c>
      <c r="AJ73" s="171">
        <f>M73/J73</f>
        <v>0.90514631685166658</v>
      </c>
      <c r="AK73" s="313">
        <f>AJ89</f>
        <v>0.90514631685166658</v>
      </c>
    </row>
    <row r="74" spans="1:37" ht="15.75" customHeight="1">
      <c r="A74" s="317"/>
      <c r="B74" s="106"/>
      <c r="C74" s="298"/>
      <c r="D74" s="299"/>
      <c r="E74" s="107"/>
      <c r="F74" s="108"/>
      <c r="G74" s="109"/>
      <c r="H74" s="26"/>
      <c r="I74" s="110"/>
      <c r="J74" s="111"/>
      <c r="K74" s="112"/>
      <c r="L74" s="113"/>
      <c r="M74" s="111"/>
      <c r="N74" s="112"/>
      <c r="O74" s="114"/>
      <c r="P74" s="115"/>
      <c r="Q74" s="116"/>
      <c r="R74" s="309"/>
      <c r="S74" s="47"/>
      <c r="T74" s="48"/>
      <c r="U74" s="117"/>
      <c r="V74" s="118"/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300"/>
      <c r="AH74" s="301"/>
      <c r="AI74" s="124"/>
      <c r="AJ74" s="116"/>
      <c r="AK74" s="314"/>
    </row>
    <row r="75" spans="1:37" ht="15.75" customHeight="1">
      <c r="A75" s="317"/>
      <c r="B75" s="106"/>
      <c r="C75" s="298"/>
      <c r="D75" s="299"/>
      <c r="E75" s="107"/>
      <c r="F75" s="108"/>
      <c r="G75" s="109"/>
      <c r="H75" s="26"/>
      <c r="I75" s="110"/>
      <c r="J75" s="111"/>
      <c r="K75" s="112"/>
      <c r="L75" s="113"/>
      <c r="M75" s="111"/>
      <c r="N75" s="112"/>
      <c r="O75" s="114"/>
      <c r="P75" s="115"/>
      <c r="Q75" s="116"/>
      <c r="R75" s="309"/>
      <c r="S75" s="47"/>
      <c r="T75" s="48"/>
      <c r="U75" s="117"/>
      <c r="V75" s="118"/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300"/>
      <c r="AH75" s="301"/>
      <c r="AI75" s="124"/>
      <c r="AJ75" s="116"/>
      <c r="AK75" s="314"/>
    </row>
    <row r="76" spans="1:37" ht="15.75" customHeight="1">
      <c r="A76" s="317"/>
      <c r="B76" s="106"/>
      <c r="C76" s="298"/>
      <c r="D76" s="299"/>
      <c r="E76" s="107"/>
      <c r="F76" s="108"/>
      <c r="G76" s="109"/>
      <c r="H76" s="26"/>
      <c r="I76" s="110"/>
      <c r="J76" s="111"/>
      <c r="K76" s="112"/>
      <c r="L76" s="113"/>
      <c r="M76" s="111"/>
      <c r="N76" s="112"/>
      <c r="O76" s="114"/>
      <c r="P76" s="115"/>
      <c r="Q76" s="116"/>
      <c r="R76" s="309"/>
      <c r="S76" s="47"/>
      <c r="T76" s="48"/>
      <c r="U76" s="117"/>
      <c r="V76" s="118"/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300"/>
      <c r="AH76" s="301"/>
      <c r="AI76" s="124"/>
      <c r="AJ76" s="116"/>
      <c r="AK76" s="314"/>
    </row>
    <row r="77" spans="1:37" ht="15.75" customHeight="1">
      <c r="A77" s="317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300"/>
      <c r="AH77" s="301"/>
      <c r="AI77" s="124"/>
      <c r="AJ77" s="116"/>
      <c r="AK77" s="314"/>
    </row>
    <row r="78" spans="1:37" ht="15.75" customHeight="1">
      <c r="A78" s="317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300"/>
      <c r="AH78" s="301"/>
      <c r="AI78" s="124"/>
      <c r="AJ78" s="116"/>
      <c r="AK78" s="314"/>
    </row>
    <row r="79" spans="1:37" ht="15.75" customHeight="1">
      <c r="A79" s="317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300"/>
      <c r="AH79" s="301"/>
      <c r="AI79" s="124"/>
      <c r="AJ79" s="116"/>
      <c r="AK79" s="314"/>
    </row>
    <row r="80" spans="1:37" ht="15.75" customHeight="1">
      <c r="A80" s="317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106"/>
      <c r="Z80" s="205"/>
      <c r="AA80" s="300"/>
      <c r="AB80" s="301"/>
      <c r="AC80" s="106"/>
      <c r="AD80" s="205"/>
      <c r="AE80" s="300"/>
      <c r="AF80" s="301"/>
      <c r="AG80" s="300"/>
      <c r="AH80" s="301"/>
      <c r="AI80" s="124"/>
      <c r="AJ80" s="116"/>
      <c r="AK80" s="314"/>
    </row>
    <row r="81" spans="1:37" ht="15.75" customHeight="1">
      <c r="A81" s="317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35"/>
      <c r="Y81" s="106"/>
      <c r="Z81" s="205"/>
      <c r="AA81" s="300"/>
      <c r="AB81" s="301"/>
      <c r="AC81" s="106"/>
      <c r="AD81" s="205"/>
      <c r="AE81" s="300"/>
      <c r="AF81" s="301"/>
      <c r="AG81" s="300"/>
      <c r="AH81" s="301"/>
      <c r="AI81" s="124"/>
      <c r="AJ81" s="116"/>
      <c r="AK81" s="314"/>
    </row>
    <row r="82" spans="1:37" ht="15.75" customHeight="1">
      <c r="A82" s="317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35"/>
      <c r="Y82" s="106"/>
      <c r="Z82" s="205"/>
      <c r="AA82" s="300"/>
      <c r="AB82" s="301"/>
      <c r="AC82" s="106"/>
      <c r="AD82" s="205"/>
      <c r="AE82" s="300"/>
      <c r="AF82" s="301"/>
      <c r="AG82" s="300"/>
      <c r="AH82" s="301"/>
      <c r="AI82" s="124"/>
      <c r="AJ82" s="116"/>
      <c r="AK82" s="314"/>
    </row>
    <row r="83" spans="1:37" ht="15.75" customHeight="1">
      <c r="A83" s="317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35"/>
      <c r="Y83" s="106"/>
      <c r="Z83" s="205"/>
      <c r="AA83" s="300"/>
      <c r="AB83" s="301"/>
      <c r="AC83" s="106"/>
      <c r="AD83" s="205"/>
      <c r="AE83" s="300"/>
      <c r="AF83" s="301"/>
      <c r="AG83" s="300"/>
      <c r="AH83" s="301"/>
      <c r="AI83" s="124"/>
      <c r="AJ83" s="116"/>
      <c r="AK83" s="314"/>
    </row>
    <row r="84" spans="1:37" ht="15.75" customHeight="1">
      <c r="A84" s="317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35"/>
      <c r="Y84" s="106"/>
      <c r="Z84" s="205"/>
      <c r="AA84" s="300"/>
      <c r="AB84" s="301"/>
      <c r="AC84" s="106"/>
      <c r="AD84" s="205"/>
      <c r="AE84" s="300"/>
      <c r="AF84" s="301"/>
      <c r="AG84" s="300"/>
      <c r="AH84" s="301"/>
      <c r="AI84" s="124"/>
      <c r="AJ84" s="116"/>
      <c r="AK84" s="314"/>
    </row>
    <row r="85" spans="1:37" ht="15.75" customHeight="1">
      <c r="A85" s="317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35"/>
      <c r="Y85" s="106"/>
      <c r="Z85" s="205"/>
      <c r="AA85" s="300"/>
      <c r="AB85" s="301"/>
      <c r="AC85" s="106"/>
      <c r="AD85" s="205"/>
      <c r="AE85" s="300"/>
      <c r="AF85" s="301"/>
      <c r="AG85" s="300"/>
      <c r="AH85" s="301"/>
      <c r="AI85" s="124"/>
      <c r="AJ85" s="116"/>
      <c r="AK85" s="314"/>
    </row>
    <row r="86" spans="1:37" ht="15.75" customHeight="1">
      <c r="A86" s="317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35"/>
      <c r="Y86" s="106"/>
      <c r="Z86" s="205"/>
      <c r="AA86" s="300"/>
      <c r="AB86" s="301"/>
      <c r="AC86" s="106"/>
      <c r="AD86" s="205"/>
      <c r="AE86" s="300"/>
      <c r="AF86" s="301"/>
      <c r="AG86" s="300"/>
      <c r="AH86" s="301"/>
      <c r="AI86" s="124"/>
      <c r="AJ86" s="116"/>
      <c r="AK86" s="314"/>
    </row>
    <row r="87" spans="1:37" ht="15.75" customHeight="1">
      <c r="A87" s="317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35"/>
      <c r="Y87" s="106"/>
      <c r="Z87" s="205"/>
      <c r="AA87" s="300"/>
      <c r="AB87" s="301"/>
      <c r="AC87" s="106"/>
      <c r="AD87" s="205"/>
      <c r="AE87" s="300"/>
      <c r="AF87" s="301"/>
      <c r="AG87" s="300"/>
      <c r="AH87" s="301"/>
      <c r="AI87" s="124"/>
      <c r="AJ87" s="116"/>
      <c r="AK87" s="314"/>
    </row>
    <row r="88" spans="1:37" ht="15.75" customHeight="1">
      <c r="A88" s="317"/>
      <c r="B88" s="178"/>
      <c r="C88" s="298"/>
      <c r="D88" s="299"/>
      <c r="E88" s="179"/>
      <c r="F88" s="13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300"/>
      <c r="AH88" s="301"/>
      <c r="AI88" s="180"/>
      <c r="AJ88" s="133"/>
      <c r="AK88" s="314"/>
    </row>
    <row r="89" spans="1:37" ht="15.75" customHeight="1" thickBot="1">
      <c r="A89" s="318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39">AVERAGE(I73:I88)</f>
        <v>6</v>
      </c>
      <c r="J89" s="148">
        <f t="shared" si="39"/>
        <v>3600</v>
      </c>
      <c r="K89" s="149">
        <f t="shared" ref="K89" si="40">J89/I89</f>
        <v>600</v>
      </c>
      <c r="L89" s="147">
        <f t="shared" ref="L89:M89" si="41">AVERAGE(L73:L88)</f>
        <v>6</v>
      </c>
      <c r="M89" s="148">
        <f t="shared" si="41"/>
        <v>3258.5267406659996</v>
      </c>
      <c r="N89" s="149">
        <f>M89/L89</f>
        <v>543.08779011099989</v>
      </c>
      <c r="O89" s="150">
        <f>L89-I89</f>
        <v>0</v>
      </c>
      <c r="P89" s="151">
        <f>N89-K89</f>
        <v>-56.91220988900011</v>
      </c>
      <c r="Q89" s="152">
        <f>N89/K89</f>
        <v>0.90514631685166647</v>
      </c>
      <c r="R89" s="310"/>
      <c r="S89" s="153">
        <f>S73</f>
        <v>0.30172453703703705</v>
      </c>
      <c r="T89" s="154">
        <f>INDEX(T73:T88,COUNTA(T73:T88))</f>
        <v>0.31319444444444444</v>
      </c>
      <c r="U89" s="155"/>
      <c r="V89" s="181"/>
      <c r="W89" s="182"/>
      <c r="X89" s="149"/>
      <c r="Y89" s="206">
        <f t="shared" ref="Y89:Z89" si="42">SUM(Y73:Y88)</f>
        <v>0</v>
      </c>
      <c r="Z89" s="207">
        <f t="shared" si="42"/>
        <v>0</v>
      </c>
      <c r="AA89" s="296"/>
      <c r="AB89" s="297"/>
      <c r="AC89" s="206">
        <f t="shared" ref="AC89:AD89" si="43">SUM(AC73:AC88)</f>
        <v>0</v>
      </c>
      <c r="AD89" s="207">
        <f t="shared" si="43"/>
        <v>0</v>
      </c>
      <c r="AE89" s="296"/>
      <c r="AF89" s="297"/>
      <c r="AG89" s="296"/>
      <c r="AH89" s="297"/>
      <c r="AI89" s="183">
        <f>M89-J89</f>
        <v>-341.47325933400043</v>
      </c>
      <c r="AJ89" s="152">
        <f>M89/J89</f>
        <v>0.90514631685166658</v>
      </c>
      <c r="AK89" s="315"/>
    </row>
    <row r="90" spans="1:37" ht="15.75" customHeight="1">
      <c r="A90" s="302" t="s">
        <v>216</v>
      </c>
      <c r="B90" s="161" t="s">
        <v>186</v>
      </c>
      <c r="C90" s="306" t="s">
        <v>217</v>
      </c>
      <c r="D90" s="307"/>
      <c r="E90" s="162">
        <v>44.3</v>
      </c>
      <c r="F90" s="103">
        <v>642</v>
      </c>
      <c r="G90" s="163">
        <f t="shared" ref="G90:G93" si="44">E90*F90</f>
        <v>28440.6</v>
      </c>
      <c r="H90" s="164"/>
      <c r="I90" s="165">
        <v>17</v>
      </c>
      <c r="J90" s="166">
        <v>2000</v>
      </c>
      <c r="K90" s="167">
        <f>J90/I90</f>
        <v>117.64705882352941</v>
      </c>
      <c r="L90" s="168">
        <v>17</v>
      </c>
      <c r="M90" s="166">
        <f>F90/V90*60</f>
        <v>1772.3926380368152</v>
      </c>
      <c r="N90" s="167">
        <f>M90/L90</f>
        <v>104.25839047275383</v>
      </c>
      <c r="O90" s="169">
        <f>L90-I90</f>
        <v>0</v>
      </c>
      <c r="P90" s="170">
        <f>N90-K90</f>
        <v>-13.388668350775575</v>
      </c>
      <c r="Q90" s="171">
        <f>N90/K90</f>
        <v>0.88619631901840756</v>
      </c>
      <c r="R90" s="308">
        <f>Q106</f>
        <v>0.88235154721744569</v>
      </c>
      <c r="S90" s="172">
        <v>0.70851851851851855</v>
      </c>
      <c r="T90" s="173">
        <v>0.72361111111111109</v>
      </c>
      <c r="U90" s="174"/>
      <c r="V90" s="175">
        <v>21.733333333333267</v>
      </c>
      <c r="W90" s="173"/>
      <c r="X90" s="184"/>
      <c r="Y90" s="202"/>
      <c r="Z90" s="203"/>
      <c r="AA90" s="311"/>
      <c r="AB90" s="312"/>
      <c r="AC90" s="202"/>
      <c r="AD90" s="203"/>
      <c r="AE90" s="311"/>
      <c r="AF90" s="312"/>
      <c r="AG90" s="311"/>
      <c r="AH90" s="312"/>
      <c r="AI90" s="121">
        <f>M90-J90</f>
        <v>-227.60736196318476</v>
      </c>
      <c r="AJ90" s="171">
        <f>M90/J90</f>
        <v>0.88619631901840767</v>
      </c>
      <c r="AK90" s="313">
        <f>AJ106</f>
        <v>0.8823515472174458</v>
      </c>
    </row>
    <row r="91" spans="1:37" ht="15.75" customHeight="1">
      <c r="A91" s="303"/>
      <c r="B91" s="178" t="s">
        <v>186</v>
      </c>
      <c r="C91" s="298" t="s">
        <v>218</v>
      </c>
      <c r="D91" s="299"/>
      <c r="E91" s="107">
        <v>58.17</v>
      </c>
      <c r="F91" s="108">
        <v>2862</v>
      </c>
      <c r="G91" s="109">
        <f t="shared" si="44"/>
        <v>166482.54</v>
      </c>
      <c r="H91" s="26"/>
      <c r="I91" s="110">
        <v>19</v>
      </c>
      <c r="J91" s="111">
        <v>1800</v>
      </c>
      <c r="K91" s="112">
        <f t="shared" ref="K91:K93" si="45">J91/I91</f>
        <v>94.736842105263165</v>
      </c>
      <c r="L91" s="113">
        <v>19</v>
      </c>
      <c r="M91" s="111">
        <f>F91/V91*60</f>
        <v>1573.0076335877854</v>
      </c>
      <c r="N91" s="112">
        <f>M91/L91</f>
        <v>82.789875451988706</v>
      </c>
      <c r="O91" s="114">
        <f>L91-I91</f>
        <v>0</v>
      </c>
      <c r="P91" s="115">
        <f>N91-K91</f>
        <v>-11.946966653274458</v>
      </c>
      <c r="Q91" s="116">
        <f>N91/K91</f>
        <v>0.87389312977099187</v>
      </c>
      <c r="R91" s="309"/>
      <c r="S91" s="47">
        <v>0.7270833333333333</v>
      </c>
      <c r="T91" s="48">
        <v>0.80289351851851853</v>
      </c>
      <c r="U91" s="117">
        <v>4.9999999999999822</v>
      </c>
      <c r="V91" s="118">
        <v>109.16666666666673</v>
      </c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300"/>
      <c r="AH91" s="301"/>
      <c r="AI91" s="124">
        <f>M91-J91</f>
        <v>-226.99236641221455</v>
      </c>
      <c r="AJ91" s="116">
        <f>M91/J91</f>
        <v>0.87389312977099187</v>
      </c>
      <c r="AK91" s="314"/>
    </row>
    <row r="92" spans="1:37" ht="15.75" customHeight="1">
      <c r="A92" s="303"/>
      <c r="B92" s="178" t="s">
        <v>186</v>
      </c>
      <c r="C92" s="298" t="s">
        <v>219</v>
      </c>
      <c r="D92" s="299"/>
      <c r="E92" s="107">
        <v>50.67</v>
      </c>
      <c r="F92" s="108">
        <v>543</v>
      </c>
      <c r="G92" s="109">
        <f t="shared" si="44"/>
        <v>27513.81</v>
      </c>
      <c r="H92" s="26"/>
      <c r="I92" s="110">
        <v>20</v>
      </c>
      <c r="J92" s="111">
        <v>2000</v>
      </c>
      <c r="K92" s="112">
        <f t="shared" si="45"/>
        <v>100</v>
      </c>
      <c r="L92" s="113">
        <v>20</v>
      </c>
      <c r="M92" s="111">
        <f>F92/V92*60</f>
        <v>1767.4502712477492</v>
      </c>
      <c r="N92" s="112">
        <f>M92/L92</f>
        <v>88.372513562387468</v>
      </c>
      <c r="O92" s="114">
        <f>L92-I92</f>
        <v>0</v>
      </c>
      <c r="P92" s="115">
        <f>N92-K92</f>
        <v>-11.627486437612532</v>
      </c>
      <c r="Q92" s="116">
        <f>N92/K92</f>
        <v>0.88372513562387467</v>
      </c>
      <c r="R92" s="309"/>
      <c r="S92" s="47">
        <v>0.80628472222222225</v>
      </c>
      <c r="T92" s="48">
        <v>0.8190856481481481</v>
      </c>
      <c r="U92" s="117">
        <v>4.8833333333333506</v>
      </c>
      <c r="V92" s="118">
        <v>18.433333333333231</v>
      </c>
      <c r="W92" s="119"/>
      <c r="X92" s="123"/>
      <c r="Y92" s="106"/>
      <c r="Z92" s="205"/>
      <c r="AA92" s="300"/>
      <c r="AB92" s="301"/>
      <c r="AC92" s="106"/>
      <c r="AD92" s="205"/>
      <c r="AE92" s="300"/>
      <c r="AF92" s="301"/>
      <c r="AG92" s="300"/>
      <c r="AH92" s="301"/>
      <c r="AI92" s="124">
        <f>M92-J92</f>
        <v>-232.54972875225076</v>
      </c>
      <c r="AJ92" s="116">
        <f>M92/J92</f>
        <v>0.88372513562387467</v>
      </c>
      <c r="AK92" s="314"/>
    </row>
    <row r="93" spans="1:37" ht="15.75" customHeight="1">
      <c r="A93" s="303"/>
      <c r="B93" s="178" t="s">
        <v>186</v>
      </c>
      <c r="C93" s="298" t="s">
        <v>220</v>
      </c>
      <c r="D93" s="299"/>
      <c r="E93" s="107">
        <v>57.3</v>
      </c>
      <c r="F93" s="108">
        <v>1102</v>
      </c>
      <c r="G93" s="109">
        <f t="shared" si="44"/>
        <v>63144.6</v>
      </c>
      <c r="H93" s="26"/>
      <c r="I93" s="110">
        <v>21</v>
      </c>
      <c r="J93" s="111">
        <v>2000</v>
      </c>
      <c r="K93" s="112">
        <f t="shared" si="45"/>
        <v>95.238095238095241</v>
      </c>
      <c r="L93" s="113">
        <v>21</v>
      </c>
      <c r="M93" s="111">
        <f>F93/V93*60</f>
        <v>1769.4915254237271</v>
      </c>
      <c r="N93" s="112">
        <f>M93/L93</f>
        <v>84.261501210653677</v>
      </c>
      <c r="O93" s="114">
        <f>L93-I93</f>
        <v>0</v>
      </c>
      <c r="P93" s="115">
        <f>N93-K93</f>
        <v>-10.976594027441564</v>
      </c>
      <c r="Q93" s="116">
        <f>N93/K93</f>
        <v>0.88474576271186356</v>
      </c>
      <c r="R93" s="309"/>
      <c r="S93" s="47">
        <v>0.82222222222222219</v>
      </c>
      <c r="T93" s="48">
        <v>0.84817129629629628</v>
      </c>
      <c r="U93" s="117">
        <v>4.5166666666666799</v>
      </c>
      <c r="V93" s="118">
        <v>37.366666666666703</v>
      </c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300"/>
      <c r="AH93" s="301"/>
      <c r="AI93" s="124">
        <f>M93-J93</f>
        <v>-230.50847457627287</v>
      </c>
      <c r="AJ93" s="116">
        <f>M93/J93</f>
        <v>0.88474576271186356</v>
      </c>
      <c r="AK93" s="314"/>
    </row>
    <row r="94" spans="1:37" ht="15.75" customHeight="1">
      <c r="A94" s="304"/>
      <c r="B94" s="178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300"/>
      <c r="AH94" s="301"/>
      <c r="AI94" s="124"/>
      <c r="AJ94" s="116"/>
      <c r="AK94" s="314"/>
    </row>
    <row r="95" spans="1:37" ht="15.75" customHeight="1">
      <c r="A95" s="304"/>
      <c r="B95" s="178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300"/>
      <c r="AH95" s="301"/>
      <c r="AI95" s="124"/>
      <c r="AJ95" s="116"/>
      <c r="AK95" s="314"/>
    </row>
    <row r="96" spans="1:37" ht="15.75" customHeight="1">
      <c r="A96" s="304"/>
      <c r="B96" s="178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127"/>
      <c r="T96" s="128"/>
      <c r="U96" s="117"/>
      <c r="V96" s="118"/>
      <c r="W96" s="128"/>
      <c r="X96" s="216"/>
      <c r="Y96" s="106"/>
      <c r="Z96" s="205"/>
      <c r="AA96" s="300"/>
      <c r="AB96" s="301"/>
      <c r="AC96" s="106"/>
      <c r="AD96" s="205"/>
      <c r="AE96" s="300"/>
      <c r="AF96" s="301"/>
      <c r="AG96" s="300"/>
      <c r="AH96" s="301"/>
      <c r="AI96" s="124"/>
      <c r="AJ96" s="116"/>
      <c r="AK96" s="314"/>
    </row>
    <row r="97" spans="1:37" ht="15.75" customHeight="1">
      <c r="A97" s="304"/>
      <c r="B97" s="178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127"/>
      <c r="T97" s="128"/>
      <c r="U97" s="117"/>
      <c r="V97" s="118"/>
      <c r="W97" s="128"/>
      <c r="X97" s="216"/>
      <c r="Y97" s="106"/>
      <c r="Z97" s="205"/>
      <c r="AA97" s="300"/>
      <c r="AB97" s="301"/>
      <c r="AC97" s="106"/>
      <c r="AD97" s="205"/>
      <c r="AE97" s="300"/>
      <c r="AF97" s="301"/>
      <c r="AG97" s="300"/>
      <c r="AH97" s="301"/>
      <c r="AI97" s="124"/>
      <c r="AJ97" s="116"/>
      <c r="AK97" s="314"/>
    </row>
    <row r="98" spans="1:37" ht="15.75" customHeight="1">
      <c r="A98" s="304"/>
      <c r="B98" s="178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127"/>
      <c r="T98" s="128"/>
      <c r="U98" s="117"/>
      <c r="V98" s="118"/>
      <c r="W98" s="128"/>
      <c r="X98" s="216"/>
      <c r="Y98" s="106"/>
      <c r="Z98" s="205"/>
      <c r="AA98" s="300"/>
      <c r="AB98" s="301"/>
      <c r="AC98" s="106"/>
      <c r="AD98" s="205"/>
      <c r="AE98" s="300"/>
      <c r="AF98" s="301"/>
      <c r="AG98" s="300"/>
      <c r="AH98" s="301"/>
      <c r="AI98" s="124"/>
      <c r="AJ98" s="116"/>
      <c r="AK98" s="314"/>
    </row>
    <row r="99" spans="1:37" ht="15.75" customHeight="1">
      <c r="A99" s="304"/>
      <c r="B99" s="178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127"/>
      <c r="T99" s="128"/>
      <c r="U99" s="117"/>
      <c r="V99" s="118"/>
      <c r="W99" s="128"/>
      <c r="X99" s="216"/>
      <c r="Y99" s="106"/>
      <c r="Z99" s="205"/>
      <c r="AA99" s="300"/>
      <c r="AB99" s="301"/>
      <c r="AC99" s="106"/>
      <c r="AD99" s="205"/>
      <c r="AE99" s="300"/>
      <c r="AF99" s="301"/>
      <c r="AG99" s="300"/>
      <c r="AH99" s="301"/>
      <c r="AI99" s="124"/>
      <c r="AJ99" s="116"/>
      <c r="AK99" s="314"/>
    </row>
    <row r="100" spans="1:37" ht="15.75" customHeight="1">
      <c r="A100" s="304"/>
      <c r="B100" s="178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127"/>
      <c r="T100" s="128"/>
      <c r="U100" s="117"/>
      <c r="V100" s="118"/>
      <c r="W100" s="128"/>
      <c r="X100" s="216"/>
      <c r="Y100" s="106"/>
      <c r="Z100" s="205"/>
      <c r="AA100" s="300"/>
      <c r="AB100" s="301"/>
      <c r="AC100" s="106"/>
      <c r="AD100" s="205"/>
      <c r="AE100" s="300"/>
      <c r="AF100" s="301"/>
      <c r="AG100" s="300"/>
      <c r="AH100" s="301"/>
      <c r="AI100" s="124"/>
      <c r="AJ100" s="116"/>
      <c r="AK100" s="314"/>
    </row>
    <row r="101" spans="1:37" ht="15.75" customHeight="1">
      <c r="A101" s="304"/>
      <c r="B101" s="178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127"/>
      <c r="T101" s="128"/>
      <c r="U101" s="117"/>
      <c r="V101" s="118"/>
      <c r="W101" s="128"/>
      <c r="X101" s="216"/>
      <c r="Y101" s="106"/>
      <c r="Z101" s="205"/>
      <c r="AA101" s="300"/>
      <c r="AB101" s="301"/>
      <c r="AC101" s="106"/>
      <c r="AD101" s="205"/>
      <c r="AE101" s="300"/>
      <c r="AF101" s="301"/>
      <c r="AG101" s="300"/>
      <c r="AH101" s="301"/>
      <c r="AI101" s="124"/>
      <c r="AJ101" s="116"/>
      <c r="AK101" s="314"/>
    </row>
    <row r="102" spans="1:37" ht="15.75" customHeight="1">
      <c r="A102" s="304"/>
      <c r="B102" s="178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127"/>
      <c r="T102" s="128"/>
      <c r="U102" s="117"/>
      <c r="V102" s="118"/>
      <c r="W102" s="128"/>
      <c r="X102" s="216"/>
      <c r="Y102" s="106"/>
      <c r="Z102" s="205"/>
      <c r="AA102" s="300"/>
      <c r="AB102" s="301"/>
      <c r="AC102" s="106"/>
      <c r="AD102" s="205"/>
      <c r="AE102" s="300"/>
      <c r="AF102" s="301"/>
      <c r="AG102" s="300"/>
      <c r="AH102" s="301"/>
      <c r="AI102" s="124"/>
      <c r="AJ102" s="116"/>
      <c r="AK102" s="314"/>
    </row>
    <row r="103" spans="1:37" ht="15.75" customHeight="1">
      <c r="A103" s="304"/>
      <c r="B103" s="178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127"/>
      <c r="T103" s="128"/>
      <c r="U103" s="117"/>
      <c r="V103" s="118"/>
      <c r="W103" s="128"/>
      <c r="X103" s="216"/>
      <c r="Y103" s="106"/>
      <c r="Z103" s="205"/>
      <c r="AA103" s="300"/>
      <c r="AB103" s="301"/>
      <c r="AC103" s="106"/>
      <c r="AD103" s="205"/>
      <c r="AE103" s="300"/>
      <c r="AF103" s="301"/>
      <c r="AG103" s="300"/>
      <c r="AH103" s="301"/>
      <c r="AI103" s="124"/>
      <c r="AJ103" s="116"/>
      <c r="AK103" s="314"/>
    </row>
    <row r="104" spans="1:37" ht="15.75" customHeight="1">
      <c r="A104" s="304"/>
      <c r="B104" s="178"/>
      <c r="C104" s="298"/>
      <c r="D104" s="299"/>
      <c r="E104" s="107"/>
      <c r="F104" s="13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127"/>
      <c r="T104" s="128"/>
      <c r="U104" s="117"/>
      <c r="V104" s="118"/>
      <c r="W104" s="128"/>
      <c r="X104" s="216"/>
      <c r="Y104" s="106"/>
      <c r="Z104" s="205"/>
      <c r="AA104" s="300"/>
      <c r="AB104" s="301"/>
      <c r="AC104" s="106"/>
      <c r="AD104" s="205"/>
      <c r="AE104" s="300"/>
      <c r="AF104" s="301"/>
      <c r="AG104" s="300"/>
      <c r="AH104" s="301"/>
      <c r="AI104" s="124"/>
      <c r="AJ104" s="116"/>
      <c r="AK104" s="314"/>
    </row>
    <row r="105" spans="1:37" ht="15.75" customHeight="1">
      <c r="A105" s="304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300"/>
      <c r="AH105" s="301"/>
      <c r="AI105" s="180"/>
      <c r="AJ105" s="133"/>
      <c r="AK105" s="314"/>
    </row>
    <row r="106" spans="1:37" ht="15.75" customHeight="1" thickBot="1">
      <c r="A106" s="305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46">AVERAGE(I90:I105)</f>
        <v>19.25</v>
      </c>
      <c r="J106" s="148">
        <f t="shared" si="46"/>
        <v>1950</v>
      </c>
      <c r="K106" s="149">
        <f t="shared" ref="K106" si="47">J106/I106</f>
        <v>101.2987012987013</v>
      </c>
      <c r="L106" s="147">
        <f t="shared" ref="L106:M106" si="48">AVERAGE(L90:L105)</f>
        <v>19.25</v>
      </c>
      <c r="M106" s="148">
        <f t="shared" si="48"/>
        <v>1720.5855170740192</v>
      </c>
      <c r="N106" s="149">
        <f>M106/L106</f>
        <v>89.381065822026969</v>
      </c>
      <c r="O106" s="150">
        <f>L106-I106</f>
        <v>0</v>
      </c>
      <c r="P106" s="151">
        <f>N106-K106</f>
        <v>-11.917635476674334</v>
      </c>
      <c r="Q106" s="152">
        <f>N106/K106</f>
        <v>0.88235154721744569</v>
      </c>
      <c r="R106" s="310"/>
      <c r="S106" s="153">
        <f>S90</f>
        <v>0.70851851851851855</v>
      </c>
      <c r="T106" s="154">
        <f>INDEX(T90:T105,COUNTA(T90:T105))</f>
        <v>0.84817129629629628</v>
      </c>
      <c r="U106" s="155"/>
      <c r="V106" s="181"/>
      <c r="W106" s="182"/>
      <c r="X106" s="149"/>
      <c r="Y106" s="206">
        <f t="shared" ref="Y106:Z106" si="49">SUM(Y90:Y105)</f>
        <v>0</v>
      </c>
      <c r="Z106" s="207">
        <f t="shared" si="49"/>
        <v>0</v>
      </c>
      <c r="AA106" s="296"/>
      <c r="AB106" s="297"/>
      <c r="AC106" s="206">
        <f t="shared" ref="AC106:AD106" si="50">SUM(AC90:AC105)</f>
        <v>0</v>
      </c>
      <c r="AD106" s="207">
        <f t="shared" si="50"/>
        <v>0</v>
      </c>
      <c r="AE106" s="296"/>
      <c r="AF106" s="297"/>
      <c r="AG106" s="296"/>
      <c r="AH106" s="297"/>
      <c r="AI106" s="183">
        <f>M106-J106</f>
        <v>-229.41448292598079</v>
      </c>
      <c r="AJ106" s="152">
        <f>M106/J106</f>
        <v>0.8823515472174458</v>
      </c>
      <c r="AK106" s="315"/>
    </row>
    <row r="107" spans="1:37" ht="15.75" customHeight="1">
      <c r="A107" s="316" t="s">
        <v>221</v>
      </c>
      <c r="B107" s="161" t="s">
        <v>186</v>
      </c>
      <c r="C107" s="306" t="s">
        <v>222</v>
      </c>
      <c r="D107" s="307"/>
      <c r="E107" s="162">
        <v>56.79</v>
      </c>
      <c r="F107" s="174">
        <v>1719</v>
      </c>
      <c r="G107" s="163">
        <f t="shared" ref="G107:G110" si="51">E107*F107</f>
        <v>97622.01</v>
      </c>
      <c r="H107" s="164"/>
      <c r="I107" s="165">
        <v>23</v>
      </c>
      <c r="J107" s="166">
        <v>2000</v>
      </c>
      <c r="K107" s="167">
        <f>J107/I107</f>
        <v>86.956521739130437</v>
      </c>
      <c r="L107" s="168">
        <v>23</v>
      </c>
      <c r="M107" s="166">
        <f>F107/V107*60</f>
        <v>1770.6437768240344</v>
      </c>
      <c r="N107" s="167">
        <f>M107/L107</f>
        <v>76.984512035827578</v>
      </c>
      <c r="O107" s="169">
        <f>L107-I107</f>
        <v>0</v>
      </c>
      <c r="P107" s="170">
        <f>N107-K107</f>
        <v>-9.9720097033028594</v>
      </c>
      <c r="Q107" s="171">
        <f>N107/K107</f>
        <v>0.88532188841201709</v>
      </c>
      <c r="R107" s="308">
        <f>Q123</f>
        <v>0.88524576133057287</v>
      </c>
      <c r="S107" s="172">
        <v>0.70833333333333337</v>
      </c>
      <c r="T107" s="173">
        <v>0.74878472222222225</v>
      </c>
      <c r="U107" s="174"/>
      <c r="V107" s="175">
        <v>58.249999999999993</v>
      </c>
      <c r="W107" s="103"/>
      <c r="X107" s="104"/>
      <c r="Y107" s="202"/>
      <c r="Z107" s="203"/>
      <c r="AA107" s="311"/>
      <c r="AB107" s="312"/>
      <c r="AC107" s="202"/>
      <c r="AD107" s="203"/>
      <c r="AE107" s="311"/>
      <c r="AF107" s="312"/>
      <c r="AG107" s="311"/>
      <c r="AH107" s="312"/>
      <c r="AI107" s="121">
        <f>M107-J107</f>
        <v>-229.35622317596562</v>
      </c>
      <c r="AJ107" s="171">
        <f>M107/J107</f>
        <v>0.8853218884120172</v>
      </c>
      <c r="AK107" s="379">
        <f>AJ123</f>
        <v>0.88524576133057276</v>
      </c>
    </row>
    <row r="108" spans="1:37" ht="15.75" customHeight="1">
      <c r="A108" s="317"/>
      <c r="B108" s="178" t="s">
        <v>186</v>
      </c>
      <c r="C108" s="298" t="s">
        <v>223</v>
      </c>
      <c r="D108" s="299"/>
      <c r="E108" s="107">
        <v>56.87</v>
      </c>
      <c r="F108" s="117">
        <v>1211</v>
      </c>
      <c r="G108" s="109">
        <f t="shared" si="51"/>
        <v>68869.569999999992</v>
      </c>
      <c r="H108" s="26"/>
      <c r="I108" s="110">
        <v>23</v>
      </c>
      <c r="J108" s="111">
        <v>2000</v>
      </c>
      <c r="K108" s="112">
        <f t="shared" ref="K108:K110" si="52">J108/I108</f>
        <v>86.956521739130437</v>
      </c>
      <c r="L108" s="113">
        <v>23</v>
      </c>
      <c r="M108" s="111">
        <f>F108/V108*60</f>
        <v>1771.4750101584737</v>
      </c>
      <c r="N108" s="112">
        <f>M108/L108</f>
        <v>77.020652615585817</v>
      </c>
      <c r="O108" s="114">
        <f>L108-I108</f>
        <v>0</v>
      </c>
      <c r="P108" s="115">
        <f>N108-K108</f>
        <v>-9.9358691235446202</v>
      </c>
      <c r="Q108" s="116">
        <f>N108/K108</f>
        <v>0.88573750507923688</v>
      </c>
      <c r="R108" s="309"/>
      <c r="S108" s="47">
        <v>0.75208333333333333</v>
      </c>
      <c r="T108" s="48">
        <v>0.7805671296296296</v>
      </c>
      <c r="U108" s="117">
        <v>4.7499999999999432</v>
      </c>
      <c r="V108" s="118">
        <v>41.01666666666663</v>
      </c>
      <c r="W108" s="119"/>
      <c r="X108" s="123"/>
      <c r="Y108" s="106"/>
      <c r="Z108" s="205"/>
      <c r="AA108" s="300"/>
      <c r="AB108" s="301"/>
      <c r="AC108" s="106"/>
      <c r="AD108" s="205"/>
      <c r="AE108" s="300"/>
      <c r="AF108" s="301"/>
      <c r="AG108" s="300"/>
      <c r="AH108" s="301"/>
      <c r="AI108" s="124">
        <f>M108-J108</f>
        <v>-228.52498984152635</v>
      </c>
      <c r="AJ108" s="116">
        <f>M108/J108</f>
        <v>0.88573750507923688</v>
      </c>
      <c r="AK108" s="380"/>
    </row>
    <row r="109" spans="1:37" ht="15.75" customHeight="1">
      <c r="A109" s="317"/>
      <c r="B109" s="178" t="s">
        <v>186</v>
      </c>
      <c r="C109" s="298" t="s">
        <v>224</v>
      </c>
      <c r="D109" s="299"/>
      <c r="E109" s="107">
        <v>47.6</v>
      </c>
      <c r="F109" s="117">
        <v>1505</v>
      </c>
      <c r="G109" s="109">
        <f t="shared" si="51"/>
        <v>71638</v>
      </c>
      <c r="H109" s="26"/>
      <c r="I109" s="110">
        <v>23</v>
      </c>
      <c r="J109" s="111">
        <v>2000</v>
      </c>
      <c r="K109" s="112">
        <f t="shared" si="52"/>
        <v>86.956521739130437</v>
      </c>
      <c r="L109" s="113">
        <v>23</v>
      </c>
      <c r="M109" s="111">
        <f>F109/V109*60</f>
        <v>1768.2767624020908</v>
      </c>
      <c r="N109" s="112">
        <f>M109/L109</f>
        <v>76.881598365308292</v>
      </c>
      <c r="O109" s="114">
        <f>L109-I109</f>
        <v>0</v>
      </c>
      <c r="P109" s="115">
        <f>N109-K109</f>
        <v>-10.074923373822145</v>
      </c>
      <c r="Q109" s="116">
        <f>N109/K109</f>
        <v>0.88413838120104538</v>
      </c>
      <c r="R109" s="309"/>
      <c r="S109" s="47">
        <v>0.78402777777777777</v>
      </c>
      <c r="T109" s="48">
        <v>0.81949074074074069</v>
      </c>
      <c r="U109" s="117">
        <v>4.9833333333333663</v>
      </c>
      <c r="V109" s="118">
        <v>51.066666666666606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300"/>
      <c r="AH109" s="301"/>
      <c r="AI109" s="124">
        <f>M109-J109</f>
        <v>-231.72323759790925</v>
      </c>
      <c r="AJ109" s="116">
        <f>M109/J109</f>
        <v>0.88413838120104538</v>
      </c>
      <c r="AK109" s="380"/>
    </row>
    <row r="110" spans="1:37" ht="15.75" customHeight="1">
      <c r="A110" s="317"/>
      <c r="B110" s="178" t="s">
        <v>186</v>
      </c>
      <c r="C110" s="298" t="s">
        <v>225</v>
      </c>
      <c r="D110" s="299"/>
      <c r="E110" s="107">
        <v>54.09</v>
      </c>
      <c r="F110" s="117">
        <v>2773</v>
      </c>
      <c r="G110" s="109">
        <f t="shared" si="51"/>
        <v>149991.57</v>
      </c>
      <c r="H110" s="26"/>
      <c r="I110" s="110">
        <v>19</v>
      </c>
      <c r="J110" s="111">
        <v>2000</v>
      </c>
      <c r="K110" s="112">
        <f t="shared" si="52"/>
        <v>105.26315789473684</v>
      </c>
      <c r="L110" s="113">
        <v>19</v>
      </c>
      <c r="M110" s="111">
        <f>F110/V110*60</f>
        <v>1771.5705412599837</v>
      </c>
      <c r="N110" s="112">
        <f>M110/L110</f>
        <v>93.240554803157039</v>
      </c>
      <c r="O110" s="114">
        <f>L110-I110</f>
        <v>0</v>
      </c>
      <c r="P110" s="115">
        <f>N110-K110</f>
        <v>-12.022603091579796</v>
      </c>
      <c r="Q110" s="116">
        <f>N110/K110</f>
        <v>0.88578527062999191</v>
      </c>
      <c r="R110" s="309"/>
      <c r="S110" s="47">
        <v>0.82297453703703705</v>
      </c>
      <c r="T110" s="48">
        <v>0.8881944444444444</v>
      </c>
      <c r="U110" s="117">
        <v>5.0166666666667581</v>
      </c>
      <c r="V110" s="118">
        <v>93.916666666666586</v>
      </c>
      <c r="W110" s="119"/>
      <c r="X110" s="123"/>
      <c r="Y110" s="106"/>
      <c r="Z110" s="205"/>
      <c r="AA110" s="300"/>
      <c r="AB110" s="301"/>
      <c r="AC110" s="106"/>
      <c r="AD110" s="205"/>
      <c r="AE110" s="300"/>
      <c r="AF110" s="301"/>
      <c r="AG110" s="300"/>
      <c r="AH110" s="301"/>
      <c r="AI110" s="124">
        <f>M110-J110</f>
        <v>-228.42945874001634</v>
      </c>
      <c r="AJ110" s="116">
        <f>M110/J110</f>
        <v>0.88578527062999179</v>
      </c>
      <c r="AK110" s="380"/>
    </row>
    <row r="111" spans="1:37" ht="15.75" customHeight="1">
      <c r="A111" s="317"/>
      <c r="B111" s="178"/>
      <c r="C111" s="298"/>
      <c r="D111" s="299"/>
      <c r="E111" s="107"/>
      <c r="F111" s="117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106"/>
      <c r="Z111" s="205"/>
      <c r="AA111" s="300"/>
      <c r="AB111" s="301"/>
      <c r="AC111" s="106"/>
      <c r="AD111" s="205"/>
      <c r="AE111" s="300"/>
      <c r="AF111" s="301"/>
      <c r="AG111" s="300"/>
      <c r="AH111" s="301"/>
      <c r="AI111" s="124"/>
      <c r="AJ111" s="116"/>
      <c r="AK111" s="380"/>
    </row>
    <row r="112" spans="1:37" ht="15.75" customHeight="1">
      <c r="A112" s="317"/>
      <c r="B112" s="178"/>
      <c r="C112" s="298"/>
      <c r="D112" s="299"/>
      <c r="E112" s="107"/>
      <c r="F112" s="117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106"/>
      <c r="Z112" s="205"/>
      <c r="AA112" s="300"/>
      <c r="AB112" s="301"/>
      <c r="AC112" s="106"/>
      <c r="AD112" s="205"/>
      <c r="AE112" s="300"/>
      <c r="AF112" s="301"/>
      <c r="AG112" s="300"/>
      <c r="AH112" s="301"/>
      <c r="AI112" s="124"/>
      <c r="AJ112" s="116"/>
      <c r="AK112" s="380"/>
    </row>
    <row r="113" spans="1:37" ht="15.75" customHeight="1">
      <c r="A113" s="317"/>
      <c r="B113" s="178"/>
      <c r="C113" s="298"/>
      <c r="D113" s="299"/>
      <c r="E113" s="107"/>
      <c r="F113" s="117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106"/>
      <c r="Z113" s="205"/>
      <c r="AA113" s="300"/>
      <c r="AB113" s="301"/>
      <c r="AC113" s="106"/>
      <c r="AD113" s="205"/>
      <c r="AE113" s="300"/>
      <c r="AF113" s="301"/>
      <c r="AG113" s="300"/>
      <c r="AH113" s="301"/>
      <c r="AI113" s="124"/>
      <c r="AJ113" s="116"/>
      <c r="AK113" s="380"/>
    </row>
    <row r="114" spans="1:37" ht="15.75" customHeight="1">
      <c r="A114" s="317"/>
      <c r="B114" s="178"/>
      <c r="C114" s="298"/>
      <c r="D114" s="299"/>
      <c r="E114" s="107"/>
      <c r="F114" s="117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300"/>
      <c r="AH114" s="301"/>
      <c r="AI114" s="124"/>
      <c r="AJ114" s="116"/>
      <c r="AK114" s="380"/>
    </row>
    <row r="115" spans="1:37" ht="15.75" customHeight="1">
      <c r="A115" s="317"/>
      <c r="B115" s="178"/>
      <c r="C115" s="298"/>
      <c r="D115" s="299"/>
      <c r="E115" s="107"/>
      <c r="F115" s="117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23"/>
      <c r="Y115" s="106"/>
      <c r="Z115" s="205"/>
      <c r="AA115" s="300"/>
      <c r="AB115" s="301"/>
      <c r="AC115" s="106"/>
      <c r="AD115" s="205"/>
      <c r="AE115" s="300"/>
      <c r="AF115" s="301"/>
      <c r="AG115" s="300"/>
      <c r="AH115" s="301"/>
      <c r="AI115" s="124"/>
      <c r="AJ115" s="116"/>
      <c r="AK115" s="380"/>
    </row>
    <row r="116" spans="1:37" ht="15.75" customHeight="1">
      <c r="A116" s="317"/>
      <c r="B116" s="178"/>
      <c r="C116" s="298"/>
      <c r="D116" s="299"/>
      <c r="E116" s="107"/>
      <c r="F116" s="117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23"/>
      <c r="Y116" s="106"/>
      <c r="Z116" s="205"/>
      <c r="AA116" s="300"/>
      <c r="AB116" s="301"/>
      <c r="AC116" s="106"/>
      <c r="AD116" s="205"/>
      <c r="AE116" s="300"/>
      <c r="AF116" s="301"/>
      <c r="AG116" s="300"/>
      <c r="AH116" s="301"/>
      <c r="AI116" s="124"/>
      <c r="AJ116" s="116"/>
      <c r="AK116" s="380"/>
    </row>
    <row r="117" spans="1:37" ht="15.75" customHeight="1">
      <c r="A117" s="317"/>
      <c r="B117" s="178"/>
      <c r="C117" s="298"/>
      <c r="D117" s="299"/>
      <c r="E117" s="107"/>
      <c r="F117" s="117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23"/>
      <c r="Y117" s="106"/>
      <c r="Z117" s="205"/>
      <c r="AA117" s="300"/>
      <c r="AB117" s="301"/>
      <c r="AC117" s="106"/>
      <c r="AD117" s="205"/>
      <c r="AE117" s="300"/>
      <c r="AF117" s="301"/>
      <c r="AG117" s="300"/>
      <c r="AH117" s="301"/>
      <c r="AI117" s="124"/>
      <c r="AJ117" s="116"/>
      <c r="AK117" s="380"/>
    </row>
    <row r="118" spans="1:37" ht="15.75" customHeight="1">
      <c r="A118" s="317"/>
      <c r="B118" s="178"/>
      <c r="C118" s="298"/>
      <c r="D118" s="299"/>
      <c r="E118" s="107"/>
      <c r="F118" s="117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23"/>
      <c r="Y118" s="106"/>
      <c r="Z118" s="205"/>
      <c r="AA118" s="300"/>
      <c r="AB118" s="301"/>
      <c r="AC118" s="106"/>
      <c r="AD118" s="205"/>
      <c r="AE118" s="300"/>
      <c r="AF118" s="301"/>
      <c r="AG118" s="300"/>
      <c r="AH118" s="301"/>
      <c r="AI118" s="124"/>
      <c r="AJ118" s="116"/>
      <c r="AK118" s="380"/>
    </row>
    <row r="119" spans="1:37" ht="15.75" customHeight="1">
      <c r="A119" s="317"/>
      <c r="B119" s="178"/>
      <c r="C119" s="298"/>
      <c r="D119" s="299"/>
      <c r="E119" s="107"/>
      <c r="F119" s="117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23"/>
      <c r="Y119" s="106"/>
      <c r="Z119" s="205"/>
      <c r="AA119" s="300"/>
      <c r="AB119" s="301"/>
      <c r="AC119" s="106"/>
      <c r="AD119" s="205"/>
      <c r="AE119" s="300"/>
      <c r="AF119" s="301"/>
      <c r="AG119" s="300"/>
      <c r="AH119" s="301"/>
      <c r="AI119" s="124"/>
      <c r="AJ119" s="116"/>
      <c r="AK119" s="380"/>
    </row>
    <row r="120" spans="1:37" ht="15.75" customHeight="1">
      <c r="A120" s="317"/>
      <c r="B120" s="178"/>
      <c r="C120" s="298"/>
      <c r="D120" s="299"/>
      <c r="E120" s="107"/>
      <c r="F120" s="117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210"/>
      <c r="X120" s="211"/>
      <c r="Y120" s="106"/>
      <c r="Z120" s="205"/>
      <c r="AA120" s="300"/>
      <c r="AB120" s="301"/>
      <c r="AC120" s="106"/>
      <c r="AD120" s="205"/>
      <c r="AE120" s="300"/>
      <c r="AF120" s="301"/>
      <c r="AG120" s="300"/>
      <c r="AH120" s="301"/>
      <c r="AI120" s="124"/>
      <c r="AJ120" s="116"/>
      <c r="AK120" s="380"/>
    </row>
    <row r="121" spans="1:37" ht="15.75" customHeight="1">
      <c r="A121" s="317"/>
      <c r="B121" s="178"/>
      <c r="C121" s="298"/>
      <c r="D121" s="299"/>
      <c r="E121" s="107"/>
      <c r="F121" s="117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212"/>
      <c r="X121" s="213"/>
      <c r="Y121" s="106"/>
      <c r="Z121" s="205"/>
      <c r="AA121" s="300"/>
      <c r="AB121" s="301"/>
      <c r="AC121" s="106"/>
      <c r="AD121" s="205"/>
      <c r="AE121" s="300"/>
      <c r="AF121" s="301"/>
      <c r="AG121" s="300"/>
      <c r="AH121" s="301"/>
      <c r="AI121" s="124"/>
      <c r="AJ121" s="116"/>
      <c r="AK121" s="380"/>
    </row>
    <row r="122" spans="1:37" ht="15.75" customHeight="1">
      <c r="A122" s="317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47"/>
      <c r="T122" s="48"/>
      <c r="U122" s="140"/>
      <c r="V122" s="118"/>
      <c r="W122" s="212"/>
      <c r="X122" s="213"/>
      <c r="Y122" s="106"/>
      <c r="Z122" s="205"/>
      <c r="AA122" s="300"/>
      <c r="AB122" s="301"/>
      <c r="AC122" s="106"/>
      <c r="AD122" s="205"/>
      <c r="AE122" s="300"/>
      <c r="AF122" s="301"/>
      <c r="AG122" s="300"/>
      <c r="AH122" s="301"/>
      <c r="AI122" s="124"/>
      <c r="AJ122" s="116"/>
      <c r="AK122" s="380"/>
    </row>
    <row r="123" spans="1:37" ht="15.75" customHeight="1" thickBot="1">
      <c r="A123" s="318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53">AVERAGE(I107:I122)</f>
        <v>22</v>
      </c>
      <c r="J123" s="148">
        <f t="shared" si="53"/>
        <v>2000</v>
      </c>
      <c r="K123" s="149">
        <f t="shared" ref="K123" si="54">J123/I123</f>
        <v>90.909090909090907</v>
      </c>
      <c r="L123" s="147">
        <f t="shared" ref="L123:M123" si="55">AVERAGE(L107:L122)</f>
        <v>22</v>
      </c>
      <c r="M123" s="148">
        <f t="shared" si="55"/>
        <v>1770.4915226611456</v>
      </c>
      <c r="N123" s="149">
        <f>M123/L123</f>
        <v>80.476887393688443</v>
      </c>
      <c r="O123" s="150">
        <f>L123-I123</f>
        <v>0</v>
      </c>
      <c r="P123" s="151">
        <f>N123-K123</f>
        <v>-10.432203515402463</v>
      </c>
      <c r="Q123" s="152">
        <f>N123/K123</f>
        <v>0.88524576133057287</v>
      </c>
      <c r="R123" s="310"/>
      <c r="S123" s="153">
        <f>S107</f>
        <v>0.70833333333333337</v>
      </c>
      <c r="T123" s="154">
        <f>INDEX(T107:T122,COUNTA(T107:T122))</f>
        <v>0.8881944444444444</v>
      </c>
      <c r="U123" s="155"/>
      <c r="V123" s="181"/>
      <c r="W123" s="214"/>
      <c r="X123" s="215"/>
      <c r="Y123" s="206">
        <f t="shared" ref="Y123:Z123" si="56">SUM(Y107:Y122)</f>
        <v>0</v>
      </c>
      <c r="Z123" s="207">
        <f t="shared" si="56"/>
        <v>0</v>
      </c>
      <c r="AA123" s="296"/>
      <c r="AB123" s="297"/>
      <c r="AC123" s="206">
        <f t="shared" ref="AC123:AD123" si="57">SUM(AC107:AC122)</f>
        <v>0</v>
      </c>
      <c r="AD123" s="207">
        <f t="shared" si="57"/>
        <v>0</v>
      </c>
      <c r="AE123" s="296"/>
      <c r="AF123" s="297"/>
      <c r="AG123" s="296"/>
      <c r="AH123" s="297"/>
      <c r="AI123" s="183">
        <f>M123-J123</f>
        <v>-229.50847733885439</v>
      </c>
      <c r="AJ123" s="152">
        <f>M123/J123</f>
        <v>0.88524576133057276</v>
      </c>
      <c r="AK123" s="381"/>
    </row>
    <row r="125" spans="1:37">
      <c r="AA125" s="294" t="s">
        <v>165</v>
      </c>
      <c r="AB125" s="294"/>
      <c r="AE125" s="5" t="s">
        <v>226</v>
      </c>
      <c r="AF125" s="190"/>
      <c r="AG125" s="190"/>
      <c r="AH125" s="190"/>
    </row>
    <row r="126" spans="1:37">
      <c r="AA126" s="294" t="s">
        <v>166</v>
      </c>
      <c r="AB126" s="294"/>
      <c r="AE126" s="5" t="s">
        <v>227</v>
      </c>
      <c r="AF126" s="190"/>
      <c r="AG126" s="190"/>
      <c r="AH126" s="190"/>
    </row>
    <row r="127" spans="1:37">
      <c r="AA127" s="294" t="s">
        <v>167</v>
      </c>
      <c r="AB127" s="294"/>
      <c r="AE127" s="5" t="s">
        <v>228</v>
      </c>
      <c r="AF127" s="190"/>
      <c r="AG127" s="190"/>
      <c r="AH127" s="190"/>
    </row>
    <row r="128" spans="1:37">
      <c r="AA128" s="294" t="s">
        <v>168</v>
      </c>
      <c r="AB128" s="294"/>
      <c r="AE128" s="5" t="s">
        <v>229</v>
      </c>
      <c r="AF128" s="190"/>
      <c r="AG128" s="190"/>
      <c r="AH128" s="190"/>
    </row>
    <row r="129" spans="27:34">
      <c r="AA129" s="294" t="s">
        <v>169</v>
      </c>
      <c r="AB129" s="294"/>
      <c r="AE129" s="5" t="s">
        <v>230</v>
      </c>
      <c r="AF129" s="190"/>
      <c r="AG129" s="190"/>
      <c r="AH129" s="190"/>
    </row>
    <row r="130" spans="27:34">
      <c r="AA130" s="294" t="s">
        <v>170</v>
      </c>
      <c r="AB130" s="294"/>
      <c r="AE130" s="5" t="s">
        <v>231</v>
      </c>
      <c r="AF130" s="190"/>
      <c r="AG130" s="190"/>
      <c r="AH130" s="190"/>
    </row>
    <row r="131" spans="27:34">
      <c r="AA131" s="294" t="s">
        <v>171</v>
      </c>
      <c r="AB131" s="294"/>
      <c r="AE131" s="221" t="s">
        <v>232</v>
      </c>
      <c r="AF131" s="190"/>
      <c r="AG131" s="190"/>
      <c r="AH131" s="190"/>
    </row>
    <row r="132" spans="27:34">
      <c r="AA132" s="294" t="s">
        <v>172</v>
      </c>
      <c r="AB132" s="294"/>
      <c r="AE132" s="221" t="s">
        <v>233</v>
      </c>
      <c r="AF132" s="190"/>
      <c r="AG132" s="190"/>
      <c r="AH132" s="190"/>
    </row>
    <row r="133" spans="27:34">
      <c r="AA133" s="294" t="s">
        <v>173</v>
      </c>
      <c r="AB133" s="294"/>
      <c r="AE133" s="221" t="s">
        <v>234</v>
      </c>
      <c r="AF133" s="190"/>
      <c r="AG133" s="190"/>
      <c r="AH133" s="190"/>
    </row>
    <row r="134" spans="27:34">
      <c r="AA134" s="294" t="s">
        <v>174</v>
      </c>
      <c r="AB134" s="294"/>
      <c r="AE134" s="221"/>
      <c r="AF134" s="190"/>
      <c r="AG134" s="190"/>
      <c r="AH134" s="190"/>
    </row>
    <row r="135" spans="27:34">
      <c r="AA135" s="294" t="s">
        <v>175</v>
      </c>
      <c r="AB135" s="294"/>
      <c r="AE135" s="221"/>
      <c r="AF135" s="190"/>
      <c r="AG135" s="190"/>
      <c r="AH135" s="190"/>
    </row>
    <row r="136" spans="27:34">
      <c r="AA136" s="294" t="s">
        <v>176</v>
      </c>
      <c r="AB136" s="294"/>
      <c r="AE136" s="190"/>
      <c r="AF136" s="190"/>
      <c r="AG136" s="190"/>
      <c r="AH136" s="190"/>
    </row>
    <row r="137" spans="27:34">
      <c r="AA137" s="294" t="s">
        <v>177</v>
      </c>
      <c r="AB137" s="294"/>
      <c r="AE137" s="190"/>
      <c r="AF137" s="190"/>
      <c r="AG137" s="190"/>
      <c r="AH137" s="190"/>
    </row>
  </sheetData>
  <mergeCells count="548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</mergeCells>
  <phoneticPr fontId="5" type="noConversion"/>
  <conditionalFormatting sqref="O5:O123">
    <cfRule type="cellIs" dxfId="686" priority="2" operator="greaterThan">
      <formula>0</formula>
    </cfRule>
  </conditionalFormatting>
  <conditionalFormatting sqref="P5:P123 AI5:AI123">
    <cfRule type="cellIs" dxfId="685" priority="5" operator="lessThan">
      <formula>0</formula>
    </cfRule>
  </conditionalFormatting>
  <conditionalFormatting sqref="Q5:Q123 AJ5:AJ123">
    <cfRule type="cellIs" dxfId="684" priority="3" operator="greaterThan">
      <formula>1</formula>
    </cfRule>
    <cfRule type="cellIs" dxfId="683" priority="4" operator="lessThan">
      <formula>0.8</formula>
    </cfRule>
  </conditionalFormatting>
  <conditionalFormatting sqref="AK5 R5:R123 AK90:AK107">
    <cfRule type="cellIs" dxfId="682" priority="6" operator="lessThan">
      <formula>0.8</formula>
    </cfRule>
  </conditionalFormatting>
  <conditionalFormatting sqref="AK22">
    <cfRule type="cellIs" dxfId="681" priority="10" operator="lessThan">
      <formula>0.8</formula>
    </cfRule>
  </conditionalFormatting>
  <conditionalFormatting sqref="AK37">
    <cfRule type="cellIs" dxfId="680" priority="9" operator="lessThan">
      <formula>0.8</formula>
    </cfRule>
  </conditionalFormatting>
  <conditionalFormatting sqref="AK39:AK74">
    <cfRule type="cellIs" dxfId="679" priority="7" operator="lessThan">
      <formula>0.8</formula>
    </cfRule>
  </conditionalFormatting>
  <conditionalFormatting sqref="AK80:AK88">
    <cfRule type="cellIs" dxfId="678" priority="8" operator="lessThan">
      <formula>0.8</formula>
    </cfRule>
  </conditionalFormatting>
  <conditionalFormatting sqref="AK122">
    <cfRule type="cellIs" dxfId="677" priority="1" operator="lessThan">
      <formula>0.8</formula>
    </cfRule>
  </conditionalFormatting>
  <dataValidations count="2">
    <dataValidation type="list" allowBlank="1" showInputMessage="1" showErrorMessage="1" sqref="AA5:AB123" xr:uid="{9DD497BE-A64E-4A6A-8178-797CD6735EB9}">
      <formula1>$AA$125:$AA$137</formula1>
    </dataValidation>
    <dataValidation type="list" allowBlank="1" showInputMessage="1" showErrorMessage="1" sqref="AE5:AH123" xr:uid="{FCBA25B2-F6B8-4D79-9384-BC88E05CDBA1}">
      <formula1>$AE$125:$AE$133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24906-5107-4244-9FFC-3F3D180383FB}">
  <sheetPr>
    <tabColor theme="8" tint="0.59999389629810485"/>
  </sheetPr>
  <dimension ref="B1:AR42"/>
  <sheetViews>
    <sheetView zoomScale="70" zoomScaleNormal="70" workbookViewId="0">
      <selection activeCell="O43" sqref="O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239</v>
      </c>
      <c r="D3" s="284"/>
      <c r="E3" s="3" t="s">
        <v>3</v>
      </c>
      <c r="F3" s="285">
        <f>'1226(18度C)'!D1+'1226(4度C)'!D1</f>
        <v>131807</v>
      </c>
      <c r="G3" s="286"/>
      <c r="H3" s="3" t="s">
        <v>4</v>
      </c>
      <c r="I3" s="287">
        <f>'1226(18度C)'!F1+'1226(4度C)'!F1</f>
        <v>4055490.6799999997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495.93666915560294</v>
      </c>
      <c r="F6" s="259" t="e">
        <f>AVERAGE(#REF!,D14:K14)</f>
        <v>#REF!</v>
      </c>
      <c r="G6" s="260">
        <f>AVERAGE(D14:K14)</f>
        <v>196.89372397494091</v>
      </c>
      <c r="H6" s="261"/>
      <c r="I6" s="260">
        <f>AVERAGE(L14:O14)</f>
        <v>96.103896103896105</v>
      </c>
      <c r="J6" s="261"/>
      <c r="K6" s="260">
        <f>AVERAGE(D32:O32)</f>
        <v>693.69411764705887</v>
      </c>
      <c r="L6" s="261"/>
      <c r="M6" s="260">
        <f>AVERAGE(P32:X32)</f>
        <v>757.15527506549176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438.71712203122638</v>
      </c>
      <c r="F7" s="255" t="e">
        <f>AVERAGE(#REF!,D15:K15)</f>
        <v>#REF!</v>
      </c>
      <c r="G7" s="256">
        <f>AVERAGE(D15:K15)</f>
        <v>176.85686945668272</v>
      </c>
      <c r="H7" s="257"/>
      <c r="I7" s="256">
        <f>AVERAGE(L15:O15)</f>
        <v>84.782988274491828</v>
      </c>
      <c r="J7" s="257"/>
      <c r="K7" s="256">
        <f>AVERAGE(D33:O33)</f>
        <v>612.23869409190206</v>
      </c>
      <c r="L7" s="257"/>
      <c r="M7" s="256">
        <f>AVERAGE(P33:X33)</f>
        <v>668.62945604778849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0.88460069407399244</v>
      </c>
      <c r="F8" s="264" t="e">
        <f>AVERAGE(D16:K16,#REF!)</f>
        <v>#REF!</v>
      </c>
      <c r="G8" s="243">
        <f>AVERAGE(D16:K16)</f>
        <v>0.89052342305929277</v>
      </c>
      <c r="H8" s="244"/>
      <c r="I8" s="243">
        <f>AVERAGE(L16:O16)</f>
        <v>0.88235379878294928</v>
      </c>
      <c r="J8" s="244"/>
      <c r="K8" s="243">
        <f>AVERAGE(D34:O34)</f>
        <v>0.8826983991565498</v>
      </c>
      <c r="L8" s="244"/>
      <c r="M8" s="243">
        <f>AVERAGE(P34:X34)</f>
        <v>0.88147901812255147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 t="s">
        <v>43</v>
      </c>
      <c r="E14" s="28">
        <v>97.391304347826093</v>
      </c>
      <c r="F14" s="28">
        <v>96.84210526315789</v>
      </c>
      <c r="G14" s="28">
        <v>86.956521739130437</v>
      </c>
      <c r="H14" s="28">
        <v>103.27868852459017</v>
      </c>
      <c r="I14" s="28">
        <v>600</v>
      </c>
      <c r="J14" s="28" t="s">
        <v>43</v>
      </c>
      <c r="K14" s="29" t="s">
        <v>43</v>
      </c>
      <c r="L14" s="27" t="s">
        <v>43</v>
      </c>
      <c r="M14" s="30">
        <v>101.2987012987013</v>
      </c>
      <c r="N14" s="28">
        <v>90.909090909090907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 t="s">
        <v>43</v>
      </c>
      <c r="E15" s="35">
        <v>86.479230778669958</v>
      </c>
      <c r="F15" s="35">
        <v>85.930625957790966</v>
      </c>
      <c r="G15" s="35">
        <v>77.062735506307888</v>
      </c>
      <c r="H15" s="35">
        <v>91.455111684004464</v>
      </c>
      <c r="I15" s="35">
        <v>543.35664335664035</v>
      </c>
      <c r="J15" s="35" t="s">
        <v>43</v>
      </c>
      <c r="K15" s="36" t="s">
        <v>43</v>
      </c>
      <c r="L15" s="34" t="s">
        <v>43</v>
      </c>
      <c r="M15" s="37">
        <v>89.095628055544111</v>
      </c>
      <c r="N15" s="35">
        <v>80.470348493439531</v>
      </c>
      <c r="O15" s="38" t="s">
        <v>43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 t="s">
        <v>43</v>
      </c>
      <c r="E16" s="43">
        <f t="shared" ref="E16:I16" si="0">E15/E14</f>
        <v>0.88795638745955752</v>
      </c>
      <c r="F16" s="43">
        <f t="shared" si="0"/>
        <v>0.88732711586849367</v>
      </c>
      <c r="G16" s="43">
        <f t="shared" si="0"/>
        <v>0.88622145832254073</v>
      </c>
      <c r="H16" s="43">
        <f t="shared" si="0"/>
        <v>0.88551774805147176</v>
      </c>
      <c r="I16" s="43">
        <f t="shared" si="0"/>
        <v>0.90559440559440063</v>
      </c>
      <c r="J16" s="43" t="s">
        <v>43</v>
      </c>
      <c r="K16" s="44" t="s">
        <v>43</v>
      </c>
      <c r="L16" s="42" t="s">
        <v>43</v>
      </c>
      <c r="M16" s="45">
        <f t="shared" ref="M16:N16" si="1">M15/M14</f>
        <v>0.87953376413806361</v>
      </c>
      <c r="N16" s="43">
        <f t="shared" si="1"/>
        <v>0.88517383342783484</v>
      </c>
      <c r="O16" s="46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 t="s">
        <v>43</v>
      </c>
      <c r="E17" s="48">
        <v>0.25</v>
      </c>
      <c r="F17" s="48">
        <v>0.2502199074074074</v>
      </c>
      <c r="G17" s="48">
        <v>0.29185185185185186</v>
      </c>
      <c r="H17" s="48">
        <v>0.29200231481481481</v>
      </c>
      <c r="I17" s="48">
        <v>0.30416666666666664</v>
      </c>
      <c r="J17" s="48" t="s">
        <v>43</v>
      </c>
      <c r="K17" s="48" t="s">
        <v>43</v>
      </c>
      <c r="L17" s="47" t="s">
        <v>43</v>
      </c>
      <c r="M17" s="49">
        <v>0.70833333333333337</v>
      </c>
      <c r="N17" s="48">
        <v>0.70834490740740741</v>
      </c>
      <c r="O17" s="50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 t="s">
        <v>43</v>
      </c>
      <c r="E18" s="48">
        <v>0.53611111111111109</v>
      </c>
      <c r="F18" s="48">
        <v>0.53832175925925929</v>
      </c>
      <c r="G18" s="48">
        <v>0.46140046296296294</v>
      </c>
      <c r="H18" s="48">
        <v>0.44583333333333336</v>
      </c>
      <c r="I18" s="48">
        <v>0.31409722222222225</v>
      </c>
      <c r="J18" s="48" t="s">
        <v>43</v>
      </c>
      <c r="K18" s="48" t="s">
        <v>43</v>
      </c>
      <c r="L18" s="47" t="s">
        <v>43</v>
      </c>
      <c r="M18" s="49">
        <v>0.83703703703703702</v>
      </c>
      <c r="N18" s="48">
        <v>0.86736111111111114</v>
      </c>
      <c r="O18" s="50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 t="s">
        <v>43</v>
      </c>
      <c r="E23" s="64">
        <v>23</v>
      </c>
      <c r="F23" s="64">
        <v>19</v>
      </c>
      <c r="G23" s="64">
        <v>23</v>
      </c>
      <c r="H23" s="64">
        <v>20.333333333333332</v>
      </c>
      <c r="I23" s="64">
        <v>6</v>
      </c>
      <c r="J23" s="64" t="s">
        <v>43</v>
      </c>
      <c r="K23" s="65" t="s">
        <v>43</v>
      </c>
      <c r="L23" s="63" t="s">
        <v>43</v>
      </c>
      <c r="M23" s="66">
        <v>19.25</v>
      </c>
      <c r="N23" s="64">
        <v>22</v>
      </c>
      <c r="O23" s="67" t="s">
        <v>43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248.66666666666669</v>
      </c>
      <c r="H32" s="28">
        <v>433.33333333333331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715.38461538461547</v>
      </c>
      <c r="U32" s="28" t="s">
        <v>43</v>
      </c>
      <c r="V32" s="28">
        <v>825</v>
      </c>
      <c r="W32" s="28">
        <v>969.23076923076928</v>
      </c>
      <c r="X32" s="31">
        <v>1023.5294117647059</v>
      </c>
    </row>
    <row r="33" spans="2:24" ht="39.6" customHeight="1">
      <c r="B33" s="240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216.50446359386385</v>
      </c>
      <c r="H33" s="35">
        <v>386.12952543906175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693.42410200969607</v>
      </c>
      <c r="N33" s="35">
        <v>1001.8457898376573</v>
      </c>
      <c r="O33" s="35">
        <v>763.28958957923112</v>
      </c>
      <c r="P33" s="34">
        <v>219.25908736575096</v>
      </c>
      <c r="Q33" s="35" t="s">
        <v>43</v>
      </c>
      <c r="R33" s="35" t="s">
        <v>43</v>
      </c>
      <c r="S33" s="35" t="s">
        <v>43</v>
      </c>
      <c r="T33" s="35">
        <v>635.23752293932409</v>
      </c>
      <c r="U33" s="35" t="s">
        <v>43</v>
      </c>
      <c r="V33" s="35">
        <v>736.15141050478564</v>
      </c>
      <c r="W33" s="35">
        <v>858.89912579767793</v>
      </c>
      <c r="X33" s="38">
        <v>893.60013363140388</v>
      </c>
    </row>
    <row r="34" spans="2:24" ht="40.15" customHeight="1">
      <c r="B34" s="240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0.87066138174476071</v>
      </c>
      <c r="H34" s="43">
        <f>H33/H32</f>
        <v>0.8910681356286041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0.89304619198218427</v>
      </c>
      <c r="N34" s="43">
        <f>N33/N32</f>
        <v>0.87117025203274545</v>
      </c>
      <c r="O34" s="43">
        <f>O33/O32</f>
        <v>0.88754603439445479</v>
      </c>
      <c r="P34" s="42">
        <f>P33/P32</f>
        <v>0.86790055415609757</v>
      </c>
      <c r="Q34" s="43" t="s">
        <v>43</v>
      </c>
      <c r="R34" s="43" t="s">
        <v>43</v>
      </c>
      <c r="S34" s="43" t="s">
        <v>43</v>
      </c>
      <c r="T34" s="43">
        <f>T33/T32</f>
        <v>0.88796642991518415</v>
      </c>
      <c r="U34" s="43" t="s">
        <v>43</v>
      </c>
      <c r="V34" s="43">
        <f>V33/V32</f>
        <v>0.89230474000580073</v>
      </c>
      <c r="W34" s="43">
        <f>W33/W32</f>
        <v>0.8861657647118899</v>
      </c>
      <c r="X34" s="46">
        <f>X33/X32</f>
        <v>0.87305760182378545</v>
      </c>
    </row>
    <row r="35" spans="2:24" ht="17.25" customHeight="1">
      <c r="B35" s="225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0.31736111111111109</v>
      </c>
      <c r="H35" s="48">
        <v>0.2502199074074074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0.25</v>
      </c>
      <c r="N35" s="48">
        <v>0.25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>
        <v>0.70833333333333337</v>
      </c>
      <c r="U35" s="48" t="s">
        <v>43</v>
      </c>
      <c r="V35" s="48">
        <v>0.70851851851851855</v>
      </c>
      <c r="W35" s="48">
        <v>0.70853009259259259</v>
      </c>
      <c r="X35" s="50">
        <v>0.70833333333333337</v>
      </c>
    </row>
    <row r="36" spans="2:24" ht="17.25" customHeight="1">
      <c r="B36" s="226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0.49103009259259262</v>
      </c>
      <c r="H36" s="48">
        <v>0.28541666666666665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0.38431712962962961</v>
      </c>
      <c r="N36" s="48">
        <v>0.44166666666666665</v>
      </c>
      <c r="O36" s="48">
        <v>0.37361111111111112</v>
      </c>
      <c r="P36" s="47">
        <v>0.80444444444444441</v>
      </c>
      <c r="Q36" s="48" t="s">
        <v>43</v>
      </c>
      <c r="R36" s="48" t="s">
        <v>43</v>
      </c>
      <c r="S36" s="48" t="s">
        <v>43</v>
      </c>
      <c r="T36" s="48">
        <v>0.85972222222222228</v>
      </c>
      <c r="U36" s="48" t="s">
        <v>43</v>
      </c>
      <c r="V36" s="48">
        <v>0.86950231481481477</v>
      </c>
      <c r="W36" s="48">
        <v>0.96750000000000003</v>
      </c>
      <c r="X36" s="50">
        <v>0.96550925925925923</v>
      </c>
    </row>
    <row r="37" spans="2:24" ht="17.25" customHeight="1">
      <c r="B37" s="226" t="s">
        <v>54</v>
      </c>
      <c r="C37" s="227"/>
      <c r="D37" s="64" t="s">
        <v>43</v>
      </c>
      <c r="E37" s="64" t="s">
        <v>43</v>
      </c>
      <c r="F37" s="64" t="s">
        <v>43</v>
      </c>
      <c r="G37" s="64">
        <v>12.5</v>
      </c>
      <c r="H37" s="64">
        <v>6</v>
      </c>
      <c r="I37" s="64" t="s">
        <v>43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4</v>
      </c>
      <c r="W37" s="64">
        <v>3.25</v>
      </c>
      <c r="X37" s="67">
        <v>3.4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2411-A1D1-40DD-B71D-544E6F0D5C4F}">
  <sheetPr>
    <tabColor theme="8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pane="bottomLeft" activeCell="O43" sqref="O43"/>
      <selection activeCell="O43" sqref="O43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SUM(F5:F174)</f>
        <v>89019</v>
      </c>
      <c r="E1" s="94" t="s">
        <v>4</v>
      </c>
      <c r="F1" s="95">
        <f>SUM(G5:G174)</f>
        <v>1789027.7599999995</v>
      </c>
      <c r="G1" s="96" t="s">
        <v>85</v>
      </c>
      <c r="H1" s="97">
        <f>L21+L38+L55+L72+L89+L106+L123+L140+L157+L174</f>
        <v>58.733333333333334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46017</v>
      </c>
      <c r="B2" s="353"/>
      <c r="C2" s="98" t="s">
        <v>41</v>
      </c>
      <c r="D2" s="99">
        <f>AVERAGE(N21,N38,N55,N72,N89,N106,N123,N140,N157,N174)</f>
        <v>640.43407506984522</v>
      </c>
      <c r="E2" s="99" t="s">
        <v>92</v>
      </c>
      <c r="F2" s="100">
        <f>F1/D1</f>
        <v>20.097145103854228</v>
      </c>
      <c r="G2" s="101" t="s">
        <v>93</v>
      </c>
      <c r="H2" s="102">
        <f>COUNT(H5:H174)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16" t="s">
        <v>115</v>
      </c>
      <c r="B5" s="106" t="s">
        <v>116</v>
      </c>
      <c r="C5" s="306" t="s">
        <v>117</v>
      </c>
      <c r="D5" s="307"/>
      <c r="E5" s="107">
        <v>19.7</v>
      </c>
      <c r="F5" s="108">
        <v>427</v>
      </c>
      <c r="G5" s="109">
        <v>8411.9</v>
      </c>
      <c r="H5" s="26"/>
      <c r="I5" s="110">
        <v>6</v>
      </c>
      <c r="J5" s="111">
        <v>2500</v>
      </c>
      <c r="K5" s="112">
        <f t="shared" ref="K5:K10" si="0">J5/I5</f>
        <v>416.66666666666669</v>
      </c>
      <c r="L5" s="113">
        <v>6</v>
      </c>
      <c r="M5" s="111">
        <f t="shared" ref="M5:M10" si="1">F5/V5*60</f>
        <v>2253.9589442815163</v>
      </c>
      <c r="N5" s="112">
        <f t="shared" ref="N5:N10" si="2">M5/L5</f>
        <v>375.65982404691937</v>
      </c>
      <c r="O5" s="114">
        <f t="shared" ref="O5:O10" si="3">L5-I5</f>
        <v>0</v>
      </c>
      <c r="P5" s="115">
        <f t="shared" ref="P5:P10" si="4">N5-K5</f>
        <v>-41.006842619747317</v>
      </c>
      <c r="Q5" s="116">
        <f t="shared" ref="Q5:Q10" si="5">N5/K5</f>
        <v>0.90158357771260644</v>
      </c>
      <c r="R5" s="308">
        <f>Q21</f>
        <v>0.87066138174476071</v>
      </c>
      <c r="S5" s="47">
        <v>0.31736111111111109</v>
      </c>
      <c r="T5" s="48">
        <v>0.32525462962962964</v>
      </c>
      <c r="U5" s="117">
        <v>4.6999999999999353</v>
      </c>
      <c r="V5" s="118">
        <v>11.366666666666712</v>
      </c>
      <c r="W5" s="119"/>
      <c r="X5" s="177"/>
      <c r="Y5" s="311"/>
      <c r="Z5" s="312"/>
      <c r="AA5" s="121">
        <f t="shared" ref="AA5:AA10" si="6">M5-J5</f>
        <v>-246.04105571848368</v>
      </c>
      <c r="AB5" s="171">
        <f t="shared" ref="AB5:AB10" si="7">M5/J5</f>
        <v>0.90158357771260655</v>
      </c>
      <c r="AC5" s="313">
        <f>AB21</f>
        <v>0.87066138174476071</v>
      </c>
    </row>
    <row r="6" spans="1:29" ht="15.75" customHeight="1">
      <c r="A6" s="317"/>
      <c r="B6" s="106" t="s">
        <v>118</v>
      </c>
      <c r="C6" s="298" t="s">
        <v>119</v>
      </c>
      <c r="D6" s="299"/>
      <c r="E6" s="107">
        <v>28.57</v>
      </c>
      <c r="F6" s="108">
        <v>2214</v>
      </c>
      <c r="G6" s="109">
        <v>63253.98</v>
      </c>
      <c r="H6" s="26"/>
      <c r="I6" s="110">
        <v>12</v>
      </c>
      <c r="J6" s="111">
        <v>3600</v>
      </c>
      <c r="K6" s="112">
        <f t="shared" si="0"/>
        <v>300</v>
      </c>
      <c r="L6" s="113">
        <v>12</v>
      </c>
      <c r="M6" s="111">
        <f t="shared" si="1"/>
        <v>3109.7932110807656</v>
      </c>
      <c r="N6" s="112">
        <f t="shared" si="2"/>
        <v>259.14943425673044</v>
      </c>
      <c r="O6" s="114">
        <f t="shared" si="3"/>
        <v>0</v>
      </c>
      <c r="P6" s="115">
        <f t="shared" si="4"/>
        <v>-40.850565743269556</v>
      </c>
      <c r="Q6" s="116">
        <f t="shared" si="5"/>
        <v>0.86383144752243479</v>
      </c>
      <c r="R6" s="309"/>
      <c r="S6" s="47">
        <v>0.32866898148148149</v>
      </c>
      <c r="T6" s="48">
        <v>0.35833333333333334</v>
      </c>
      <c r="U6" s="117">
        <v>4.9166666666666625</v>
      </c>
      <c r="V6" s="118">
        <v>42.716666666666654</v>
      </c>
      <c r="W6" s="119"/>
      <c r="X6" s="123"/>
      <c r="Y6" s="300"/>
      <c r="Z6" s="301"/>
      <c r="AA6" s="124">
        <f t="shared" si="6"/>
        <v>-490.20678891923444</v>
      </c>
      <c r="AB6" s="116">
        <f t="shared" si="7"/>
        <v>0.8638314475224349</v>
      </c>
      <c r="AC6" s="314"/>
    </row>
    <row r="7" spans="1:29" ht="15.75" customHeight="1">
      <c r="A7" s="317"/>
      <c r="B7" s="106" t="s">
        <v>116</v>
      </c>
      <c r="C7" s="298" t="s">
        <v>120</v>
      </c>
      <c r="D7" s="299"/>
      <c r="E7" s="107">
        <v>29.85</v>
      </c>
      <c r="F7" s="108">
        <v>1593</v>
      </c>
      <c r="G7" s="109">
        <v>47551.05</v>
      </c>
      <c r="H7" s="26"/>
      <c r="I7" s="110">
        <v>17</v>
      </c>
      <c r="J7" s="111">
        <v>3600</v>
      </c>
      <c r="K7" s="112">
        <f t="shared" si="0"/>
        <v>211.76470588235293</v>
      </c>
      <c r="L7" s="113">
        <v>17</v>
      </c>
      <c r="M7" s="111">
        <f t="shared" si="1"/>
        <v>3118.4339314844947</v>
      </c>
      <c r="N7" s="112">
        <f t="shared" si="2"/>
        <v>183.43729008732322</v>
      </c>
      <c r="O7" s="114">
        <f t="shared" si="3"/>
        <v>0</v>
      </c>
      <c r="P7" s="115">
        <f t="shared" si="4"/>
        <v>-28.327415795029708</v>
      </c>
      <c r="Q7" s="116">
        <f t="shared" si="5"/>
        <v>0.86623164763458194</v>
      </c>
      <c r="R7" s="309"/>
      <c r="S7" s="47">
        <v>0.36204861111111108</v>
      </c>
      <c r="T7" s="48">
        <v>0.38333333333333336</v>
      </c>
      <c r="U7" s="117">
        <v>5.349999999999957</v>
      </c>
      <c r="V7" s="118">
        <v>30.650000000000077</v>
      </c>
      <c r="W7" s="119"/>
      <c r="X7" s="123"/>
      <c r="Y7" s="300"/>
      <c r="Z7" s="301"/>
      <c r="AA7" s="124">
        <f t="shared" si="6"/>
        <v>-481.56606851550532</v>
      </c>
      <c r="AB7" s="116">
        <f t="shared" si="7"/>
        <v>0.86623164763458183</v>
      </c>
      <c r="AC7" s="314"/>
    </row>
    <row r="8" spans="1:29" ht="15.75" customHeight="1">
      <c r="A8" s="317"/>
      <c r="B8" s="106" t="s">
        <v>116</v>
      </c>
      <c r="C8" s="298" t="s">
        <v>121</v>
      </c>
      <c r="D8" s="299"/>
      <c r="E8" s="107">
        <v>29.52</v>
      </c>
      <c r="F8" s="108">
        <v>1496</v>
      </c>
      <c r="G8" s="109">
        <v>44161.919999999998</v>
      </c>
      <c r="H8" s="13"/>
      <c r="I8" s="110">
        <v>17</v>
      </c>
      <c r="J8" s="111">
        <v>3600</v>
      </c>
      <c r="K8" s="112">
        <f t="shared" si="0"/>
        <v>211.76470588235293</v>
      </c>
      <c r="L8" s="126">
        <v>17</v>
      </c>
      <c r="M8" s="111">
        <f t="shared" si="1"/>
        <v>3118.4713375796182</v>
      </c>
      <c r="N8" s="112">
        <f t="shared" si="2"/>
        <v>183.43949044585989</v>
      </c>
      <c r="O8" s="114">
        <f t="shared" si="3"/>
        <v>0</v>
      </c>
      <c r="P8" s="115">
        <f t="shared" si="4"/>
        <v>-28.325215436493039</v>
      </c>
      <c r="Q8" s="116">
        <f t="shared" si="5"/>
        <v>0.86624203821656065</v>
      </c>
      <c r="R8" s="309"/>
      <c r="S8" s="47">
        <v>0.38695601851851852</v>
      </c>
      <c r="T8" s="48">
        <v>0.40694444444444444</v>
      </c>
      <c r="U8" s="117">
        <v>5.2166666666666295</v>
      </c>
      <c r="V8" s="118">
        <v>28.783333333333331</v>
      </c>
      <c r="W8" s="119"/>
      <c r="X8" s="123"/>
      <c r="Y8" s="300"/>
      <c r="Z8" s="301"/>
      <c r="AA8" s="124">
        <f t="shared" si="6"/>
        <v>-481.52866242038181</v>
      </c>
      <c r="AB8" s="116">
        <f t="shared" si="7"/>
        <v>0.86624203821656065</v>
      </c>
      <c r="AC8" s="314"/>
    </row>
    <row r="9" spans="1:29" ht="15.75" customHeight="1">
      <c r="A9" s="317"/>
      <c r="B9" s="106" t="s">
        <v>116</v>
      </c>
      <c r="C9" s="298" t="s">
        <v>122</v>
      </c>
      <c r="D9" s="299"/>
      <c r="E9" s="107">
        <v>25.64</v>
      </c>
      <c r="F9" s="108">
        <v>1014</v>
      </c>
      <c r="G9" s="129">
        <v>25998.959999999999</v>
      </c>
      <c r="H9" s="130"/>
      <c r="I9" s="110">
        <v>11</v>
      </c>
      <c r="J9" s="111">
        <v>3600</v>
      </c>
      <c r="K9" s="112">
        <f t="shared" si="0"/>
        <v>327.27272727272725</v>
      </c>
      <c r="L9" s="113">
        <v>11</v>
      </c>
      <c r="M9" s="111">
        <f t="shared" si="1"/>
        <v>3149.611734253665</v>
      </c>
      <c r="N9" s="112">
        <f t="shared" si="2"/>
        <v>286.32833947760588</v>
      </c>
      <c r="O9" s="114">
        <f t="shared" si="3"/>
        <v>0</v>
      </c>
      <c r="P9" s="115">
        <f t="shared" si="4"/>
        <v>-40.944387795121372</v>
      </c>
      <c r="Q9" s="116">
        <f t="shared" si="5"/>
        <v>0.87489214840379581</v>
      </c>
      <c r="R9" s="309"/>
      <c r="S9" s="47">
        <v>0.41041666666666665</v>
      </c>
      <c r="T9" s="48">
        <v>0.42383101851851851</v>
      </c>
      <c r="U9" s="117">
        <v>4.9999999999999822</v>
      </c>
      <c r="V9" s="118">
        <v>19.316666666666677</v>
      </c>
      <c r="W9" s="119"/>
      <c r="X9" s="123"/>
      <c r="Y9" s="300"/>
      <c r="Z9" s="301"/>
      <c r="AA9" s="124">
        <f t="shared" si="6"/>
        <v>-450.38826574633504</v>
      </c>
      <c r="AB9" s="116">
        <f t="shared" si="7"/>
        <v>0.87489214840379581</v>
      </c>
      <c r="AC9" s="314"/>
    </row>
    <row r="10" spans="1:29" ht="15.75" customHeight="1">
      <c r="A10" s="317"/>
      <c r="B10" s="106" t="s">
        <v>116</v>
      </c>
      <c r="C10" s="298" t="s">
        <v>123</v>
      </c>
      <c r="D10" s="299"/>
      <c r="E10" s="107">
        <v>30.95</v>
      </c>
      <c r="F10" s="108">
        <v>2283</v>
      </c>
      <c r="G10" s="129">
        <v>70658.849999999991</v>
      </c>
      <c r="H10" s="68"/>
      <c r="I10" s="110">
        <v>12</v>
      </c>
      <c r="J10" s="111">
        <v>1750</v>
      </c>
      <c r="K10" s="112">
        <f t="shared" si="0"/>
        <v>145.83333333333334</v>
      </c>
      <c r="L10" s="126">
        <v>12</v>
      </c>
      <c r="M10" s="111">
        <f t="shared" si="1"/>
        <v>1487.5656108597275</v>
      </c>
      <c r="N10" s="112">
        <f t="shared" si="2"/>
        <v>123.96380090497729</v>
      </c>
      <c r="O10" s="131">
        <f t="shared" si="3"/>
        <v>0</v>
      </c>
      <c r="P10" s="132">
        <f t="shared" si="4"/>
        <v>-21.869532428356052</v>
      </c>
      <c r="Q10" s="133">
        <f t="shared" si="5"/>
        <v>0.85003749191984423</v>
      </c>
      <c r="R10" s="309"/>
      <c r="S10" s="47">
        <v>0.42708333333333331</v>
      </c>
      <c r="T10" s="48">
        <v>0.49103009259259262</v>
      </c>
      <c r="U10" s="117">
        <v>4.6833333333333194</v>
      </c>
      <c r="V10" s="118">
        <v>92.0833333333334</v>
      </c>
      <c r="W10" s="119"/>
      <c r="X10" s="123"/>
      <c r="Y10" s="300"/>
      <c r="Z10" s="301"/>
      <c r="AA10" s="124">
        <f t="shared" si="6"/>
        <v>-262.43438914027251</v>
      </c>
      <c r="AB10" s="116">
        <f t="shared" si="7"/>
        <v>0.85003749191984423</v>
      </c>
      <c r="AC10" s="314"/>
    </row>
    <row r="11" spans="1:29" ht="15.75" customHeight="1">
      <c r="A11" s="317"/>
      <c r="B11" s="106"/>
      <c r="C11" s="298"/>
      <c r="D11" s="299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47"/>
      <c r="T11" s="48"/>
      <c r="U11" s="117"/>
      <c r="V11" s="118"/>
      <c r="W11" s="119"/>
      <c r="X11" s="123"/>
      <c r="Y11" s="300"/>
      <c r="Z11" s="301"/>
      <c r="AA11" s="124"/>
      <c r="AB11" s="116"/>
      <c r="AC11" s="314"/>
    </row>
    <row r="12" spans="1:29" ht="15.75" customHeight="1">
      <c r="A12" s="317"/>
      <c r="B12" s="106"/>
      <c r="C12" s="298"/>
      <c r="D12" s="299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47"/>
      <c r="T12" s="48"/>
      <c r="U12" s="117"/>
      <c r="V12" s="118"/>
      <c r="W12" s="119"/>
      <c r="X12" s="123"/>
      <c r="Y12" s="300"/>
      <c r="Z12" s="301"/>
      <c r="AA12" s="124"/>
      <c r="AB12" s="116"/>
      <c r="AC12" s="314"/>
    </row>
    <row r="13" spans="1:29" ht="15.75" customHeight="1">
      <c r="A13" s="317"/>
      <c r="B13" s="106"/>
      <c r="C13" s="298"/>
      <c r="D13" s="299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47"/>
      <c r="T13" s="48"/>
      <c r="U13" s="117"/>
      <c r="V13" s="118"/>
      <c r="W13" s="119"/>
      <c r="X13" s="135"/>
      <c r="Y13" s="300"/>
      <c r="Z13" s="301"/>
      <c r="AA13" s="124"/>
      <c r="AB13" s="116"/>
      <c r="AC13" s="314"/>
    </row>
    <row r="14" spans="1:29" ht="15.75" customHeight="1">
      <c r="A14" s="317"/>
      <c r="B14" s="106"/>
      <c r="C14" s="298"/>
      <c r="D14" s="299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47"/>
      <c r="T14" s="48"/>
      <c r="U14" s="117"/>
      <c r="V14" s="118"/>
      <c r="W14" s="119"/>
      <c r="X14" s="135"/>
      <c r="Y14" s="300"/>
      <c r="Z14" s="301"/>
      <c r="AA14" s="124"/>
      <c r="AB14" s="116"/>
      <c r="AC14" s="314"/>
    </row>
    <row r="15" spans="1:29" ht="15.75" customHeight="1">
      <c r="A15" s="317"/>
      <c r="B15" s="106"/>
      <c r="C15" s="298"/>
      <c r="D15" s="299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47"/>
      <c r="T15" s="48"/>
      <c r="U15" s="117"/>
      <c r="V15" s="118"/>
      <c r="W15" s="119"/>
      <c r="X15" s="135"/>
      <c r="Y15" s="300"/>
      <c r="Z15" s="301"/>
      <c r="AA15" s="124"/>
      <c r="AB15" s="116"/>
      <c r="AC15" s="314"/>
    </row>
    <row r="16" spans="1:29" ht="15.75" customHeight="1">
      <c r="A16" s="317"/>
      <c r="B16" s="106"/>
      <c r="C16" s="298"/>
      <c r="D16" s="299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47"/>
      <c r="T16" s="48"/>
      <c r="U16" s="117"/>
      <c r="V16" s="118"/>
      <c r="W16" s="119"/>
      <c r="X16" s="135"/>
      <c r="Y16" s="300"/>
      <c r="Z16" s="301"/>
      <c r="AA16" s="124"/>
      <c r="AB16" s="116"/>
      <c r="AC16" s="314"/>
    </row>
    <row r="17" spans="1:29" ht="15.75" customHeight="1">
      <c r="A17" s="317"/>
      <c r="B17" s="106"/>
      <c r="C17" s="298"/>
      <c r="D17" s="299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47"/>
      <c r="T17" s="48"/>
      <c r="U17" s="117"/>
      <c r="V17" s="118"/>
      <c r="W17" s="119"/>
      <c r="X17" s="135"/>
      <c r="Y17" s="300"/>
      <c r="Z17" s="301"/>
      <c r="AA17" s="124"/>
      <c r="AB17" s="116"/>
      <c r="AC17" s="314"/>
    </row>
    <row r="18" spans="1:29" ht="15.75" customHeight="1">
      <c r="A18" s="317"/>
      <c r="B18" s="106"/>
      <c r="C18" s="298"/>
      <c r="D18" s="299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47"/>
      <c r="T18" s="48"/>
      <c r="U18" s="117"/>
      <c r="V18" s="118"/>
      <c r="W18" s="119"/>
      <c r="X18" s="135"/>
      <c r="Y18" s="300"/>
      <c r="Z18" s="301"/>
      <c r="AA18" s="124"/>
      <c r="AB18" s="116"/>
      <c r="AC18" s="314"/>
    </row>
    <row r="19" spans="1:29" ht="15.75" customHeight="1">
      <c r="A19" s="317"/>
      <c r="B19" s="106"/>
      <c r="C19" s="298"/>
      <c r="D19" s="299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47"/>
      <c r="T19" s="48"/>
      <c r="U19" s="117"/>
      <c r="V19" s="118"/>
      <c r="W19" s="119"/>
      <c r="X19" s="135"/>
      <c r="Y19" s="300"/>
      <c r="Z19" s="301"/>
      <c r="AA19" s="124"/>
      <c r="AB19" s="116"/>
      <c r="AC19" s="314"/>
    </row>
    <row r="20" spans="1:29" ht="15.75" customHeight="1">
      <c r="A20" s="317"/>
      <c r="B20" s="178"/>
      <c r="C20" s="298"/>
      <c r="D20" s="299"/>
      <c r="E20" s="179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301"/>
      <c r="AA20" s="180"/>
      <c r="AB20" s="133"/>
      <c r="AC20" s="314"/>
    </row>
    <row r="21" spans="1:29" ht="15.75" customHeight="1" thickBot="1">
      <c r="A21" s="318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8">AVERAGE(I5:I20)</f>
        <v>12.5</v>
      </c>
      <c r="J21" s="148">
        <f t="shared" si="8"/>
        <v>3108.3333333333335</v>
      </c>
      <c r="K21" s="149">
        <f t="shared" ref="K21" si="9">J21/I21</f>
        <v>248.66666666666669</v>
      </c>
      <c r="L21" s="147">
        <f t="shared" ref="L21:M21" si="10">AVERAGE(L5:L20)</f>
        <v>12.5</v>
      </c>
      <c r="M21" s="148">
        <f t="shared" si="10"/>
        <v>2706.305794923298</v>
      </c>
      <c r="N21" s="149">
        <f>M21/L21</f>
        <v>216.50446359386385</v>
      </c>
      <c r="O21" s="150">
        <f>L21-I21</f>
        <v>0</v>
      </c>
      <c r="P21" s="151">
        <f>N21-K21</f>
        <v>-32.162203072802839</v>
      </c>
      <c r="Q21" s="152">
        <f>N21/K21</f>
        <v>0.87066138174476071</v>
      </c>
      <c r="R21" s="310"/>
      <c r="S21" s="153">
        <f>S5</f>
        <v>0.31736111111111109</v>
      </c>
      <c r="T21" s="154">
        <f>INDEX(T5:T20,COUNTA(T5:T20))</f>
        <v>0.49103009259259262</v>
      </c>
      <c r="U21" s="155"/>
      <c r="V21" s="181"/>
      <c r="W21" s="182"/>
      <c r="X21" s="149"/>
      <c r="Y21" s="296"/>
      <c r="Z21" s="297"/>
      <c r="AA21" s="183">
        <f>M21-J21</f>
        <v>-402.0275384100355</v>
      </c>
      <c r="AB21" s="152">
        <f>M21/J21</f>
        <v>0.87066138174476071</v>
      </c>
      <c r="AC21" s="315"/>
    </row>
    <row r="22" spans="1:29" ht="15.75" customHeight="1">
      <c r="A22" s="302" t="s">
        <v>125</v>
      </c>
      <c r="B22" s="120" t="s">
        <v>116</v>
      </c>
      <c r="C22" s="306" t="s">
        <v>126</v>
      </c>
      <c r="D22" s="307"/>
      <c r="E22" s="162">
        <v>14.03</v>
      </c>
      <c r="F22" s="103">
        <v>876</v>
      </c>
      <c r="G22" s="163">
        <v>12290.279999999999</v>
      </c>
      <c r="H22" s="164"/>
      <c r="I22" s="165">
        <v>6</v>
      </c>
      <c r="J22" s="166">
        <v>2600</v>
      </c>
      <c r="K22" s="167">
        <f>J22/I22</f>
        <v>433.33333333333331</v>
      </c>
      <c r="L22" s="168">
        <v>6</v>
      </c>
      <c r="M22" s="166">
        <f>F22/V22*60</f>
        <v>2317.1197648787652</v>
      </c>
      <c r="N22" s="167">
        <f>M22/L22</f>
        <v>386.1866274797942</v>
      </c>
      <c r="O22" s="169">
        <f>L22-I22</f>
        <v>0</v>
      </c>
      <c r="P22" s="170">
        <f>N22-K22</f>
        <v>-47.146705853539117</v>
      </c>
      <c r="Q22" s="171">
        <f>N22/K22</f>
        <v>0.89119990956875583</v>
      </c>
      <c r="R22" s="308">
        <f>Q38</f>
        <v>0.8910681356286041</v>
      </c>
      <c r="S22" s="172">
        <v>0.2502199074074074</v>
      </c>
      <c r="T22" s="173">
        <v>0.26597222222222222</v>
      </c>
      <c r="U22" s="174"/>
      <c r="V22" s="175">
        <v>22.683333333333337</v>
      </c>
      <c r="W22" s="173"/>
      <c r="X22" s="184"/>
      <c r="Y22" s="311"/>
      <c r="Z22" s="312"/>
      <c r="AA22" s="121">
        <f>M22-J22</f>
        <v>-282.88023512123482</v>
      </c>
      <c r="AB22" s="171">
        <f>M22/J22</f>
        <v>0.89119990956875583</v>
      </c>
      <c r="AC22" s="313">
        <f>AB38</f>
        <v>0.89106813562860399</v>
      </c>
    </row>
    <row r="23" spans="1:29" ht="15.75" customHeight="1">
      <c r="A23" s="303"/>
      <c r="B23" s="106" t="s">
        <v>116</v>
      </c>
      <c r="C23" s="298" t="s">
        <v>127</v>
      </c>
      <c r="D23" s="299"/>
      <c r="E23" s="107">
        <v>14.49</v>
      </c>
      <c r="F23" s="108">
        <v>924</v>
      </c>
      <c r="G23" s="109">
        <v>13388.76</v>
      </c>
      <c r="H23" s="26"/>
      <c r="I23" s="110">
        <v>6</v>
      </c>
      <c r="J23" s="111">
        <v>2600</v>
      </c>
      <c r="K23" s="112">
        <f t="shared" ref="K23" si="11">J23/I23</f>
        <v>433.33333333333331</v>
      </c>
      <c r="L23" s="113">
        <v>6</v>
      </c>
      <c r="M23" s="111">
        <f>F23/V23*60</f>
        <v>2316.4345403899761</v>
      </c>
      <c r="N23" s="112">
        <f>M23/L23</f>
        <v>386.07242339832936</v>
      </c>
      <c r="O23" s="114">
        <f>L23-I23</f>
        <v>0</v>
      </c>
      <c r="P23" s="115">
        <f>N23-K23</f>
        <v>-47.260909935003951</v>
      </c>
      <c r="Q23" s="116">
        <f>N23/K23</f>
        <v>0.89093636168845236</v>
      </c>
      <c r="R23" s="309"/>
      <c r="S23" s="47">
        <v>0.26879629629629631</v>
      </c>
      <c r="T23" s="48">
        <v>0.28541666666666665</v>
      </c>
      <c r="U23" s="117">
        <v>4.0666666666666895</v>
      </c>
      <c r="V23" s="118">
        <v>23.933333333333291</v>
      </c>
      <c r="W23" s="119"/>
      <c r="X23" s="13"/>
      <c r="Y23" s="300"/>
      <c r="Z23" s="301"/>
      <c r="AA23" s="124">
        <f>M23-J23</f>
        <v>-283.56545961002394</v>
      </c>
      <c r="AB23" s="116">
        <f>M23/J23</f>
        <v>0.89093636168845236</v>
      </c>
      <c r="AC23" s="314"/>
    </row>
    <row r="24" spans="1:29" ht="15.75" customHeight="1">
      <c r="A24" s="303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3"/>
      <c r="Y24" s="300"/>
      <c r="Z24" s="301"/>
      <c r="AA24" s="124"/>
      <c r="AB24" s="116"/>
      <c r="AC24" s="314"/>
    </row>
    <row r="25" spans="1:29" ht="15.75" customHeight="1">
      <c r="A25" s="303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04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3"/>
      <c r="Y26" s="300"/>
      <c r="Z26" s="301"/>
      <c r="AA26" s="124"/>
      <c r="AB26" s="116"/>
      <c r="AC26" s="314"/>
    </row>
    <row r="27" spans="1:29" ht="15.75" customHeight="1">
      <c r="A27" s="304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50"/>
      <c r="Y27" s="300"/>
      <c r="Z27" s="301"/>
      <c r="AA27" s="124"/>
      <c r="AB27" s="116"/>
      <c r="AC27" s="314"/>
    </row>
    <row r="28" spans="1:29" ht="15.75" customHeight="1">
      <c r="A28" s="304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04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04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127"/>
      <c r="T30" s="128"/>
      <c r="U30" s="117"/>
      <c r="V30" s="141"/>
      <c r="W30" s="119"/>
      <c r="X30" s="123"/>
      <c r="Y30" s="300"/>
      <c r="Z30" s="301"/>
      <c r="AA30" s="124"/>
      <c r="AB30" s="116"/>
      <c r="AC30" s="314"/>
    </row>
    <row r="31" spans="1:29" ht="15.75" customHeight="1">
      <c r="A31" s="304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127"/>
      <c r="T31" s="128"/>
      <c r="U31" s="117"/>
      <c r="V31" s="141"/>
      <c r="W31" s="134"/>
      <c r="X31" s="135"/>
      <c r="Y31" s="300"/>
      <c r="Z31" s="301"/>
      <c r="AA31" s="124"/>
      <c r="AB31" s="116"/>
      <c r="AC31" s="314"/>
    </row>
    <row r="32" spans="1:29" ht="15.75" customHeight="1">
      <c r="A32" s="304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127"/>
      <c r="T32" s="128"/>
      <c r="U32" s="117"/>
      <c r="V32" s="141"/>
      <c r="W32" s="134"/>
      <c r="X32" s="135"/>
      <c r="Y32" s="300"/>
      <c r="Z32" s="301"/>
      <c r="AA32" s="124"/>
      <c r="AB32" s="116"/>
      <c r="AC32" s="314"/>
    </row>
    <row r="33" spans="1:29" ht="15.75" customHeight="1">
      <c r="A33" s="304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127"/>
      <c r="T33" s="128"/>
      <c r="U33" s="117"/>
      <c r="V33" s="141"/>
      <c r="W33" s="134"/>
      <c r="X33" s="135"/>
      <c r="Y33" s="300"/>
      <c r="Z33" s="301"/>
      <c r="AA33" s="124"/>
      <c r="AB33" s="116"/>
      <c r="AC33" s="314"/>
    </row>
    <row r="34" spans="1:29" ht="15.75" customHeight="1">
      <c r="A34" s="304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127"/>
      <c r="T34" s="128"/>
      <c r="U34" s="117"/>
      <c r="V34" s="141"/>
      <c r="W34" s="134"/>
      <c r="X34" s="135"/>
      <c r="Y34" s="300"/>
      <c r="Z34" s="301"/>
      <c r="AA34" s="124"/>
      <c r="AB34" s="116"/>
      <c r="AC34" s="314"/>
    </row>
    <row r="35" spans="1:29" ht="15.75" customHeight="1">
      <c r="A35" s="304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127"/>
      <c r="T35" s="128"/>
      <c r="U35" s="117"/>
      <c r="V35" s="141"/>
      <c r="W35" s="134"/>
      <c r="X35" s="135"/>
      <c r="Y35" s="300"/>
      <c r="Z35" s="301"/>
      <c r="AA35" s="124"/>
      <c r="AB35" s="116"/>
      <c r="AC35" s="314"/>
    </row>
    <row r="36" spans="1:29" ht="15.75" customHeight="1">
      <c r="A36" s="304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127"/>
      <c r="T36" s="128"/>
      <c r="U36" s="117"/>
      <c r="V36" s="141"/>
      <c r="W36" s="134"/>
      <c r="X36" s="135"/>
      <c r="Y36" s="300"/>
      <c r="Z36" s="301"/>
      <c r="AA36" s="124"/>
      <c r="AB36" s="116"/>
      <c r="AC36" s="314"/>
    </row>
    <row r="37" spans="1:29" ht="15.75" customHeight="1">
      <c r="A37" s="304"/>
      <c r="B37" s="106"/>
      <c r="C37" s="298"/>
      <c r="D37" s="299"/>
      <c r="E37" s="185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05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12">AVERAGE(I22:I37)</f>
        <v>6</v>
      </c>
      <c r="J38" s="148">
        <f t="shared" si="12"/>
        <v>2600</v>
      </c>
      <c r="K38" s="149">
        <f t="shared" ref="K38" si="13">J38/I38</f>
        <v>433.33333333333331</v>
      </c>
      <c r="L38" s="147">
        <f t="shared" ref="L38:M38" si="14">AVERAGE(L22:L37)</f>
        <v>6</v>
      </c>
      <c r="M38" s="148">
        <f t="shared" si="14"/>
        <v>2316.7771526343704</v>
      </c>
      <c r="N38" s="149">
        <f>M38/L38</f>
        <v>386.12952543906175</v>
      </c>
      <c r="O38" s="150">
        <f>L38-I38</f>
        <v>0</v>
      </c>
      <c r="P38" s="151">
        <f>N38-K38</f>
        <v>-47.203807894271563</v>
      </c>
      <c r="Q38" s="152">
        <f>N38/K38</f>
        <v>0.8910681356286041</v>
      </c>
      <c r="R38" s="310"/>
      <c r="S38" s="153">
        <f>S22</f>
        <v>0.2502199074074074</v>
      </c>
      <c r="T38" s="154">
        <f>INDEX(T22:T37,COUNTA(T22:T37))</f>
        <v>0.28541666666666665</v>
      </c>
      <c r="U38" s="155"/>
      <c r="V38" s="181"/>
      <c r="W38" s="182"/>
      <c r="X38" s="149"/>
      <c r="Y38" s="296"/>
      <c r="Z38" s="297"/>
      <c r="AA38" s="183">
        <f>M38-J38</f>
        <v>-283.2228473656296</v>
      </c>
      <c r="AB38" s="152">
        <f>M38/J38</f>
        <v>0.89106813562860399</v>
      </c>
      <c r="AC38" s="315"/>
    </row>
    <row r="39" spans="1:29" ht="15.75" customHeight="1">
      <c r="A39" s="316" t="s">
        <v>128</v>
      </c>
      <c r="B39" s="120" t="s">
        <v>118</v>
      </c>
      <c r="C39" s="306" t="s">
        <v>129</v>
      </c>
      <c r="D39" s="307"/>
      <c r="E39" s="162">
        <v>21.45</v>
      </c>
      <c r="F39" s="103">
        <v>1623</v>
      </c>
      <c r="G39" s="163">
        <v>34813.35</v>
      </c>
      <c r="H39" s="164"/>
      <c r="I39" s="165">
        <v>4</v>
      </c>
      <c r="J39" s="166">
        <v>3300</v>
      </c>
      <c r="K39" s="167">
        <f>J39/I39</f>
        <v>825</v>
      </c>
      <c r="L39" s="168">
        <v>4</v>
      </c>
      <c r="M39" s="166">
        <f>F39/V39*60</f>
        <v>2950.9090909090942</v>
      </c>
      <c r="N39" s="167">
        <f>M39/L39</f>
        <v>737.72727272727354</v>
      </c>
      <c r="O39" s="169">
        <f>L39-I39</f>
        <v>0</v>
      </c>
      <c r="P39" s="170">
        <f>N39-K39</f>
        <v>-87.272727272726456</v>
      </c>
      <c r="Q39" s="171">
        <f>N39/K39</f>
        <v>0.89421487603305883</v>
      </c>
      <c r="R39" s="308">
        <f>Q55</f>
        <v>0.89304619198218427</v>
      </c>
      <c r="S39" s="172">
        <v>0.25</v>
      </c>
      <c r="T39" s="173">
        <v>0.27291666666666664</v>
      </c>
      <c r="U39" s="174"/>
      <c r="V39" s="175">
        <v>32.999999999999964</v>
      </c>
      <c r="W39" s="176"/>
      <c r="X39" s="177"/>
      <c r="Y39" s="311"/>
      <c r="Z39" s="312"/>
      <c r="AA39" s="121">
        <f>M39-J39</f>
        <v>-349.09090909090582</v>
      </c>
      <c r="AB39" s="171">
        <f>M39/J39</f>
        <v>0.89421487603305883</v>
      </c>
      <c r="AC39" s="313">
        <f>AB55</f>
        <v>0.89304619198218438</v>
      </c>
    </row>
    <row r="40" spans="1:29" ht="15.75" customHeight="1">
      <c r="A40" s="317"/>
      <c r="B40" s="106" t="s">
        <v>118</v>
      </c>
      <c r="C40" s="298" t="s">
        <v>130</v>
      </c>
      <c r="D40" s="299"/>
      <c r="E40" s="107">
        <v>22.28</v>
      </c>
      <c r="F40" s="108">
        <v>1007</v>
      </c>
      <c r="G40" s="109">
        <v>22435.960000000003</v>
      </c>
      <c r="H40" s="26"/>
      <c r="I40" s="110">
        <v>5</v>
      </c>
      <c r="J40" s="111">
        <v>3300</v>
      </c>
      <c r="K40" s="112">
        <f t="shared" ref="K40:K42" si="15">J40/I40</f>
        <v>660</v>
      </c>
      <c r="L40" s="113">
        <v>5</v>
      </c>
      <c r="M40" s="111">
        <f>F40/V40*60</f>
        <v>2949.7152156224602</v>
      </c>
      <c r="N40" s="112">
        <f>M40/L40</f>
        <v>589.94304312449208</v>
      </c>
      <c r="O40" s="114">
        <f>L40-I40</f>
        <v>0</v>
      </c>
      <c r="P40" s="115">
        <f>N40-K40</f>
        <v>-70.056956875507922</v>
      </c>
      <c r="Q40" s="116">
        <f>N40/K40</f>
        <v>0.89385309564316984</v>
      </c>
      <c r="R40" s="309"/>
      <c r="S40" s="47">
        <v>0.27638888888888891</v>
      </c>
      <c r="T40" s="48">
        <v>0.29061342592592593</v>
      </c>
      <c r="U40" s="117">
        <v>5.0000000000000622</v>
      </c>
      <c r="V40" s="118">
        <v>20.483333333333313</v>
      </c>
      <c r="W40" s="119"/>
      <c r="X40" s="123"/>
      <c r="Y40" s="300"/>
      <c r="Z40" s="301"/>
      <c r="AA40" s="124">
        <f>M40-J40</f>
        <v>-350.28478437753984</v>
      </c>
      <c r="AB40" s="116">
        <f>M40/J40</f>
        <v>0.89385309564316973</v>
      </c>
      <c r="AC40" s="314"/>
    </row>
    <row r="41" spans="1:29" ht="15.75" customHeight="1">
      <c r="A41" s="317"/>
      <c r="B41" s="106" t="s">
        <v>118</v>
      </c>
      <c r="C41" s="298" t="s">
        <v>131</v>
      </c>
      <c r="D41" s="299"/>
      <c r="E41" s="107">
        <v>17.89</v>
      </c>
      <c r="F41" s="108">
        <v>2371</v>
      </c>
      <c r="G41" s="109">
        <v>42417.19</v>
      </c>
      <c r="H41" s="26"/>
      <c r="I41" s="110">
        <v>4</v>
      </c>
      <c r="J41" s="111">
        <v>3300</v>
      </c>
      <c r="K41" s="112">
        <f t="shared" si="15"/>
        <v>825</v>
      </c>
      <c r="L41" s="113">
        <v>4</v>
      </c>
      <c r="M41" s="111">
        <f>F41/V41*60</f>
        <v>2946.3583016914044</v>
      </c>
      <c r="N41" s="112">
        <f>M41/L41</f>
        <v>736.58957542285111</v>
      </c>
      <c r="O41" s="114">
        <f>L41-I41</f>
        <v>0</v>
      </c>
      <c r="P41" s="115">
        <f>N41-K41</f>
        <v>-88.410424577148888</v>
      </c>
      <c r="Q41" s="116">
        <f>N41/K41</f>
        <v>0.89283584899739532</v>
      </c>
      <c r="R41" s="309"/>
      <c r="S41" s="47">
        <v>0.29375000000000001</v>
      </c>
      <c r="T41" s="48">
        <v>0.32728009259259261</v>
      </c>
      <c r="U41" s="117">
        <v>4.5166666666666799</v>
      </c>
      <c r="V41" s="118">
        <v>48.283333333333339</v>
      </c>
      <c r="W41" s="119"/>
      <c r="X41" s="123"/>
      <c r="Y41" s="300"/>
      <c r="Z41" s="301"/>
      <c r="AA41" s="124">
        <f>M41-J41</f>
        <v>-353.64169830859555</v>
      </c>
      <c r="AB41" s="116">
        <f>M41/J41</f>
        <v>0.89283584899739532</v>
      </c>
      <c r="AC41" s="314"/>
    </row>
    <row r="42" spans="1:29" ht="15.75" customHeight="1">
      <c r="A42" s="317"/>
      <c r="B42" s="106" t="s">
        <v>118</v>
      </c>
      <c r="C42" s="298" t="s">
        <v>133</v>
      </c>
      <c r="D42" s="299"/>
      <c r="E42" s="107">
        <v>16.66</v>
      </c>
      <c r="F42" s="108">
        <v>3795</v>
      </c>
      <c r="G42" s="109">
        <v>63224.7</v>
      </c>
      <c r="H42" s="26"/>
      <c r="I42" s="110">
        <v>4</v>
      </c>
      <c r="J42" s="111">
        <v>3300</v>
      </c>
      <c r="K42" s="112">
        <f t="shared" si="15"/>
        <v>825</v>
      </c>
      <c r="L42" s="113">
        <v>4</v>
      </c>
      <c r="M42" s="111">
        <f>F42/V42*60</f>
        <v>2941.227125941874</v>
      </c>
      <c r="N42" s="112">
        <f>M42/L42</f>
        <v>735.30678148546849</v>
      </c>
      <c r="O42" s="114">
        <f>L42-I42</f>
        <v>0</v>
      </c>
      <c r="P42" s="115">
        <f>N42-K42</f>
        <v>-89.693218514531509</v>
      </c>
      <c r="Q42" s="116">
        <f>N42/K42</f>
        <v>0.89128094725511331</v>
      </c>
      <c r="R42" s="309"/>
      <c r="S42" s="47">
        <v>0.33055555555555555</v>
      </c>
      <c r="T42" s="48">
        <v>0.38431712962962961</v>
      </c>
      <c r="U42" s="117">
        <v>4.7166666666666313</v>
      </c>
      <c r="V42" s="118">
        <v>77.416666666666643</v>
      </c>
      <c r="W42" s="119"/>
      <c r="X42" s="123"/>
      <c r="Y42" s="300"/>
      <c r="Z42" s="301"/>
      <c r="AA42" s="124">
        <f>M42-J42</f>
        <v>-358.77287405812604</v>
      </c>
      <c r="AB42" s="116">
        <f>M42/J42</f>
        <v>0.89128094725511331</v>
      </c>
      <c r="AC42" s="314"/>
    </row>
    <row r="43" spans="1:29" ht="15.75" customHeight="1">
      <c r="A43" s="317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23"/>
      <c r="Y43" s="300"/>
      <c r="Z43" s="301"/>
      <c r="AA43" s="124"/>
      <c r="AB43" s="116"/>
      <c r="AC43" s="314"/>
    </row>
    <row r="44" spans="1:29" ht="15.75" customHeight="1">
      <c r="A44" s="317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300"/>
      <c r="Z44" s="301"/>
      <c r="AA44" s="124"/>
      <c r="AB44" s="116"/>
      <c r="AC44" s="314"/>
    </row>
    <row r="45" spans="1:29" ht="15.75" customHeight="1">
      <c r="A45" s="317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17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17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17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300"/>
      <c r="Z48" s="301"/>
      <c r="AA48" s="124"/>
      <c r="AB48" s="116"/>
      <c r="AC48" s="314"/>
    </row>
    <row r="49" spans="1:29" ht="15.75" customHeight="1">
      <c r="A49" s="317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300"/>
      <c r="Z49" s="301"/>
      <c r="AA49" s="124"/>
      <c r="AB49" s="116"/>
      <c r="AC49" s="314"/>
    </row>
    <row r="50" spans="1:29" ht="15.75" customHeight="1">
      <c r="A50" s="317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300"/>
      <c r="Z50" s="301"/>
      <c r="AA50" s="124"/>
      <c r="AB50" s="116"/>
      <c r="AC50" s="314"/>
    </row>
    <row r="51" spans="1:29" ht="15.75" customHeight="1">
      <c r="A51" s="317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300"/>
      <c r="Z51" s="301"/>
      <c r="AA51" s="124"/>
      <c r="AB51" s="116"/>
      <c r="AC51" s="314"/>
    </row>
    <row r="52" spans="1:29" ht="15.75" customHeight="1">
      <c r="A52" s="317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119"/>
      <c r="X52" s="123"/>
      <c r="Y52" s="300"/>
      <c r="Z52" s="301"/>
      <c r="AA52" s="124"/>
      <c r="AB52" s="116"/>
      <c r="AC52" s="314"/>
    </row>
    <row r="53" spans="1:29" ht="15.75" customHeight="1">
      <c r="A53" s="317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119"/>
      <c r="X53" s="123"/>
      <c r="Y53" s="300"/>
      <c r="Z53" s="301"/>
      <c r="AA53" s="124"/>
      <c r="AB53" s="116"/>
      <c r="AC53" s="314"/>
    </row>
    <row r="54" spans="1:29" ht="15.75" customHeight="1">
      <c r="A54" s="317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18"/>
      <c r="B55" s="144" t="s">
        <v>124</v>
      </c>
      <c r="C55" s="295"/>
      <c r="D55" s="295"/>
      <c r="E55" s="145"/>
      <c r="F55" s="105"/>
      <c r="G55" s="146"/>
      <c r="H55" s="75"/>
      <c r="I55" s="147">
        <f t="shared" ref="I55:J55" si="16">AVERAGE(I39:I54)</f>
        <v>4.25</v>
      </c>
      <c r="J55" s="148">
        <f t="shared" si="16"/>
        <v>3300</v>
      </c>
      <c r="K55" s="149">
        <f t="shared" ref="K55" si="17">J55/I55</f>
        <v>776.47058823529414</v>
      </c>
      <c r="L55" s="147">
        <f t="shared" ref="L55:M55" si="18">AVERAGE(L39:L54)</f>
        <v>4.25</v>
      </c>
      <c r="M55" s="148">
        <f t="shared" si="18"/>
        <v>2947.0524335412083</v>
      </c>
      <c r="N55" s="149">
        <f>M55/L55</f>
        <v>693.42410200969607</v>
      </c>
      <c r="O55" s="150">
        <f>L55-I55</f>
        <v>0</v>
      </c>
      <c r="P55" s="151">
        <f>N55-K55</f>
        <v>-83.046486225598073</v>
      </c>
      <c r="Q55" s="152">
        <f>N55/K55</f>
        <v>0.89304619198218427</v>
      </c>
      <c r="R55" s="310"/>
      <c r="S55" s="153">
        <f>S39</f>
        <v>0.25</v>
      </c>
      <c r="T55" s="154">
        <f>INDEX(T39:T54,COUNTA(T39:T54))</f>
        <v>0.38431712962962961</v>
      </c>
      <c r="U55" s="155"/>
      <c r="V55" s="181"/>
      <c r="W55" s="105"/>
      <c r="X55" s="75"/>
      <c r="Y55" s="296"/>
      <c r="Z55" s="297"/>
      <c r="AA55" s="183">
        <f>M55-J55</f>
        <v>-352.9475664587917</v>
      </c>
      <c r="AB55" s="152">
        <f>M55/J55</f>
        <v>0.89304619198218438</v>
      </c>
      <c r="AC55" s="315"/>
    </row>
    <row r="56" spans="1:29" ht="15.75" customHeight="1">
      <c r="A56" s="302" t="s">
        <v>72</v>
      </c>
      <c r="B56" s="120" t="s">
        <v>118</v>
      </c>
      <c r="C56" s="306" t="s">
        <v>134</v>
      </c>
      <c r="D56" s="307"/>
      <c r="E56" s="162">
        <v>18.18</v>
      </c>
      <c r="F56" s="103">
        <v>1094</v>
      </c>
      <c r="G56" s="163">
        <v>19888.919999999998</v>
      </c>
      <c r="H56" s="164"/>
      <c r="I56" s="165">
        <v>3</v>
      </c>
      <c r="J56" s="166">
        <v>3600</v>
      </c>
      <c r="K56" s="167">
        <f>J56/I56</f>
        <v>1200</v>
      </c>
      <c r="L56" s="168">
        <v>3</v>
      </c>
      <c r="M56" s="166">
        <f>F56/V56*60</f>
        <v>3115.8227848101324</v>
      </c>
      <c r="N56" s="167">
        <f>M56/L56</f>
        <v>1038.6075949367107</v>
      </c>
      <c r="O56" s="169">
        <f>L56-I56</f>
        <v>0</v>
      </c>
      <c r="P56" s="170">
        <f>N56-K56</f>
        <v>-161.39240506328929</v>
      </c>
      <c r="Q56" s="171">
        <f>N56/K56</f>
        <v>0.86550632911392555</v>
      </c>
      <c r="R56" s="308">
        <f>Q72</f>
        <v>0.87117025203274545</v>
      </c>
      <c r="S56" s="172">
        <v>0.25</v>
      </c>
      <c r="T56" s="173">
        <v>0.2646296296296296</v>
      </c>
      <c r="U56" s="174"/>
      <c r="V56" s="175">
        <v>21.066666666666627</v>
      </c>
      <c r="W56" s="176"/>
      <c r="X56" s="177"/>
      <c r="Y56" s="311"/>
      <c r="Z56" s="312"/>
      <c r="AA56" s="121">
        <f>M56-J56</f>
        <v>-484.17721518986764</v>
      </c>
      <c r="AB56" s="171">
        <f>M56/J56</f>
        <v>0.86550632911392567</v>
      </c>
      <c r="AC56" s="313">
        <f>AB72</f>
        <v>0.87117025203274545</v>
      </c>
    </row>
    <row r="57" spans="1:29" ht="15.75" customHeight="1">
      <c r="A57" s="303"/>
      <c r="B57" s="106" t="s">
        <v>118</v>
      </c>
      <c r="C57" s="298" t="s">
        <v>135</v>
      </c>
      <c r="D57" s="299"/>
      <c r="E57" s="107">
        <v>14.03</v>
      </c>
      <c r="F57" s="108">
        <v>3651</v>
      </c>
      <c r="G57" s="109">
        <v>51223.53</v>
      </c>
      <c r="H57" s="26"/>
      <c r="I57" s="110">
        <v>3</v>
      </c>
      <c r="J57" s="111">
        <v>3000</v>
      </c>
      <c r="K57" s="112">
        <f t="shared" ref="K57:K93" si="19">J57/I57</f>
        <v>1000</v>
      </c>
      <c r="L57" s="113">
        <v>3</v>
      </c>
      <c r="M57" s="111">
        <f>F57/V57*60</f>
        <v>2682.3673469387754</v>
      </c>
      <c r="N57" s="112">
        <f>M57/L57</f>
        <v>894.12244897959181</v>
      </c>
      <c r="O57" s="114">
        <f>L57-I57</f>
        <v>0</v>
      </c>
      <c r="P57" s="115">
        <f>N57-K57</f>
        <v>-105.87755102040819</v>
      </c>
      <c r="Q57" s="116">
        <f>N57/K57</f>
        <v>0.89412244897959181</v>
      </c>
      <c r="R57" s="309"/>
      <c r="S57" s="47">
        <v>0.27523148148148147</v>
      </c>
      <c r="T57" s="48">
        <v>0.33194444444444443</v>
      </c>
      <c r="U57" s="117">
        <v>15.266666666666682</v>
      </c>
      <c r="V57" s="118">
        <v>81.666666666666671</v>
      </c>
      <c r="W57" s="119"/>
      <c r="X57" s="123"/>
      <c r="Y57" s="300"/>
      <c r="Z57" s="301"/>
      <c r="AA57" s="124">
        <f>M57-J57</f>
        <v>-317.63265306122457</v>
      </c>
      <c r="AB57" s="116">
        <f>M57/J57</f>
        <v>0.89412244897959181</v>
      </c>
      <c r="AC57" s="314"/>
    </row>
    <row r="58" spans="1:29" ht="15.75" customHeight="1">
      <c r="A58" s="303"/>
      <c r="B58" s="106" t="s">
        <v>118</v>
      </c>
      <c r="C58" s="298" t="s">
        <v>136</v>
      </c>
      <c r="D58" s="299"/>
      <c r="E58" s="107">
        <v>18.18</v>
      </c>
      <c r="F58" s="108">
        <v>1924</v>
      </c>
      <c r="G58" s="109">
        <v>34978.32</v>
      </c>
      <c r="H58" s="26"/>
      <c r="I58" s="110">
        <v>3</v>
      </c>
      <c r="J58" s="111">
        <v>3600</v>
      </c>
      <c r="K58" s="112">
        <f t="shared" si="19"/>
        <v>1200</v>
      </c>
      <c r="L58" s="113">
        <v>3</v>
      </c>
      <c r="M58" s="111">
        <f>F58/V58*60</f>
        <v>3111.5902964959596</v>
      </c>
      <c r="N58" s="112">
        <f>M58/L58</f>
        <v>1037.1967654986531</v>
      </c>
      <c r="O58" s="114">
        <f>L58-I58</f>
        <v>0</v>
      </c>
      <c r="P58" s="115">
        <f>N58-K58</f>
        <v>-162.80323450134688</v>
      </c>
      <c r="Q58" s="116">
        <f>N58/K58</f>
        <v>0.86433063791554432</v>
      </c>
      <c r="R58" s="309"/>
      <c r="S58" s="47">
        <v>0.34236111111111112</v>
      </c>
      <c r="T58" s="48">
        <v>0.36812499999999998</v>
      </c>
      <c r="U58" s="117">
        <v>15.000000000000027</v>
      </c>
      <c r="V58" s="118">
        <v>37.099999999999966</v>
      </c>
      <c r="W58" s="119"/>
      <c r="X58" s="123"/>
      <c r="Y58" s="300"/>
      <c r="Z58" s="301"/>
      <c r="AA58" s="124">
        <f>M58-J58</f>
        <v>-488.40970350404041</v>
      </c>
      <c r="AB58" s="116">
        <f>M58/J58</f>
        <v>0.86433063791554432</v>
      </c>
      <c r="AC58" s="314"/>
    </row>
    <row r="59" spans="1:29" ht="15.75" customHeight="1">
      <c r="A59" s="303"/>
      <c r="B59" s="106" t="s">
        <v>118</v>
      </c>
      <c r="C59" s="298" t="s">
        <v>137</v>
      </c>
      <c r="D59" s="299"/>
      <c r="E59" s="107">
        <v>14.28</v>
      </c>
      <c r="F59" s="108">
        <v>4704</v>
      </c>
      <c r="G59" s="109">
        <v>67173.119999999995</v>
      </c>
      <c r="H59" s="26"/>
      <c r="I59" s="110">
        <v>3</v>
      </c>
      <c r="J59" s="111">
        <v>3600</v>
      </c>
      <c r="K59" s="112">
        <f t="shared" si="19"/>
        <v>1200</v>
      </c>
      <c r="L59" s="113">
        <v>3</v>
      </c>
      <c r="M59" s="111">
        <f>F59/V59*60</f>
        <v>3112.3690498070205</v>
      </c>
      <c r="N59" s="112">
        <f>M59/L59</f>
        <v>1037.4563499356734</v>
      </c>
      <c r="O59" s="114">
        <f>L59-I59</f>
        <v>0</v>
      </c>
      <c r="P59" s="115">
        <f>N59-K59</f>
        <v>-162.54365006432658</v>
      </c>
      <c r="Q59" s="116">
        <f>N59/K59</f>
        <v>0.86454695827972783</v>
      </c>
      <c r="R59" s="309"/>
      <c r="S59" s="47">
        <v>0.37869212962962961</v>
      </c>
      <c r="T59" s="48">
        <v>0.44166666666666665</v>
      </c>
      <c r="U59" s="117">
        <v>15.216666666666674</v>
      </c>
      <c r="V59" s="118">
        <v>90.683333333333337</v>
      </c>
      <c r="W59" s="119"/>
      <c r="X59" s="123"/>
      <c r="Y59" s="300"/>
      <c r="Z59" s="301"/>
      <c r="AA59" s="124">
        <f>M59-J59</f>
        <v>-487.63095019297953</v>
      </c>
      <c r="AB59" s="116">
        <f>M59/J59</f>
        <v>0.86454695827972794</v>
      </c>
      <c r="AC59" s="314"/>
    </row>
    <row r="60" spans="1:29" ht="15.75" customHeight="1">
      <c r="A60" s="304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300"/>
      <c r="Z60" s="301"/>
      <c r="AA60" s="124"/>
      <c r="AB60" s="116"/>
      <c r="AC60" s="314"/>
    </row>
    <row r="61" spans="1:29" ht="15.75" customHeight="1">
      <c r="A61" s="304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300"/>
      <c r="Z61" s="301"/>
      <c r="AA61" s="124"/>
      <c r="AB61" s="116"/>
      <c r="AC61" s="314"/>
    </row>
    <row r="62" spans="1:29" ht="15.75" customHeight="1">
      <c r="A62" s="304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23"/>
      <c r="Y62" s="300"/>
      <c r="Z62" s="301"/>
      <c r="AA62" s="124"/>
      <c r="AB62" s="116"/>
      <c r="AC62" s="314"/>
    </row>
    <row r="63" spans="1:29" ht="15.75" customHeight="1">
      <c r="A63" s="304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04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23"/>
      <c r="Y64" s="300"/>
      <c r="Z64" s="301"/>
      <c r="AA64" s="124"/>
      <c r="AB64" s="116"/>
      <c r="AC64" s="314"/>
    </row>
    <row r="65" spans="1:29" ht="15.75" customHeight="1">
      <c r="A65" s="304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23"/>
      <c r="Y65" s="300"/>
      <c r="Z65" s="301"/>
      <c r="AA65" s="124"/>
      <c r="AB65" s="116"/>
      <c r="AC65" s="314"/>
    </row>
    <row r="66" spans="1:29" ht="15.75" customHeight="1">
      <c r="A66" s="304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34"/>
      <c r="X66" s="135"/>
      <c r="Y66" s="300"/>
      <c r="Z66" s="301"/>
      <c r="AA66" s="124"/>
      <c r="AB66" s="116"/>
      <c r="AC66" s="314"/>
    </row>
    <row r="67" spans="1:29" ht="15.75" customHeight="1">
      <c r="A67" s="304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34"/>
      <c r="X67" s="135"/>
      <c r="Y67" s="300"/>
      <c r="Z67" s="301"/>
      <c r="AA67" s="124"/>
      <c r="AB67" s="116"/>
      <c r="AC67" s="314"/>
    </row>
    <row r="68" spans="1:29" ht="15.75" customHeight="1">
      <c r="A68" s="304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34"/>
      <c r="X68" s="135"/>
      <c r="Y68" s="300"/>
      <c r="Z68" s="301"/>
      <c r="AA68" s="124"/>
      <c r="AB68" s="116"/>
      <c r="AC68" s="314"/>
    </row>
    <row r="69" spans="1:29" ht="15.75" customHeight="1">
      <c r="A69" s="304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34"/>
      <c r="X69" s="135"/>
      <c r="Y69" s="300"/>
      <c r="Z69" s="301"/>
      <c r="AA69" s="124"/>
      <c r="AB69" s="116"/>
      <c r="AC69" s="314"/>
    </row>
    <row r="70" spans="1:29" ht="15.75" customHeight="1">
      <c r="A70" s="304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34"/>
      <c r="X70" s="135"/>
      <c r="Y70" s="300"/>
      <c r="Z70" s="301"/>
      <c r="AA70" s="124"/>
      <c r="AB70" s="116"/>
      <c r="AC70" s="314"/>
    </row>
    <row r="71" spans="1:29" ht="15.75" customHeight="1">
      <c r="A71" s="304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05"/>
      <c r="B72" s="144" t="s">
        <v>124</v>
      </c>
      <c r="C72" s="295"/>
      <c r="D72" s="295"/>
      <c r="E72" s="145"/>
      <c r="F72" s="105"/>
      <c r="G72" s="146"/>
      <c r="H72" s="75"/>
      <c r="I72" s="147">
        <f t="shared" ref="I72:J72" si="20">AVERAGE(I56:I71)</f>
        <v>3</v>
      </c>
      <c r="J72" s="148">
        <f t="shared" si="20"/>
        <v>3450</v>
      </c>
      <c r="K72" s="149">
        <f t="shared" ref="K72" si="21">J72/I72</f>
        <v>1150</v>
      </c>
      <c r="L72" s="147">
        <f t="shared" ref="L72:M72" si="22">AVERAGE(L56:L71)</f>
        <v>3</v>
      </c>
      <c r="M72" s="148">
        <f t="shared" si="22"/>
        <v>3005.537369512972</v>
      </c>
      <c r="N72" s="149">
        <f>M72/L72</f>
        <v>1001.8457898376573</v>
      </c>
      <c r="O72" s="150">
        <f>L72-I72</f>
        <v>0</v>
      </c>
      <c r="P72" s="151">
        <f>N72-K72</f>
        <v>-148.15421016234268</v>
      </c>
      <c r="Q72" s="152">
        <f>N72/K72</f>
        <v>0.87117025203274545</v>
      </c>
      <c r="R72" s="310"/>
      <c r="S72" s="153">
        <f>S56</f>
        <v>0.25</v>
      </c>
      <c r="T72" s="154">
        <f>INDEX(T56:T71,COUNTA(T56:T71))</f>
        <v>0.44166666666666665</v>
      </c>
      <c r="U72" s="155"/>
      <c r="V72" s="181"/>
      <c r="W72" s="105"/>
      <c r="X72" s="75"/>
      <c r="Y72" s="296"/>
      <c r="Z72" s="297"/>
      <c r="AA72" s="183">
        <f>M72-J72</f>
        <v>-444.46263048702804</v>
      </c>
      <c r="AB72" s="152">
        <f>M72/J72</f>
        <v>0.87117025203274545</v>
      </c>
      <c r="AC72" s="315"/>
    </row>
    <row r="73" spans="1:29" ht="15.75" customHeight="1">
      <c r="A73" s="316" t="s">
        <v>79</v>
      </c>
      <c r="B73" s="120" t="s">
        <v>118</v>
      </c>
      <c r="C73" s="306" t="s">
        <v>138</v>
      </c>
      <c r="D73" s="307"/>
      <c r="E73" s="162">
        <v>25.45</v>
      </c>
      <c r="F73" s="103">
        <v>731</v>
      </c>
      <c r="G73" s="163">
        <v>18603.95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2920.7547169811364</v>
      </c>
      <c r="N73" s="167">
        <f>M73/L73</f>
        <v>730.18867924528411</v>
      </c>
      <c r="O73" s="169">
        <f>L73-I73</f>
        <v>0</v>
      </c>
      <c r="P73" s="170">
        <f>N73-K73</f>
        <v>-94.811320754715894</v>
      </c>
      <c r="Q73" s="171">
        <f>N73/K73</f>
        <v>0.88507718696398074</v>
      </c>
      <c r="R73" s="308">
        <f>Q89</f>
        <v>0.88754603439445479</v>
      </c>
      <c r="S73" s="172">
        <v>0.25</v>
      </c>
      <c r="T73" s="173">
        <v>0.26042824074074072</v>
      </c>
      <c r="U73" s="174"/>
      <c r="V73" s="175">
        <v>15.016666666666643</v>
      </c>
      <c r="W73" s="173"/>
      <c r="X73" s="184"/>
      <c r="Y73" s="311"/>
      <c r="Z73" s="312"/>
      <c r="AA73" s="121">
        <f>M73-J73</f>
        <v>-379.24528301886357</v>
      </c>
      <c r="AB73" s="171">
        <f>M73/J73</f>
        <v>0.88507718696398074</v>
      </c>
      <c r="AC73" s="313">
        <f>AB89</f>
        <v>0.88754603439445479</v>
      </c>
    </row>
    <row r="74" spans="1:29" ht="15.75" customHeight="1">
      <c r="A74" s="317"/>
      <c r="B74" s="106" t="s">
        <v>118</v>
      </c>
      <c r="C74" s="298" t="s">
        <v>139</v>
      </c>
      <c r="D74" s="299"/>
      <c r="E74" s="107">
        <v>25.03</v>
      </c>
      <c r="F74" s="108">
        <v>1320</v>
      </c>
      <c r="G74" s="109">
        <v>33039.599999999999</v>
      </c>
      <c r="H74" s="26"/>
      <c r="I74" s="110">
        <v>4</v>
      </c>
      <c r="J74" s="111">
        <v>3300</v>
      </c>
      <c r="K74" s="112">
        <f t="shared" si="19"/>
        <v>825</v>
      </c>
      <c r="L74" s="113">
        <v>4</v>
      </c>
      <c r="M74" s="111">
        <f>F74/V74*60</f>
        <v>2920.7129686539693</v>
      </c>
      <c r="N74" s="112">
        <f>M74/L74</f>
        <v>730.17824216349231</v>
      </c>
      <c r="O74" s="114">
        <f>L74-I74</f>
        <v>0</v>
      </c>
      <c r="P74" s="115">
        <f>N74-K74</f>
        <v>-94.821757836507686</v>
      </c>
      <c r="Q74" s="116">
        <f>N74/K74</f>
        <v>0.8850645359557483</v>
      </c>
      <c r="R74" s="309"/>
      <c r="S74" s="47">
        <v>0.27083333333333337</v>
      </c>
      <c r="T74" s="48">
        <v>0.28966435185185185</v>
      </c>
      <c r="U74" s="117">
        <v>14.983333333333411</v>
      </c>
      <c r="V74" s="118">
        <v>27.116666666666617</v>
      </c>
      <c r="W74" s="119"/>
      <c r="X74" s="13"/>
      <c r="Y74" s="300"/>
      <c r="Z74" s="301"/>
      <c r="AA74" s="124">
        <f>M74-J74</f>
        <v>-379.28703134603074</v>
      </c>
      <c r="AB74" s="116">
        <f>M74/J74</f>
        <v>0.8850645359557483</v>
      </c>
      <c r="AC74" s="314"/>
    </row>
    <row r="75" spans="1:29" ht="15.75" customHeight="1">
      <c r="A75" s="317"/>
      <c r="B75" s="106" t="s">
        <v>118</v>
      </c>
      <c r="C75" s="298" t="s">
        <v>140</v>
      </c>
      <c r="D75" s="299"/>
      <c r="E75" s="107">
        <v>24.82</v>
      </c>
      <c r="F75" s="108">
        <v>1610</v>
      </c>
      <c r="G75" s="109">
        <v>39960.199999999997</v>
      </c>
      <c r="H75" s="26"/>
      <c r="I75" s="110">
        <v>4</v>
      </c>
      <c r="J75" s="111">
        <v>3300</v>
      </c>
      <c r="K75" s="112">
        <f t="shared" si="19"/>
        <v>825</v>
      </c>
      <c r="L75" s="113">
        <v>4</v>
      </c>
      <c r="M75" s="111">
        <f>F75/V75*60</f>
        <v>2921.3709677419424</v>
      </c>
      <c r="N75" s="112">
        <f>M75/L75</f>
        <v>730.34274193548561</v>
      </c>
      <c r="O75" s="114">
        <f>L75-I75</f>
        <v>0</v>
      </c>
      <c r="P75" s="115">
        <f>N75-K75</f>
        <v>-94.657258064514394</v>
      </c>
      <c r="Q75" s="116">
        <f>N75/K75</f>
        <v>0.88526392961877043</v>
      </c>
      <c r="R75" s="309"/>
      <c r="S75" s="47">
        <v>0.30000000000000004</v>
      </c>
      <c r="T75" s="48">
        <v>0.32296296296296295</v>
      </c>
      <c r="U75" s="117">
        <v>14.883333333333395</v>
      </c>
      <c r="V75" s="118">
        <v>33.066666666666585</v>
      </c>
      <c r="W75" s="119"/>
      <c r="X75" s="13"/>
      <c r="Y75" s="300"/>
      <c r="Z75" s="301"/>
      <c r="AA75" s="124">
        <f>M75-J75</f>
        <v>-378.62903225805758</v>
      </c>
      <c r="AB75" s="116">
        <f>M75/J75</f>
        <v>0.88526392961877043</v>
      </c>
      <c r="AC75" s="314"/>
    </row>
    <row r="76" spans="1:29" ht="15.75" customHeight="1">
      <c r="A76" s="317"/>
      <c r="B76" s="106" t="s">
        <v>118</v>
      </c>
      <c r="C76" s="298" t="s">
        <v>141</v>
      </c>
      <c r="D76" s="299"/>
      <c r="E76" s="107">
        <v>30</v>
      </c>
      <c r="F76" s="108">
        <v>2588</v>
      </c>
      <c r="G76" s="109">
        <v>77640</v>
      </c>
      <c r="H76" s="26"/>
      <c r="I76" s="110">
        <v>3</v>
      </c>
      <c r="J76" s="111">
        <v>3000</v>
      </c>
      <c r="K76" s="112">
        <f t="shared" si="19"/>
        <v>1000</v>
      </c>
      <c r="L76" s="113">
        <v>3</v>
      </c>
      <c r="M76" s="111">
        <f>F76/V76*60</f>
        <v>2686.5051903114186</v>
      </c>
      <c r="N76" s="112">
        <f>M76/L76</f>
        <v>895.50173010380615</v>
      </c>
      <c r="O76" s="114">
        <f>L76-I76</f>
        <v>0</v>
      </c>
      <c r="P76" s="115">
        <f>N76-K76</f>
        <v>-104.49826989619385</v>
      </c>
      <c r="Q76" s="116">
        <f>N76/K76</f>
        <v>0.89550173010380618</v>
      </c>
      <c r="R76" s="309"/>
      <c r="S76" s="47">
        <v>0.33347222222222223</v>
      </c>
      <c r="T76" s="48">
        <v>0.37361111111111112</v>
      </c>
      <c r="U76" s="117">
        <v>15.133333333333354</v>
      </c>
      <c r="V76" s="118">
        <v>57.800000000000004</v>
      </c>
      <c r="W76" s="119"/>
      <c r="X76" s="123"/>
      <c r="Y76" s="300"/>
      <c r="Z76" s="301"/>
      <c r="AA76" s="124">
        <f>M76-J76</f>
        <v>-313.49480968858143</v>
      </c>
      <c r="AB76" s="116">
        <f>M76/J76</f>
        <v>0.89550173010380618</v>
      </c>
      <c r="AC76" s="314"/>
    </row>
    <row r="77" spans="1:29" ht="15.75" customHeight="1">
      <c r="A77" s="317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17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50"/>
      <c r="Y78" s="300"/>
      <c r="Z78" s="301"/>
      <c r="AA78" s="124"/>
      <c r="AB78" s="116"/>
      <c r="AC78" s="314"/>
    </row>
    <row r="79" spans="1:29" ht="15.75" customHeight="1">
      <c r="A79" s="317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17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17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34"/>
      <c r="X81" s="135"/>
      <c r="Y81" s="300"/>
      <c r="Z81" s="301"/>
      <c r="AA81" s="124"/>
      <c r="AB81" s="116"/>
      <c r="AC81" s="314"/>
    </row>
    <row r="82" spans="1:29" ht="15.75" customHeight="1">
      <c r="A82" s="317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34"/>
      <c r="X82" s="135"/>
      <c r="Y82" s="300"/>
      <c r="Z82" s="301"/>
      <c r="AA82" s="124"/>
      <c r="AB82" s="116"/>
      <c r="AC82" s="314"/>
    </row>
    <row r="83" spans="1:29" ht="15.75" customHeight="1">
      <c r="A83" s="317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34"/>
      <c r="X83" s="135"/>
      <c r="Y83" s="300"/>
      <c r="Z83" s="301"/>
      <c r="AA83" s="124"/>
      <c r="AB83" s="116"/>
      <c r="AC83" s="314"/>
    </row>
    <row r="84" spans="1:29" ht="15.75" customHeight="1">
      <c r="A84" s="317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34"/>
      <c r="X84" s="135"/>
      <c r="Y84" s="300"/>
      <c r="Z84" s="301"/>
      <c r="AA84" s="124"/>
      <c r="AB84" s="116"/>
      <c r="AC84" s="314"/>
    </row>
    <row r="85" spans="1:29" ht="15.75" customHeight="1">
      <c r="A85" s="317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34"/>
      <c r="X85" s="135"/>
      <c r="Y85" s="300"/>
      <c r="Z85" s="301"/>
      <c r="AA85" s="124"/>
      <c r="AB85" s="116"/>
      <c r="AC85" s="314"/>
    </row>
    <row r="86" spans="1:29" ht="15.75" customHeight="1">
      <c r="A86" s="317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34"/>
      <c r="X86" s="135"/>
      <c r="Y86" s="300"/>
      <c r="Z86" s="301"/>
      <c r="AA86" s="124"/>
      <c r="AB86" s="116"/>
      <c r="AC86" s="314"/>
    </row>
    <row r="87" spans="1:29" ht="15.75" customHeight="1">
      <c r="A87" s="317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34"/>
      <c r="X87" s="135"/>
      <c r="Y87" s="300"/>
      <c r="Z87" s="301"/>
      <c r="AA87" s="124"/>
      <c r="AB87" s="116"/>
      <c r="AC87" s="314"/>
    </row>
    <row r="88" spans="1:29" ht="15.75" customHeight="1">
      <c r="A88" s="317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18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23">AVERAGE(I73:I88)</f>
        <v>3.75</v>
      </c>
      <c r="J89" s="148">
        <f t="shared" si="23"/>
        <v>3225</v>
      </c>
      <c r="K89" s="149">
        <f t="shared" ref="K89" si="24">J89/I89</f>
        <v>860</v>
      </c>
      <c r="L89" s="147">
        <f t="shared" ref="L89:M89" si="25">AVERAGE(L73:L88)</f>
        <v>3.75</v>
      </c>
      <c r="M89" s="148">
        <f t="shared" si="25"/>
        <v>2862.3359609221166</v>
      </c>
      <c r="N89" s="149">
        <f>M89/L89</f>
        <v>763.28958957923112</v>
      </c>
      <c r="O89" s="150">
        <f>L89-I89</f>
        <v>0</v>
      </c>
      <c r="P89" s="151">
        <f>N89-K89</f>
        <v>-96.710410420768881</v>
      </c>
      <c r="Q89" s="152">
        <f>N89/K89</f>
        <v>0.88754603439445479</v>
      </c>
      <c r="R89" s="310"/>
      <c r="S89" s="153">
        <f>S73</f>
        <v>0.25</v>
      </c>
      <c r="T89" s="154">
        <f>INDEX(T73:T88,COUNTA(T73:T88))</f>
        <v>0.37361111111111112</v>
      </c>
      <c r="U89" s="155"/>
      <c r="V89" s="181"/>
      <c r="W89" s="182"/>
      <c r="X89" s="149"/>
      <c r="Y89" s="296"/>
      <c r="Z89" s="297"/>
      <c r="AA89" s="183">
        <f>M89-J89</f>
        <v>-362.66403907788344</v>
      </c>
      <c r="AB89" s="152">
        <f>M89/J89</f>
        <v>0.88754603439445479</v>
      </c>
      <c r="AC89" s="315"/>
    </row>
    <row r="90" spans="1:29" ht="15.75" customHeight="1">
      <c r="A90" s="302" t="s">
        <v>142</v>
      </c>
      <c r="B90" s="120" t="s">
        <v>116</v>
      </c>
      <c r="C90" s="306" t="s">
        <v>143</v>
      </c>
      <c r="D90" s="307"/>
      <c r="E90" s="162">
        <v>25.64</v>
      </c>
      <c r="F90" s="103">
        <v>1264</v>
      </c>
      <c r="G90" s="163">
        <v>32408.959999999999</v>
      </c>
      <c r="H90" s="164"/>
      <c r="I90" s="165">
        <v>11</v>
      </c>
      <c r="J90" s="166">
        <v>3600</v>
      </c>
      <c r="K90" s="167">
        <f>J90/I90</f>
        <v>327.27272727272725</v>
      </c>
      <c r="L90" s="168">
        <v>11</v>
      </c>
      <c r="M90" s="166">
        <f>F90/V90*60</f>
        <v>3149.0657439446395</v>
      </c>
      <c r="N90" s="167">
        <f>M90/L90</f>
        <v>286.2787039949672</v>
      </c>
      <c r="O90" s="169">
        <f>L90-I90</f>
        <v>0</v>
      </c>
      <c r="P90" s="170">
        <f>N90-K90</f>
        <v>-40.99402327776005</v>
      </c>
      <c r="Q90" s="171">
        <f>N90/K90</f>
        <v>0.87474048442906649</v>
      </c>
      <c r="R90" s="308">
        <f>Q106</f>
        <v>0.86790055415609757</v>
      </c>
      <c r="S90" s="172">
        <v>0.70833333333333337</v>
      </c>
      <c r="T90" s="173">
        <v>0.72505787037037039</v>
      </c>
      <c r="U90" s="174"/>
      <c r="V90" s="175">
        <v>24.083333333333314</v>
      </c>
      <c r="W90" s="173"/>
      <c r="X90" s="184"/>
      <c r="Y90" s="311"/>
      <c r="Z90" s="312"/>
      <c r="AA90" s="121">
        <f>M90-J90</f>
        <v>-450.93425605536049</v>
      </c>
      <c r="AB90" s="171">
        <f>M90/J90</f>
        <v>0.87474048442906649</v>
      </c>
      <c r="AC90" s="313">
        <f>AB106</f>
        <v>0.86790055415609746</v>
      </c>
    </row>
    <row r="91" spans="1:29" ht="15.75" customHeight="1">
      <c r="A91" s="303"/>
      <c r="B91" s="106" t="s">
        <v>116</v>
      </c>
      <c r="C91" s="298" t="s">
        <v>144</v>
      </c>
      <c r="D91" s="299"/>
      <c r="E91" s="107">
        <v>29.52</v>
      </c>
      <c r="F91" s="108">
        <v>1647</v>
      </c>
      <c r="G91" s="109">
        <v>48619.44</v>
      </c>
      <c r="H91" s="26"/>
      <c r="I91" s="110">
        <v>17</v>
      </c>
      <c r="J91" s="111">
        <v>3600</v>
      </c>
      <c r="K91" s="112">
        <f t="shared" si="19"/>
        <v>211.76470588235293</v>
      </c>
      <c r="L91" s="113">
        <v>17</v>
      </c>
      <c r="M91" s="111">
        <f>F91/V91*60</f>
        <v>3118.9900052603844</v>
      </c>
      <c r="N91" s="112">
        <f>M91/L91</f>
        <v>183.47000030943437</v>
      </c>
      <c r="O91" s="114">
        <f>L91-I91</f>
        <v>0</v>
      </c>
      <c r="P91" s="115">
        <f>N91-K91</f>
        <v>-28.294705572918559</v>
      </c>
      <c r="Q91" s="116">
        <f>N91/K91</f>
        <v>0.866386112572329</v>
      </c>
      <c r="R91" s="309"/>
      <c r="S91" s="47">
        <v>0.72869212962962959</v>
      </c>
      <c r="T91" s="48">
        <v>0.75069444444444444</v>
      </c>
      <c r="U91" s="117">
        <v>5.2333333333332455</v>
      </c>
      <c r="V91" s="118">
        <v>31.683333333333383</v>
      </c>
      <c r="W91" s="119"/>
      <c r="X91" s="13"/>
      <c r="Y91" s="300"/>
      <c r="Z91" s="301"/>
      <c r="AA91" s="124">
        <f>M91-J91</f>
        <v>-481.00999473961565</v>
      </c>
      <c r="AB91" s="116">
        <f>M91/J91</f>
        <v>0.866386112572329</v>
      </c>
      <c r="AC91" s="314"/>
    </row>
    <row r="92" spans="1:29" ht="15.75" customHeight="1">
      <c r="A92" s="303"/>
      <c r="B92" s="106" t="s">
        <v>116</v>
      </c>
      <c r="C92" s="298" t="s">
        <v>145</v>
      </c>
      <c r="D92" s="299"/>
      <c r="E92" s="107">
        <v>29.85</v>
      </c>
      <c r="F92" s="108">
        <v>1748</v>
      </c>
      <c r="G92" s="109">
        <v>52177.8</v>
      </c>
      <c r="H92" s="26"/>
      <c r="I92" s="110">
        <v>17</v>
      </c>
      <c r="J92" s="111">
        <v>3600</v>
      </c>
      <c r="K92" s="112">
        <f t="shared" si="19"/>
        <v>211.76470588235293</v>
      </c>
      <c r="L92" s="113">
        <v>17</v>
      </c>
      <c r="M92" s="111">
        <f>F92/V92*60</f>
        <v>3118.3349851337925</v>
      </c>
      <c r="N92" s="112">
        <f>M92/L92</f>
        <v>183.43146971375251</v>
      </c>
      <c r="O92" s="114">
        <f>L92-I92</f>
        <v>0</v>
      </c>
      <c r="P92" s="115">
        <f>N92-K92</f>
        <v>-28.333236168600422</v>
      </c>
      <c r="Q92" s="116">
        <f>N92/K92</f>
        <v>0.8662041625371647</v>
      </c>
      <c r="R92" s="309"/>
      <c r="S92" s="47">
        <v>0.75442129629629628</v>
      </c>
      <c r="T92" s="48">
        <v>0.77777777777777779</v>
      </c>
      <c r="U92" s="117">
        <v>5.3666666666666529</v>
      </c>
      <c r="V92" s="118">
        <v>33.633333333333368</v>
      </c>
      <c r="W92" s="119"/>
      <c r="X92" s="13"/>
      <c r="Y92" s="300"/>
      <c r="Z92" s="301"/>
      <c r="AA92" s="124">
        <f>M92-J92</f>
        <v>-481.66501486620746</v>
      </c>
      <c r="AB92" s="116">
        <f>M92/J92</f>
        <v>0.86620416253716459</v>
      </c>
      <c r="AC92" s="314"/>
    </row>
    <row r="93" spans="1:29" ht="15.75" customHeight="1">
      <c r="A93" s="303"/>
      <c r="B93" s="106" t="s">
        <v>118</v>
      </c>
      <c r="C93" s="298" t="s">
        <v>146</v>
      </c>
      <c r="D93" s="299"/>
      <c r="E93" s="107">
        <v>28.57</v>
      </c>
      <c r="F93" s="108">
        <v>1732</v>
      </c>
      <c r="G93" s="109">
        <v>49483.24</v>
      </c>
      <c r="H93" s="26"/>
      <c r="I93" s="110">
        <v>12</v>
      </c>
      <c r="J93" s="111">
        <v>3600</v>
      </c>
      <c r="K93" s="112">
        <f t="shared" si="19"/>
        <v>300</v>
      </c>
      <c r="L93" s="113">
        <v>12</v>
      </c>
      <c r="M93" s="111">
        <f>F93/V93*60</f>
        <v>3111.377245508987</v>
      </c>
      <c r="N93" s="112">
        <f>M93/L93</f>
        <v>259.28143712574894</v>
      </c>
      <c r="O93" s="114">
        <f>L93-I93</f>
        <v>0</v>
      </c>
      <c r="P93" s="115">
        <f>N93-K93</f>
        <v>-40.718562874251063</v>
      </c>
      <c r="Q93" s="116">
        <f>N93/K93</f>
        <v>0.86427145708582975</v>
      </c>
      <c r="R93" s="309"/>
      <c r="S93" s="47">
        <v>0.78125</v>
      </c>
      <c r="T93" s="48">
        <v>0.80444444444444441</v>
      </c>
      <c r="U93" s="117">
        <v>4.9999999999999822</v>
      </c>
      <c r="V93" s="118">
        <v>33.399999999999949</v>
      </c>
      <c r="W93" s="119"/>
      <c r="X93" s="123"/>
      <c r="Y93" s="300"/>
      <c r="Z93" s="301"/>
      <c r="AA93" s="124">
        <f>M93-J93</f>
        <v>-488.62275449101298</v>
      </c>
      <c r="AB93" s="116">
        <f>M93/J93</f>
        <v>0.86427145708582975</v>
      </c>
      <c r="AC93" s="314"/>
    </row>
    <row r="94" spans="1:29" ht="15.75" customHeight="1">
      <c r="A94" s="304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04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50"/>
      <c r="Y95" s="300"/>
      <c r="Z95" s="301"/>
      <c r="AA95" s="124"/>
      <c r="AB95" s="116"/>
      <c r="AC95" s="314"/>
    </row>
    <row r="96" spans="1:29" ht="15.75" customHeight="1">
      <c r="A96" s="304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04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04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34"/>
      <c r="X98" s="135"/>
      <c r="Y98" s="300"/>
      <c r="Z98" s="301"/>
      <c r="AA98" s="124"/>
      <c r="AB98" s="116"/>
      <c r="AC98" s="314"/>
    </row>
    <row r="99" spans="1:29" ht="15.75" customHeight="1">
      <c r="A99" s="304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34"/>
      <c r="X99" s="135"/>
      <c r="Y99" s="300"/>
      <c r="Z99" s="301"/>
      <c r="AA99" s="124"/>
      <c r="AB99" s="116"/>
      <c r="AC99" s="314"/>
    </row>
    <row r="100" spans="1:29" ht="15.75" customHeight="1">
      <c r="A100" s="304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04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04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04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04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04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05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26">AVERAGE(I90:I105)</f>
        <v>14.25</v>
      </c>
      <c r="J106" s="148">
        <f t="shared" si="26"/>
        <v>3600</v>
      </c>
      <c r="K106" s="149">
        <f t="shared" ref="K106" si="27">J106/I106</f>
        <v>252.63157894736841</v>
      </c>
      <c r="L106" s="147">
        <f t="shared" ref="L106:M106" si="28">AVERAGE(L90:L105)</f>
        <v>14.25</v>
      </c>
      <c r="M106" s="148">
        <f t="shared" si="28"/>
        <v>3124.441994961951</v>
      </c>
      <c r="N106" s="149">
        <f>M106/L106</f>
        <v>219.25908736575096</v>
      </c>
      <c r="O106" s="150">
        <f>L106-I106</f>
        <v>0</v>
      </c>
      <c r="P106" s="151">
        <f>N106-K106</f>
        <v>-33.372491581617453</v>
      </c>
      <c r="Q106" s="152">
        <f>N106/K106</f>
        <v>0.86790055415609757</v>
      </c>
      <c r="R106" s="310"/>
      <c r="S106" s="153">
        <f>S90</f>
        <v>0.70833333333333337</v>
      </c>
      <c r="T106" s="154">
        <f>INDEX(T90:T105,COUNTA(T90:T105))</f>
        <v>0.80444444444444441</v>
      </c>
      <c r="U106" s="155"/>
      <c r="V106" s="181"/>
      <c r="W106" s="182"/>
      <c r="X106" s="149"/>
      <c r="Y106" s="296"/>
      <c r="Z106" s="297"/>
      <c r="AA106" s="183">
        <f>M106-J106</f>
        <v>-475.55800503804903</v>
      </c>
      <c r="AB106" s="152">
        <f>M106/J106</f>
        <v>0.86790055415609746</v>
      </c>
      <c r="AC106" s="315"/>
    </row>
    <row r="107" spans="1:29" ht="15.75" customHeight="1">
      <c r="A107" s="316" t="s">
        <v>147</v>
      </c>
      <c r="B107" s="120" t="s">
        <v>118</v>
      </c>
      <c r="C107" s="306" t="s">
        <v>148</v>
      </c>
      <c r="D107" s="307"/>
      <c r="E107" s="162">
        <v>22.48</v>
      </c>
      <c r="F107" s="103">
        <v>2631</v>
      </c>
      <c r="G107" s="163">
        <v>59144.880000000005</v>
      </c>
      <c r="H107" s="164"/>
      <c r="I107" s="165">
        <v>5</v>
      </c>
      <c r="J107" s="166">
        <v>3000</v>
      </c>
      <c r="K107" s="167">
        <f>J107/I107</f>
        <v>600</v>
      </c>
      <c r="L107" s="168">
        <v>5</v>
      </c>
      <c r="M107" s="166">
        <f>F107/V107*60</f>
        <v>2659.0679393599121</v>
      </c>
      <c r="N107" s="167">
        <f>M107/L107</f>
        <v>531.81358787198246</v>
      </c>
      <c r="O107" s="169">
        <f>L107-I107</f>
        <v>0</v>
      </c>
      <c r="P107" s="170">
        <f>N107-K107</f>
        <v>-68.186412128017537</v>
      </c>
      <c r="Q107" s="171">
        <f>N107/K107</f>
        <v>0.88635597978663749</v>
      </c>
      <c r="R107" s="308">
        <f>Q123</f>
        <v>0.88796642991518415</v>
      </c>
      <c r="S107" s="172">
        <v>0.70833333333333337</v>
      </c>
      <c r="T107" s="173">
        <v>0.74956018518518519</v>
      </c>
      <c r="U107" s="174"/>
      <c r="V107" s="175">
        <v>59.366666666666617</v>
      </c>
      <c r="W107" s="176"/>
      <c r="X107" s="177"/>
      <c r="Y107" s="311"/>
      <c r="Z107" s="312"/>
      <c r="AA107" s="121">
        <f>M107-J107</f>
        <v>-340.93206064008791</v>
      </c>
      <c r="AB107" s="171">
        <f>M107/J107</f>
        <v>0.88635597978663738</v>
      </c>
      <c r="AC107" s="313">
        <f>AB123</f>
        <v>0.88796642991518415</v>
      </c>
    </row>
    <row r="108" spans="1:29" ht="15.75" customHeight="1">
      <c r="A108" s="317"/>
      <c r="B108" s="106" t="s">
        <v>118</v>
      </c>
      <c r="C108" s="298" t="s">
        <v>149</v>
      </c>
      <c r="D108" s="299"/>
      <c r="E108" s="107">
        <v>24.54</v>
      </c>
      <c r="F108" s="108">
        <v>2557</v>
      </c>
      <c r="G108" s="109">
        <v>62748.78</v>
      </c>
      <c r="H108" s="26"/>
      <c r="I108" s="110">
        <v>4</v>
      </c>
      <c r="J108" s="111">
        <v>3000</v>
      </c>
      <c r="K108" s="112">
        <f t="shared" ref="K108:K109" si="29">J108/I108</f>
        <v>750</v>
      </c>
      <c r="L108" s="113">
        <v>4</v>
      </c>
      <c r="M108" s="111">
        <f>F108/V108*60</f>
        <v>2656.6233766233809</v>
      </c>
      <c r="N108" s="112">
        <f>M108/L108</f>
        <v>664.15584415584522</v>
      </c>
      <c r="O108" s="114">
        <f>L108-I108</f>
        <v>0</v>
      </c>
      <c r="P108" s="115">
        <f>N108-K108</f>
        <v>-85.844155844154784</v>
      </c>
      <c r="Q108" s="116">
        <f>N108/K108</f>
        <v>0.88554112554112696</v>
      </c>
      <c r="R108" s="309"/>
      <c r="S108" s="47">
        <v>0.75295138888888891</v>
      </c>
      <c r="T108" s="48">
        <v>0.79305555555555551</v>
      </c>
      <c r="U108" s="117">
        <v>4.8833333333333506</v>
      </c>
      <c r="V108" s="118">
        <v>57.749999999999915</v>
      </c>
      <c r="W108" s="119"/>
      <c r="X108" s="123"/>
      <c r="Y108" s="300"/>
      <c r="Z108" s="301"/>
      <c r="AA108" s="124">
        <f>M108-J108</f>
        <v>-343.37662337661914</v>
      </c>
      <c r="AB108" s="116">
        <f>M108/J108</f>
        <v>0.88554112554112696</v>
      </c>
      <c r="AC108" s="314"/>
    </row>
    <row r="109" spans="1:29" ht="15.75" customHeight="1">
      <c r="A109" s="317"/>
      <c r="B109" s="106" t="s">
        <v>118</v>
      </c>
      <c r="C109" s="298" t="s">
        <v>150</v>
      </c>
      <c r="D109" s="299"/>
      <c r="E109" s="107">
        <v>17.89</v>
      </c>
      <c r="F109" s="108">
        <v>4461</v>
      </c>
      <c r="G109" s="109">
        <v>79807.290000000008</v>
      </c>
      <c r="H109" s="26"/>
      <c r="I109" s="110">
        <v>4</v>
      </c>
      <c r="J109" s="111">
        <v>3300</v>
      </c>
      <c r="K109" s="112">
        <f t="shared" si="29"/>
        <v>825</v>
      </c>
      <c r="L109" s="113">
        <v>4</v>
      </c>
      <c r="M109" s="111">
        <f>F109/V109*60</f>
        <v>2942.396482227919</v>
      </c>
      <c r="N109" s="112">
        <f>M109/L109</f>
        <v>735.59912055697976</v>
      </c>
      <c r="O109" s="114">
        <f>L109-I109</f>
        <v>0</v>
      </c>
      <c r="P109" s="115">
        <f>N109-K109</f>
        <v>-89.400879443020244</v>
      </c>
      <c r="Q109" s="116">
        <f>N109/K109</f>
        <v>0.89163529764482397</v>
      </c>
      <c r="R109" s="309"/>
      <c r="S109" s="47">
        <v>0.79655092592592591</v>
      </c>
      <c r="T109" s="48">
        <v>0.85972222222222228</v>
      </c>
      <c r="U109" s="117">
        <v>5.0333333333333741</v>
      </c>
      <c r="V109" s="118">
        <v>90.966666666666768</v>
      </c>
      <c r="W109" s="119"/>
      <c r="X109" s="123"/>
      <c r="Y109" s="300"/>
      <c r="Z109" s="301"/>
      <c r="AA109" s="124">
        <f>M109-J109</f>
        <v>-357.60351777208098</v>
      </c>
      <c r="AB109" s="116">
        <f>M109/J109</f>
        <v>0.89163529764482397</v>
      </c>
      <c r="AC109" s="314"/>
    </row>
    <row r="110" spans="1:29" ht="15.75" customHeight="1">
      <c r="A110" s="317"/>
      <c r="B110" s="106"/>
      <c r="C110" s="298"/>
      <c r="D110" s="299"/>
      <c r="E110" s="107"/>
      <c r="F110" s="108"/>
      <c r="G110" s="109"/>
      <c r="H110" s="26"/>
      <c r="I110" s="110"/>
      <c r="J110" s="111"/>
      <c r="K110" s="112"/>
      <c r="L110" s="113"/>
      <c r="M110" s="111"/>
      <c r="N110" s="112"/>
      <c r="O110" s="114"/>
      <c r="P110" s="115"/>
      <c r="Q110" s="116"/>
      <c r="R110" s="309"/>
      <c r="S110" s="47"/>
      <c r="T110" s="48"/>
      <c r="U110" s="117"/>
      <c r="V110" s="118"/>
      <c r="W110" s="119"/>
      <c r="X110" s="123"/>
      <c r="Y110" s="300"/>
      <c r="Z110" s="301"/>
      <c r="AA110" s="124"/>
      <c r="AB110" s="116"/>
      <c r="AC110" s="314"/>
    </row>
    <row r="111" spans="1:29" ht="15.75" customHeight="1">
      <c r="A111" s="317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17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300"/>
      <c r="Z112" s="301"/>
      <c r="AA112" s="124"/>
      <c r="AB112" s="116"/>
      <c r="AC112" s="314"/>
    </row>
    <row r="113" spans="1:29" ht="15.75" customHeight="1">
      <c r="A113" s="317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17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17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23"/>
      <c r="Y115" s="300"/>
      <c r="Z115" s="301"/>
      <c r="AA115" s="124"/>
      <c r="AB115" s="116"/>
      <c r="AC115" s="314"/>
    </row>
    <row r="116" spans="1:29" ht="15.75" customHeight="1">
      <c r="A116" s="317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23"/>
      <c r="Y116" s="300"/>
      <c r="Z116" s="301"/>
      <c r="AA116" s="124"/>
      <c r="AB116" s="116"/>
      <c r="AC116" s="314"/>
    </row>
    <row r="117" spans="1:29" ht="15.75" customHeight="1">
      <c r="A117" s="317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23"/>
      <c r="Y117" s="300"/>
      <c r="Z117" s="301"/>
      <c r="AA117" s="124"/>
      <c r="AB117" s="116"/>
      <c r="AC117" s="314"/>
    </row>
    <row r="118" spans="1:29" ht="15.75" customHeight="1">
      <c r="A118" s="317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23"/>
      <c r="Y118" s="300"/>
      <c r="Z118" s="301"/>
      <c r="AA118" s="124"/>
      <c r="AB118" s="116"/>
      <c r="AC118" s="314"/>
    </row>
    <row r="119" spans="1:29" ht="15.75" customHeight="1">
      <c r="A119" s="317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23"/>
      <c r="Y119" s="300"/>
      <c r="Z119" s="301"/>
      <c r="AA119" s="124"/>
      <c r="AB119" s="116"/>
      <c r="AC119" s="314"/>
    </row>
    <row r="120" spans="1:29" ht="15.75" customHeight="1">
      <c r="A120" s="317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23"/>
      <c r="Y120" s="300"/>
      <c r="Z120" s="301"/>
      <c r="AA120" s="124"/>
      <c r="AB120" s="116"/>
      <c r="AC120" s="314"/>
    </row>
    <row r="121" spans="1:29" ht="15.75" customHeight="1">
      <c r="A121" s="317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23"/>
      <c r="Y121" s="300"/>
      <c r="Z121" s="301"/>
      <c r="AA121" s="124"/>
      <c r="AB121" s="116"/>
      <c r="AC121" s="314"/>
    </row>
    <row r="122" spans="1:29" ht="15.75" customHeight="1">
      <c r="A122" s="317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18"/>
      <c r="B123" s="144" t="s">
        <v>124</v>
      </c>
      <c r="C123" s="295"/>
      <c r="D123" s="295"/>
      <c r="E123" s="145"/>
      <c r="F123" s="105"/>
      <c r="G123" s="146"/>
      <c r="H123" s="75"/>
      <c r="I123" s="147">
        <f t="shared" ref="I123:J123" si="30">AVERAGE(I107:I122)</f>
        <v>4.333333333333333</v>
      </c>
      <c r="J123" s="148">
        <f t="shared" si="30"/>
        <v>3100</v>
      </c>
      <c r="K123" s="149">
        <f t="shared" ref="K123" si="31">J123/I123</f>
        <v>715.38461538461547</v>
      </c>
      <c r="L123" s="147">
        <f t="shared" ref="L123:M123" si="32">AVERAGE(L107:L122)</f>
        <v>4.333333333333333</v>
      </c>
      <c r="M123" s="148">
        <f t="shared" si="32"/>
        <v>2752.695932737071</v>
      </c>
      <c r="N123" s="149">
        <f>M123/L123</f>
        <v>635.23752293932409</v>
      </c>
      <c r="O123" s="150">
        <f>L123-I123</f>
        <v>0</v>
      </c>
      <c r="P123" s="151">
        <f>N123-K123</f>
        <v>-80.147092445291378</v>
      </c>
      <c r="Q123" s="152">
        <f>N123/K123</f>
        <v>0.88796642991518415</v>
      </c>
      <c r="R123" s="310"/>
      <c r="S123" s="153">
        <f>S107</f>
        <v>0.70833333333333337</v>
      </c>
      <c r="T123" s="154">
        <f>INDEX(T107:T122,COUNTA(T107:T122))</f>
        <v>0.85972222222222228</v>
      </c>
      <c r="U123" s="155"/>
      <c r="V123" s="181"/>
      <c r="W123" s="105"/>
      <c r="X123" s="75"/>
      <c r="Y123" s="296"/>
      <c r="Z123" s="297"/>
      <c r="AA123" s="183">
        <f>M123-J123</f>
        <v>-347.30406726292904</v>
      </c>
      <c r="AB123" s="152">
        <f>M123/J123</f>
        <v>0.88796642991518415</v>
      </c>
      <c r="AC123" s="315"/>
    </row>
    <row r="124" spans="1:29" ht="15.75" customHeight="1">
      <c r="A124" s="302" t="s">
        <v>151</v>
      </c>
      <c r="B124" s="120" t="s">
        <v>118</v>
      </c>
      <c r="C124" s="306" t="s">
        <v>152</v>
      </c>
      <c r="D124" s="307"/>
      <c r="E124" s="162">
        <v>16.7</v>
      </c>
      <c r="F124" s="103">
        <v>1706</v>
      </c>
      <c r="G124" s="163">
        <v>28490.199999999997</v>
      </c>
      <c r="H124" s="164"/>
      <c r="I124" s="165">
        <v>3</v>
      </c>
      <c r="J124" s="166">
        <v>3300</v>
      </c>
      <c r="K124" s="167">
        <f>J124/I124</f>
        <v>1100</v>
      </c>
      <c r="L124" s="168">
        <v>3</v>
      </c>
      <c r="M124" s="166">
        <f>F124/V124*60</f>
        <v>2947.0249520153648</v>
      </c>
      <c r="N124" s="167">
        <f>M124/L124</f>
        <v>982.34165067178822</v>
      </c>
      <c r="O124" s="169">
        <f>L124-I124</f>
        <v>0</v>
      </c>
      <c r="P124" s="170">
        <f>N124-K124</f>
        <v>-117.65834932821178</v>
      </c>
      <c r="Q124" s="171">
        <f>N124/K124</f>
        <v>0.8930378642470802</v>
      </c>
      <c r="R124" s="308">
        <f>Q140</f>
        <v>0.89230474000580073</v>
      </c>
      <c r="S124" s="172">
        <v>0.70851851851851855</v>
      </c>
      <c r="T124" s="173">
        <v>0.73263888888888884</v>
      </c>
      <c r="U124" s="174"/>
      <c r="V124" s="175">
        <v>34.733333333333221</v>
      </c>
      <c r="W124" s="176"/>
      <c r="X124" s="177"/>
      <c r="Y124" s="311"/>
      <c r="Z124" s="312"/>
      <c r="AA124" s="121">
        <f>M124-J124</f>
        <v>-352.97504798463524</v>
      </c>
      <c r="AB124" s="171">
        <f>M124/J124</f>
        <v>0.8930378642470802</v>
      </c>
      <c r="AC124" s="313">
        <f>AB140</f>
        <v>0.89230474000580073</v>
      </c>
    </row>
    <row r="125" spans="1:29" ht="15.75" customHeight="1">
      <c r="A125" s="303"/>
      <c r="B125" s="106" t="s">
        <v>118</v>
      </c>
      <c r="C125" s="298" t="s">
        <v>153</v>
      </c>
      <c r="D125" s="299"/>
      <c r="E125" s="107">
        <v>22.28</v>
      </c>
      <c r="F125" s="108">
        <v>1541</v>
      </c>
      <c r="G125" s="109">
        <v>34333.480000000003</v>
      </c>
      <c r="H125" s="26"/>
      <c r="I125" s="110">
        <v>5</v>
      </c>
      <c r="J125" s="111">
        <v>3300</v>
      </c>
      <c r="K125" s="112">
        <f t="shared" ref="K125:K162" si="33">J125/I125</f>
        <v>660</v>
      </c>
      <c r="L125" s="113">
        <v>5</v>
      </c>
      <c r="M125" s="111">
        <f>F125/V125*60</f>
        <v>2944.5859872611513</v>
      </c>
      <c r="N125" s="112">
        <f>M125/L125</f>
        <v>588.91719745223031</v>
      </c>
      <c r="O125" s="114">
        <f>L125-I125</f>
        <v>0</v>
      </c>
      <c r="P125" s="115">
        <f>N125-K125</f>
        <v>-71.082802547769688</v>
      </c>
      <c r="Q125" s="116">
        <f>N125/K125</f>
        <v>0.8922987840185308</v>
      </c>
      <c r="R125" s="309"/>
      <c r="S125" s="47">
        <v>0.73611111111111116</v>
      </c>
      <c r="T125" s="48">
        <v>0.75791666666666668</v>
      </c>
      <c r="U125" s="117">
        <v>5.0000000000001421</v>
      </c>
      <c r="V125" s="118">
        <v>31.399999999999952</v>
      </c>
      <c r="W125" s="119"/>
      <c r="X125" s="123"/>
      <c r="Y125" s="300"/>
      <c r="Z125" s="301"/>
      <c r="AA125" s="124">
        <f>M125-J125</f>
        <v>-355.41401273884867</v>
      </c>
      <c r="AB125" s="116">
        <f>M125/J125</f>
        <v>0.89229878401853069</v>
      </c>
      <c r="AC125" s="314"/>
    </row>
    <row r="126" spans="1:29" ht="15.75" customHeight="1">
      <c r="A126" s="303"/>
      <c r="B126" s="106" t="s">
        <v>118</v>
      </c>
      <c r="C126" s="298" t="s">
        <v>154</v>
      </c>
      <c r="D126" s="299"/>
      <c r="E126" s="107">
        <v>18.18</v>
      </c>
      <c r="F126" s="108">
        <v>724</v>
      </c>
      <c r="G126" s="109">
        <v>13162.32</v>
      </c>
      <c r="H126" s="26"/>
      <c r="I126" s="110">
        <v>4</v>
      </c>
      <c r="J126" s="111">
        <v>3300</v>
      </c>
      <c r="K126" s="112">
        <f t="shared" si="33"/>
        <v>825</v>
      </c>
      <c r="L126" s="113">
        <v>4</v>
      </c>
      <c r="M126" s="111">
        <f>F126/V126*60</f>
        <v>2945.0847457626983</v>
      </c>
      <c r="N126" s="112">
        <f>M126/L126</f>
        <v>736.27118644067457</v>
      </c>
      <c r="O126" s="114">
        <f>L126-I126</f>
        <v>0</v>
      </c>
      <c r="P126" s="115">
        <f>N126-K126</f>
        <v>-88.728813559325431</v>
      </c>
      <c r="Q126" s="116">
        <f>N126/K126</f>
        <v>0.89244992295839343</v>
      </c>
      <c r="R126" s="309"/>
      <c r="S126" s="47">
        <v>0.76128472222222221</v>
      </c>
      <c r="T126" s="48">
        <v>0.77152777777777781</v>
      </c>
      <c r="U126" s="117">
        <v>4.8499999999999588</v>
      </c>
      <c r="V126" s="118">
        <v>14.750000000000068</v>
      </c>
      <c r="W126" s="119"/>
      <c r="X126" s="123"/>
      <c r="Y126" s="300"/>
      <c r="Z126" s="301"/>
      <c r="AA126" s="124">
        <f>M126-J126</f>
        <v>-354.91525423730172</v>
      </c>
      <c r="AB126" s="116">
        <f>M126/J126</f>
        <v>0.89244992295839343</v>
      </c>
      <c r="AC126" s="314"/>
    </row>
    <row r="127" spans="1:29" ht="15.75" customHeight="1">
      <c r="A127" s="303"/>
      <c r="B127" s="106" t="s">
        <v>118</v>
      </c>
      <c r="C127" s="298" t="s">
        <v>155</v>
      </c>
      <c r="D127" s="299"/>
      <c r="E127" s="107">
        <v>16.66</v>
      </c>
      <c r="F127" s="108">
        <v>6672</v>
      </c>
      <c r="G127" s="109">
        <v>111155.52</v>
      </c>
      <c r="H127" s="26"/>
      <c r="I127" s="110">
        <v>4</v>
      </c>
      <c r="J127" s="111">
        <v>3300</v>
      </c>
      <c r="K127" s="112">
        <f t="shared" si="33"/>
        <v>825</v>
      </c>
      <c r="L127" s="113">
        <v>4</v>
      </c>
      <c r="M127" s="111">
        <f>F127/V127*60</f>
        <v>2941.7268830373569</v>
      </c>
      <c r="N127" s="112">
        <f>M127/L127</f>
        <v>735.43172075933921</v>
      </c>
      <c r="O127" s="114">
        <f>L127-I127</f>
        <v>0</v>
      </c>
      <c r="P127" s="115">
        <f>N127-K127</f>
        <v>-89.568279240660786</v>
      </c>
      <c r="Q127" s="116">
        <f>N127/K127</f>
        <v>0.89143238879919906</v>
      </c>
      <c r="R127" s="309"/>
      <c r="S127" s="47">
        <v>0.77500000000000002</v>
      </c>
      <c r="T127" s="48">
        <v>0.86950231481481477</v>
      </c>
      <c r="U127" s="117">
        <v>4.9999999999999822</v>
      </c>
      <c r="V127" s="118">
        <v>136.08333333333323</v>
      </c>
      <c r="W127" s="119"/>
      <c r="X127" s="123"/>
      <c r="Y127" s="300"/>
      <c r="Z127" s="301"/>
      <c r="AA127" s="124">
        <f>M127-J127</f>
        <v>-358.27311696264314</v>
      </c>
      <c r="AB127" s="116">
        <f>M127/J127</f>
        <v>0.89143238879919906</v>
      </c>
      <c r="AC127" s="314"/>
    </row>
    <row r="128" spans="1:29" ht="15.75" customHeight="1">
      <c r="A128" s="304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04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300"/>
      <c r="Z129" s="301"/>
      <c r="AA129" s="124"/>
      <c r="AB129" s="116"/>
      <c r="AC129" s="314"/>
    </row>
    <row r="130" spans="1:29" ht="15.75" customHeight="1">
      <c r="A130" s="304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04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04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300"/>
      <c r="Z132" s="301"/>
      <c r="AA132" s="124"/>
      <c r="AB132" s="116"/>
      <c r="AC132" s="314"/>
    </row>
    <row r="133" spans="1:29" ht="15.75" customHeight="1">
      <c r="A133" s="304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300"/>
      <c r="Z133" s="301"/>
      <c r="AA133" s="124"/>
      <c r="AB133" s="116"/>
      <c r="AC133" s="314"/>
    </row>
    <row r="134" spans="1:29" ht="15.75" customHeight="1">
      <c r="A134" s="304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04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04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04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04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04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05"/>
      <c r="B140" s="144" t="s">
        <v>124</v>
      </c>
      <c r="C140" s="295"/>
      <c r="D140" s="295"/>
      <c r="E140" s="145"/>
      <c r="F140" s="105"/>
      <c r="G140" s="146"/>
      <c r="H140" s="75"/>
      <c r="I140" s="147">
        <f t="shared" ref="I140:J140" si="34">AVERAGE(I124:I139)</f>
        <v>4</v>
      </c>
      <c r="J140" s="148">
        <f t="shared" si="34"/>
        <v>3300</v>
      </c>
      <c r="K140" s="149">
        <f t="shared" ref="K140" si="35">J140/I140</f>
        <v>825</v>
      </c>
      <c r="L140" s="147">
        <f t="shared" ref="L140:M140" si="36">AVERAGE(L124:L139)</f>
        <v>4</v>
      </c>
      <c r="M140" s="148">
        <f t="shared" si="36"/>
        <v>2944.6056420191426</v>
      </c>
      <c r="N140" s="149">
        <f>M140/L140</f>
        <v>736.15141050478564</v>
      </c>
      <c r="O140" s="150">
        <f>L140-I140</f>
        <v>0</v>
      </c>
      <c r="P140" s="151">
        <f>N140-K140</f>
        <v>-88.848589495214355</v>
      </c>
      <c r="Q140" s="152">
        <f>N140/K140</f>
        <v>0.89230474000580073</v>
      </c>
      <c r="R140" s="310"/>
      <c r="S140" s="153">
        <f>S124</f>
        <v>0.70851851851851855</v>
      </c>
      <c r="T140" s="154">
        <f>INDEX(T124:T139,COUNTA(T124:T139))</f>
        <v>0.86950231481481477</v>
      </c>
      <c r="U140" s="155"/>
      <c r="V140" s="181"/>
      <c r="W140" s="105"/>
      <c r="X140" s="75"/>
      <c r="Y140" s="296"/>
      <c r="Z140" s="297"/>
      <c r="AA140" s="183">
        <f>M140-J140</f>
        <v>-355.39435798085742</v>
      </c>
      <c r="AB140" s="152">
        <f>M140/J140</f>
        <v>0.89230474000580073</v>
      </c>
      <c r="AC140" s="315"/>
    </row>
    <row r="141" spans="1:29" ht="15.75" customHeight="1">
      <c r="A141" s="316" t="s">
        <v>156</v>
      </c>
      <c r="B141" s="120" t="s">
        <v>118</v>
      </c>
      <c r="C141" s="306" t="s">
        <v>157</v>
      </c>
      <c r="D141" s="307"/>
      <c r="E141" s="162">
        <v>14.03</v>
      </c>
      <c r="F141" s="103">
        <v>2670</v>
      </c>
      <c r="G141" s="163">
        <v>37460.1</v>
      </c>
      <c r="H141" s="164"/>
      <c r="I141" s="165">
        <v>3</v>
      </c>
      <c r="J141" s="166">
        <v>3000</v>
      </c>
      <c r="K141" s="167">
        <f>J141/I141</f>
        <v>1000</v>
      </c>
      <c r="L141" s="168">
        <v>3</v>
      </c>
      <c r="M141" s="166">
        <f>F141/V141*60</f>
        <v>2682.6681551772253</v>
      </c>
      <c r="N141" s="167">
        <f>M141/L141</f>
        <v>894.22271839240841</v>
      </c>
      <c r="O141" s="169">
        <f>L141-I141</f>
        <v>0</v>
      </c>
      <c r="P141" s="170">
        <f>N141-K141</f>
        <v>-105.77728160759159</v>
      </c>
      <c r="Q141" s="171">
        <f>N141/K141</f>
        <v>0.89422271839240841</v>
      </c>
      <c r="R141" s="308">
        <f>Q157</f>
        <v>0.8861657647118899</v>
      </c>
      <c r="S141" s="172">
        <v>0.70853009259259259</v>
      </c>
      <c r="T141" s="173">
        <v>0.75</v>
      </c>
      <c r="U141" s="174"/>
      <c r="V141" s="175">
        <v>59.716666666666676</v>
      </c>
      <c r="W141" s="176"/>
      <c r="X141" s="177"/>
      <c r="Y141" s="311"/>
      <c r="Z141" s="312"/>
      <c r="AA141" s="121">
        <f>M141-J141</f>
        <v>-317.33184482277466</v>
      </c>
      <c r="AB141" s="171">
        <f>M141/J141</f>
        <v>0.89422271839240841</v>
      </c>
      <c r="AC141" s="313">
        <f>AB157</f>
        <v>0.88616576471189001</v>
      </c>
    </row>
    <row r="142" spans="1:29" ht="15.75" customHeight="1">
      <c r="A142" s="317"/>
      <c r="B142" s="106" t="s">
        <v>118</v>
      </c>
      <c r="C142" s="298" t="s">
        <v>158</v>
      </c>
      <c r="D142" s="299"/>
      <c r="E142" s="107">
        <v>18.18</v>
      </c>
      <c r="F142" s="108">
        <v>1636</v>
      </c>
      <c r="G142" s="109">
        <v>29742.48</v>
      </c>
      <c r="H142" s="26"/>
      <c r="I142" s="110">
        <v>4</v>
      </c>
      <c r="J142" s="111">
        <v>3000</v>
      </c>
      <c r="K142" s="112">
        <f t="shared" si="33"/>
        <v>750</v>
      </c>
      <c r="L142" s="113">
        <v>4</v>
      </c>
      <c r="M142" s="111">
        <f>F142/V142*60</f>
        <v>2685.6361149110844</v>
      </c>
      <c r="N142" s="112">
        <f>M142/L142</f>
        <v>671.4090287277711</v>
      </c>
      <c r="O142" s="114">
        <f>L142-I142</f>
        <v>0</v>
      </c>
      <c r="P142" s="115">
        <f>N142-K142</f>
        <v>-78.590971272228899</v>
      </c>
      <c r="Q142" s="116">
        <f>N142/K142</f>
        <v>0.89521203830369478</v>
      </c>
      <c r="R142" s="309"/>
      <c r="S142" s="47">
        <v>0.76072916666666668</v>
      </c>
      <c r="T142" s="48">
        <v>0.78611111111111109</v>
      </c>
      <c r="U142" s="117">
        <v>15.450000000000017</v>
      </c>
      <c r="V142" s="118">
        <v>36.549999999999955</v>
      </c>
      <c r="W142" s="119"/>
      <c r="X142" s="123"/>
      <c r="Y142" s="300"/>
      <c r="Z142" s="301"/>
      <c r="AA142" s="124">
        <f>M142-J142</f>
        <v>-314.36388508891559</v>
      </c>
      <c r="AB142" s="116">
        <f>M142/J142</f>
        <v>0.89521203830369478</v>
      </c>
      <c r="AC142" s="314"/>
    </row>
    <row r="143" spans="1:29" ht="15.75" customHeight="1">
      <c r="A143" s="317"/>
      <c r="B143" s="106" t="s">
        <v>118</v>
      </c>
      <c r="C143" s="298" t="s">
        <v>159</v>
      </c>
      <c r="D143" s="299"/>
      <c r="E143" s="107">
        <v>14.28</v>
      </c>
      <c r="F143" s="108">
        <v>4301</v>
      </c>
      <c r="G143" s="109">
        <v>61418.28</v>
      </c>
      <c r="H143" s="26"/>
      <c r="I143" s="110">
        <v>3</v>
      </c>
      <c r="J143" s="111">
        <v>3600</v>
      </c>
      <c r="K143" s="112">
        <f t="shared" si="33"/>
        <v>1200</v>
      </c>
      <c r="L143" s="113">
        <v>3</v>
      </c>
      <c r="M143" s="111">
        <f>F143/V143*60</f>
        <v>3114.7857573928791</v>
      </c>
      <c r="N143" s="112">
        <f>M143/L143</f>
        <v>1038.2619191309598</v>
      </c>
      <c r="O143" s="114">
        <f>L143-I143</f>
        <v>0</v>
      </c>
      <c r="P143" s="115">
        <f>N143-K143</f>
        <v>-161.73808086904023</v>
      </c>
      <c r="Q143" s="116">
        <f>N143/K143</f>
        <v>0.86521826594246642</v>
      </c>
      <c r="R143" s="309"/>
      <c r="S143" s="47">
        <v>0.79663194444444441</v>
      </c>
      <c r="T143" s="48">
        <v>0.85416666666666663</v>
      </c>
      <c r="U143" s="117">
        <v>15.14999999999997</v>
      </c>
      <c r="V143" s="118">
        <v>82.85</v>
      </c>
      <c r="W143" s="119">
        <v>0.85416666666666663</v>
      </c>
      <c r="X143" s="123">
        <v>0.90763888888888877</v>
      </c>
      <c r="Y143" s="300"/>
      <c r="Z143" s="301"/>
      <c r="AA143" s="124">
        <f>M143-J143</f>
        <v>-485.21424260712092</v>
      </c>
      <c r="AB143" s="116">
        <f>M143/J143</f>
        <v>0.86521826594246642</v>
      </c>
      <c r="AC143" s="314"/>
    </row>
    <row r="144" spans="1:29" ht="15.75" customHeight="1">
      <c r="A144" s="317"/>
      <c r="B144" s="106" t="s">
        <v>118</v>
      </c>
      <c r="C144" s="298" t="s">
        <v>157</v>
      </c>
      <c r="D144" s="299"/>
      <c r="E144" s="107">
        <v>14.03</v>
      </c>
      <c r="F144" s="108">
        <v>3854</v>
      </c>
      <c r="G144" s="109">
        <v>54071.619999999995</v>
      </c>
      <c r="H144" s="26"/>
      <c r="I144" s="110">
        <v>3</v>
      </c>
      <c r="J144" s="111">
        <v>3000</v>
      </c>
      <c r="K144" s="112">
        <f t="shared" si="33"/>
        <v>1000</v>
      </c>
      <c r="L144" s="113">
        <v>3</v>
      </c>
      <c r="M144" s="111">
        <f>F144/V144*60</f>
        <v>2682.5986078886249</v>
      </c>
      <c r="N144" s="112">
        <f>M144/L144</f>
        <v>894.19953596287496</v>
      </c>
      <c r="O144" s="114">
        <f>L144-I144</f>
        <v>0</v>
      </c>
      <c r="P144" s="115">
        <f>N144-K144</f>
        <v>-105.80046403712504</v>
      </c>
      <c r="Q144" s="116">
        <f>N144/K144</f>
        <v>0.89419953596287494</v>
      </c>
      <c r="R144" s="309"/>
      <c r="S144" s="47">
        <v>0.90763888888888877</v>
      </c>
      <c r="T144" s="48">
        <v>0.96750000000000003</v>
      </c>
      <c r="U144" s="117">
        <v>76.999999999999886</v>
      </c>
      <c r="V144" s="118">
        <v>86.200000000000202</v>
      </c>
      <c r="W144" s="119"/>
      <c r="X144" s="123"/>
      <c r="Y144" s="300"/>
      <c r="Z144" s="301"/>
      <c r="AA144" s="124">
        <f>M144-J144</f>
        <v>-317.40139211137512</v>
      </c>
      <c r="AB144" s="116">
        <f>M144/J144</f>
        <v>0.89419953596287494</v>
      </c>
      <c r="AC144" s="314"/>
    </row>
    <row r="145" spans="1:29" ht="15.75" customHeight="1">
      <c r="A145" s="317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17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17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17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17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17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17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34"/>
      <c r="X151" s="135"/>
      <c r="Y151" s="300"/>
      <c r="Z151" s="301"/>
      <c r="AA151" s="124"/>
      <c r="AB151" s="116"/>
      <c r="AC151" s="314"/>
    </row>
    <row r="152" spans="1:29" ht="15.75" customHeight="1">
      <c r="A152" s="317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34"/>
      <c r="X152" s="135"/>
      <c r="Y152" s="300"/>
      <c r="Z152" s="301"/>
      <c r="AA152" s="124"/>
      <c r="AB152" s="116"/>
      <c r="AC152" s="314"/>
    </row>
    <row r="153" spans="1:29" ht="15.75" customHeight="1">
      <c r="A153" s="317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34"/>
      <c r="X153" s="135"/>
      <c r="Y153" s="300"/>
      <c r="Z153" s="301"/>
      <c r="AA153" s="124"/>
      <c r="AB153" s="116"/>
      <c r="AC153" s="314"/>
    </row>
    <row r="154" spans="1:29" ht="15.75" customHeight="1">
      <c r="A154" s="317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34"/>
      <c r="X154" s="135"/>
      <c r="Y154" s="300"/>
      <c r="Z154" s="301"/>
      <c r="AA154" s="124"/>
      <c r="AB154" s="116"/>
      <c r="AC154" s="314"/>
    </row>
    <row r="155" spans="1:29" ht="15.75" customHeight="1">
      <c r="A155" s="317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34"/>
      <c r="X155" s="135"/>
      <c r="Y155" s="300"/>
      <c r="Z155" s="301"/>
      <c r="AA155" s="124"/>
      <c r="AB155" s="116"/>
      <c r="AC155" s="314"/>
    </row>
    <row r="156" spans="1:29" ht="15.75" customHeight="1">
      <c r="A156" s="317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18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37">AVERAGE(I141:I156)</f>
        <v>3.25</v>
      </c>
      <c r="J157" s="148">
        <f t="shared" si="37"/>
        <v>3150</v>
      </c>
      <c r="K157" s="149">
        <f t="shared" ref="K157" si="38">J157/I157</f>
        <v>969.23076923076928</v>
      </c>
      <c r="L157" s="147">
        <f t="shared" ref="L157:M157" si="39">AVERAGE(L141:L156)</f>
        <v>3.25</v>
      </c>
      <c r="M157" s="148">
        <f t="shared" si="39"/>
        <v>2791.4221588424534</v>
      </c>
      <c r="N157" s="149">
        <f t="shared" ref="N157:N162" si="40">M157/L157</f>
        <v>858.89912579767793</v>
      </c>
      <c r="O157" s="150">
        <f t="shared" ref="O157:O162" si="41">L157-I157</f>
        <v>0</v>
      </c>
      <c r="P157" s="151">
        <f t="shared" ref="P157:P162" si="42">N157-K157</f>
        <v>-110.33164343309136</v>
      </c>
      <c r="Q157" s="152">
        <f t="shared" ref="Q157:Q162" si="43">N157/K157</f>
        <v>0.8861657647118899</v>
      </c>
      <c r="R157" s="310"/>
      <c r="S157" s="153">
        <f>S141</f>
        <v>0.70853009259259259</v>
      </c>
      <c r="T157" s="154">
        <f>INDEX(T141:T156,COUNTA(T141:T156))</f>
        <v>0.96750000000000003</v>
      </c>
      <c r="U157" s="155"/>
      <c r="V157" s="181"/>
      <c r="W157" s="105"/>
      <c r="X157" s="75"/>
      <c r="Y157" s="296"/>
      <c r="Z157" s="297"/>
      <c r="AA157" s="183">
        <f t="shared" ref="AA157:AA162" si="44">M157-J157</f>
        <v>-358.57784115754657</v>
      </c>
      <c r="AB157" s="152">
        <f t="shared" ref="AB157:AB162" si="45">M157/J157</f>
        <v>0.88616576471189001</v>
      </c>
      <c r="AC157" s="315"/>
    </row>
    <row r="158" spans="1:29" ht="15.75" customHeight="1">
      <c r="A158" s="302" t="s">
        <v>160</v>
      </c>
      <c r="B158" s="120" t="s">
        <v>118</v>
      </c>
      <c r="C158" s="306" t="s">
        <v>161</v>
      </c>
      <c r="D158" s="307"/>
      <c r="E158" s="162">
        <v>18.18</v>
      </c>
      <c r="F158" s="103">
        <v>1215</v>
      </c>
      <c r="G158" s="163">
        <v>22088.7</v>
      </c>
      <c r="H158" s="164"/>
      <c r="I158" s="165">
        <v>3</v>
      </c>
      <c r="J158" s="166">
        <v>3600</v>
      </c>
      <c r="K158" s="167">
        <f>J158/I158</f>
        <v>1200</v>
      </c>
      <c r="L158" s="168">
        <v>3</v>
      </c>
      <c r="M158" s="166">
        <f>F158/V158*60</f>
        <v>3117.6051318603168</v>
      </c>
      <c r="N158" s="167">
        <f t="shared" si="40"/>
        <v>1039.2017106201056</v>
      </c>
      <c r="O158" s="169">
        <f t="shared" si="41"/>
        <v>0</v>
      </c>
      <c r="P158" s="170">
        <f t="shared" si="42"/>
        <v>-160.79828937989441</v>
      </c>
      <c r="Q158" s="171">
        <f t="shared" si="43"/>
        <v>0.86600142551675463</v>
      </c>
      <c r="R158" s="308">
        <f>Q174</f>
        <v>0.87305760182378545</v>
      </c>
      <c r="S158" s="172">
        <v>0.70833333333333337</v>
      </c>
      <c r="T158" s="173">
        <v>0.72457175925925921</v>
      </c>
      <c r="U158" s="174"/>
      <c r="V158" s="175">
        <v>23.383333333333205</v>
      </c>
      <c r="W158" s="173"/>
      <c r="X158" s="184"/>
      <c r="Y158" s="311"/>
      <c r="Z158" s="312"/>
      <c r="AA158" s="186">
        <f t="shared" si="44"/>
        <v>-482.39486813968324</v>
      </c>
      <c r="AB158" s="171">
        <f t="shared" si="45"/>
        <v>0.86600142551675463</v>
      </c>
      <c r="AC158" s="313">
        <f>AB174</f>
        <v>0.87305760182378545</v>
      </c>
    </row>
    <row r="159" spans="1:29" ht="15.75" customHeight="1">
      <c r="A159" s="303"/>
      <c r="B159" s="106" t="s">
        <v>118</v>
      </c>
      <c r="C159" s="298" t="s">
        <v>162</v>
      </c>
      <c r="D159" s="299"/>
      <c r="E159" s="107">
        <v>24.82</v>
      </c>
      <c r="F159" s="108">
        <v>2417</v>
      </c>
      <c r="G159" s="109">
        <v>59989.94</v>
      </c>
      <c r="H159" s="26"/>
      <c r="I159" s="110">
        <v>4</v>
      </c>
      <c r="J159" s="111">
        <v>3300</v>
      </c>
      <c r="K159" s="112">
        <f t="shared" si="33"/>
        <v>825</v>
      </c>
      <c r="L159" s="113">
        <v>4</v>
      </c>
      <c r="M159" s="111">
        <f>F159/V159*60</f>
        <v>2921.8267293485483</v>
      </c>
      <c r="N159" s="112">
        <f t="shared" si="40"/>
        <v>730.45668233713707</v>
      </c>
      <c r="O159" s="114">
        <f t="shared" si="41"/>
        <v>0</v>
      </c>
      <c r="P159" s="115">
        <f t="shared" si="42"/>
        <v>-94.543317662862933</v>
      </c>
      <c r="Q159" s="116">
        <f t="shared" si="43"/>
        <v>0.88540203919652982</v>
      </c>
      <c r="R159" s="309"/>
      <c r="S159" s="47">
        <v>0.7349768518518518</v>
      </c>
      <c r="T159" s="48">
        <v>0.76944444444444449</v>
      </c>
      <c r="U159" s="117">
        <v>14.983333333333331</v>
      </c>
      <c r="V159" s="118">
        <v>49.633333333333468</v>
      </c>
      <c r="W159" s="119"/>
      <c r="X159" s="13"/>
      <c r="Y159" s="300"/>
      <c r="Z159" s="301"/>
      <c r="AA159" s="187">
        <f t="shared" si="44"/>
        <v>-378.17327065145173</v>
      </c>
      <c r="AB159" s="116">
        <f t="shared" si="45"/>
        <v>0.88540203919652982</v>
      </c>
      <c r="AC159" s="314"/>
    </row>
    <row r="160" spans="1:29" ht="15.75" customHeight="1">
      <c r="A160" s="303"/>
      <c r="B160" s="106" t="s">
        <v>118</v>
      </c>
      <c r="C160" s="298" t="s">
        <v>163</v>
      </c>
      <c r="D160" s="299"/>
      <c r="E160" s="107">
        <v>25.03</v>
      </c>
      <c r="F160" s="108">
        <v>1909</v>
      </c>
      <c r="G160" s="109">
        <v>47782.270000000004</v>
      </c>
      <c r="H160" s="26"/>
      <c r="I160" s="110">
        <v>4</v>
      </c>
      <c r="J160" s="111">
        <v>3300</v>
      </c>
      <c r="K160" s="112">
        <f t="shared" si="33"/>
        <v>825</v>
      </c>
      <c r="L160" s="113">
        <v>4</v>
      </c>
      <c r="M160" s="111">
        <f>F160/V160*60</f>
        <v>2919.4562446898931</v>
      </c>
      <c r="N160" s="112">
        <f t="shared" si="40"/>
        <v>729.86406117247327</v>
      </c>
      <c r="O160" s="114">
        <f t="shared" si="41"/>
        <v>0</v>
      </c>
      <c r="P160" s="115">
        <f t="shared" si="42"/>
        <v>-95.135938827526729</v>
      </c>
      <c r="Q160" s="116">
        <f t="shared" si="43"/>
        <v>0.88468371051208883</v>
      </c>
      <c r="R160" s="309"/>
      <c r="S160" s="47">
        <v>0.77986111111111112</v>
      </c>
      <c r="T160" s="48">
        <v>0.80710648148148145</v>
      </c>
      <c r="U160" s="117">
        <v>14.999999999999947</v>
      </c>
      <c r="V160" s="118">
        <v>39.233333333333285</v>
      </c>
      <c r="W160" s="119"/>
      <c r="X160" s="13"/>
      <c r="Y160" s="300"/>
      <c r="Z160" s="301"/>
      <c r="AA160" s="187">
        <f t="shared" si="44"/>
        <v>-380.54375531010692</v>
      </c>
      <c r="AB160" s="116">
        <f t="shared" si="45"/>
        <v>0.88468371051208883</v>
      </c>
      <c r="AC160" s="314"/>
    </row>
    <row r="161" spans="1:29" ht="15.75" customHeight="1">
      <c r="A161" s="303"/>
      <c r="B161" s="106" t="s">
        <v>118</v>
      </c>
      <c r="C161" s="298" t="s">
        <v>164</v>
      </c>
      <c r="D161" s="299"/>
      <c r="E161" s="107">
        <v>18.18</v>
      </c>
      <c r="F161" s="108">
        <v>3230</v>
      </c>
      <c r="G161" s="109">
        <v>58721.4</v>
      </c>
      <c r="H161" s="26"/>
      <c r="I161" s="110">
        <v>3</v>
      </c>
      <c r="J161" s="111">
        <v>3600</v>
      </c>
      <c r="K161" s="112">
        <f t="shared" si="33"/>
        <v>1200</v>
      </c>
      <c r="L161" s="113">
        <v>3</v>
      </c>
      <c r="M161" s="111">
        <f>F161/V161*60</f>
        <v>3117.4262734584413</v>
      </c>
      <c r="N161" s="112">
        <f t="shared" si="40"/>
        <v>1039.1420911528137</v>
      </c>
      <c r="O161" s="114">
        <f t="shared" si="41"/>
        <v>0</v>
      </c>
      <c r="P161" s="115">
        <f t="shared" si="42"/>
        <v>-160.85790884718631</v>
      </c>
      <c r="Q161" s="116">
        <f t="shared" si="43"/>
        <v>0.86595174262734476</v>
      </c>
      <c r="R161" s="309"/>
      <c r="S161" s="47">
        <v>0.81736111111111109</v>
      </c>
      <c r="T161" s="48">
        <v>0.86053240740740744</v>
      </c>
      <c r="U161" s="117">
        <v>14.766666666666683</v>
      </c>
      <c r="V161" s="118">
        <v>62.166666666666742</v>
      </c>
      <c r="W161" s="119">
        <v>0.86053240740740744</v>
      </c>
      <c r="X161" s="123">
        <v>0.91388888888888864</v>
      </c>
      <c r="Y161" s="300"/>
      <c r="Z161" s="301"/>
      <c r="AA161" s="187">
        <f t="shared" si="44"/>
        <v>-482.5737265415587</v>
      </c>
      <c r="AB161" s="116">
        <f t="shared" si="45"/>
        <v>0.86595174262734476</v>
      </c>
      <c r="AC161" s="314"/>
    </row>
    <row r="162" spans="1:29" ht="15.75" customHeight="1">
      <c r="A162" s="304"/>
      <c r="B162" s="106" t="s">
        <v>118</v>
      </c>
      <c r="C162" s="298" t="s">
        <v>159</v>
      </c>
      <c r="D162" s="299"/>
      <c r="E162" s="107">
        <v>14.28</v>
      </c>
      <c r="F162" s="108">
        <v>3859</v>
      </c>
      <c r="G162" s="109">
        <v>55106.52</v>
      </c>
      <c r="H162" s="13"/>
      <c r="I162" s="110">
        <v>3</v>
      </c>
      <c r="J162" s="111">
        <v>3600</v>
      </c>
      <c r="K162" s="112">
        <f t="shared" si="33"/>
        <v>1200</v>
      </c>
      <c r="L162" s="126">
        <v>3</v>
      </c>
      <c r="M162" s="111">
        <f>F162/V162*60</f>
        <v>3114.8878923766679</v>
      </c>
      <c r="N162" s="112">
        <f t="shared" si="40"/>
        <v>1038.2959641255559</v>
      </c>
      <c r="O162" s="114">
        <f t="shared" si="41"/>
        <v>0</v>
      </c>
      <c r="P162" s="115">
        <f t="shared" si="42"/>
        <v>-161.70403587444412</v>
      </c>
      <c r="Q162" s="116">
        <f t="shared" si="43"/>
        <v>0.86524663677129654</v>
      </c>
      <c r="R162" s="309"/>
      <c r="S162" s="47">
        <v>0.91388888888888864</v>
      </c>
      <c r="T162" s="48">
        <v>0.96550925925925923</v>
      </c>
      <c r="U162" s="117">
        <v>76.833333333332931</v>
      </c>
      <c r="V162" s="118">
        <v>74.333333333333655</v>
      </c>
      <c r="W162" s="119"/>
      <c r="X162" s="123"/>
      <c r="Y162" s="300"/>
      <c r="Z162" s="301"/>
      <c r="AA162" s="187">
        <f t="shared" si="44"/>
        <v>-485.11210762333212</v>
      </c>
      <c r="AB162" s="116">
        <f t="shared" si="45"/>
        <v>0.86524663677129665</v>
      </c>
      <c r="AC162" s="314"/>
    </row>
    <row r="163" spans="1:29" ht="15.75" customHeight="1">
      <c r="A163" s="304"/>
      <c r="B163" s="106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50"/>
      <c r="Y163" s="300"/>
      <c r="Z163" s="301"/>
      <c r="AA163" s="187"/>
      <c r="AB163" s="116"/>
      <c r="AC163" s="314"/>
    </row>
    <row r="164" spans="1:29" ht="15.75" customHeight="1">
      <c r="A164" s="304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87"/>
      <c r="AB164" s="116"/>
      <c r="AC164" s="314"/>
    </row>
    <row r="165" spans="1:29" ht="15.75" customHeight="1">
      <c r="A165" s="304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87"/>
      <c r="AB165" s="116"/>
      <c r="AC165" s="314"/>
    </row>
    <row r="166" spans="1:29" ht="15.75" customHeight="1">
      <c r="A166" s="304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34"/>
      <c r="X166" s="135"/>
      <c r="Y166" s="300"/>
      <c r="Z166" s="301"/>
      <c r="AA166" s="187"/>
      <c r="AB166" s="116"/>
      <c r="AC166" s="314"/>
    </row>
    <row r="167" spans="1:29" ht="15.75" customHeight="1">
      <c r="A167" s="304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34"/>
      <c r="X167" s="135"/>
      <c r="Y167" s="300"/>
      <c r="Z167" s="301"/>
      <c r="AA167" s="187"/>
      <c r="AB167" s="116"/>
      <c r="AC167" s="314"/>
    </row>
    <row r="168" spans="1:29" ht="15.75" customHeight="1">
      <c r="A168" s="304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87"/>
      <c r="AB168" s="116"/>
      <c r="AC168" s="314"/>
    </row>
    <row r="169" spans="1:29" ht="15.75" customHeight="1">
      <c r="A169" s="304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87"/>
      <c r="AB169" s="116"/>
      <c r="AC169" s="314"/>
    </row>
    <row r="170" spans="1:29" ht="15.75" customHeight="1">
      <c r="A170" s="304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87"/>
      <c r="AB170" s="116"/>
      <c r="AC170" s="314"/>
    </row>
    <row r="171" spans="1:29" ht="15.75" customHeight="1">
      <c r="A171" s="304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19"/>
      <c r="X171" s="123"/>
      <c r="Y171" s="300"/>
      <c r="Z171" s="301"/>
      <c r="AA171" s="187"/>
      <c r="AB171" s="116"/>
      <c r="AC171" s="314"/>
    </row>
    <row r="172" spans="1:29" ht="15.75" customHeight="1">
      <c r="A172" s="304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87"/>
      <c r="AB172" s="116"/>
      <c r="AC172" s="314"/>
    </row>
    <row r="173" spans="1:29" ht="15.75" customHeight="1">
      <c r="A173" s="304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8"/>
      <c r="AB173" s="133"/>
      <c r="AC173" s="314"/>
    </row>
    <row r="174" spans="1:29" ht="15.75" customHeight="1" thickBot="1">
      <c r="A174" s="305"/>
      <c r="B174" s="144" t="s">
        <v>124</v>
      </c>
      <c r="C174" s="295"/>
      <c r="D174" s="295"/>
      <c r="E174" s="145"/>
      <c r="F174" s="182"/>
      <c r="G174" s="146"/>
      <c r="H174" s="75"/>
      <c r="I174" s="147">
        <f t="shared" ref="I174:J174" si="46">AVERAGE(I158:I173)</f>
        <v>3.4</v>
      </c>
      <c r="J174" s="148">
        <f t="shared" si="46"/>
        <v>3480</v>
      </c>
      <c r="K174" s="149">
        <f t="shared" ref="K174" si="47">J174/I174</f>
        <v>1023.5294117647059</v>
      </c>
      <c r="L174" s="147">
        <f t="shared" ref="L174:M174" si="48">AVERAGE(L158:L173)</f>
        <v>3.4</v>
      </c>
      <c r="M174" s="148">
        <f t="shared" si="48"/>
        <v>3038.2404543467733</v>
      </c>
      <c r="N174" s="149">
        <f>M174/L174</f>
        <v>893.60013363140388</v>
      </c>
      <c r="O174" s="150">
        <f>L174-I174</f>
        <v>0</v>
      </c>
      <c r="P174" s="151">
        <f>N174-K174</f>
        <v>-129.92927813330198</v>
      </c>
      <c r="Q174" s="152">
        <f>N174/K174</f>
        <v>0.87305760182378545</v>
      </c>
      <c r="R174" s="310"/>
      <c r="S174" s="153">
        <f>S158</f>
        <v>0.70833333333333337</v>
      </c>
      <c r="T174" s="154">
        <f>INDEX(T158:T173,COUNTA(T158:T173))</f>
        <v>0.96550925925925923</v>
      </c>
      <c r="U174" s="155"/>
      <c r="V174" s="181"/>
      <c r="W174" s="182"/>
      <c r="X174" s="149"/>
      <c r="Y174" s="296"/>
      <c r="Z174" s="297"/>
      <c r="AA174" s="189">
        <f>M174-J174</f>
        <v>-441.75954565322672</v>
      </c>
      <c r="AB174" s="152">
        <f>M174/J174</f>
        <v>0.87305760182378545</v>
      </c>
      <c r="AC174" s="315"/>
    </row>
    <row r="176" spans="1:29">
      <c r="Y176" s="294" t="s">
        <v>165</v>
      </c>
      <c r="Z176" s="294"/>
    </row>
    <row r="177" spans="25:26">
      <c r="Y177" s="294" t="s">
        <v>166</v>
      </c>
      <c r="Z177" s="294"/>
    </row>
    <row r="178" spans="25:26">
      <c r="Y178" s="294" t="s">
        <v>167</v>
      </c>
      <c r="Z178" s="294"/>
    </row>
    <row r="179" spans="25:26">
      <c r="Y179" s="294" t="s">
        <v>168</v>
      </c>
      <c r="Z179" s="294"/>
    </row>
    <row r="180" spans="25:26">
      <c r="Y180" s="294" t="s">
        <v>169</v>
      </c>
      <c r="Z180" s="294"/>
    </row>
    <row r="181" spans="25:26">
      <c r="Y181" s="294" t="s">
        <v>170</v>
      </c>
      <c r="Z181" s="294"/>
    </row>
    <row r="182" spans="25:26">
      <c r="Y182" s="294" t="s">
        <v>171</v>
      </c>
      <c r="Z182" s="294"/>
    </row>
    <row r="183" spans="25:26">
      <c r="Y183" s="294" t="s">
        <v>172</v>
      </c>
      <c r="Z183" s="294"/>
    </row>
    <row r="184" spans="25:26">
      <c r="Y184" s="294" t="s">
        <v>173</v>
      </c>
      <c r="Z184" s="294"/>
    </row>
    <row r="185" spans="25:26">
      <c r="Y185" s="294" t="s">
        <v>174</v>
      </c>
      <c r="Z185" s="294"/>
    </row>
    <row r="186" spans="25:26">
      <c r="Y186" s="294" t="s">
        <v>175</v>
      </c>
      <c r="Z186" s="294"/>
    </row>
    <row r="187" spans="25:26">
      <c r="Y187" s="294" t="s">
        <v>176</v>
      </c>
      <c r="Z187" s="294"/>
    </row>
    <row r="188" spans="25:26">
      <c r="Y188" s="294" t="s">
        <v>177</v>
      </c>
      <c r="Z188" s="294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5" type="noConversion"/>
  <conditionalFormatting sqref="O5:O174">
    <cfRule type="cellIs" dxfId="676" priority="1" operator="greaterThan">
      <formula>0</formula>
    </cfRule>
  </conditionalFormatting>
  <conditionalFormatting sqref="P5:P174 AA5:AA174">
    <cfRule type="cellIs" dxfId="675" priority="4" operator="lessThan">
      <formula>0</formula>
    </cfRule>
  </conditionalFormatting>
  <conditionalFormatting sqref="Q5:Q174 AB5:AB174">
    <cfRule type="cellIs" dxfId="674" priority="2" operator="greaterThan">
      <formula>1</formula>
    </cfRule>
    <cfRule type="cellIs" dxfId="673" priority="3" operator="lessThan">
      <formula>0.8</formula>
    </cfRule>
  </conditionalFormatting>
  <conditionalFormatting sqref="AC5:AC6 R5:R174 AC90:AC95">
    <cfRule type="cellIs" dxfId="672" priority="5" operator="lessThan">
      <formula>0.8</formula>
    </cfRule>
  </conditionalFormatting>
  <conditionalFormatting sqref="AC12:AC20">
    <cfRule type="cellIs" dxfId="671" priority="14" operator="lessThan">
      <formula>0.8</formula>
    </cfRule>
  </conditionalFormatting>
  <conditionalFormatting sqref="AC22:AC27">
    <cfRule type="cellIs" dxfId="670" priority="13" operator="lessThan">
      <formula>0.8</formula>
    </cfRule>
  </conditionalFormatting>
  <conditionalFormatting sqref="AC39">
    <cfRule type="cellIs" dxfId="669" priority="12" operator="lessThan">
      <formula>0.8</formula>
    </cfRule>
  </conditionalFormatting>
  <conditionalFormatting sqref="AC56">
    <cfRule type="cellIs" dxfId="668" priority="7" operator="lessThan">
      <formula>0.8</formula>
    </cfRule>
  </conditionalFormatting>
  <conditionalFormatting sqref="AC73:AC78">
    <cfRule type="cellIs" dxfId="667" priority="6" operator="lessThan">
      <formula>0.8</formula>
    </cfRule>
  </conditionalFormatting>
  <conditionalFormatting sqref="AC107">
    <cfRule type="cellIs" dxfId="666" priority="11" operator="lessThan">
      <formula>0.8</formula>
    </cfRule>
  </conditionalFormatting>
  <conditionalFormatting sqref="AC124">
    <cfRule type="cellIs" dxfId="665" priority="10" operator="lessThan">
      <formula>0.8</formula>
    </cfRule>
  </conditionalFormatting>
  <conditionalFormatting sqref="AC141">
    <cfRule type="cellIs" dxfId="664" priority="9" operator="lessThan">
      <formula>0.8</formula>
    </cfRule>
  </conditionalFormatting>
  <conditionalFormatting sqref="AC158:AC163">
    <cfRule type="cellIs" dxfId="663" priority="8" operator="lessThan">
      <formula>0.8</formula>
    </cfRule>
  </conditionalFormatting>
  <dataValidations count="1">
    <dataValidation type="list" allowBlank="1" showInputMessage="1" showErrorMessage="1" sqref="Y5:Z174" xr:uid="{029BC6EC-49BB-4232-9FE9-4D457AC46B98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005E-688A-482D-9F37-8E236A0207BD}">
  <sheetPr>
    <tabColor theme="8" tint="0.59999389629810485"/>
    <pageSetUpPr fitToPage="1"/>
  </sheetPr>
  <dimension ref="A1:AK137"/>
  <sheetViews>
    <sheetView zoomScale="85" zoomScaleNormal="85" workbookViewId="0">
      <pane ySplit="4" topLeftCell="A5" activePane="bottomLeft" state="frozen"/>
      <selection pane="bottomLeft" activeCell="O43" sqref="O43"/>
      <selection activeCell="O43" sqref="O43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SUM(F5:F123)</f>
        <v>42788</v>
      </c>
      <c r="E1" s="94" t="s">
        <v>4</v>
      </c>
      <c r="F1" s="95">
        <f>SUM(G5:G123)</f>
        <v>2266462.9200000004</v>
      </c>
      <c r="G1" s="96" t="s">
        <v>85</v>
      </c>
      <c r="H1" s="97">
        <f>L21+L38+L55+L72+L89+L106+L123</f>
        <v>132.58333333333331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46017</v>
      </c>
      <c r="B2" s="353"/>
      <c r="C2" s="98" t="s">
        <v>41</v>
      </c>
      <c r="D2" s="99">
        <f>AVERAGE(N21,N38,N55,N72,N89,N106,N123)</f>
        <v>150.55004626177103</v>
      </c>
      <c r="E2" s="99" t="s">
        <v>92</v>
      </c>
      <c r="F2" s="100">
        <f>F1/D1</f>
        <v>52.969592409086665</v>
      </c>
      <c r="G2" s="101" t="s">
        <v>93</v>
      </c>
      <c r="H2" s="102">
        <f>COUNT(H5:H123)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SUM(Y21+Y38+Y55+Y72+Y89+Y106)</f>
        <v>0</v>
      </c>
      <c r="Z2" s="195">
        <f>SUM(Z21+Z38+Z55+Z72+Z89+Z106)</f>
        <v>0</v>
      </c>
      <c r="AA2" s="398"/>
      <c r="AB2" s="399"/>
      <c r="AC2" s="196">
        <f t="shared" ref="AC2:AD2" si="0">SUM(AC21+AC38+AC55+AC72+AC89+AC106)</f>
        <v>0</v>
      </c>
      <c r="AD2" s="197">
        <f t="shared" si="0"/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16" t="s">
        <v>185</v>
      </c>
      <c r="B5" s="120" t="s">
        <v>186</v>
      </c>
      <c r="C5" s="383" t="s">
        <v>187</v>
      </c>
      <c r="D5" s="383"/>
      <c r="E5" s="162">
        <v>56.77</v>
      </c>
      <c r="F5" s="166">
        <v>3352</v>
      </c>
      <c r="G5" s="163">
        <v>190293.04</v>
      </c>
      <c r="H5" s="164"/>
      <c r="I5" s="165">
        <v>25</v>
      </c>
      <c r="J5" s="166">
        <v>2000</v>
      </c>
      <c r="K5" s="167">
        <f>J5/I5</f>
        <v>80</v>
      </c>
      <c r="L5" s="168">
        <v>25</v>
      </c>
      <c r="M5" s="166">
        <f>F5/V5*60</f>
        <v>1776.1554312628787</v>
      </c>
      <c r="N5" s="167">
        <f>M5/L5</f>
        <v>71.046217250515141</v>
      </c>
      <c r="O5" s="169">
        <f>L5-I5</f>
        <v>0</v>
      </c>
      <c r="P5" s="170">
        <f>N5-K5</f>
        <v>-8.9537827494848585</v>
      </c>
      <c r="Q5" s="171">
        <f>N5/K5</f>
        <v>0.88807771563143922</v>
      </c>
      <c r="R5" s="308">
        <f>Q21</f>
        <v>0.88795638745955752</v>
      </c>
      <c r="S5" s="172">
        <v>0.25</v>
      </c>
      <c r="T5" s="173">
        <v>0.32863425925925926</v>
      </c>
      <c r="U5" s="174"/>
      <c r="V5" s="175">
        <v>113.23333333333335</v>
      </c>
      <c r="W5" s="208"/>
      <c r="X5" s="167"/>
      <c r="Y5" s="202"/>
      <c r="Z5" s="203"/>
      <c r="AA5" s="311"/>
      <c r="AB5" s="312"/>
      <c r="AC5" s="202"/>
      <c r="AD5" s="203"/>
      <c r="AE5" s="311"/>
      <c r="AF5" s="312"/>
      <c r="AG5" s="311"/>
      <c r="AH5" s="312"/>
      <c r="AI5" s="204">
        <f>M5-J5</f>
        <v>-223.84456873712134</v>
      </c>
      <c r="AJ5" s="143">
        <f>M5/J5</f>
        <v>0.88807771563143934</v>
      </c>
      <c r="AK5" s="384">
        <f>AJ21</f>
        <v>0.88795638745955752</v>
      </c>
    </row>
    <row r="6" spans="1:37" ht="15.75" customHeight="1">
      <c r="A6" s="317"/>
      <c r="B6" s="106" t="s">
        <v>188</v>
      </c>
      <c r="C6" s="382" t="s">
        <v>189</v>
      </c>
      <c r="D6" s="382"/>
      <c r="E6" s="107">
        <v>24.07</v>
      </c>
      <c r="F6" s="108">
        <v>682</v>
      </c>
      <c r="G6" s="109">
        <v>16415.740000000002</v>
      </c>
      <c r="H6" s="26"/>
      <c r="I6" s="110">
        <v>20</v>
      </c>
      <c r="J6" s="111">
        <v>2600</v>
      </c>
      <c r="K6" s="112">
        <f t="shared" ref="K6:K42" si="1">J6/I6</f>
        <v>130</v>
      </c>
      <c r="L6" s="113">
        <v>20</v>
      </c>
      <c r="M6" s="111">
        <f>F6/V6*60</f>
        <v>2305.3521126760588</v>
      </c>
      <c r="N6" s="112">
        <f>M6/L6</f>
        <v>115.26760563380294</v>
      </c>
      <c r="O6" s="114">
        <f>L6-I6</f>
        <v>0</v>
      </c>
      <c r="P6" s="115">
        <f>N6-K6</f>
        <v>-14.732394366197056</v>
      </c>
      <c r="Q6" s="116">
        <f>N6/K6</f>
        <v>0.88667388949079184</v>
      </c>
      <c r="R6" s="309"/>
      <c r="S6" s="47">
        <v>0.33211805555555557</v>
      </c>
      <c r="T6" s="48">
        <v>0.34444444444444444</v>
      </c>
      <c r="U6" s="117">
        <v>5.0166666666666782</v>
      </c>
      <c r="V6" s="118">
        <v>17.749999999999979</v>
      </c>
      <c r="W6" s="119"/>
      <c r="X6" s="123"/>
      <c r="Y6" s="106"/>
      <c r="Z6" s="205"/>
      <c r="AA6" s="300"/>
      <c r="AB6" s="301"/>
      <c r="AC6" s="106"/>
      <c r="AD6" s="205"/>
      <c r="AE6" s="300"/>
      <c r="AF6" s="301"/>
      <c r="AG6" s="300"/>
      <c r="AH6" s="301"/>
      <c r="AI6" s="124">
        <f>M6-J6</f>
        <v>-294.64788732394118</v>
      </c>
      <c r="AJ6" s="116">
        <f>M6/J6</f>
        <v>0.88667388949079184</v>
      </c>
      <c r="AK6" s="380"/>
    </row>
    <row r="7" spans="1:37" ht="15.75" customHeight="1">
      <c r="A7" s="317"/>
      <c r="B7" s="106" t="s">
        <v>188</v>
      </c>
      <c r="C7" s="382" t="s">
        <v>190</v>
      </c>
      <c r="D7" s="382"/>
      <c r="E7" s="107">
        <v>29.97</v>
      </c>
      <c r="F7" s="108">
        <v>1963</v>
      </c>
      <c r="G7" s="109">
        <v>58831.11</v>
      </c>
      <c r="H7" s="26"/>
      <c r="I7" s="110">
        <v>20</v>
      </c>
      <c r="J7" s="111">
        <v>2600</v>
      </c>
      <c r="K7" s="112">
        <f t="shared" si="1"/>
        <v>130</v>
      </c>
      <c r="L7" s="113">
        <v>20</v>
      </c>
      <c r="M7" s="111">
        <f>F7/V7*60</f>
        <v>2306.3968668407301</v>
      </c>
      <c r="N7" s="112">
        <f>M7/L7</f>
        <v>115.31984334203651</v>
      </c>
      <c r="O7" s="114">
        <f>L7-I7</f>
        <v>0</v>
      </c>
      <c r="P7" s="115">
        <f>N7-K7</f>
        <v>-14.680156657963494</v>
      </c>
      <c r="Q7" s="116">
        <f>N7/K7</f>
        <v>0.88707571801566543</v>
      </c>
      <c r="R7" s="309"/>
      <c r="S7" s="47">
        <v>0.34791666666666665</v>
      </c>
      <c r="T7" s="48">
        <v>0.38337962962962963</v>
      </c>
      <c r="U7" s="117">
        <v>4.9999999999999822</v>
      </c>
      <c r="V7" s="118">
        <v>51.066666666666684</v>
      </c>
      <c r="W7" s="119"/>
      <c r="X7" s="123"/>
      <c r="Y7" s="106"/>
      <c r="Z7" s="205"/>
      <c r="AA7" s="300"/>
      <c r="AB7" s="301"/>
      <c r="AC7" s="106"/>
      <c r="AD7" s="205"/>
      <c r="AE7" s="300"/>
      <c r="AF7" s="301"/>
      <c r="AG7" s="300"/>
      <c r="AH7" s="301"/>
      <c r="AI7" s="124">
        <f>M7-J7</f>
        <v>-293.60313315926987</v>
      </c>
      <c r="AJ7" s="116">
        <f>M7/J7</f>
        <v>0.88707571801566543</v>
      </c>
      <c r="AK7" s="380"/>
    </row>
    <row r="8" spans="1:37" ht="15.75" customHeight="1">
      <c r="A8" s="317"/>
      <c r="B8" s="106" t="s">
        <v>191</v>
      </c>
      <c r="C8" s="382" t="s">
        <v>193</v>
      </c>
      <c r="D8" s="382"/>
      <c r="E8" s="107">
        <v>59.52</v>
      </c>
      <c r="F8" s="108">
        <v>3234</v>
      </c>
      <c r="G8" s="109">
        <v>192487.68000000002</v>
      </c>
      <c r="H8" s="26"/>
      <c r="I8" s="110">
        <v>25</v>
      </c>
      <c r="J8" s="111">
        <v>2000</v>
      </c>
      <c r="K8" s="112">
        <f t="shared" si="1"/>
        <v>80</v>
      </c>
      <c r="L8" s="113">
        <v>25</v>
      </c>
      <c r="M8" s="111">
        <f>F8/V8*60</f>
        <v>1781.2729498164006</v>
      </c>
      <c r="N8" s="112">
        <f>M8/L8</f>
        <v>71.250917992656028</v>
      </c>
      <c r="O8" s="114">
        <f>L8-I8</f>
        <v>0</v>
      </c>
      <c r="P8" s="115">
        <f>N8-K8</f>
        <v>-8.7490820073439721</v>
      </c>
      <c r="Q8" s="116">
        <f>N8/K8</f>
        <v>0.8906364749082003</v>
      </c>
      <c r="R8" s="309"/>
      <c r="S8" s="47">
        <v>0.38685185185185184</v>
      </c>
      <c r="T8" s="48">
        <v>0.46250000000000002</v>
      </c>
      <c r="U8" s="117">
        <v>4.9999999999999822</v>
      </c>
      <c r="V8" s="118">
        <v>108.93333333333339</v>
      </c>
      <c r="W8" s="119">
        <v>0.46250000000000002</v>
      </c>
      <c r="X8" s="123">
        <v>0.502349537037037</v>
      </c>
      <c r="Y8" s="106"/>
      <c r="Z8" s="205"/>
      <c r="AA8" s="300"/>
      <c r="AB8" s="301"/>
      <c r="AC8" s="106"/>
      <c r="AD8" s="205"/>
      <c r="AE8" s="300"/>
      <c r="AF8" s="301"/>
      <c r="AG8" s="300"/>
      <c r="AH8" s="301"/>
      <c r="AI8" s="124">
        <f>M8-J8</f>
        <v>-218.72705018359943</v>
      </c>
      <c r="AJ8" s="116">
        <f>M8/J8</f>
        <v>0.8906364749082003</v>
      </c>
      <c r="AK8" s="380"/>
    </row>
    <row r="9" spans="1:37" ht="15.75" customHeight="1">
      <c r="A9" s="317"/>
      <c r="B9" s="106" t="s">
        <v>191</v>
      </c>
      <c r="C9" s="382" t="s">
        <v>192</v>
      </c>
      <c r="D9" s="382"/>
      <c r="E9" s="107">
        <v>77.34</v>
      </c>
      <c r="F9" s="108">
        <v>1439</v>
      </c>
      <c r="G9" s="109">
        <v>111292.26000000001</v>
      </c>
      <c r="H9" s="13"/>
      <c r="I9" s="110">
        <v>25</v>
      </c>
      <c r="J9" s="111">
        <v>2000</v>
      </c>
      <c r="K9" s="112">
        <f t="shared" si="1"/>
        <v>80</v>
      </c>
      <c r="L9" s="126">
        <v>25</v>
      </c>
      <c r="M9" s="111">
        <f>F9/V9*60</f>
        <v>1775.9341789509756</v>
      </c>
      <c r="N9" s="112">
        <f>M9/L9</f>
        <v>71.037367158039018</v>
      </c>
      <c r="O9" s="114">
        <f>L9-I9</f>
        <v>0</v>
      </c>
      <c r="P9" s="115">
        <f>N9-K9</f>
        <v>-8.962632841960982</v>
      </c>
      <c r="Q9" s="116">
        <f>N9/K9</f>
        <v>0.88796708947548775</v>
      </c>
      <c r="R9" s="309"/>
      <c r="S9" s="47">
        <v>0.502349537037037</v>
      </c>
      <c r="T9" s="48">
        <v>0.53611111111111109</v>
      </c>
      <c r="U9" s="117">
        <v>57.38333333333324</v>
      </c>
      <c r="V9" s="118">
        <v>48.616666666666703</v>
      </c>
      <c r="W9" s="119"/>
      <c r="X9" s="123"/>
      <c r="Y9" s="106"/>
      <c r="Z9" s="205"/>
      <c r="AA9" s="300"/>
      <c r="AB9" s="301"/>
      <c r="AC9" s="106"/>
      <c r="AD9" s="205"/>
      <c r="AE9" s="300"/>
      <c r="AF9" s="301"/>
      <c r="AG9" s="300"/>
      <c r="AH9" s="301"/>
      <c r="AI9" s="124">
        <f>M9-J9</f>
        <v>-224.06582104902441</v>
      </c>
      <c r="AJ9" s="116">
        <f>M9/J9</f>
        <v>0.88796708947548775</v>
      </c>
      <c r="AK9" s="380"/>
    </row>
    <row r="10" spans="1:37" ht="15.75" customHeight="1">
      <c r="A10" s="317"/>
      <c r="B10" s="106"/>
      <c r="C10" s="382"/>
      <c r="D10" s="382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47"/>
      <c r="T10" s="48"/>
      <c r="U10" s="117"/>
      <c r="V10" s="118"/>
      <c r="W10" s="119"/>
      <c r="X10" s="123"/>
      <c r="Y10" s="106"/>
      <c r="Z10" s="205"/>
      <c r="AA10" s="300"/>
      <c r="AB10" s="301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17"/>
      <c r="B11" s="106"/>
      <c r="C11" s="382"/>
      <c r="D11" s="382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47"/>
      <c r="T11" s="48"/>
      <c r="U11" s="117"/>
      <c r="V11" s="118"/>
      <c r="W11" s="119"/>
      <c r="X11" s="123"/>
      <c r="Y11" s="106"/>
      <c r="Z11" s="205"/>
      <c r="AA11" s="300"/>
      <c r="AB11" s="301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17"/>
      <c r="B12" s="106"/>
      <c r="C12" s="382"/>
      <c r="D12" s="382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47"/>
      <c r="T12" s="48"/>
      <c r="U12" s="117"/>
      <c r="V12" s="118"/>
      <c r="W12" s="119"/>
      <c r="X12" s="123"/>
      <c r="Y12" s="106"/>
      <c r="Z12" s="205"/>
      <c r="AA12" s="300"/>
      <c r="AB12" s="301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17"/>
      <c r="B13" s="106"/>
      <c r="C13" s="382"/>
      <c r="D13" s="382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47"/>
      <c r="T13" s="48"/>
      <c r="U13" s="117"/>
      <c r="V13" s="118"/>
      <c r="W13" s="119"/>
      <c r="X13" s="123"/>
      <c r="Y13" s="106"/>
      <c r="Z13" s="205"/>
      <c r="AA13" s="300"/>
      <c r="AB13" s="301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17"/>
      <c r="B14" s="106"/>
      <c r="C14" s="382"/>
      <c r="D14" s="382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47"/>
      <c r="T14" s="48"/>
      <c r="U14" s="117"/>
      <c r="V14" s="118"/>
      <c r="W14" s="119"/>
      <c r="X14" s="123"/>
      <c r="Y14" s="106"/>
      <c r="Z14" s="205"/>
      <c r="AA14" s="300"/>
      <c r="AB14" s="301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17"/>
      <c r="B15" s="106"/>
      <c r="C15" s="382"/>
      <c r="D15" s="382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47"/>
      <c r="T15" s="48"/>
      <c r="U15" s="117"/>
      <c r="V15" s="118"/>
      <c r="W15" s="119"/>
      <c r="X15" s="123"/>
      <c r="Y15" s="106"/>
      <c r="Z15" s="205"/>
      <c r="AA15" s="300"/>
      <c r="AB15" s="301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17"/>
      <c r="B16" s="106"/>
      <c r="C16" s="382"/>
      <c r="D16" s="382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47"/>
      <c r="T16" s="48"/>
      <c r="U16" s="117"/>
      <c r="V16" s="118"/>
      <c r="W16" s="119"/>
      <c r="X16" s="123"/>
      <c r="Y16" s="106"/>
      <c r="Z16" s="205"/>
      <c r="AA16" s="300"/>
      <c r="AB16" s="301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17"/>
      <c r="B17" s="106"/>
      <c r="C17" s="382"/>
      <c r="D17" s="382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47"/>
      <c r="T17" s="48"/>
      <c r="U17" s="117"/>
      <c r="V17" s="118"/>
      <c r="W17" s="119"/>
      <c r="X17" s="123"/>
      <c r="Y17" s="106"/>
      <c r="Z17" s="205"/>
      <c r="AA17" s="300"/>
      <c r="AB17" s="301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17"/>
      <c r="B18" s="106"/>
      <c r="C18" s="382"/>
      <c r="D18" s="382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47"/>
      <c r="T18" s="48"/>
      <c r="U18" s="117"/>
      <c r="V18" s="118"/>
      <c r="W18" s="119"/>
      <c r="X18" s="123"/>
      <c r="Y18" s="106"/>
      <c r="Z18" s="205"/>
      <c r="AA18" s="300"/>
      <c r="AB18" s="301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17"/>
      <c r="B19" s="106"/>
      <c r="C19" s="382"/>
      <c r="D19" s="382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47"/>
      <c r="T19" s="48"/>
      <c r="U19" s="117"/>
      <c r="V19" s="118"/>
      <c r="W19" s="119"/>
      <c r="X19" s="123"/>
      <c r="Y19" s="106"/>
      <c r="Z19" s="205"/>
      <c r="AA19" s="300"/>
      <c r="AB19" s="301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17"/>
      <c r="B20" s="106"/>
      <c r="C20" s="382"/>
      <c r="D20" s="382"/>
      <c r="E20" s="209"/>
      <c r="F20" s="10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47"/>
      <c r="T20" s="48"/>
      <c r="U20" s="140"/>
      <c r="V20" s="118"/>
      <c r="W20" s="119"/>
      <c r="X20" s="123"/>
      <c r="Y20" s="106"/>
      <c r="Z20" s="205"/>
      <c r="AA20" s="300"/>
      <c r="AB20" s="301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ht="15.75" customHeight="1" thickBot="1">
      <c r="A21" s="318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23</v>
      </c>
      <c r="J21" s="148">
        <f t="shared" si="2"/>
        <v>2240</v>
      </c>
      <c r="K21" s="149">
        <f t="shared" ref="K21" si="3">J21/I21</f>
        <v>97.391304347826093</v>
      </c>
      <c r="L21" s="147">
        <f t="shared" ref="L21:M21" si="4">AVERAGE(L5:L20)</f>
        <v>23</v>
      </c>
      <c r="M21" s="148">
        <f t="shared" si="4"/>
        <v>1989.0223079094089</v>
      </c>
      <c r="N21" s="149">
        <f t="shared" ref="N21:N26" si="5">M21/L21</f>
        <v>86.479230778669958</v>
      </c>
      <c r="O21" s="150">
        <f t="shared" ref="O21:O26" si="6">L21-I21</f>
        <v>0</v>
      </c>
      <c r="P21" s="151">
        <f t="shared" ref="P21:P26" si="7">N21-K21</f>
        <v>-10.912073569156135</v>
      </c>
      <c r="Q21" s="152">
        <f t="shared" ref="Q21:Q26" si="8">N21/K21</f>
        <v>0.88795638745955752</v>
      </c>
      <c r="R21" s="310"/>
      <c r="S21" s="153">
        <f>S5</f>
        <v>0.25</v>
      </c>
      <c r="T21" s="154">
        <f>INDEX(T5:T20,COUNTA(T5:T20))</f>
        <v>0.53611111111111109</v>
      </c>
      <c r="U21" s="155"/>
      <c r="V21" s="181"/>
      <c r="W21" s="182"/>
      <c r="X21" s="149"/>
      <c r="Y21" s="206">
        <f>SUM(Y5:Y20)</f>
        <v>0</v>
      </c>
      <c r="Z21" s="207">
        <f>SUM(Z5:Z20)</f>
        <v>0</v>
      </c>
      <c r="AA21" s="296"/>
      <c r="AB21" s="297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183">
        <f t="shared" ref="AI21:AI26" si="9">M21-J21</f>
        <v>-250.97769209059106</v>
      </c>
      <c r="AJ21" s="152">
        <f t="shared" ref="AJ21:AJ26" si="10">M21/J21</f>
        <v>0.88795638745955752</v>
      </c>
      <c r="AK21" s="381"/>
    </row>
    <row r="22" spans="1:37" ht="15.75" customHeight="1">
      <c r="A22" s="302" t="s">
        <v>194</v>
      </c>
      <c r="B22" s="161" t="s">
        <v>195</v>
      </c>
      <c r="C22" s="306" t="s">
        <v>196</v>
      </c>
      <c r="D22" s="307"/>
      <c r="E22" s="162">
        <v>19.7</v>
      </c>
      <c r="F22" s="174">
        <v>2922</v>
      </c>
      <c r="G22" s="163">
        <v>57563.4</v>
      </c>
      <c r="H22" s="164"/>
      <c r="I22" s="168">
        <v>13</v>
      </c>
      <c r="J22" s="166">
        <v>1200</v>
      </c>
      <c r="K22" s="167">
        <f>J22/I22</f>
        <v>92.307692307692307</v>
      </c>
      <c r="L22" s="168">
        <v>13</v>
      </c>
      <c r="M22" s="166">
        <f>F22/V22*60</f>
        <v>1077.6764675750437</v>
      </c>
      <c r="N22" s="167">
        <f t="shared" si="5"/>
        <v>82.898189813464896</v>
      </c>
      <c r="O22" s="169">
        <f t="shared" si="6"/>
        <v>0</v>
      </c>
      <c r="P22" s="170">
        <f t="shared" si="7"/>
        <v>-9.4095024942274108</v>
      </c>
      <c r="Q22" s="171">
        <f t="shared" si="8"/>
        <v>0.89806372297920301</v>
      </c>
      <c r="R22" s="308">
        <f>Q38</f>
        <v>0.88732711586849367</v>
      </c>
      <c r="S22" s="172">
        <v>0.2502199074074074</v>
      </c>
      <c r="T22" s="173">
        <v>0.36319444444444443</v>
      </c>
      <c r="U22" s="174"/>
      <c r="V22" s="175">
        <v>162.68333333333331</v>
      </c>
      <c r="W22" s="103"/>
      <c r="X22" s="104"/>
      <c r="Y22" s="202"/>
      <c r="Z22" s="203"/>
      <c r="AA22" s="311"/>
      <c r="AB22" s="312"/>
      <c r="AC22" s="202"/>
      <c r="AD22" s="203"/>
      <c r="AE22" s="311"/>
      <c r="AF22" s="312"/>
      <c r="AG22" s="311"/>
      <c r="AH22" s="312"/>
      <c r="AI22" s="121">
        <f t="shared" si="9"/>
        <v>-122.32353242495628</v>
      </c>
      <c r="AJ22" s="171">
        <f t="shared" si="10"/>
        <v>0.89806372297920312</v>
      </c>
      <c r="AK22" s="379">
        <f>AJ38</f>
        <v>0.88732711586849367</v>
      </c>
    </row>
    <row r="23" spans="1:37" ht="15.75" customHeight="1">
      <c r="A23" s="303"/>
      <c r="B23" s="178" t="s">
        <v>191</v>
      </c>
      <c r="C23" s="298" t="s">
        <v>197</v>
      </c>
      <c r="D23" s="299"/>
      <c r="E23" s="107">
        <v>47.37</v>
      </c>
      <c r="F23" s="117">
        <v>1083</v>
      </c>
      <c r="G23" s="109">
        <v>51301.71</v>
      </c>
      <c r="H23" s="26"/>
      <c r="I23" s="113">
        <v>21</v>
      </c>
      <c r="J23" s="111">
        <v>2000</v>
      </c>
      <c r="K23" s="112">
        <f t="shared" si="1"/>
        <v>95.238095238095241</v>
      </c>
      <c r="L23" s="113">
        <v>21</v>
      </c>
      <c r="M23" s="111">
        <f>F23/V23*60</f>
        <v>1771.3766469786483</v>
      </c>
      <c r="N23" s="112">
        <f t="shared" si="5"/>
        <v>84.351268903745151</v>
      </c>
      <c r="O23" s="114">
        <f t="shared" si="6"/>
        <v>0</v>
      </c>
      <c r="P23" s="115">
        <f t="shared" si="7"/>
        <v>-10.88682633435009</v>
      </c>
      <c r="Q23" s="116">
        <f t="shared" si="8"/>
        <v>0.88568832348932403</v>
      </c>
      <c r="R23" s="309"/>
      <c r="S23" s="47">
        <v>0.3668865740740741</v>
      </c>
      <c r="T23" s="48">
        <v>0.3923611111111111</v>
      </c>
      <c r="U23" s="117">
        <v>5.316666666666725</v>
      </c>
      <c r="V23" s="118">
        <v>36.683333333333287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300"/>
      <c r="AH23" s="301"/>
      <c r="AI23" s="124">
        <f t="shared" si="9"/>
        <v>-228.6233530213517</v>
      </c>
      <c r="AJ23" s="116">
        <f t="shared" si="10"/>
        <v>0.88568832348932414</v>
      </c>
      <c r="AK23" s="380"/>
    </row>
    <row r="24" spans="1:37" ht="15.75" customHeight="1">
      <c r="A24" s="303"/>
      <c r="B24" s="178" t="s">
        <v>191</v>
      </c>
      <c r="C24" s="298" t="s">
        <v>198</v>
      </c>
      <c r="D24" s="299"/>
      <c r="E24" s="107">
        <v>53.76</v>
      </c>
      <c r="F24" s="117">
        <v>2635</v>
      </c>
      <c r="G24" s="109">
        <v>141657.60000000001</v>
      </c>
      <c r="H24" s="26"/>
      <c r="I24" s="113">
        <v>20</v>
      </c>
      <c r="J24" s="111">
        <v>2000</v>
      </c>
      <c r="K24" s="112">
        <f t="shared" si="1"/>
        <v>100</v>
      </c>
      <c r="L24" s="113">
        <v>20</v>
      </c>
      <c r="M24" s="111">
        <f>F24/V24*60</f>
        <v>1771.0978342046308</v>
      </c>
      <c r="N24" s="112">
        <f t="shared" si="5"/>
        <v>88.554891710231544</v>
      </c>
      <c r="O24" s="114">
        <f t="shared" si="6"/>
        <v>0</v>
      </c>
      <c r="P24" s="115">
        <f t="shared" si="7"/>
        <v>-11.445108289768456</v>
      </c>
      <c r="Q24" s="116">
        <f t="shared" si="8"/>
        <v>0.88554891710231542</v>
      </c>
      <c r="R24" s="309"/>
      <c r="S24" s="47">
        <v>0.39583333333333331</v>
      </c>
      <c r="T24" s="48">
        <v>0.45782407407407405</v>
      </c>
      <c r="U24" s="117">
        <v>4.9999999999999822</v>
      </c>
      <c r="V24" s="118">
        <v>89.266666666666652</v>
      </c>
      <c r="W24" s="119"/>
      <c r="X24" s="123"/>
      <c r="Y24" s="106"/>
      <c r="Z24" s="205"/>
      <c r="AA24" s="300"/>
      <c r="AB24" s="301"/>
      <c r="AC24" s="106"/>
      <c r="AD24" s="205"/>
      <c r="AE24" s="300"/>
      <c r="AF24" s="301"/>
      <c r="AG24" s="300"/>
      <c r="AH24" s="301"/>
      <c r="AI24" s="124">
        <f t="shared" si="9"/>
        <v>-228.90216579536923</v>
      </c>
      <c r="AJ24" s="116">
        <f t="shared" si="10"/>
        <v>0.88554891710231542</v>
      </c>
      <c r="AK24" s="380"/>
    </row>
    <row r="25" spans="1:37" ht="15.75" customHeight="1">
      <c r="A25" s="303"/>
      <c r="B25" s="178" t="s">
        <v>191</v>
      </c>
      <c r="C25" s="298" t="s">
        <v>199</v>
      </c>
      <c r="D25" s="299"/>
      <c r="E25" s="107">
        <v>64.97</v>
      </c>
      <c r="F25" s="117">
        <v>586</v>
      </c>
      <c r="G25" s="109">
        <v>38072.42</v>
      </c>
      <c r="H25" s="26"/>
      <c r="I25" s="113">
        <v>20</v>
      </c>
      <c r="J25" s="111">
        <v>2000</v>
      </c>
      <c r="K25" s="112">
        <f t="shared" si="1"/>
        <v>100</v>
      </c>
      <c r="L25" s="113">
        <v>20</v>
      </c>
      <c r="M25" s="111">
        <f>F25/V25*60</f>
        <v>1771.2846347607065</v>
      </c>
      <c r="N25" s="112">
        <f t="shared" si="5"/>
        <v>88.564231738035318</v>
      </c>
      <c r="O25" s="114">
        <f t="shared" si="6"/>
        <v>0</v>
      </c>
      <c r="P25" s="115">
        <f t="shared" si="7"/>
        <v>-11.435768261964682</v>
      </c>
      <c r="Q25" s="116">
        <f t="shared" si="8"/>
        <v>0.88564231738035315</v>
      </c>
      <c r="R25" s="309"/>
      <c r="S25" s="47">
        <v>0.46121527777777777</v>
      </c>
      <c r="T25" s="48">
        <v>0.47499999999999998</v>
      </c>
      <c r="U25" s="117">
        <v>4.8833333333333506</v>
      </c>
      <c r="V25" s="118">
        <v>19.849999999999987</v>
      </c>
      <c r="W25" s="119">
        <v>0.47499999999999998</v>
      </c>
      <c r="X25" s="123">
        <v>0.51527777777777772</v>
      </c>
      <c r="Y25" s="106"/>
      <c r="Z25" s="205"/>
      <c r="AA25" s="300"/>
      <c r="AB25" s="301"/>
      <c r="AC25" s="106"/>
      <c r="AD25" s="205"/>
      <c r="AE25" s="300"/>
      <c r="AF25" s="301"/>
      <c r="AG25" s="300"/>
      <c r="AH25" s="301"/>
      <c r="AI25" s="124">
        <f t="shared" si="9"/>
        <v>-228.71536523929353</v>
      </c>
      <c r="AJ25" s="116">
        <f t="shared" si="10"/>
        <v>0.88564231738035326</v>
      </c>
      <c r="AK25" s="380"/>
    </row>
    <row r="26" spans="1:37" ht="15.75" customHeight="1">
      <c r="A26" s="304"/>
      <c r="B26" s="178" t="s">
        <v>200</v>
      </c>
      <c r="C26" s="298" t="s">
        <v>201</v>
      </c>
      <c r="D26" s="299"/>
      <c r="E26" s="107">
        <v>57.3</v>
      </c>
      <c r="F26" s="117">
        <v>980</v>
      </c>
      <c r="G26" s="109">
        <v>56154</v>
      </c>
      <c r="H26" s="13"/>
      <c r="I26" s="126">
        <v>21</v>
      </c>
      <c r="J26" s="111">
        <v>2000</v>
      </c>
      <c r="K26" s="112">
        <f t="shared" si="1"/>
        <v>95.238095238095241</v>
      </c>
      <c r="L26" s="126">
        <v>21</v>
      </c>
      <c r="M26" s="111">
        <f>F26/V26*60</f>
        <v>1771.9738824711135</v>
      </c>
      <c r="N26" s="112">
        <f t="shared" si="5"/>
        <v>84.379708689100639</v>
      </c>
      <c r="O26" s="114">
        <f t="shared" si="6"/>
        <v>0</v>
      </c>
      <c r="P26" s="115">
        <f t="shared" si="7"/>
        <v>-10.858386548994602</v>
      </c>
      <c r="Q26" s="116">
        <f t="shared" si="8"/>
        <v>0.88598694123555666</v>
      </c>
      <c r="R26" s="309"/>
      <c r="S26" s="47">
        <v>0.51527777777777772</v>
      </c>
      <c r="T26" s="48">
        <v>0.53832175925925929</v>
      </c>
      <c r="U26" s="117">
        <v>57.999999999999957</v>
      </c>
      <c r="V26" s="118">
        <v>33.183333333333458</v>
      </c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300"/>
      <c r="AH26" s="301"/>
      <c r="AI26" s="124">
        <f t="shared" si="9"/>
        <v>-228.02611752888652</v>
      </c>
      <c r="AJ26" s="116">
        <f t="shared" si="10"/>
        <v>0.88598694123555677</v>
      </c>
      <c r="AK26" s="380"/>
    </row>
    <row r="27" spans="1:37" ht="15.75" customHeight="1">
      <c r="A27" s="304"/>
      <c r="B27" s="178"/>
      <c r="C27" s="298"/>
      <c r="D27" s="299"/>
      <c r="E27" s="107"/>
      <c r="F27" s="117"/>
      <c r="G27" s="129"/>
      <c r="H27" s="130"/>
      <c r="I27" s="113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300"/>
      <c r="AH27" s="301"/>
      <c r="AI27" s="124"/>
      <c r="AJ27" s="116"/>
      <c r="AK27" s="380"/>
    </row>
    <row r="28" spans="1:37" ht="15.75" customHeight="1">
      <c r="A28" s="304"/>
      <c r="B28" s="178"/>
      <c r="C28" s="298"/>
      <c r="D28" s="299"/>
      <c r="E28" s="107"/>
      <c r="F28" s="117"/>
      <c r="G28" s="129"/>
      <c r="H28" s="68"/>
      <c r="I28" s="126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300"/>
      <c r="AH28" s="301"/>
      <c r="AI28" s="124"/>
      <c r="AJ28" s="116"/>
      <c r="AK28" s="380"/>
    </row>
    <row r="29" spans="1:37" ht="15.75" customHeight="1">
      <c r="A29" s="304"/>
      <c r="B29" s="178"/>
      <c r="C29" s="298"/>
      <c r="D29" s="299"/>
      <c r="E29" s="107"/>
      <c r="F29" s="117"/>
      <c r="G29" s="129"/>
      <c r="H29" s="68"/>
      <c r="I29" s="126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300"/>
      <c r="AH29" s="301"/>
      <c r="AI29" s="124"/>
      <c r="AJ29" s="116"/>
      <c r="AK29" s="380"/>
    </row>
    <row r="30" spans="1:37" ht="15.75" customHeight="1">
      <c r="A30" s="304"/>
      <c r="B30" s="178"/>
      <c r="C30" s="298"/>
      <c r="D30" s="299"/>
      <c r="E30" s="107"/>
      <c r="F30" s="117"/>
      <c r="G30" s="129"/>
      <c r="H30" s="68"/>
      <c r="I30" s="126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300"/>
      <c r="AH30" s="301"/>
      <c r="AI30" s="124"/>
      <c r="AJ30" s="116"/>
      <c r="AK30" s="380"/>
    </row>
    <row r="31" spans="1:37" ht="15.75" customHeight="1">
      <c r="A31" s="304"/>
      <c r="B31" s="178"/>
      <c r="C31" s="298"/>
      <c r="D31" s="299"/>
      <c r="E31" s="107"/>
      <c r="F31" s="117"/>
      <c r="G31" s="129"/>
      <c r="H31" s="68"/>
      <c r="I31" s="126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300"/>
      <c r="AH31" s="301"/>
      <c r="AI31" s="124"/>
      <c r="AJ31" s="116"/>
      <c r="AK31" s="380"/>
    </row>
    <row r="32" spans="1:37" ht="15.75" customHeight="1">
      <c r="A32" s="304"/>
      <c r="B32" s="178"/>
      <c r="C32" s="298"/>
      <c r="D32" s="299"/>
      <c r="E32" s="107"/>
      <c r="F32" s="117"/>
      <c r="G32" s="129"/>
      <c r="H32" s="68"/>
      <c r="I32" s="126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300"/>
      <c r="AH32" s="301"/>
      <c r="AI32" s="124"/>
      <c r="AJ32" s="116"/>
      <c r="AK32" s="380"/>
    </row>
    <row r="33" spans="1:37" ht="15.75" customHeight="1">
      <c r="A33" s="304"/>
      <c r="B33" s="178"/>
      <c r="C33" s="298"/>
      <c r="D33" s="299"/>
      <c r="E33" s="107"/>
      <c r="F33" s="117"/>
      <c r="G33" s="129"/>
      <c r="H33" s="68"/>
      <c r="I33" s="126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300"/>
      <c r="AH33" s="301"/>
      <c r="AI33" s="124"/>
      <c r="AJ33" s="116"/>
      <c r="AK33" s="380"/>
    </row>
    <row r="34" spans="1:37" ht="15.75" customHeight="1">
      <c r="A34" s="304"/>
      <c r="B34" s="178"/>
      <c r="C34" s="298"/>
      <c r="D34" s="299"/>
      <c r="E34" s="107"/>
      <c r="F34" s="117"/>
      <c r="G34" s="129"/>
      <c r="H34" s="68"/>
      <c r="I34" s="126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300"/>
      <c r="AH34" s="301"/>
      <c r="AI34" s="124"/>
      <c r="AJ34" s="116"/>
      <c r="AK34" s="380"/>
    </row>
    <row r="35" spans="1:37" ht="15.75" customHeight="1">
      <c r="A35" s="304"/>
      <c r="B35" s="178"/>
      <c r="C35" s="298"/>
      <c r="D35" s="299"/>
      <c r="E35" s="107"/>
      <c r="F35" s="117"/>
      <c r="G35" s="129"/>
      <c r="H35" s="68"/>
      <c r="I35" s="126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210"/>
      <c r="X35" s="211"/>
      <c r="Y35" s="106"/>
      <c r="Z35" s="205"/>
      <c r="AA35" s="300"/>
      <c r="AB35" s="301"/>
      <c r="AC35" s="106"/>
      <c r="AD35" s="205"/>
      <c r="AE35" s="300"/>
      <c r="AF35" s="301"/>
      <c r="AG35" s="300"/>
      <c r="AH35" s="301"/>
      <c r="AI35" s="124"/>
      <c r="AJ35" s="116"/>
      <c r="AK35" s="380"/>
    </row>
    <row r="36" spans="1:37" ht="15.75" customHeight="1">
      <c r="A36" s="304"/>
      <c r="B36" s="178"/>
      <c r="C36" s="298"/>
      <c r="D36" s="299"/>
      <c r="E36" s="107"/>
      <c r="F36" s="117"/>
      <c r="G36" s="129"/>
      <c r="H36" s="68"/>
      <c r="I36" s="126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212"/>
      <c r="X36" s="213"/>
      <c r="Y36" s="106"/>
      <c r="Z36" s="205"/>
      <c r="AA36" s="300"/>
      <c r="AB36" s="301"/>
      <c r="AC36" s="106"/>
      <c r="AD36" s="205"/>
      <c r="AE36" s="300"/>
      <c r="AF36" s="301"/>
      <c r="AG36" s="300"/>
      <c r="AH36" s="301"/>
      <c r="AI36" s="124"/>
      <c r="AJ36" s="116"/>
      <c r="AK36" s="380"/>
    </row>
    <row r="37" spans="1:37" ht="15.75" customHeight="1">
      <c r="A37" s="304"/>
      <c r="B37" s="106"/>
      <c r="C37" s="298"/>
      <c r="D37" s="299"/>
      <c r="E37" s="185"/>
      <c r="F37" s="108"/>
      <c r="G37" s="139"/>
      <c r="H37" s="68"/>
      <c r="I37" s="126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212"/>
      <c r="X37" s="213"/>
      <c r="Y37" s="106"/>
      <c r="Z37" s="205"/>
      <c r="AA37" s="300"/>
      <c r="AB37" s="301"/>
      <c r="AC37" s="106"/>
      <c r="AD37" s="205"/>
      <c r="AE37" s="300"/>
      <c r="AF37" s="301"/>
      <c r="AG37" s="300"/>
      <c r="AH37" s="301"/>
      <c r="AI37" s="124"/>
      <c r="AJ37" s="116"/>
      <c r="AK37" s="380"/>
    </row>
    <row r="38" spans="1:37" ht="15.75" customHeight="1" thickBot="1">
      <c r="A38" s="305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11">AVERAGE(I22:I37)</f>
        <v>19</v>
      </c>
      <c r="J38" s="148">
        <f t="shared" si="11"/>
        <v>1840</v>
      </c>
      <c r="K38" s="149">
        <f t="shared" ref="K38" si="12">J38/I38</f>
        <v>96.84210526315789</v>
      </c>
      <c r="L38" s="147">
        <f t="shared" ref="L38:M38" si="13">AVERAGE(L22:L37)</f>
        <v>19</v>
      </c>
      <c r="M38" s="148">
        <f t="shared" si="13"/>
        <v>1632.6818931980283</v>
      </c>
      <c r="N38" s="149">
        <f>M38/L38</f>
        <v>85.930625957790966</v>
      </c>
      <c r="O38" s="150">
        <f>L38-I38</f>
        <v>0</v>
      </c>
      <c r="P38" s="151">
        <f>N38-K38</f>
        <v>-10.911479305366925</v>
      </c>
      <c r="Q38" s="152">
        <f>N38/K38</f>
        <v>0.88732711586849367</v>
      </c>
      <c r="R38" s="310"/>
      <c r="S38" s="153">
        <f>S22</f>
        <v>0.2502199074074074</v>
      </c>
      <c r="T38" s="154">
        <f>INDEX(T22:T37,COUNTA(T22:T37))</f>
        <v>0.53832175925925929</v>
      </c>
      <c r="U38" s="155"/>
      <c r="V38" s="181"/>
      <c r="W38" s="214"/>
      <c r="X38" s="215"/>
      <c r="Y38" s="206">
        <f t="shared" ref="Y38:Z38" si="14">SUM(Y22:Y37)</f>
        <v>0</v>
      </c>
      <c r="Z38" s="207">
        <f t="shared" si="14"/>
        <v>0</v>
      </c>
      <c r="AA38" s="296"/>
      <c r="AB38" s="297"/>
      <c r="AC38" s="206">
        <f t="shared" ref="AC38:AD38" si="15">SUM(AC22:AC37)</f>
        <v>0</v>
      </c>
      <c r="AD38" s="207">
        <f t="shared" si="15"/>
        <v>0</v>
      </c>
      <c r="AE38" s="296"/>
      <c r="AF38" s="297"/>
      <c r="AG38" s="296"/>
      <c r="AH38" s="297"/>
      <c r="AI38" s="183">
        <f>M38-J38</f>
        <v>-207.31810680197168</v>
      </c>
      <c r="AJ38" s="152">
        <f>M38/J38</f>
        <v>0.88732711586849367</v>
      </c>
      <c r="AK38" s="381"/>
    </row>
    <row r="39" spans="1:37" ht="15.75" customHeight="1">
      <c r="A39" s="316" t="s">
        <v>202</v>
      </c>
      <c r="B39" s="161" t="s">
        <v>191</v>
      </c>
      <c r="C39" s="306" t="s">
        <v>203</v>
      </c>
      <c r="D39" s="307"/>
      <c r="E39" s="162">
        <v>59.34</v>
      </c>
      <c r="F39" s="103">
        <v>996</v>
      </c>
      <c r="G39" s="163">
        <v>59102.640000000007</v>
      </c>
      <c r="H39" s="164"/>
      <c r="I39" s="165">
        <v>24</v>
      </c>
      <c r="J39" s="166">
        <v>2000</v>
      </c>
      <c r="K39" s="167">
        <f>J39/I39</f>
        <v>83.333333333333329</v>
      </c>
      <c r="L39" s="168">
        <v>24</v>
      </c>
      <c r="M39" s="166">
        <f>F39/V39*60</f>
        <v>1771.5415019762861</v>
      </c>
      <c r="N39" s="167">
        <f>M39/L39</f>
        <v>73.814229249011916</v>
      </c>
      <c r="O39" s="169">
        <f>L39-I39</f>
        <v>0</v>
      </c>
      <c r="P39" s="170">
        <f>N39-K39</f>
        <v>-9.5191040843214125</v>
      </c>
      <c r="Q39" s="171">
        <f>N39/K39</f>
        <v>0.88577075098814306</v>
      </c>
      <c r="R39" s="308">
        <f>Q55</f>
        <v>0.88622145832254073</v>
      </c>
      <c r="S39" s="172">
        <v>0.29185185185185186</v>
      </c>
      <c r="T39" s="173">
        <v>0.31527777777777777</v>
      </c>
      <c r="U39" s="174"/>
      <c r="V39" s="175">
        <v>33.733333333333306</v>
      </c>
      <c r="W39" s="173"/>
      <c r="X39" s="184"/>
      <c r="Y39" s="202"/>
      <c r="Z39" s="203"/>
      <c r="AA39" s="311"/>
      <c r="AB39" s="312"/>
      <c r="AC39" s="202"/>
      <c r="AD39" s="203"/>
      <c r="AE39" s="311"/>
      <c r="AF39" s="312"/>
      <c r="AG39" s="311"/>
      <c r="AH39" s="312"/>
      <c r="AI39" s="121">
        <f>M39-J39</f>
        <v>-228.4584980237139</v>
      </c>
      <c r="AJ39" s="171">
        <f>M39/J39</f>
        <v>0.88577075098814306</v>
      </c>
      <c r="AK39" s="313">
        <f>AJ55</f>
        <v>0.88622145832254073</v>
      </c>
    </row>
    <row r="40" spans="1:37" ht="15.75" customHeight="1">
      <c r="A40" s="317"/>
      <c r="B40" s="178" t="s">
        <v>191</v>
      </c>
      <c r="C40" s="298" t="s">
        <v>204</v>
      </c>
      <c r="D40" s="299"/>
      <c r="E40" s="107">
        <v>58.67</v>
      </c>
      <c r="F40" s="108">
        <v>2220</v>
      </c>
      <c r="G40" s="109">
        <v>130247.40000000001</v>
      </c>
      <c r="H40" s="26"/>
      <c r="I40" s="110">
        <v>23</v>
      </c>
      <c r="J40" s="111">
        <v>2000</v>
      </c>
      <c r="K40" s="112">
        <f t="shared" si="1"/>
        <v>86.956521739130437</v>
      </c>
      <c r="L40" s="113">
        <v>23</v>
      </c>
      <c r="M40" s="111">
        <f>F40/V40*60</f>
        <v>1775.9999999999986</v>
      </c>
      <c r="N40" s="112">
        <f>M40/L40</f>
        <v>77.217391304347771</v>
      </c>
      <c r="O40" s="114">
        <f>L40-I40</f>
        <v>0</v>
      </c>
      <c r="P40" s="115">
        <f>N40-K40</f>
        <v>-9.7391304347826662</v>
      </c>
      <c r="Q40" s="116">
        <f>N40/K40</f>
        <v>0.88799999999999935</v>
      </c>
      <c r="R40" s="309"/>
      <c r="S40" s="47">
        <v>0.31874999999999998</v>
      </c>
      <c r="T40" s="48">
        <v>0.37083333333333335</v>
      </c>
      <c r="U40" s="117">
        <v>4.9999999999999822</v>
      </c>
      <c r="V40" s="118">
        <v>75.000000000000057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300"/>
      <c r="AH40" s="301"/>
      <c r="AI40" s="124">
        <f>M40-J40</f>
        <v>-224.00000000000136</v>
      </c>
      <c r="AJ40" s="116">
        <f>M40/J40</f>
        <v>0.88799999999999935</v>
      </c>
      <c r="AK40" s="314"/>
    </row>
    <row r="41" spans="1:37" ht="15.75" customHeight="1">
      <c r="A41" s="317"/>
      <c r="B41" s="178" t="s">
        <v>191</v>
      </c>
      <c r="C41" s="298" t="s">
        <v>205</v>
      </c>
      <c r="D41" s="299"/>
      <c r="E41" s="107">
        <v>59.54</v>
      </c>
      <c r="F41" s="108">
        <v>2041</v>
      </c>
      <c r="G41" s="109">
        <v>121521.14</v>
      </c>
      <c r="H41" s="26"/>
      <c r="I41" s="110">
        <v>23</v>
      </c>
      <c r="J41" s="111">
        <v>2000</v>
      </c>
      <c r="K41" s="112">
        <f t="shared" si="1"/>
        <v>86.956521739130437</v>
      </c>
      <c r="L41" s="113">
        <v>23</v>
      </c>
      <c r="M41" s="111">
        <f>F41/V41*60</f>
        <v>1769.6531791907505</v>
      </c>
      <c r="N41" s="112">
        <f>M41/L41</f>
        <v>76.941442573510898</v>
      </c>
      <c r="O41" s="114">
        <f>L41-I41</f>
        <v>0</v>
      </c>
      <c r="P41" s="115">
        <f>N41-K41</f>
        <v>-10.015079165619539</v>
      </c>
      <c r="Q41" s="116">
        <f>N41/K41</f>
        <v>0.8848265895953753</v>
      </c>
      <c r="R41" s="309"/>
      <c r="S41" s="47">
        <v>0.37430555555555556</v>
      </c>
      <c r="T41" s="48">
        <v>0.42236111111111113</v>
      </c>
      <c r="U41" s="117">
        <v>4.9999999999999822</v>
      </c>
      <c r="V41" s="118">
        <v>69.200000000000031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300"/>
      <c r="AH41" s="301"/>
      <c r="AI41" s="124">
        <f>M41-J41</f>
        <v>-230.34682080924949</v>
      </c>
      <c r="AJ41" s="116">
        <f>M41/J41</f>
        <v>0.8848265895953753</v>
      </c>
      <c r="AK41" s="314"/>
    </row>
    <row r="42" spans="1:37" ht="15.75" customHeight="1">
      <c r="A42" s="317"/>
      <c r="B42" s="178" t="s">
        <v>191</v>
      </c>
      <c r="C42" s="298" t="s">
        <v>206</v>
      </c>
      <c r="D42" s="299"/>
      <c r="E42" s="107">
        <v>71.55</v>
      </c>
      <c r="F42" s="108">
        <v>1519</v>
      </c>
      <c r="G42" s="109">
        <v>108684.45</v>
      </c>
      <c r="H42" s="26"/>
      <c r="I42" s="110">
        <v>22</v>
      </c>
      <c r="J42" s="111">
        <v>2000</v>
      </c>
      <c r="K42" s="112">
        <f t="shared" si="1"/>
        <v>90.909090909090907</v>
      </c>
      <c r="L42" s="113">
        <v>22</v>
      </c>
      <c r="M42" s="111">
        <f>F42/V42*60</f>
        <v>1772.5769854132905</v>
      </c>
      <c r="N42" s="112">
        <f>M42/L42</f>
        <v>80.571681155149562</v>
      </c>
      <c r="O42" s="114">
        <f>L42-I42</f>
        <v>0</v>
      </c>
      <c r="P42" s="115">
        <f>N42-K42</f>
        <v>-10.337409753941344</v>
      </c>
      <c r="Q42" s="116">
        <f>N42/K42</f>
        <v>0.88628849270664523</v>
      </c>
      <c r="R42" s="309"/>
      <c r="S42" s="47">
        <v>0.42569444444444443</v>
      </c>
      <c r="T42" s="48">
        <v>0.46140046296296294</v>
      </c>
      <c r="U42" s="117">
        <v>4.799999999999951</v>
      </c>
      <c r="V42" s="118">
        <v>51.416666666666657</v>
      </c>
      <c r="W42" s="119"/>
      <c r="X42" s="123"/>
      <c r="Y42" s="106"/>
      <c r="Z42" s="205"/>
      <c r="AA42" s="300"/>
      <c r="AB42" s="301"/>
      <c r="AC42" s="106"/>
      <c r="AD42" s="205"/>
      <c r="AE42" s="300"/>
      <c r="AF42" s="301"/>
      <c r="AG42" s="300"/>
      <c r="AH42" s="301"/>
      <c r="AI42" s="124">
        <f>M42-J42</f>
        <v>-227.42301458670954</v>
      </c>
      <c r="AJ42" s="116">
        <f>M42/J42</f>
        <v>0.88628849270664523</v>
      </c>
      <c r="AK42" s="314"/>
    </row>
    <row r="43" spans="1:37" ht="15.75" customHeight="1">
      <c r="A43" s="317"/>
      <c r="B43" s="178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23"/>
      <c r="Y43" s="106"/>
      <c r="Z43" s="205"/>
      <c r="AA43" s="300"/>
      <c r="AB43" s="301"/>
      <c r="AC43" s="106"/>
      <c r="AD43" s="205"/>
      <c r="AE43" s="300"/>
      <c r="AF43" s="301"/>
      <c r="AG43" s="300"/>
      <c r="AH43" s="301"/>
      <c r="AI43" s="124"/>
      <c r="AJ43" s="116"/>
      <c r="AK43" s="314"/>
    </row>
    <row r="44" spans="1:37" ht="15.75" customHeight="1">
      <c r="A44" s="317"/>
      <c r="B44" s="178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300"/>
      <c r="AH44" s="301"/>
      <c r="AI44" s="124"/>
      <c r="AJ44" s="116"/>
      <c r="AK44" s="314"/>
    </row>
    <row r="45" spans="1:37" ht="15.75" customHeight="1">
      <c r="A45" s="317"/>
      <c r="B45" s="178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127"/>
      <c r="T45" s="128"/>
      <c r="U45" s="117"/>
      <c r="V45" s="118"/>
      <c r="W45" s="128"/>
      <c r="X45" s="216"/>
      <c r="Y45" s="106"/>
      <c r="Z45" s="205"/>
      <c r="AA45" s="300"/>
      <c r="AB45" s="301"/>
      <c r="AC45" s="106"/>
      <c r="AD45" s="205"/>
      <c r="AE45" s="300"/>
      <c r="AF45" s="301"/>
      <c r="AG45" s="300"/>
      <c r="AH45" s="301"/>
      <c r="AI45" s="124"/>
      <c r="AJ45" s="116"/>
      <c r="AK45" s="314"/>
    </row>
    <row r="46" spans="1:37" ht="15.75" customHeight="1">
      <c r="A46" s="317"/>
      <c r="B46" s="178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127"/>
      <c r="T46" s="128"/>
      <c r="U46" s="117"/>
      <c r="V46" s="118"/>
      <c r="W46" s="128"/>
      <c r="X46" s="216"/>
      <c r="Y46" s="106"/>
      <c r="Z46" s="205"/>
      <c r="AA46" s="300"/>
      <c r="AB46" s="301"/>
      <c r="AC46" s="106"/>
      <c r="AD46" s="205"/>
      <c r="AE46" s="300"/>
      <c r="AF46" s="301"/>
      <c r="AG46" s="300"/>
      <c r="AH46" s="301"/>
      <c r="AI46" s="124"/>
      <c r="AJ46" s="116"/>
      <c r="AK46" s="314"/>
    </row>
    <row r="47" spans="1:37" ht="15.75" customHeight="1">
      <c r="A47" s="317"/>
      <c r="B47" s="178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18"/>
      <c r="W47" s="128"/>
      <c r="X47" s="216"/>
      <c r="Y47" s="106"/>
      <c r="Z47" s="205"/>
      <c r="AA47" s="300"/>
      <c r="AB47" s="301"/>
      <c r="AC47" s="106"/>
      <c r="AD47" s="205"/>
      <c r="AE47" s="300"/>
      <c r="AF47" s="301"/>
      <c r="AG47" s="300"/>
      <c r="AH47" s="301"/>
      <c r="AI47" s="124"/>
      <c r="AJ47" s="116"/>
      <c r="AK47" s="314"/>
    </row>
    <row r="48" spans="1:37" ht="15.75" customHeight="1">
      <c r="A48" s="317"/>
      <c r="B48" s="178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18"/>
      <c r="W48" s="128"/>
      <c r="X48" s="216"/>
      <c r="Y48" s="106"/>
      <c r="Z48" s="205"/>
      <c r="AA48" s="300"/>
      <c r="AB48" s="301"/>
      <c r="AC48" s="106"/>
      <c r="AD48" s="205"/>
      <c r="AE48" s="300"/>
      <c r="AF48" s="301"/>
      <c r="AG48" s="300"/>
      <c r="AH48" s="301"/>
      <c r="AI48" s="124"/>
      <c r="AJ48" s="116"/>
      <c r="AK48" s="314"/>
    </row>
    <row r="49" spans="1:37" ht="15.75" customHeight="1">
      <c r="A49" s="317"/>
      <c r="B49" s="178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18"/>
      <c r="W49" s="128"/>
      <c r="X49" s="216"/>
      <c r="Y49" s="106"/>
      <c r="Z49" s="205"/>
      <c r="AA49" s="300"/>
      <c r="AB49" s="301"/>
      <c r="AC49" s="106"/>
      <c r="AD49" s="205"/>
      <c r="AE49" s="300"/>
      <c r="AF49" s="301"/>
      <c r="AG49" s="300"/>
      <c r="AH49" s="301"/>
      <c r="AI49" s="124"/>
      <c r="AJ49" s="116"/>
      <c r="AK49" s="314"/>
    </row>
    <row r="50" spans="1:37" ht="15.75" customHeight="1">
      <c r="A50" s="317"/>
      <c r="B50" s="178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18"/>
      <c r="W50" s="128"/>
      <c r="X50" s="216"/>
      <c r="Y50" s="106"/>
      <c r="Z50" s="205"/>
      <c r="AA50" s="300"/>
      <c r="AB50" s="301"/>
      <c r="AC50" s="106"/>
      <c r="AD50" s="205"/>
      <c r="AE50" s="300"/>
      <c r="AF50" s="301"/>
      <c r="AG50" s="300"/>
      <c r="AH50" s="301"/>
      <c r="AI50" s="124"/>
      <c r="AJ50" s="116"/>
      <c r="AK50" s="314"/>
    </row>
    <row r="51" spans="1:37" ht="15.75" customHeight="1">
      <c r="A51" s="317"/>
      <c r="B51" s="178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18"/>
      <c r="W51" s="128"/>
      <c r="X51" s="216"/>
      <c r="Y51" s="106"/>
      <c r="Z51" s="205"/>
      <c r="AA51" s="300"/>
      <c r="AB51" s="301"/>
      <c r="AC51" s="106"/>
      <c r="AD51" s="205"/>
      <c r="AE51" s="300"/>
      <c r="AF51" s="301"/>
      <c r="AG51" s="300"/>
      <c r="AH51" s="301"/>
      <c r="AI51" s="124"/>
      <c r="AJ51" s="116"/>
      <c r="AK51" s="314"/>
    </row>
    <row r="52" spans="1:37" ht="15.75" customHeight="1">
      <c r="A52" s="317"/>
      <c r="B52" s="178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18"/>
      <c r="W52" s="128"/>
      <c r="X52" s="216"/>
      <c r="Y52" s="106"/>
      <c r="Z52" s="205"/>
      <c r="AA52" s="300"/>
      <c r="AB52" s="301"/>
      <c r="AC52" s="106"/>
      <c r="AD52" s="205"/>
      <c r="AE52" s="300"/>
      <c r="AF52" s="301"/>
      <c r="AG52" s="300"/>
      <c r="AH52" s="301"/>
      <c r="AI52" s="124"/>
      <c r="AJ52" s="116"/>
      <c r="AK52" s="314"/>
    </row>
    <row r="53" spans="1:37" ht="15.75" customHeight="1">
      <c r="A53" s="317"/>
      <c r="B53" s="178"/>
      <c r="C53" s="298"/>
      <c r="D53" s="299"/>
      <c r="E53" s="107"/>
      <c r="F53" s="13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18"/>
      <c r="W53" s="128"/>
      <c r="X53" s="216"/>
      <c r="Y53" s="106"/>
      <c r="Z53" s="205"/>
      <c r="AA53" s="300"/>
      <c r="AB53" s="301"/>
      <c r="AC53" s="106"/>
      <c r="AD53" s="205"/>
      <c r="AE53" s="300"/>
      <c r="AF53" s="301"/>
      <c r="AG53" s="300"/>
      <c r="AH53" s="301"/>
      <c r="AI53" s="124"/>
      <c r="AJ53" s="116"/>
      <c r="AK53" s="314"/>
    </row>
    <row r="54" spans="1:37" ht="15.75" customHeight="1">
      <c r="A54" s="317"/>
      <c r="B54" s="178"/>
      <c r="C54" s="298"/>
      <c r="D54" s="299"/>
      <c r="E54" s="179"/>
      <c r="F54" s="13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106"/>
      <c r="Z54" s="205"/>
      <c r="AA54" s="300"/>
      <c r="AB54" s="301"/>
      <c r="AC54" s="106"/>
      <c r="AD54" s="205"/>
      <c r="AE54" s="300"/>
      <c r="AF54" s="301"/>
      <c r="AG54" s="300"/>
      <c r="AH54" s="301"/>
      <c r="AI54" s="180"/>
      <c r="AJ54" s="133"/>
      <c r="AK54" s="314"/>
    </row>
    <row r="55" spans="1:37" ht="15.75" customHeight="1" thickBot="1">
      <c r="A55" s="318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6">AVERAGE(I39:I54)</f>
        <v>23</v>
      </c>
      <c r="J55" s="148">
        <f t="shared" si="16"/>
        <v>2000</v>
      </c>
      <c r="K55" s="149">
        <f t="shared" ref="K55" si="17">J55/I55</f>
        <v>86.956521739130437</v>
      </c>
      <c r="L55" s="147">
        <f t="shared" ref="L55:M55" si="18">AVERAGE(L39:L54)</f>
        <v>23</v>
      </c>
      <c r="M55" s="148">
        <f t="shared" si="18"/>
        <v>1772.4429166450814</v>
      </c>
      <c r="N55" s="149">
        <f t="shared" ref="N55:N61" si="19">M55/L55</f>
        <v>77.062735506307888</v>
      </c>
      <c r="O55" s="150">
        <f t="shared" ref="O55:O61" si="20">L55-I55</f>
        <v>0</v>
      </c>
      <c r="P55" s="151">
        <f t="shared" ref="P55:P61" si="21">N55-K55</f>
        <v>-9.8937862328225492</v>
      </c>
      <c r="Q55" s="152">
        <f t="shared" ref="Q55:Q61" si="22">N55/K55</f>
        <v>0.88622145832254073</v>
      </c>
      <c r="R55" s="310"/>
      <c r="S55" s="153">
        <f>S39</f>
        <v>0.29185185185185186</v>
      </c>
      <c r="T55" s="154">
        <f>INDEX(T39:T54,COUNTA(T39:T54))</f>
        <v>0.46140046296296294</v>
      </c>
      <c r="U55" s="155"/>
      <c r="V55" s="181"/>
      <c r="W55" s="182"/>
      <c r="X55" s="149"/>
      <c r="Y55" s="206">
        <f t="shared" ref="Y55:Z55" si="23">SUM(Y39:Y54)</f>
        <v>0</v>
      </c>
      <c r="Z55" s="207">
        <f t="shared" si="23"/>
        <v>0</v>
      </c>
      <c r="AA55" s="296"/>
      <c r="AB55" s="297"/>
      <c r="AC55" s="206">
        <f t="shared" ref="AC55:AD55" si="24">SUM(AC39:AC54)</f>
        <v>0</v>
      </c>
      <c r="AD55" s="207">
        <f t="shared" si="24"/>
        <v>0</v>
      </c>
      <c r="AE55" s="296"/>
      <c r="AF55" s="297"/>
      <c r="AG55" s="296"/>
      <c r="AH55" s="297"/>
      <c r="AI55" s="183">
        <f t="shared" ref="AI55:AI61" si="25">M55-J55</f>
        <v>-227.55708335491863</v>
      </c>
      <c r="AJ55" s="152">
        <f t="shared" ref="AJ55:AJ61" si="26">M55/J55</f>
        <v>0.88622145832254073</v>
      </c>
      <c r="AK55" s="315"/>
    </row>
    <row r="56" spans="1:37" ht="15.75" customHeight="1">
      <c r="A56" s="302" t="s">
        <v>207</v>
      </c>
      <c r="B56" s="120" t="s">
        <v>200</v>
      </c>
      <c r="C56" s="383" t="s">
        <v>208</v>
      </c>
      <c r="D56" s="383"/>
      <c r="E56" s="162">
        <v>57.3</v>
      </c>
      <c r="F56" s="103">
        <v>2167</v>
      </c>
      <c r="G56" s="163">
        <v>124169.09999999999</v>
      </c>
      <c r="H56" s="164"/>
      <c r="I56" s="165">
        <v>22</v>
      </c>
      <c r="J56" s="166">
        <v>1800</v>
      </c>
      <c r="K56" s="167">
        <f>J56/I56</f>
        <v>81.818181818181813</v>
      </c>
      <c r="L56" s="168">
        <v>22</v>
      </c>
      <c r="M56" s="166">
        <f t="shared" ref="M56:M61" si="27">F56/V56*60</f>
        <v>1595.0112451441425</v>
      </c>
      <c r="N56" s="167">
        <f t="shared" si="19"/>
        <v>72.50051114291557</v>
      </c>
      <c r="O56" s="169">
        <f t="shared" si="20"/>
        <v>0</v>
      </c>
      <c r="P56" s="170">
        <f t="shared" si="21"/>
        <v>-9.3176706752662426</v>
      </c>
      <c r="Q56" s="171">
        <f t="shared" si="22"/>
        <v>0.88611735841341255</v>
      </c>
      <c r="R56" s="308">
        <f>Q72</f>
        <v>0.88551774805147176</v>
      </c>
      <c r="S56" s="172">
        <v>0.29200231481481481</v>
      </c>
      <c r="T56" s="173">
        <v>0.34861111111111109</v>
      </c>
      <c r="U56" s="174"/>
      <c r="V56" s="175">
        <v>81.516666666666652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311"/>
      <c r="AH56" s="312"/>
      <c r="AI56" s="121">
        <f t="shared" si="25"/>
        <v>-204.98875485585745</v>
      </c>
      <c r="AJ56" s="171">
        <f t="shared" si="26"/>
        <v>0.88611735841341255</v>
      </c>
      <c r="AK56" s="313">
        <f>AJ72</f>
        <v>0.88551774805147176</v>
      </c>
    </row>
    <row r="57" spans="1:37" ht="15.75" customHeight="1">
      <c r="A57" s="303"/>
      <c r="B57" s="106" t="s">
        <v>209</v>
      </c>
      <c r="C57" s="382" t="s">
        <v>210</v>
      </c>
      <c r="D57" s="382"/>
      <c r="E57" s="107">
        <v>71.84</v>
      </c>
      <c r="F57" s="108">
        <v>716</v>
      </c>
      <c r="G57" s="109">
        <v>51437.440000000002</v>
      </c>
      <c r="H57" s="26"/>
      <c r="I57" s="110">
        <v>19</v>
      </c>
      <c r="J57" s="111">
        <v>1800</v>
      </c>
      <c r="K57" s="112">
        <f t="shared" ref="K57:K61" si="28">J57/I57</f>
        <v>94.736842105263165</v>
      </c>
      <c r="L57" s="113">
        <v>19</v>
      </c>
      <c r="M57" s="111">
        <f t="shared" si="27"/>
        <v>1598.0161190328567</v>
      </c>
      <c r="N57" s="112">
        <f t="shared" si="19"/>
        <v>84.106111528045091</v>
      </c>
      <c r="O57" s="114">
        <f t="shared" si="20"/>
        <v>0</v>
      </c>
      <c r="P57" s="115">
        <f t="shared" si="21"/>
        <v>-10.630730577218074</v>
      </c>
      <c r="Q57" s="116">
        <f t="shared" si="22"/>
        <v>0.88778673279603149</v>
      </c>
      <c r="R57" s="309"/>
      <c r="S57" s="47">
        <v>0.35216435185185185</v>
      </c>
      <c r="T57" s="48">
        <v>0.37083333333333335</v>
      </c>
      <c r="U57" s="117">
        <v>5.1166666666666938</v>
      </c>
      <c r="V57" s="118">
        <v>26.883333333333354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300"/>
      <c r="AH57" s="301"/>
      <c r="AI57" s="124">
        <f t="shared" si="25"/>
        <v>-201.98388096714325</v>
      </c>
      <c r="AJ57" s="116">
        <f t="shared" si="26"/>
        <v>0.88778673279603149</v>
      </c>
      <c r="AK57" s="314"/>
    </row>
    <row r="58" spans="1:37" ht="15.75" customHeight="1">
      <c r="A58" s="303"/>
      <c r="B58" s="106" t="s">
        <v>209</v>
      </c>
      <c r="C58" s="382" t="s">
        <v>211</v>
      </c>
      <c r="D58" s="382"/>
      <c r="E58" s="107">
        <v>72.400000000000006</v>
      </c>
      <c r="F58" s="108">
        <v>532</v>
      </c>
      <c r="G58" s="109">
        <v>38516.800000000003</v>
      </c>
      <c r="H58" s="26"/>
      <c r="I58" s="110">
        <v>18</v>
      </c>
      <c r="J58" s="111">
        <v>1800</v>
      </c>
      <c r="K58" s="112">
        <f t="shared" si="28"/>
        <v>100</v>
      </c>
      <c r="L58" s="113">
        <v>18</v>
      </c>
      <c r="M58" s="111">
        <f t="shared" si="27"/>
        <v>1598.6644407345552</v>
      </c>
      <c r="N58" s="112">
        <f t="shared" si="19"/>
        <v>88.814691151919732</v>
      </c>
      <c r="O58" s="114">
        <f t="shared" si="20"/>
        <v>0</v>
      </c>
      <c r="P58" s="115">
        <f t="shared" si="21"/>
        <v>-11.185308848080268</v>
      </c>
      <c r="Q58" s="116">
        <f t="shared" si="22"/>
        <v>0.88814691151919734</v>
      </c>
      <c r="R58" s="309"/>
      <c r="S58" s="47">
        <v>0.37502314814814813</v>
      </c>
      <c r="T58" s="48">
        <v>0.3888888888888889</v>
      </c>
      <c r="U58" s="117">
        <v>6.0333333333332906</v>
      </c>
      <c r="V58" s="118">
        <v>19.966666666666697</v>
      </c>
      <c r="W58" s="119"/>
      <c r="X58" s="123"/>
      <c r="Y58" s="106"/>
      <c r="Z58" s="205"/>
      <c r="AA58" s="300"/>
      <c r="AB58" s="301"/>
      <c r="AC58" s="106"/>
      <c r="AD58" s="205"/>
      <c r="AE58" s="300"/>
      <c r="AF58" s="301"/>
      <c r="AG58" s="300"/>
      <c r="AH58" s="301"/>
      <c r="AI58" s="124">
        <f t="shared" si="25"/>
        <v>-201.33555926544477</v>
      </c>
      <c r="AJ58" s="116">
        <f t="shared" si="26"/>
        <v>0.88814691151919734</v>
      </c>
      <c r="AK58" s="314"/>
    </row>
    <row r="59" spans="1:37" ht="15.75" customHeight="1">
      <c r="A59" s="303"/>
      <c r="B59" s="106" t="s">
        <v>209</v>
      </c>
      <c r="C59" s="382" t="s">
        <v>212</v>
      </c>
      <c r="D59" s="382"/>
      <c r="E59" s="107">
        <v>32.06</v>
      </c>
      <c r="F59" s="108">
        <v>305</v>
      </c>
      <c r="G59" s="109">
        <v>9778.3000000000011</v>
      </c>
      <c r="H59" s="26"/>
      <c r="I59" s="110">
        <v>19</v>
      </c>
      <c r="J59" s="111">
        <v>3600</v>
      </c>
      <c r="K59" s="112">
        <f t="shared" si="28"/>
        <v>189.47368421052633</v>
      </c>
      <c r="L59" s="113">
        <v>19</v>
      </c>
      <c r="M59" s="111">
        <f t="shared" si="27"/>
        <v>3173.4104046242946</v>
      </c>
      <c r="N59" s="112">
        <f t="shared" si="19"/>
        <v>167.02160024338392</v>
      </c>
      <c r="O59" s="114">
        <f t="shared" si="20"/>
        <v>0</v>
      </c>
      <c r="P59" s="115">
        <f t="shared" si="21"/>
        <v>-22.452083967142414</v>
      </c>
      <c r="Q59" s="116">
        <f t="shared" si="22"/>
        <v>0.8815028901734151</v>
      </c>
      <c r="R59" s="309"/>
      <c r="S59" s="47">
        <v>0.39252314814814815</v>
      </c>
      <c r="T59" s="48">
        <v>0.39652777777777776</v>
      </c>
      <c r="U59" s="117">
        <v>5.2333333333333254</v>
      </c>
      <c r="V59" s="118">
        <v>5.7666666666666355</v>
      </c>
      <c r="W59" s="119"/>
      <c r="X59" s="123"/>
      <c r="Y59" s="106"/>
      <c r="Z59" s="205"/>
      <c r="AA59" s="300"/>
      <c r="AB59" s="301"/>
      <c r="AC59" s="106"/>
      <c r="AD59" s="205"/>
      <c r="AE59" s="300"/>
      <c r="AF59" s="301"/>
      <c r="AG59" s="300"/>
      <c r="AH59" s="301"/>
      <c r="AI59" s="217">
        <f t="shared" si="25"/>
        <v>-426.58959537570536</v>
      </c>
      <c r="AJ59" s="218">
        <f t="shared" si="26"/>
        <v>0.88150289017341521</v>
      </c>
      <c r="AK59" s="314"/>
    </row>
    <row r="60" spans="1:37" ht="15.75" customHeight="1">
      <c r="A60" s="304"/>
      <c r="B60" s="106" t="s">
        <v>195</v>
      </c>
      <c r="C60" s="382" t="s">
        <v>213</v>
      </c>
      <c r="D60" s="382"/>
      <c r="E60" s="107">
        <v>57.73</v>
      </c>
      <c r="F60" s="111">
        <v>755</v>
      </c>
      <c r="G60" s="109">
        <v>43586.149999999994</v>
      </c>
      <c r="H60" s="13"/>
      <c r="I60" s="110">
        <v>22</v>
      </c>
      <c r="J60" s="111">
        <v>1800</v>
      </c>
      <c r="K60" s="112">
        <f t="shared" si="28"/>
        <v>81.818181818181813</v>
      </c>
      <c r="L60" s="126">
        <v>22</v>
      </c>
      <c r="M60" s="111">
        <f t="shared" si="27"/>
        <v>1595.0704225352133</v>
      </c>
      <c r="N60" s="112">
        <f t="shared" si="19"/>
        <v>72.503201024327879</v>
      </c>
      <c r="O60" s="114">
        <f t="shared" si="20"/>
        <v>0</v>
      </c>
      <c r="P60" s="115">
        <f t="shared" si="21"/>
        <v>-9.314980793853934</v>
      </c>
      <c r="Q60" s="116">
        <f t="shared" si="22"/>
        <v>0.88615023474178523</v>
      </c>
      <c r="R60" s="309"/>
      <c r="S60" s="47">
        <v>0.4</v>
      </c>
      <c r="T60" s="48">
        <v>0.41972222222222222</v>
      </c>
      <c r="U60" s="117">
        <v>5.0000000000000622</v>
      </c>
      <c r="V60" s="118">
        <v>28.399999999999963</v>
      </c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300"/>
      <c r="AH60" s="301"/>
      <c r="AI60" s="217">
        <f t="shared" si="25"/>
        <v>-204.92957746478669</v>
      </c>
      <c r="AJ60" s="218">
        <f t="shared" si="26"/>
        <v>0.88615023474178523</v>
      </c>
      <c r="AK60" s="314"/>
    </row>
    <row r="61" spans="1:37" ht="15.75" customHeight="1">
      <c r="A61" s="304"/>
      <c r="B61" s="106" t="s">
        <v>195</v>
      </c>
      <c r="C61" s="382" t="s">
        <v>214</v>
      </c>
      <c r="D61" s="382"/>
      <c r="E61" s="107">
        <v>57.73</v>
      </c>
      <c r="F61" s="111">
        <v>871</v>
      </c>
      <c r="G61" s="129">
        <v>50282.829999999994</v>
      </c>
      <c r="H61" s="130"/>
      <c r="I61" s="110">
        <v>22</v>
      </c>
      <c r="J61" s="111">
        <v>1800</v>
      </c>
      <c r="K61" s="112">
        <f t="shared" si="28"/>
        <v>81.818181818181813</v>
      </c>
      <c r="L61" s="113">
        <v>22</v>
      </c>
      <c r="M61" s="111">
        <f t="shared" si="27"/>
        <v>1597.3509933774824</v>
      </c>
      <c r="N61" s="112">
        <f t="shared" si="19"/>
        <v>72.606863335340108</v>
      </c>
      <c r="O61" s="114">
        <f t="shared" si="20"/>
        <v>0</v>
      </c>
      <c r="P61" s="115">
        <f t="shared" si="21"/>
        <v>-9.2113184828417047</v>
      </c>
      <c r="Q61" s="116">
        <f t="shared" si="22"/>
        <v>0.88741721854304578</v>
      </c>
      <c r="R61" s="309"/>
      <c r="S61" s="47">
        <v>0.42311342592592593</v>
      </c>
      <c r="T61" s="48">
        <v>0.44583333333333336</v>
      </c>
      <c r="U61" s="117">
        <v>4.8833333333333506</v>
      </c>
      <c r="V61" s="118">
        <v>32.71666666666669</v>
      </c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300"/>
      <c r="AH61" s="301"/>
      <c r="AI61" s="217">
        <f t="shared" si="25"/>
        <v>-202.64900662251762</v>
      </c>
      <c r="AJ61" s="218">
        <f t="shared" si="26"/>
        <v>0.88741721854304578</v>
      </c>
      <c r="AK61" s="314"/>
    </row>
    <row r="62" spans="1:37" ht="15.75" customHeight="1">
      <c r="A62" s="304"/>
      <c r="B62" s="106"/>
      <c r="C62" s="382"/>
      <c r="D62" s="382"/>
      <c r="E62" s="107"/>
      <c r="F62" s="111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23"/>
      <c r="Y62" s="106"/>
      <c r="Z62" s="205"/>
      <c r="AA62" s="300"/>
      <c r="AB62" s="301"/>
      <c r="AC62" s="106"/>
      <c r="AD62" s="205"/>
      <c r="AE62" s="300"/>
      <c r="AF62" s="301"/>
      <c r="AG62" s="300"/>
      <c r="AH62" s="301"/>
      <c r="AI62" s="217"/>
      <c r="AJ62" s="218"/>
      <c r="AK62" s="314"/>
    </row>
    <row r="63" spans="1:37" ht="15.75" customHeight="1">
      <c r="A63" s="304"/>
      <c r="B63" s="106"/>
      <c r="C63" s="382"/>
      <c r="D63" s="382"/>
      <c r="E63" s="107"/>
      <c r="F63" s="111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106"/>
      <c r="Z63" s="205"/>
      <c r="AA63" s="300"/>
      <c r="AB63" s="301"/>
      <c r="AC63" s="106"/>
      <c r="AD63" s="205"/>
      <c r="AE63" s="300"/>
      <c r="AF63" s="301"/>
      <c r="AG63" s="300"/>
      <c r="AH63" s="301"/>
      <c r="AI63" s="217"/>
      <c r="AJ63" s="218"/>
      <c r="AK63" s="314"/>
    </row>
    <row r="64" spans="1:37" ht="15.75" customHeight="1">
      <c r="A64" s="304"/>
      <c r="B64" s="106"/>
      <c r="C64" s="382"/>
      <c r="D64" s="382"/>
      <c r="E64" s="107"/>
      <c r="F64" s="111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23"/>
      <c r="Y64" s="106"/>
      <c r="Z64" s="205"/>
      <c r="AA64" s="300"/>
      <c r="AB64" s="301"/>
      <c r="AC64" s="106"/>
      <c r="AD64" s="205"/>
      <c r="AE64" s="300"/>
      <c r="AF64" s="301"/>
      <c r="AG64" s="300"/>
      <c r="AH64" s="301"/>
      <c r="AI64" s="217"/>
      <c r="AJ64" s="218"/>
      <c r="AK64" s="314"/>
    </row>
    <row r="65" spans="1:37" ht="15.75" customHeight="1">
      <c r="A65" s="304"/>
      <c r="B65" s="106"/>
      <c r="C65" s="382"/>
      <c r="D65" s="382"/>
      <c r="E65" s="107"/>
      <c r="F65" s="111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23"/>
      <c r="Y65" s="106"/>
      <c r="Z65" s="205"/>
      <c r="AA65" s="300"/>
      <c r="AB65" s="301"/>
      <c r="AC65" s="106"/>
      <c r="AD65" s="205"/>
      <c r="AE65" s="300"/>
      <c r="AF65" s="301"/>
      <c r="AG65" s="300"/>
      <c r="AH65" s="301"/>
      <c r="AI65" s="217"/>
      <c r="AJ65" s="218"/>
      <c r="AK65" s="314"/>
    </row>
    <row r="66" spans="1:37" ht="15.75" customHeight="1">
      <c r="A66" s="304"/>
      <c r="B66" s="106"/>
      <c r="C66" s="382"/>
      <c r="D66" s="382"/>
      <c r="E66" s="107"/>
      <c r="F66" s="111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23"/>
      <c r="Y66" s="106"/>
      <c r="Z66" s="205"/>
      <c r="AA66" s="300"/>
      <c r="AB66" s="301"/>
      <c r="AC66" s="106"/>
      <c r="AD66" s="205"/>
      <c r="AE66" s="300"/>
      <c r="AF66" s="301"/>
      <c r="AG66" s="300"/>
      <c r="AH66" s="301"/>
      <c r="AI66" s="217"/>
      <c r="AJ66" s="218"/>
      <c r="AK66" s="314"/>
    </row>
    <row r="67" spans="1:37" ht="15.75" customHeight="1">
      <c r="A67" s="304"/>
      <c r="B67" s="106"/>
      <c r="C67" s="382"/>
      <c r="D67" s="382"/>
      <c r="E67" s="107"/>
      <c r="F67" s="111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23"/>
      <c r="Y67" s="106"/>
      <c r="Z67" s="205"/>
      <c r="AA67" s="300"/>
      <c r="AB67" s="301"/>
      <c r="AC67" s="106"/>
      <c r="AD67" s="205"/>
      <c r="AE67" s="300"/>
      <c r="AF67" s="301"/>
      <c r="AG67" s="300"/>
      <c r="AH67" s="301"/>
      <c r="AI67" s="217"/>
      <c r="AJ67" s="218"/>
      <c r="AK67" s="314"/>
    </row>
    <row r="68" spans="1:37" ht="15.75" customHeight="1">
      <c r="A68" s="304"/>
      <c r="B68" s="106"/>
      <c r="C68" s="382"/>
      <c r="D68" s="382"/>
      <c r="E68" s="107"/>
      <c r="F68" s="111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23"/>
      <c r="Y68" s="106"/>
      <c r="Z68" s="205"/>
      <c r="AA68" s="300"/>
      <c r="AB68" s="301"/>
      <c r="AC68" s="106"/>
      <c r="AD68" s="205"/>
      <c r="AE68" s="300"/>
      <c r="AF68" s="301"/>
      <c r="AG68" s="300"/>
      <c r="AH68" s="301"/>
      <c r="AI68" s="217"/>
      <c r="AJ68" s="218"/>
      <c r="AK68" s="314"/>
    </row>
    <row r="69" spans="1:37" ht="15.75" customHeight="1">
      <c r="A69" s="304"/>
      <c r="B69" s="106"/>
      <c r="C69" s="382"/>
      <c r="D69" s="382"/>
      <c r="E69" s="107"/>
      <c r="F69" s="111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23"/>
      <c r="Y69" s="106"/>
      <c r="Z69" s="205"/>
      <c r="AA69" s="300"/>
      <c r="AB69" s="301"/>
      <c r="AC69" s="106"/>
      <c r="AD69" s="205"/>
      <c r="AE69" s="300"/>
      <c r="AF69" s="301"/>
      <c r="AG69" s="300"/>
      <c r="AH69" s="301"/>
      <c r="AI69" s="217"/>
      <c r="AJ69" s="218"/>
      <c r="AK69" s="314"/>
    </row>
    <row r="70" spans="1:37" ht="15.75" customHeight="1">
      <c r="A70" s="304"/>
      <c r="B70" s="106"/>
      <c r="C70" s="382"/>
      <c r="D70" s="382"/>
      <c r="E70" s="107"/>
      <c r="F70" s="111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23"/>
      <c r="Y70" s="106"/>
      <c r="Z70" s="205"/>
      <c r="AA70" s="300"/>
      <c r="AB70" s="301"/>
      <c r="AC70" s="106"/>
      <c r="AD70" s="205"/>
      <c r="AE70" s="300"/>
      <c r="AF70" s="301"/>
      <c r="AG70" s="300"/>
      <c r="AH70" s="301"/>
      <c r="AI70" s="217"/>
      <c r="AJ70" s="218"/>
      <c r="AK70" s="314"/>
    </row>
    <row r="71" spans="1:37" ht="15.75" customHeight="1">
      <c r="A71" s="304"/>
      <c r="B71" s="106"/>
      <c r="C71" s="382"/>
      <c r="D71" s="382"/>
      <c r="E71" s="209"/>
      <c r="F71" s="111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300"/>
      <c r="AH71" s="301"/>
      <c r="AI71" s="180"/>
      <c r="AJ71" s="133"/>
      <c r="AK71" s="314"/>
    </row>
    <row r="72" spans="1:37" ht="15.75" customHeight="1" thickBot="1">
      <c r="A72" s="305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29">AVERAGE(I56:I71)</f>
        <v>20.333333333333332</v>
      </c>
      <c r="J72" s="148">
        <f t="shared" si="29"/>
        <v>2100</v>
      </c>
      <c r="K72" s="149">
        <f t="shared" ref="K72" si="30">J72/I72</f>
        <v>103.27868852459017</v>
      </c>
      <c r="L72" s="147">
        <f t="shared" ref="L72:M72" si="31">AVERAGE(L56:L71)</f>
        <v>20.333333333333332</v>
      </c>
      <c r="M72" s="148">
        <f t="shared" si="31"/>
        <v>1859.5872709080907</v>
      </c>
      <c r="N72" s="149">
        <f>M72/L72</f>
        <v>91.455111684004464</v>
      </c>
      <c r="O72" s="150">
        <f>L72-I72</f>
        <v>0</v>
      </c>
      <c r="P72" s="151">
        <f>N72-K72</f>
        <v>-11.823576840585702</v>
      </c>
      <c r="Q72" s="152">
        <f>N72/K72</f>
        <v>0.88551774805147176</v>
      </c>
      <c r="R72" s="310"/>
      <c r="S72" s="153">
        <f>S56</f>
        <v>0.29200231481481481</v>
      </c>
      <c r="T72" s="154">
        <f>INDEX(T56:T71,COUNTA(T56:T71))</f>
        <v>0.44583333333333336</v>
      </c>
      <c r="U72" s="155"/>
      <c r="V72" s="181"/>
      <c r="W72" s="182"/>
      <c r="X72" s="149"/>
      <c r="Y72" s="206">
        <f t="shared" ref="Y72:Z72" si="32">SUM(Y56:Y71)</f>
        <v>0</v>
      </c>
      <c r="Z72" s="207">
        <f t="shared" si="32"/>
        <v>0</v>
      </c>
      <c r="AA72" s="296"/>
      <c r="AB72" s="297"/>
      <c r="AC72" s="206">
        <f t="shared" ref="AC72:AD72" si="33">SUM(AC56:AC71)</f>
        <v>0</v>
      </c>
      <c r="AD72" s="207">
        <f t="shared" si="33"/>
        <v>0</v>
      </c>
      <c r="AE72" s="296"/>
      <c r="AF72" s="297"/>
      <c r="AG72" s="296"/>
      <c r="AH72" s="297"/>
      <c r="AI72" s="183">
        <f>M72-J72</f>
        <v>-240.41272909190934</v>
      </c>
      <c r="AJ72" s="152">
        <f>M72/J72</f>
        <v>0.88551774805147176</v>
      </c>
      <c r="AK72" s="315"/>
    </row>
    <row r="73" spans="1:37" ht="15.75" customHeight="1">
      <c r="A73" s="316" t="s">
        <v>115</v>
      </c>
      <c r="B73" s="161" t="s">
        <v>188</v>
      </c>
      <c r="C73" s="306" t="s">
        <v>215</v>
      </c>
      <c r="D73" s="307"/>
      <c r="E73" s="162">
        <v>21.74</v>
      </c>
      <c r="F73" s="103">
        <v>777</v>
      </c>
      <c r="G73" s="163">
        <v>16891.98</v>
      </c>
      <c r="H73" s="164"/>
      <c r="I73" s="165">
        <v>6</v>
      </c>
      <c r="J73" s="166">
        <v>3600</v>
      </c>
      <c r="K73" s="167">
        <f>J73/I73</f>
        <v>600</v>
      </c>
      <c r="L73" s="168">
        <v>6</v>
      </c>
      <c r="M73" s="166">
        <f>F73/V73*60</f>
        <v>3260.1398601398423</v>
      </c>
      <c r="N73" s="167">
        <f>M73/L73</f>
        <v>543.35664335664035</v>
      </c>
      <c r="O73" s="169">
        <f>L73-I73</f>
        <v>0</v>
      </c>
      <c r="P73" s="170">
        <f>N73-K73</f>
        <v>-56.643356643359652</v>
      </c>
      <c r="Q73" s="171">
        <f>N73/K73</f>
        <v>0.90559440559440063</v>
      </c>
      <c r="R73" s="308">
        <f>Q89</f>
        <v>0.90559440559440063</v>
      </c>
      <c r="S73" s="172">
        <v>0.30416666666666664</v>
      </c>
      <c r="T73" s="173">
        <v>0.31409722222222225</v>
      </c>
      <c r="U73" s="174"/>
      <c r="V73" s="175">
        <v>14.300000000000077</v>
      </c>
      <c r="W73" s="176"/>
      <c r="X73" s="177"/>
      <c r="Y73" s="202"/>
      <c r="Z73" s="203"/>
      <c r="AA73" s="311"/>
      <c r="AB73" s="312"/>
      <c r="AC73" s="202"/>
      <c r="AD73" s="203"/>
      <c r="AE73" s="311"/>
      <c r="AF73" s="312"/>
      <c r="AG73" s="311"/>
      <c r="AH73" s="312"/>
      <c r="AI73" s="121">
        <f>M73-J73</f>
        <v>-339.86013986015769</v>
      </c>
      <c r="AJ73" s="171">
        <f>M73/J73</f>
        <v>0.90559440559440063</v>
      </c>
      <c r="AK73" s="313">
        <f>AJ89</f>
        <v>0.90559440559440063</v>
      </c>
    </row>
    <row r="74" spans="1:37" ht="15.75" customHeight="1">
      <c r="A74" s="317"/>
      <c r="B74" s="106"/>
      <c r="C74" s="298"/>
      <c r="D74" s="299"/>
      <c r="E74" s="107"/>
      <c r="F74" s="108"/>
      <c r="G74" s="109"/>
      <c r="H74" s="26"/>
      <c r="I74" s="110"/>
      <c r="J74" s="111"/>
      <c r="K74" s="112"/>
      <c r="L74" s="113"/>
      <c r="M74" s="111"/>
      <c r="N74" s="112"/>
      <c r="O74" s="114"/>
      <c r="P74" s="115"/>
      <c r="Q74" s="116"/>
      <c r="R74" s="309"/>
      <c r="S74" s="47"/>
      <c r="T74" s="48"/>
      <c r="U74" s="117"/>
      <c r="V74" s="118"/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300"/>
      <c r="AH74" s="301"/>
      <c r="AI74" s="124"/>
      <c r="AJ74" s="116"/>
      <c r="AK74" s="314"/>
    </row>
    <row r="75" spans="1:37" ht="15.75" customHeight="1">
      <c r="A75" s="317"/>
      <c r="B75" s="106"/>
      <c r="C75" s="298"/>
      <c r="D75" s="299"/>
      <c r="E75" s="107"/>
      <c r="F75" s="108"/>
      <c r="G75" s="109"/>
      <c r="H75" s="26"/>
      <c r="I75" s="110"/>
      <c r="J75" s="111"/>
      <c r="K75" s="112"/>
      <c r="L75" s="113"/>
      <c r="M75" s="111"/>
      <c r="N75" s="112"/>
      <c r="O75" s="114"/>
      <c r="P75" s="115"/>
      <c r="Q75" s="116"/>
      <c r="R75" s="309"/>
      <c r="S75" s="47"/>
      <c r="T75" s="48"/>
      <c r="U75" s="117"/>
      <c r="V75" s="118"/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300"/>
      <c r="AH75" s="301"/>
      <c r="AI75" s="124"/>
      <c r="AJ75" s="116"/>
      <c r="AK75" s="314"/>
    </row>
    <row r="76" spans="1:37" ht="15.75" customHeight="1">
      <c r="A76" s="317"/>
      <c r="B76" s="106"/>
      <c r="C76" s="298"/>
      <c r="D76" s="299"/>
      <c r="E76" s="107"/>
      <c r="F76" s="108"/>
      <c r="G76" s="109"/>
      <c r="H76" s="26"/>
      <c r="I76" s="110"/>
      <c r="J76" s="111"/>
      <c r="K76" s="112"/>
      <c r="L76" s="113"/>
      <c r="M76" s="111"/>
      <c r="N76" s="112"/>
      <c r="O76" s="114"/>
      <c r="P76" s="115"/>
      <c r="Q76" s="116"/>
      <c r="R76" s="309"/>
      <c r="S76" s="47"/>
      <c r="T76" s="48"/>
      <c r="U76" s="117"/>
      <c r="V76" s="118"/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300"/>
      <c r="AH76" s="301"/>
      <c r="AI76" s="124"/>
      <c r="AJ76" s="116"/>
      <c r="AK76" s="314"/>
    </row>
    <row r="77" spans="1:37" ht="15.75" customHeight="1">
      <c r="A77" s="317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300"/>
      <c r="AH77" s="301"/>
      <c r="AI77" s="124"/>
      <c r="AJ77" s="116"/>
      <c r="AK77" s="314"/>
    </row>
    <row r="78" spans="1:37" ht="15.75" customHeight="1">
      <c r="A78" s="317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300"/>
      <c r="AH78" s="301"/>
      <c r="AI78" s="124"/>
      <c r="AJ78" s="116"/>
      <c r="AK78" s="314"/>
    </row>
    <row r="79" spans="1:37" ht="15.75" customHeight="1">
      <c r="A79" s="317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300"/>
      <c r="AH79" s="301"/>
      <c r="AI79" s="124"/>
      <c r="AJ79" s="116"/>
      <c r="AK79" s="314"/>
    </row>
    <row r="80" spans="1:37" ht="15.75" customHeight="1">
      <c r="A80" s="317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106"/>
      <c r="Z80" s="205"/>
      <c r="AA80" s="300"/>
      <c r="AB80" s="301"/>
      <c r="AC80" s="106"/>
      <c r="AD80" s="205"/>
      <c r="AE80" s="300"/>
      <c r="AF80" s="301"/>
      <c r="AG80" s="300"/>
      <c r="AH80" s="301"/>
      <c r="AI80" s="124"/>
      <c r="AJ80" s="116"/>
      <c r="AK80" s="314"/>
    </row>
    <row r="81" spans="1:37" ht="15.75" customHeight="1">
      <c r="A81" s="317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35"/>
      <c r="Y81" s="106"/>
      <c r="Z81" s="205"/>
      <c r="AA81" s="300"/>
      <c r="AB81" s="301"/>
      <c r="AC81" s="106"/>
      <c r="AD81" s="205"/>
      <c r="AE81" s="300"/>
      <c r="AF81" s="301"/>
      <c r="AG81" s="300"/>
      <c r="AH81" s="301"/>
      <c r="AI81" s="124"/>
      <c r="AJ81" s="116"/>
      <c r="AK81" s="314"/>
    </row>
    <row r="82" spans="1:37" ht="15.75" customHeight="1">
      <c r="A82" s="317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35"/>
      <c r="Y82" s="106"/>
      <c r="Z82" s="205"/>
      <c r="AA82" s="300"/>
      <c r="AB82" s="301"/>
      <c r="AC82" s="106"/>
      <c r="AD82" s="205"/>
      <c r="AE82" s="300"/>
      <c r="AF82" s="301"/>
      <c r="AG82" s="300"/>
      <c r="AH82" s="301"/>
      <c r="AI82" s="124"/>
      <c r="AJ82" s="116"/>
      <c r="AK82" s="314"/>
    </row>
    <row r="83" spans="1:37" ht="15.75" customHeight="1">
      <c r="A83" s="317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35"/>
      <c r="Y83" s="106"/>
      <c r="Z83" s="205"/>
      <c r="AA83" s="300"/>
      <c r="AB83" s="301"/>
      <c r="AC83" s="106"/>
      <c r="AD83" s="205"/>
      <c r="AE83" s="300"/>
      <c r="AF83" s="301"/>
      <c r="AG83" s="300"/>
      <c r="AH83" s="301"/>
      <c r="AI83" s="124"/>
      <c r="AJ83" s="116"/>
      <c r="AK83" s="314"/>
    </row>
    <row r="84" spans="1:37" ht="15.75" customHeight="1">
      <c r="A84" s="317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35"/>
      <c r="Y84" s="106"/>
      <c r="Z84" s="205"/>
      <c r="AA84" s="300"/>
      <c r="AB84" s="301"/>
      <c r="AC84" s="106"/>
      <c r="AD84" s="205"/>
      <c r="AE84" s="300"/>
      <c r="AF84" s="301"/>
      <c r="AG84" s="300"/>
      <c r="AH84" s="301"/>
      <c r="AI84" s="124"/>
      <c r="AJ84" s="116"/>
      <c r="AK84" s="314"/>
    </row>
    <row r="85" spans="1:37" ht="15.75" customHeight="1">
      <c r="A85" s="317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35"/>
      <c r="Y85" s="106"/>
      <c r="Z85" s="205"/>
      <c r="AA85" s="300"/>
      <c r="AB85" s="301"/>
      <c r="AC85" s="106"/>
      <c r="AD85" s="205"/>
      <c r="AE85" s="300"/>
      <c r="AF85" s="301"/>
      <c r="AG85" s="300"/>
      <c r="AH85" s="301"/>
      <c r="AI85" s="124"/>
      <c r="AJ85" s="116"/>
      <c r="AK85" s="314"/>
    </row>
    <row r="86" spans="1:37" ht="15.75" customHeight="1">
      <c r="A86" s="317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35"/>
      <c r="Y86" s="106"/>
      <c r="Z86" s="205"/>
      <c r="AA86" s="300"/>
      <c r="AB86" s="301"/>
      <c r="AC86" s="106"/>
      <c r="AD86" s="205"/>
      <c r="AE86" s="300"/>
      <c r="AF86" s="301"/>
      <c r="AG86" s="300"/>
      <c r="AH86" s="301"/>
      <c r="AI86" s="124"/>
      <c r="AJ86" s="116"/>
      <c r="AK86" s="314"/>
    </row>
    <row r="87" spans="1:37" ht="15.75" customHeight="1">
      <c r="A87" s="317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35"/>
      <c r="Y87" s="106"/>
      <c r="Z87" s="205"/>
      <c r="AA87" s="300"/>
      <c r="AB87" s="301"/>
      <c r="AC87" s="106"/>
      <c r="AD87" s="205"/>
      <c r="AE87" s="300"/>
      <c r="AF87" s="301"/>
      <c r="AG87" s="300"/>
      <c r="AH87" s="301"/>
      <c r="AI87" s="124"/>
      <c r="AJ87" s="116"/>
      <c r="AK87" s="314"/>
    </row>
    <row r="88" spans="1:37" ht="15.75" customHeight="1">
      <c r="A88" s="317"/>
      <c r="B88" s="178"/>
      <c r="C88" s="298"/>
      <c r="D88" s="299"/>
      <c r="E88" s="179"/>
      <c r="F88" s="13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300"/>
      <c r="AH88" s="301"/>
      <c r="AI88" s="180"/>
      <c r="AJ88" s="133"/>
      <c r="AK88" s="314"/>
    </row>
    <row r="89" spans="1:37" ht="15.75" customHeight="1" thickBot="1">
      <c r="A89" s="318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34">AVERAGE(I73:I88)</f>
        <v>6</v>
      </c>
      <c r="J89" s="148">
        <f t="shared" si="34"/>
        <v>3600</v>
      </c>
      <c r="K89" s="149">
        <f t="shared" ref="K89" si="35">J89/I89</f>
        <v>600</v>
      </c>
      <c r="L89" s="147">
        <f t="shared" ref="L89:M89" si="36">AVERAGE(L73:L88)</f>
        <v>6</v>
      </c>
      <c r="M89" s="148">
        <f t="shared" si="36"/>
        <v>3260.1398601398423</v>
      </c>
      <c r="N89" s="149">
        <f>M89/L89</f>
        <v>543.35664335664035</v>
      </c>
      <c r="O89" s="150">
        <f>L89-I89</f>
        <v>0</v>
      </c>
      <c r="P89" s="151">
        <f>N89-K89</f>
        <v>-56.643356643359652</v>
      </c>
      <c r="Q89" s="152">
        <f>N89/K89</f>
        <v>0.90559440559440063</v>
      </c>
      <c r="R89" s="310"/>
      <c r="S89" s="153">
        <f>S73</f>
        <v>0.30416666666666664</v>
      </c>
      <c r="T89" s="154">
        <f>INDEX(T73:T88,COUNTA(T73:T88))</f>
        <v>0.31409722222222225</v>
      </c>
      <c r="U89" s="155"/>
      <c r="V89" s="181"/>
      <c r="W89" s="182"/>
      <c r="X89" s="149"/>
      <c r="Y89" s="206">
        <f t="shared" ref="Y89:Z89" si="37">SUM(Y73:Y88)</f>
        <v>0</v>
      </c>
      <c r="Z89" s="207">
        <f t="shared" si="37"/>
        <v>0</v>
      </c>
      <c r="AA89" s="296"/>
      <c r="AB89" s="297"/>
      <c r="AC89" s="206">
        <f t="shared" ref="AC89:AD89" si="38">SUM(AC73:AC88)</f>
        <v>0</v>
      </c>
      <c r="AD89" s="207">
        <f t="shared" si="38"/>
        <v>0</v>
      </c>
      <c r="AE89" s="296"/>
      <c r="AF89" s="297"/>
      <c r="AG89" s="296"/>
      <c r="AH89" s="297"/>
      <c r="AI89" s="183">
        <f>M89-J89</f>
        <v>-339.86013986015769</v>
      </c>
      <c r="AJ89" s="152">
        <f>M89/J89</f>
        <v>0.90559440559440063</v>
      </c>
      <c r="AK89" s="315"/>
    </row>
    <row r="90" spans="1:37" ht="15.75" customHeight="1">
      <c r="A90" s="302" t="s">
        <v>216</v>
      </c>
      <c r="B90" s="161" t="s">
        <v>186</v>
      </c>
      <c r="C90" s="306" t="s">
        <v>217</v>
      </c>
      <c r="D90" s="307"/>
      <c r="E90" s="162">
        <v>44.3</v>
      </c>
      <c r="F90" s="103">
        <v>650</v>
      </c>
      <c r="G90" s="163">
        <v>28794.999999999996</v>
      </c>
      <c r="H90" s="164"/>
      <c r="I90" s="165">
        <v>17</v>
      </c>
      <c r="J90" s="166">
        <v>2000</v>
      </c>
      <c r="K90" s="167">
        <f>J90/I90</f>
        <v>117.64705882352941</v>
      </c>
      <c r="L90" s="168">
        <v>17</v>
      </c>
      <c r="M90" s="166">
        <f>F90/V90*60</f>
        <v>1772.7272727272789</v>
      </c>
      <c r="N90" s="167">
        <f>M90/L90</f>
        <v>104.27807486631052</v>
      </c>
      <c r="O90" s="169">
        <f>L90-I90</f>
        <v>0</v>
      </c>
      <c r="P90" s="170">
        <f>N90-K90</f>
        <v>-13.368983957218887</v>
      </c>
      <c r="Q90" s="171">
        <f>N90/K90</f>
        <v>0.88636363636363946</v>
      </c>
      <c r="R90" s="308">
        <f>Q106</f>
        <v>0.87953376413806361</v>
      </c>
      <c r="S90" s="172">
        <v>0.70833333333333337</v>
      </c>
      <c r="T90" s="173">
        <v>0.72361111111111109</v>
      </c>
      <c r="U90" s="174"/>
      <c r="V90" s="175">
        <v>21.999999999999922</v>
      </c>
      <c r="W90" s="173"/>
      <c r="X90" s="184"/>
      <c r="Y90" s="202"/>
      <c r="Z90" s="203"/>
      <c r="AA90" s="311"/>
      <c r="AB90" s="312"/>
      <c r="AC90" s="202"/>
      <c r="AD90" s="203"/>
      <c r="AE90" s="311"/>
      <c r="AF90" s="312"/>
      <c r="AG90" s="311"/>
      <c r="AH90" s="312"/>
      <c r="AI90" s="121">
        <f>M90-J90</f>
        <v>-227.27272727272111</v>
      </c>
      <c r="AJ90" s="171">
        <f>M90/J90</f>
        <v>0.88636363636363946</v>
      </c>
      <c r="AK90" s="313">
        <f>AJ106</f>
        <v>0.87953376413806372</v>
      </c>
    </row>
    <row r="91" spans="1:37" ht="15.75" customHeight="1">
      <c r="A91" s="303"/>
      <c r="B91" s="178" t="s">
        <v>186</v>
      </c>
      <c r="C91" s="298" t="s">
        <v>219</v>
      </c>
      <c r="D91" s="299"/>
      <c r="E91" s="107">
        <v>50.67</v>
      </c>
      <c r="F91" s="108">
        <v>615</v>
      </c>
      <c r="G91" s="109">
        <v>31162.05</v>
      </c>
      <c r="H91" s="26"/>
      <c r="I91" s="110">
        <v>20</v>
      </c>
      <c r="J91" s="111">
        <v>2000</v>
      </c>
      <c r="K91" s="112">
        <f t="shared" ref="K91:K93" si="39">J91/I91</f>
        <v>100</v>
      </c>
      <c r="L91" s="113">
        <v>20</v>
      </c>
      <c r="M91" s="111">
        <f>F91/V91*60</f>
        <v>1766.9592976855445</v>
      </c>
      <c r="N91" s="112">
        <f>M91/L91</f>
        <v>88.347964884277218</v>
      </c>
      <c r="O91" s="114">
        <f>L91-I91</f>
        <v>0</v>
      </c>
      <c r="P91" s="115">
        <f>N91-K91</f>
        <v>-11.652035115722782</v>
      </c>
      <c r="Q91" s="116">
        <f>N91/K91</f>
        <v>0.88347964884277219</v>
      </c>
      <c r="R91" s="309"/>
      <c r="S91" s="47">
        <v>0.7271643518518518</v>
      </c>
      <c r="T91" s="48">
        <v>0.7416666666666667</v>
      </c>
      <c r="U91" s="117">
        <v>5.1166666666666138</v>
      </c>
      <c r="V91" s="118">
        <v>20.883333333333454</v>
      </c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300"/>
      <c r="AH91" s="301"/>
      <c r="AI91" s="124">
        <f>M91-J91</f>
        <v>-233.04070231445553</v>
      </c>
      <c r="AJ91" s="116">
        <f>M91/J91</f>
        <v>0.88347964884277219</v>
      </c>
      <c r="AK91" s="314"/>
    </row>
    <row r="92" spans="1:37" ht="15.75" customHeight="1">
      <c r="A92" s="303"/>
      <c r="B92" s="178" t="s">
        <v>186</v>
      </c>
      <c r="C92" s="298" t="s">
        <v>220</v>
      </c>
      <c r="D92" s="299"/>
      <c r="E92" s="107">
        <v>57.3</v>
      </c>
      <c r="F92" s="108">
        <v>982</v>
      </c>
      <c r="G92" s="109">
        <v>56268.6</v>
      </c>
      <c r="H92" s="26"/>
      <c r="I92" s="110">
        <v>21</v>
      </c>
      <c r="J92" s="111">
        <v>2000</v>
      </c>
      <c r="K92" s="112">
        <f t="shared" si="39"/>
        <v>95.238095238095241</v>
      </c>
      <c r="L92" s="113">
        <v>21</v>
      </c>
      <c r="M92" s="111">
        <f>F92/V92*60</f>
        <v>1769.3693693693733</v>
      </c>
      <c r="N92" s="112">
        <f>M92/L92</f>
        <v>84.255684255684443</v>
      </c>
      <c r="O92" s="114">
        <f>L92-I92</f>
        <v>0</v>
      </c>
      <c r="P92" s="115">
        <f>N92-K92</f>
        <v>-10.982410982410798</v>
      </c>
      <c r="Q92" s="116">
        <f>N92/K92</f>
        <v>0.88468468468468664</v>
      </c>
      <c r="R92" s="309"/>
      <c r="S92" s="47">
        <v>0.74513888888888891</v>
      </c>
      <c r="T92" s="48">
        <v>0.76826388888888886</v>
      </c>
      <c r="U92" s="117">
        <v>4.9999999999999822</v>
      </c>
      <c r="V92" s="118">
        <v>33.299999999999926</v>
      </c>
      <c r="W92" s="119"/>
      <c r="X92" s="123"/>
      <c r="Y92" s="106"/>
      <c r="Z92" s="205"/>
      <c r="AA92" s="300"/>
      <c r="AB92" s="301"/>
      <c r="AC92" s="106"/>
      <c r="AD92" s="205"/>
      <c r="AE92" s="300"/>
      <c r="AF92" s="301"/>
      <c r="AG92" s="300"/>
      <c r="AH92" s="301"/>
      <c r="AI92" s="124">
        <f>M92-J92</f>
        <v>-230.63063063062668</v>
      </c>
      <c r="AJ92" s="116">
        <f>M92/J92</f>
        <v>0.88468468468468664</v>
      </c>
      <c r="AK92" s="314"/>
    </row>
    <row r="93" spans="1:37" ht="15.75" customHeight="1">
      <c r="A93" s="303"/>
      <c r="B93" s="178" t="s">
        <v>186</v>
      </c>
      <c r="C93" s="298" t="s">
        <v>218</v>
      </c>
      <c r="D93" s="299"/>
      <c r="E93" s="107">
        <v>58.17</v>
      </c>
      <c r="F93" s="108">
        <v>2439</v>
      </c>
      <c r="G93" s="109">
        <v>141876.63</v>
      </c>
      <c r="H93" s="26"/>
      <c r="I93" s="110">
        <v>19</v>
      </c>
      <c r="J93" s="111">
        <v>1800</v>
      </c>
      <c r="K93" s="112">
        <f t="shared" si="39"/>
        <v>94.736842105263165</v>
      </c>
      <c r="L93" s="113">
        <v>19</v>
      </c>
      <c r="M93" s="111">
        <f>F93/V93*60</f>
        <v>1551.3074204947009</v>
      </c>
      <c r="N93" s="112">
        <f>M93/L93</f>
        <v>81.647758973405303</v>
      </c>
      <c r="O93" s="114">
        <f>L93-I93</f>
        <v>0</v>
      </c>
      <c r="P93" s="115">
        <f>N93-K93</f>
        <v>-13.089083131857862</v>
      </c>
      <c r="Q93" s="116">
        <f>N93/K93</f>
        <v>0.86183745583038929</v>
      </c>
      <c r="R93" s="309"/>
      <c r="S93" s="47">
        <v>0.77152777777777781</v>
      </c>
      <c r="T93" s="48">
        <v>0.83703703703703702</v>
      </c>
      <c r="U93" s="117">
        <v>4.7000000000000952</v>
      </c>
      <c r="V93" s="118">
        <v>94.333333333333258</v>
      </c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300"/>
      <c r="AH93" s="301"/>
      <c r="AI93" s="124">
        <f>M93-J93</f>
        <v>-248.69257950529914</v>
      </c>
      <c r="AJ93" s="116">
        <f>M93/J93</f>
        <v>0.8618374558303894</v>
      </c>
      <c r="AK93" s="314"/>
    </row>
    <row r="94" spans="1:37" ht="15.75" customHeight="1">
      <c r="A94" s="304"/>
      <c r="B94" s="178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300"/>
      <c r="AH94" s="301"/>
      <c r="AI94" s="124"/>
      <c r="AJ94" s="116"/>
      <c r="AK94" s="314"/>
    </row>
    <row r="95" spans="1:37" ht="15.75" customHeight="1">
      <c r="A95" s="304"/>
      <c r="B95" s="178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300"/>
      <c r="AH95" s="301"/>
      <c r="AI95" s="124"/>
      <c r="AJ95" s="116"/>
      <c r="AK95" s="314"/>
    </row>
    <row r="96" spans="1:37" ht="15.75" customHeight="1">
      <c r="A96" s="304"/>
      <c r="B96" s="178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127"/>
      <c r="T96" s="128"/>
      <c r="U96" s="117"/>
      <c r="V96" s="118"/>
      <c r="W96" s="128"/>
      <c r="X96" s="216"/>
      <c r="Y96" s="106"/>
      <c r="Z96" s="205"/>
      <c r="AA96" s="300"/>
      <c r="AB96" s="301"/>
      <c r="AC96" s="106"/>
      <c r="AD96" s="205"/>
      <c r="AE96" s="300"/>
      <c r="AF96" s="301"/>
      <c r="AG96" s="300"/>
      <c r="AH96" s="301"/>
      <c r="AI96" s="124"/>
      <c r="AJ96" s="116"/>
      <c r="AK96" s="314"/>
    </row>
    <row r="97" spans="1:37" ht="15.75" customHeight="1">
      <c r="A97" s="304"/>
      <c r="B97" s="178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127"/>
      <c r="T97" s="128"/>
      <c r="U97" s="117"/>
      <c r="V97" s="118"/>
      <c r="W97" s="128"/>
      <c r="X97" s="216"/>
      <c r="Y97" s="106"/>
      <c r="Z97" s="205"/>
      <c r="AA97" s="300"/>
      <c r="AB97" s="301"/>
      <c r="AC97" s="106"/>
      <c r="AD97" s="205"/>
      <c r="AE97" s="300"/>
      <c r="AF97" s="301"/>
      <c r="AG97" s="300"/>
      <c r="AH97" s="301"/>
      <c r="AI97" s="124"/>
      <c r="AJ97" s="116"/>
      <c r="AK97" s="314"/>
    </row>
    <row r="98" spans="1:37" ht="15.75" customHeight="1">
      <c r="A98" s="304"/>
      <c r="B98" s="178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127"/>
      <c r="T98" s="128"/>
      <c r="U98" s="117"/>
      <c r="V98" s="118"/>
      <c r="W98" s="128"/>
      <c r="X98" s="216"/>
      <c r="Y98" s="106"/>
      <c r="Z98" s="205"/>
      <c r="AA98" s="300"/>
      <c r="AB98" s="301"/>
      <c r="AC98" s="106"/>
      <c r="AD98" s="205"/>
      <c r="AE98" s="300"/>
      <c r="AF98" s="301"/>
      <c r="AG98" s="300"/>
      <c r="AH98" s="301"/>
      <c r="AI98" s="124"/>
      <c r="AJ98" s="116"/>
      <c r="AK98" s="314"/>
    </row>
    <row r="99" spans="1:37" ht="15.75" customHeight="1">
      <c r="A99" s="304"/>
      <c r="B99" s="178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127"/>
      <c r="T99" s="128"/>
      <c r="U99" s="117"/>
      <c r="V99" s="118"/>
      <c r="W99" s="128"/>
      <c r="X99" s="216"/>
      <c r="Y99" s="106"/>
      <c r="Z99" s="205"/>
      <c r="AA99" s="300"/>
      <c r="AB99" s="301"/>
      <c r="AC99" s="106"/>
      <c r="AD99" s="205"/>
      <c r="AE99" s="300"/>
      <c r="AF99" s="301"/>
      <c r="AG99" s="300"/>
      <c r="AH99" s="301"/>
      <c r="AI99" s="124"/>
      <c r="AJ99" s="116"/>
      <c r="AK99" s="314"/>
    </row>
    <row r="100" spans="1:37" ht="15.75" customHeight="1">
      <c r="A100" s="304"/>
      <c r="B100" s="178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127"/>
      <c r="T100" s="128"/>
      <c r="U100" s="117"/>
      <c r="V100" s="118"/>
      <c r="W100" s="128"/>
      <c r="X100" s="216"/>
      <c r="Y100" s="106"/>
      <c r="Z100" s="205"/>
      <c r="AA100" s="300"/>
      <c r="AB100" s="301"/>
      <c r="AC100" s="106"/>
      <c r="AD100" s="205"/>
      <c r="AE100" s="300"/>
      <c r="AF100" s="301"/>
      <c r="AG100" s="300"/>
      <c r="AH100" s="301"/>
      <c r="AI100" s="124"/>
      <c r="AJ100" s="116"/>
      <c r="AK100" s="314"/>
    </row>
    <row r="101" spans="1:37" ht="15.75" customHeight="1">
      <c r="A101" s="304"/>
      <c r="B101" s="178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127"/>
      <c r="T101" s="128"/>
      <c r="U101" s="117"/>
      <c r="V101" s="118"/>
      <c r="W101" s="128"/>
      <c r="X101" s="216"/>
      <c r="Y101" s="106"/>
      <c r="Z101" s="205"/>
      <c r="AA101" s="300"/>
      <c r="AB101" s="301"/>
      <c r="AC101" s="106"/>
      <c r="AD101" s="205"/>
      <c r="AE101" s="300"/>
      <c r="AF101" s="301"/>
      <c r="AG101" s="300"/>
      <c r="AH101" s="301"/>
      <c r="AI101" s="124"/>
      <c r="AJ101" s="116"/>
      <c r="AK101" s="314"/>
    </row>
    <row r="102" spans="1:37" ht="15.75" customHeight="1">
      <c r="A102" s="304"/>
      <c r="B102" s="178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127"/>
      <c r="T102" s="128"/>
      <c r="U102" s="117"/>
      <c r="V102" s="118"/>
      <c r="W102" s="128"/>
      <c r="X102" s="216"/>
      <c r="Y102" s="106"/>
      <c r="Z102" s="205"/>
      <c r="AA102" s="300"/>
      <c r="AB102" s="301"/>
      <c r="AC102" s="106"/>
      <c r="AD102" s="205"/>
      <c r="AE102" s="300"/>
      <c r="AF102" s="301"/>
      <c r="AG102" s="300"/>
      <c r="AH102" s="301"/>
      <c r="AI102" s="124"/>
      <c r="AJ102" s="116"/>
      <c r="AK102" s="314"/>
    </row>
    <row r="103" spans="1:37" ht="15.75" customHeight="1">
      <c r="A103" s="304"/>
      <c r="B103" s="178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127"/>
      <c r="T103" s="128"/>
      <c r="U103" s="117"/>
      <c r="V103" s="118"/>
      <c r="W103" s="128"/>
      <c r="X103" s="216"/>
      <c r="Y103" s="106"/>
      <c r="Z103" s="205"/>
      <c r="AA103" s="300"/>
      <c r="AB103" s="301"/>
      <c r="AC103" s="106"/>
      <c r="AD103" s="205"/>
      <c r="AE103" s="300"/>
      <c r="AF103" s="301"/>
      <c r="AG103" s="300"/>
      <c r="AH103" s="301"/>
      <c r="AI103" s="124"/>
      <c r="AJ103" s="116"/>
      <c r="AK103" s="314"/>
    </row>
    <row r="104" spans="1:37" ht="15.75" customHeight="1">
      <c r="A104" s="304"/>
      <c r="B104" s="178"/>
      <c r="C104" s="298"/>
      <c r="D104" s="299"/>
      <c r="E104" s="107"/>
      <c r="F104" s="13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127"/>
      <c r="T104" s="128"/>
      <c r="U104" s="117"/>
      <c r="V104" s="118"/>
      <c r="W104" s="128"/>
      <c r="X104" s="216"/>
      <c r="Y104" s="106"/>
      <c r="Z104" s="205"/>
      <c r="AA104" s="300"/>
      <c r="AB104" s="301"/>
      <c r="AC104" s="106"/>
      <c r="AD104" s="205"/>
      <c r="AE104" s="300"/>
      <c r="AF104" s="301"/>
      <c r="AG104" s="300"/>
      <c r="AH104" s="301"/>
      <c r="AI104" s="124"/>
      <c r="AJ104" s="116"/>
      <c r="AK104" s="314"/>
    </row>
    <row r="105" spans="1:37" ht="15.75" customHeight="1">
      <c r="A105" s="304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300"/>
      <c r="AH105" s="301"/>
      <c r="AI105" s="180"/>
      <c r="AJ105" s="133"/>
      <c r="AK105" s="314"/>
    </row>
    <row r="106" spans="1:37" ht="15.75" customHeight="1" thickBot="1">
      <c r="A106" s="305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40">AVERAGE(I90:I105)</f>
        <v>19.25</v>
      </c>
      <c r="J106" s="148">
        <f t="shared" si="40"/>
        <v>1950</v>
      </c>
      <c r="K106" s="149">
        <f t="shared" ref="K106" si="41">J106/I106</f>
        <v>101.2987012987013</v>
      </c>
      <c r="L106" s="147">
        <f t="shared" ref="L106:M106" si="42">AVERAGE(L90:L105)</f>
        <v>19.25</v>
      </c>
      <c r="M106" s="148">
        <f t="shared" si="42"/>
        <v>1715.0908400692242</v>
      </c>
      <c r="N106" s="149">
        <f>M106/L106</f>
        <v>89.095628055544111</v>
      </c>
      <c r="O106" s="150">
        <f>L106-I106</f>
        <v>0</v>
      </c>
      <c r="P106" s="151">
        <f>N106-K106</f>
        <v>-12.203073243157192</v>
      </c>
      <c r="Q106" s="152">
        <f>N106/K106</f>
        <v>0.87953376413806361</v>
      </c>
      <c r="R106" s="310"/>
      <c r="S106" s="153">
        <f>S90</f>
        <v>0.70833333333333337</v>
      </c>
      <c r="T106" s="154">
        <f>INDEX(T90:T105,COUNTA(T90:T105))</f>
        <v>0.83703703703703702</v>
      </c>
      <c r="U106" s="155"/>
      <c r="V106" s="181"/>
      <c r="W106" s="182"/>
      <c r="X106" s="149"/>
      <c r="Y106" s="206">
        <f t="shared" ref="Y106:Z106" si="43">SUM(Y90:Y105)</f>
        <v>0</v>
      </c>
      <c r="Z106" s="207">
        <f t="shared" si="43"/>
        <v>0</v>
      </c>
      <c r="AA106" s="296"/>
      <c r="AB106" s="297"/>
      <c r="AC106" s="206">
        <f t="shared" ref="AC106:AD106" si="44">SUM(AC90:AC105)</f>
        <v>0</v>
      </c>
      <c r="AD106" s="207">
        <f t="shared" si="44"/>
        <v>0</v>
      </c>
      <c r="AE106" s="296"/>
      <c r="AF106" s="297"/>
      <c r="AG106" s="296"/>
      <c r="AH106" s="297"/>
      <c r="AI106" s="183">
        <f>M106-J106</f>
        <v>-234.90915993077579</v>
      </c>
      <c r="AJ106" s="152">
        <f>M106/J106</f>
        <v>0.87953376413806372</v>
      </c>
      <c r="AK106" s="315"/>
    </row>
    <row r="107" spans="1:37" ht="15.75" customHeight="1">
      <c r="A107" s="316" t="s">
        <v>221</v>
      </c>
      <c r="B107" s="161" t="s">
        <v>186</v>
      </c>
      <c r="C107" s="306" t="s">
        <v>222</v>
      </c>
      <c r="D107" s="307"/>
      <c r="E107" s="162">
        <v>56.79</v>
      </c>
      <c r="F107" s="174">
        <v>1475</v>
      </c>
      <c r="G107" s="163">
        <v>83765.25</v>
      </c>
      <c r="H107" s="164"/>
      <c r="I107" s="165">
        <v>23</v>
      </c>
      <c r="J107" s="166">
        <v>2000</v>
      </c>
      <c r="K107" s="167">
        <f>J107/I107</f>
        <v>86.956521739130437</v>
      </c>
      <c r="L107" s="168">
        <v>23</v>
      </c>
      <c r="M107" s="166">
        <f>F107/V107*60</f>
        <v>1770.5901967322432</v>
      </c>
      <c r="N107" s="167">
        <f>M107/L107</f>
        <v>76.982182466619264</v>
      </c>
      <c r="O107" s="169">
        <f>L107-I107</f>
        <v>0</v>
      </c>
      <c r="P107" s="170">
        <f>N107-K107</f>
        <v>-9.9743392725111732</v>
      </c>
      <c r="Q107" s="171">
        <f>N107/K107</f>
        <v>0.88529509836612152</v>
      </c>
      <c r="R107" s="308">
        <f>Q123</f>
        <v>0.88517383342783484</v>
      </c>
      <c r="S107" s="172">
        <v>0.70834490740740741</v>
      </c>
      <c r="T107" s="173">
        <v>0.74305555555555558</v>
      </c>
      <c r="U107" s="174"/>
      <c r="V107" s="175">
        <v>49.983333333333363</v>
      </c>
      <c r="W107" s="103"/>
      <c r="X107" s="104"/>
      <c r="Y107" s="202"/>
      <c r="Z107" s="203"/>
      <c r="AA107" s="311"/>
      <c r="AB107" s="312"/>
      <c r="AC107" s="202"/>
      <c r="AD107" s="203"/>
      <c r="AE107" s="311"/>
      <c r="AF107" s="312"/>
      <c r="AG107" s="311"/>
      <c r="AH107" s="312"/>
      <c r="AI107" s="121">
        <f>M107-J107</f>
        <v>-229.40980326775684</v>
      </c>
      <c r="AJ107" s="171">
        <f>M107/J107</f>
        <v>0.88529509836612152</v>
      </c>
      <c r="AK107" s="379">
        <f>AJ123</f>
        <v>0.88517383342783484</v>
      </c>
    </row>
    <row r="108" spans="1:37" ht="15.75" customHeight="1">
      <c r="A108" s="317"/>
      <c r="B108" s="178" t="s">
        <v>186</v>
      </c>
      <c r="C108" s="298" t="s">
        <v>223</v>
      </c>
      <c r="D108" s="299"/>
      <c r="E108" s="107">
        <v>56.87</v>
      </c>
      <c r="F108" s="117">
        <v>1103</v>
      </c>
      <c r="G108" s="109">
        <v>62727.61</v>
      </c>
      <c r="H108" s="26"/>
      <c r="I108" s="110">
        <v>23</v>
      </c>
      <c r="J108" s="111">
        <v>2000</v>
      </c>
      <c r="K108" s="112">
        <f t="shared" ref="K108:K110" si="45">J108/I108</f>
        <v>86.956521739130437</v>
      </c>
      <c r="L108" s="113">
        <v>23</v>
      </c>
      <c r="M108" s="111">
        <f>F108/V108*60</f>
        <v>1771.0972346119518</v>
      </c>
      <c r="N108" s="112">
        <f>M108/L108</f>
        <v>77.004227591823991</v>
      </c>
      <c r="O108" s="114">
        <f>L108-I108</f>
        <v>0</v>
      </c>
      <c r="P108" s="115">
        <f>N108-K108</f>
        <v>-9.9522941473064463</v>
      </c>
      <c r="Q108" s="116">
        <f>N108/K108</f>
        <v>0.88554861730597589</v>
      </c>
      <c r="R108" s="309"/>
      <c r="S108" s="47">
        <v>0.74652777777777779</v>
      </c>
      <c r="T108" s="48">
        <v>0.77247685185185189</v>
      </c>
      <c r="U108" s="117">
        <v>4.9999999999999822</v>
      </c>
      <c r="V108" s="118">
        <v>37.366666666666703</v>
      </c>
      <c r="W108" s="119"/>
      <c r="X108" s="123"/>
      <c r="Y108" s="106"/>
      <c r="Z108" s="205"/>
      <c r="AA108" s="300"/>
      <c r="AB108" s="301"/>
      <c r="AC108" s="106"/>
      <c r="AD108" s="205"/>
      <c r="AE108" s="300"/>
      <c r="AF108" s="301"/>
      <c r="AG108" s="300"/>
      <c r="AH108" s="301"/>
      <c r="AI108" s="124">
        <f>M108-J108</f>
        <v>-228.90276538804824</v>
      </c>
      <c r="AJ108" s="116">
        <f>M108/J108</f>
        <v>0.88554861730597589</v>
      </c>
      <c r="AK108" s="380"/>
    </row>
    <row r="109" spans="1:37" ht="15.75" customHeight="1">
      <c r="A109" s="317"/>
      <c r="B109" s="178" t="s">
        <v>186</v>
      </c>
      <c r="C109" s="298" t="s">
        <v>224</v>
      </c>
      <c r="D109" s="299"/>
      <c r="E109" s="107">
        <v>47.6</v>
      </c>
      <c r="F109" s="117">
        <v>1418</v>
      </c>
      <c r="G109" s="109">
        <v>67496.800000000003</v>
      </c>
      <c r="H109" s="26"/>
      <c r="I109" s="110">
        <v>23</v>
      </c>
      <c r="J109" s="111">
        <v>2000</v>
      </c>
      <c r="K109" s="112">
        <f t="shared" si="45"/>
        <v>86.956521739130437</v>
      </c>
      <c r="L109" s="113">
        <v>23</v>
      </c>
      <c r="M109" s="111">
        <f>F109/V109*60</f>
        <v>1768.2022861101509</v>
      </c>
      <c r="N109" s="112">
        <f>M109/L109</f>
        <v>76.878360265658742</v>
      </c>
      <c r="O109" s="114">
        <f>L109-I109</f>
        <v>0</v>
      </c>
      <c r="P109" s="115">
        <f>N109-K109</f>
        <v>-10.078161473471695</v>
      </c>
      <c r="Q109" s="116">
        <f>N109/K109</f>
        <v>0.88410114305507548</v>
      </c>
      <c r="R109" s="309"/>
      <c r="S109" s="47">
        <v>0.77569444444444446</v>
      </c>
      <c r="T109" s="48">
        <v>0.80910879629629628</v>
      </c>
      <c r="U109" s="117">
        <v>4.6333333333333115</v>
      </c>
      <c r="V109" s="118">
        <v>48.116666666666617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300"/>
      <c r="AH109" s="301"/>
      <c r="AI109" s="124">
        <f>M109-J109</f>
        <v>-231.79771388984909</v>
      </c>
      <c r="AJ109" s="116">
        <f>M109/J109</f>
        <v>0.88410114305507548</v>
      </c>
      <c r="AK109" s="380"/>
    </row>
    <row r="110" spans="1:37" ht="15.75" customHeight="1">
      <c r="A110" s="317"/>
      <c r="B110" s="178" t="s">
        <v>186</v>
      </c>
      <c r="C110" s="298" t="s">
        <v>225</v>
      </c>
      <c r="D110" s="299"/>
      <c r="E110" s="107">
        <v>54.09</v>
      </c>
      <c r="F110" s="117">
        <v>2331</v>
      </c>
      <c r="G110" s="109">
        <v>126083.79000000001</v>
      </c>
      <c r="H110" s="26"/>
      <c r="I110" s="110">
        <v>19</v>
      </c>
      <c r="J110" s="111">
        <v>2000</v>
      </c>
      <c r="K110" s="112">
        <f t="shared" si="45"/>
        <v>105.26315789473684</v>
      </c>
      <c r="L110" s="113">
        <v>19</v>
      </c>
      <c r="M110" s="111">
        <f>F110/V110*60</f>
        <v>1771.5009499683338</v>
      </c>
      <c r="N110" s="112">
        <f>M110/L110</f>
        <v>93.236892103596517</v>
      </c>
      <c r="O110" s="114">
        <f>L110-I110</f>
        <v>0</v>
      </c>
      <c r="P110" s="115">
        <f>N110-K110</f>
        <v>-12.026265791140318</v>
      </c>
      <c r="Q110" s="116">
        <f>N110/K110</f>
        <v>0.88575047498416692</v>
      </c>
      <c r="R110" s="309"/>
      <c r="S110" s="47">
        <v>0.81253472222222223</v>
      </c>
      <c r="T110" s="48">
        <v>0.86736111111111114</v>
      </c>
      <c r="U110" s="117">
        <v>4.9333333333333584</v>
      </c>
      <c r="V110" s="118">
        <v>78.950000000000031</v>
      </c>
      <c r="W110" s="119"/>
      <c r="X110" s="123"/>
      <c r="Y110" s="106"/>
      <c r="Z110" s="205"/>
      <c r="AA110" s="300"/>
      <c r="AB110" s="301"/>
      <c r="AC110" s="106"/>
      <c r="AD110" s="205"/>
      <c r="AE110" s="300"/>
      <c r="AF110" s="301"/>
      <c r="AG110" s="300"/>
      <c r="AH110" s="301"/>
      <c r="AI110" s="124">
        <f>M110-J110</f>
        <v>-228.49905003166623</v>
      </c>
      <c r="AJ110" s="116">
        <f>M110/J110</f>
        <v>0.88575047498416692</v>
      </c>
      <c r="AK110" s="380"/>
    </row>
    <row r="111" spans="1:37" ht="15.75" customHeight="1">
      <c r="A111" s="317"/>
      <c r="B111" s="178"/>
      <c r="C111" s="298"/>
      <c r="D111" s="299"/>
      <c r="E111" s="107"/>
      <c r="F111" s="117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106"/>
      <c r="Z111" s="205"/>
      <c r="AA111" s="300"/>
      <c r="AB111" s="301"/>
      <c r="AC111" s="106"/>
      <c r="AD111" s="205"/>
      <c r="AE111" s="300"/>
      <c r="AF111" s="301"/>
      <c r="AG111" s="300"/>
      <c r="AH111" s="301"/>
      <c r="AI111" s="124"/>
      <c r="AJ111" s="116"/>
      <c r="AK111" s="380"/>
    </row>
    <row r="112" spans="1:37" ht="15.75" customHeight="1">
      <c r="A112" s="317"/>
      <c r="B112" s="178"/>
      <c r="C112" s="298"/>
      <c r="D112" s="299"/>
      <c r="E112" s="107"/>
      <c r="F112" s="117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106"/>
      <c r="Z112" s="205"/>
      <c r="AA112" s="300"/>
      <c r="AB112" s="301"/>
      <c r="AC112" s="106"/>
      <c r="AD112" s="205"/>
      <c r="AE112" s="300"/>
      <c r="AF112" s="301"/>
      <c r="AG112" s="300"/>
      <c r="AH112" s="301"/>
      <c r="AI112" s="124"/>
      <c r="AJ112" s="116"/>
      <c r="AK112" s="380"/>
    </row>
    <row r="113" spans="1:37" ht="15.75" customHeight="1">
      <c r="A113" s="317"/>
      <c r="B113" s="178"/>
      <c r="C113" s="298"/>
      <c r="D113" s="299"/>
      <c r="E113" s="107"/>
      <c r="F113" s="117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106"/>
      <c r="Z113" s="205"/>
      <c r="AA113" s="300"/>
      <c r="AB113" s="301"/>
      <c r="AC113" s="106"/>
      <c r="AD113" s="205"/>
      <c r="AE113" s="300"/>
      <c r="AF113" s="301"/>
      <c r="AG113" s="300"/>
      <c r="AH113" s="301"/>
      <c r="AI113" s="124"/>
      <c r="AJ113" s="116"/>
      <c r="AK113" s="380"/>
    </row>
    <row r="114" spans="1:37" ht="15.75" customHeight="1">
      <c r="A114" s="317"/>
      <c r="B114" s="178"/>
      <c r="C114" s="298"/>
      <c r="D114" s="299"/>
      <c r="E114" s="107"/>
      <c r="F114" s="117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300"/>
      <c r="AH114" s="301"/>
      <c r="AI114" s="124"/>
      <c r="AJ114" s="116"/>
      <c r="AK114" s="380"/>
    </row>
    <row r="115" spans="1:37" ht="15.75" customHeight="1">
      <c r="A115" s="317"/>
      <c r="B115" s="178"/>
      <c r="C115" s="298"/>
      <c r="D115" s="299"/>
      <c r="E115" s="107"/>
      <c r="F115" s="117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23"/>
      <c r="Y115" s="106"/>
      <c r="Z115" s="205"/>
      <c r="AA115" s="300"/>
      <c r="AB115" s="301"/>
      <c r="AC115" s="106"/>
      <c r="AD115" s="205"/>
      <c r="AE115" s="300"/>
      <c r="AF115" s="301"/>
      <c r="AG115" s="300"/>
      <c r="AH115" s="301"/>
      <c r="AI115" s="124"/>
      <c r="AJ115" s="116"/>
      <c r="AK115" s="380"/>
    </row>
    <row r="116" spans="1:37" ht="15.75" customHeight="1">
      <c r="A116" s="317"/>
      <c r="B116" s="178"/>
      <c r="C116" s="298"/>
      <c r="D116" s="299"/>
      <c r="E116" s="107"/>
      <c r="F116" s="117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23"/>
      <c r="Y116" s="106"/>
      <c r="Z116" s="205"/>
      <c r="AA116" s="300"/>
      <c r="AB116" s="301"/>
      <c r="AC116" s="106"/>
      <c r="AD116" s="205"/>
      <c r="AE116" s="300"/>
      <c r="AF116" s="301"/>
      <c r="AG116" s="300"/>
      <c r="AH116" s="301"/>
      <c r="AI116" s="124"/>
      <c r="AJ116" s="116"/>
      <c r="AK116" s="380"/>
    </row>
    <row r="117" spans="1:37" ht="15.75" customHeight="1">
      <c r="A117" s="317"/>
      <c r="B117" s="178"/>
      <c r="C117" s="298"/>
      <c r="D117" s="299"/>
      <c r="E117" s="107"/>
      <c r="F117" s="117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23"/>
      <c r="Y117" s="106"/>
      <c r="Z117" s="205"/>
      <c r="AA117" s="300"/>
      <c r="AB117" s="301"/>
      <c r="AC117" s="106"/>
      <c r="AD117" s="205"/>
      <c r="AE117" s="300"/>
      <c r="AF117" s="301"/>
      <c r="AG117" s="300"/>
      <c r="AH117" s="301"/>
      <c r="AI117" s="124"/>
      <c r="AJ117" s="116"/>
      <c r="AK117" s="380"/>
    </row>
    <row r="118" spans="1:37" ht="15.75" customHeight="1">
      <c r="A118" s="317"/>
      <c r="B118" s="178"/>
      <c r="C118" s="298"/>
      <c r="D118" s="299"/>
      <c r="E118" s="107"/>
      <c r="F118" s="117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23"/>
      <c r="Y118" s="106"/>
      <c r="Z118" s="205"/>
      <c r="AA118" s="300"/>
      <c r="AB118" s="301"/>
      <c r="AC118" s="106"/>
      <c r="AD118" s="205"/>
      <c r="AE118" s="300"/>
      <c r="AF118" s="301"/>
      <c r="AG118" s="300"/>
      <c r="AH118" s="301"/>
      <c r="AI118" s="124"/>
      <c r="AJ118" s="116"/>
      <c r="AK118" s="380"/>
    </row>
    <row r="119" spans="1:37" ht="15.75" customHeight="1">
      <c r="A119" s="317"/>
      <c r="B119" s="178"/>
      <c r="C119" s="298"/>
      <c r="D119" s="299"/>
      <c r="E119" s="107"/>
      <c r="F119" s="117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23"/>
      <c r="Y119" s="106"/>
      <c r="Z119" s="205"/>
      <c r="AA119" s="300"/>
      <c r="AB119" s="301"/>
      <c r="AC119" s="106"/>
      <c r="AD119" s="205"/>
      <c r="AE119" s="300"/>
      <c r="AF119" s="301"/>
      <c r="AG119" s="300"/>
      <c r="AH119" s="301"/>
      <c r="AI119" s="124"/>
      <c r="AJ119" s="116"/>
      <c r="AK119" s="380"/>
    </row>
    <row r="120" spans="1:37" ht="15.75" customHeight="1">
      <c r="A120" s="317"/>
      <c r="B120" s="178"/>
      <c r="C120" s="298"/>
      <c r="D120" s="299"/>
      <c r="E120" s="107"/>
      <c r="F120" s="117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210"/>
      <c r="X120" s="211"/>
      <c r="Y120" s="106"/>
      <c r="Z120" s="205"/>
      <c r="AA120" s="300"/>
      <c r="AB120" s="301"/>
      <c r="AC120" s="106"/>
      <c r="AD120" s="205"/>
      <c r="AE120" s="300"/>
      <c r="AF120" s="301"/>
      <c r="AG120" s="300"/>
      <c r="AH120" s="301"/>
      <c r="AI120" s="124"/>
      <c r="AJ120" s="116"/>
      <c r="AK120" s="380"/>
    </row>
    <row r="121" spans="1:37" ht="15.75" customHeight="1">
      <c r="A121" s="317"/>
      <c r="B121" s="178"/>
      <c r="C121" s="298"/>
      <c r="D121" s="299"/>
      <c r="E121" s="107"/>
      <c r="F121" s="117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212"/>
      <c r="X121" s="213"/>
      <c r="Y121" s="106"/>
      <c r="Z121" s="205"/>
      <c r="AA121" s="300"/>
      <c r="AB121" s="301"/>
      <c r="AC121" s="106"/>
      <c r="AD121" s="205"/>
      <c r="AE121" s="300"/>
      <c r="AF121" s="301"/>
      <c r="AG121" s="300"/>
      <c r="AH121" s="301"/>
      <c r="AI121" s="124"/>
      <c r="AJ121" s="116"/>
      <c r="AK121" s="380"/>
    </row>
    <row r="122" spans="1:37" ht="15.75" customHeight="1">
      <c r="A122" s="317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47"/>
      <c r="T122" s="48"/>
      <c r="U122" s="140"/>
      <c r="V122" s="118"/>
      <c r="W122" s="212"/>
      <c r="X122" s="213"/>
      <c r="Y122" s="106"/>
      <c r="Z122" s="205"/>
      <c r="AA122" s="300"/>
      <c r="AB122" s="301"/>
      <c r="AC122" s="106"/>
      <c r="AD122" s="205"/>
      <c r="AE122" s="300"/>
      <c r="AF122" s="301"/>
      <c r="AG122" s="300"/>
      <c r="AH122" s="301"/>
      <c r="AI122" s="124"/>
      <c r="AJ122" s="116"/>
      <c r="AK122" s="380"/>
    </row>
    <row r="123" spans="1:37" ht="15.75" customHeight="1" thickBot="1">
      <c r="A123" s="318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46">AVERAGE(I107:I122)</f>
        <v>22</v>
      </c>
      <c r="J123" s="148">
        <f t="shared" si="46"/>
        <v>2000</v>
      </c>
      <c r="K123" s="149">
        <f t="shared" ref="K123" si="47">J123/I123</f>
        <v>90.909090909090907</v>
      </c>
      <c r="L123" s="147">
        <f t="shared" ref="L123:M123" si="48">AVERAGE(L107:L122)</f>
        <v>22</v>
      </c>
      <c r="M123" s="148">
        <f t="shared" si="48"/>
        <v>1770.3476668556698</v>
      </c>
      <c r="N123" s="149">
        <f>M123/L123</f>
        <v>80.470348493439531</v>
      </c>
      <c r="O123" s="150">
        <f>L123-I123</f>
        <v>0</v>
      </c>
      <c r="P123" s="151">
        <f>N123-K123</f>
        <v>-10.438742415651376</v>
      </c>
      <c r="Q123" s="152">
        <f>N123/K123</f>
        <v>0.88517383342783484</v>
      </c>
      <c r="R123" s="310"/>
      <c r="S123" s="153">
        <f>S107</f>
        <v>0.70834490740740741</v>
      </c>
      <c r="T123" s="154">
        <f>INDEX(T107:T122,COUNTA(T107:T122))</f>
        <v>0.86736111111111114</v>
      </c>
      <c r="U123" s="155"/>
      <c r="V123" s="181"/>
      <c r="W123" s="214"/>
      <c r="X123" s="215"/>
      <c r="Y123" s="206">
        <f t="shared" ref="Y123:Z123" si="49">SUM(Y107:Y122)</f>
        <v>0</v>
      </c>
      <c r="Z123" s="207">
        <f t="shared" si="49"/>
        <v>0</v>
      </c>
      <c r="AA123" s="296"/>
      <c r="AB123" s="297"/>
      <c r="AC123" s="206">
        <f t="shared" ref="AC123:AD123" si="50">SUM(AC107:AC122)</f>
        <v>0</v>
      </c>
      <c r="AD123" s="207">
        <f t="shared" si="50"/>
        <v>0</v>
      </c>
      <c r="AE123" s="296"/>
      <c r="AF123" s="297"/>
      <c r="AG123" s="296"/>
      <c r="AH123" s="297"/>
      <c r="AI123" s="183">
        <f>M123-J123</f>
        <v>-229.65233314433021</v>
      </c>
      <c r="AJ123" s="152">
        <f>M123/J123</f>
        <v>0.88517383342783484</v>
      </c>
      <c r="AK123" s="381"/>
    </row>
    <row r="125" spans="1:37">
      <c r="AA125" s="294" t="s">
        <v>165</v>
      </c>
      <c r="AB125" s="294"/>
      <c r="AE125" s="5" t="s">
        <v>226</v>
      </c>
      <c r="AF125" s="190"/>
      <c r="AG125" s="190"/>
      <c r="AH125" s="190"/>
    </row>
    <row r="126" spans="1:37">
      <c r="AA126" s="294" t="s">
        <v>166</v>
      </c>
      <c r="AB126" s="294"/>
      <c r="AE126" s="5" t="s">
        <v>227</v>
      </c>
      <c r="AF126" s="190"/>
      <c r="AG126" s="190"/>
      <c r="AH126" s="190"/>
    </row>
    <row r="127" spans="1:37">
      <c r="AA127" s="294" t="s">
        <v>167</v>
      </c>
      <c r="AB127" s="294"/>
      <c r="AE127" s="5" t="s">
        <v>228</v>
      </c>
      <c r="AF127" s="190"/>
      <c r="AG127" s="190"/>
      <c r="AH127" s="190"/>
    </row>
    <row r="128" spans="1:37">
      <c r="AA128" s="294" t="s">
        <v>168</v>
      </c>
      <c r="AB128" s="294"/>
      <c r="AE128" s="5" t="s">
        <v>229</v>
      </c>
      <c r="AF128" s="190"/>
      <c r="AG128" s="190"/>
      <c r="AH128" s="190"/>
    </row>
    <row r="129" spans="27:34">
      <c r="AA129" s="294" t="s">
        <v>169</v>
      </c>
      <c r="AB129" s="294"/>
      <c r="AE129" s="5" t="s">
        <v>230</v>
      </c>
      <c r="AF129" s="190"/>
      <c r="AG129" s="190"/>
      <c r="AH129" s="190"/>
    </row>
    <row r="130" spans="27:34">
      <c r="AA130" s="294" t="s">
        <v>170</v>
      </c>
      <c r="AB130" s="294"/>
      <c r="AE130" s="5" t="s">
        <v>231</v>
      </c>
      <c r="AF130" s="190"/>
      <c r="AG130" s="190"/>
      <c r="AH130" s="190"/>
    </row>
    <row r="131" spans="27:34">
      <c r="AA131" s="294" t="s">
        <v>171</v>
      </c>
      <c r="AB131" s="294"/>
      <c r="AE131" s="221" t="s">
        <v>232</v>
      </c>
      <c r="AF131" s="190"/>
      <c r="AG131" s="190"/>
      <c r="AH131" s="190"/>
    </row>
    <row r="132" spans="27:34">
      <c r="AA132" s="294" t="s">
        <v>172</v>
      </c>
      <c r="AB132" s="294"/>
      <c r="AE132" s="221" t="s">
        <v>233</v>
      </c>
      <c r="AF132" s="190"/>
      <c r="AG132" s="190"/>
      <c r="AH132" s="190"/>
    </row>
    <row r="133" spans="27:34">
      <c r="AA133" s="294" t="s">
        <v>173</v>
      </c>
      <c r="AB133" s="294"/>
      <c r="AE133" s="221" t="s">
        <v>234</v>
      </c>
      <c r="AF133" s="190"/>
      <c r="AG133" s="190"/>
      <c r="AH133" s="190"/>
    </row>
    <row r="134" spans="27:34">
      <c r="AA134" s="294" t="s">
        <v>174</v>
      </c>
      <c r="AB134" s="294"/>
      <c r="AE134" s="221"/>
      <c r="AF134" s="190"/>
      <c r="AG134" s="190"/>
      <c r="AH134" s="190"/>
    </row>
    <row r="135" spans="27:34">
      <c r="AA135" s="294" t="s">
        <v>175</v>
      </c>
      <c r="AB135" s="294"/>
      <c r="AE135" s="221"/>
      <c r="AF135" s="190"/>
      <c r="AG135" s="190"/>
      <c r="AH135" s="190"/>
    </row>
    <row r="136" spans="27:34">
      <c r="AA136" s="294" t="s">
        <v>176</v>
      </c>
      <c r="AB136" s="294"/>
      <c r="AE136" s="190"/>
      <c r="AF136" s="190"/>
      <c r="AG136" s="190"/>
      <c r="AH136" s="190"/>
    </row>
    <row r="137" spans="27:34">
      <c r="AA137" s="294" t="s">
        <v>177</v>
      </c>
      <c r="AB137" s="294"/>
      <c r="AE137" s="190"/>
      <c r="AF137" s="190"/>
      <c r="AG137" s="190"/>
      <c r="AH137" s="190"/>
    </row>
  </sheetData>
  <mergeCells count="548"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662" priority="2" operator="greaterThan">
      <formula>0</formula>
    </cfRule>
  </conditionalFormatting>
  <conditionalFormatting sqref="P5:P123 AI5:AI123">
    <cfRule type="cellIs" dxfId="661" priority="5" operator="lessThan">
      <formula>0</formula>
    </cfRule>
  </conditionalFormatting>
  <conditionalFormatting sqref="Q5:Q123 AJ5:AJ123">
    <cfRule type="cellIs" dxfId="660" priority="3" operator="greaterThan">
      <formula>1</formula>
    </cfRule>
    <cfRule type="cellIs" dxfId="659" priority="4" operator="lessThan">
      <formula>0.8</formula>
    </cfRule>
  </conditionalFormatting>
  <conditionalFormatting sqref="AK5 R5:R123 AK90:AK107">
    <cfRule type="cellIs" dxfId="658" priority="6" operator="lessThan">
      <formula>0.8</formula>
    </cfRule>
  </conditionalFormatting>
  <conditionalFormatting sqref="AK22">
    <cfRule type="cellIs" dxfId="657" priority="10" operator="lessThan">
      <formula>0.8</formula>
    </cfRule>
  </conditionalFormatting>
  <conditionalFormatting sqref="AK37">
    <cfRule type="cellIs" dxfId="656" priority="9" operator="lessThan">
      <formula>0.8</formula>
    </cfRule>
  </conditionalFormatting>
  <conditionalFormatting sqref="AK39:AK74">
    <cfRule type="cellIs" dxfId="655" priority="7" operator="lessThan">
      <formula>0.8</formula>
    </cfRule>
  </conditionalFormatting>
  <conditionalFormatting sqref="AK80:AK88">
    <cfRule type="cellIs" dxfId="654" priority="8" operator="lessThan">
      <formula>0.8</formula>
    </cfRule>
  </conditionalFormatting>
  <conditionalFormatting sqref="AK122">
    <cfRule type="cellIs" dxfId="653" priority="1" operator="lessThan">
      <formula>0.8</formula>
    </cfRule>
  </conditionalFormatting>
  <dataValidations count="2">
    <dataValidation type="list" allowBlank="1" showInputMessage="1" showErrorMessage="1" sqref="AE5:AH123" xr:uid="{F9377D01-095F-444F-84F1-F49C84A7A2C9}">
      <formula1>$AE$125:$AE$133</formula1>
    </dataValidation>
    <dataValidation type="list" allowBlank="1" showInputMessage="1" showErrorMessage="1" sqref="AA5:AB123" xr:uid="{83D73592-C4E3-4B31-B26B-8727C96FCC50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02CCE-C6DF-4FC8-97BE-7AEF8CA26D2F}">
  <sheetPr>
    <tabColor theme="9" tint="0.59999389629810485"/>
  </sheetPr>
  <dimension ref="B1:AR42"/>
  <sheetViews>
    <sheetView zoomScale="70" zoomScaleNormal="70" workbookViewId="0">
      <selection activeCell="K44" sqref="K4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240</v>
      </c>
      <c r="D3" s="284"/>
      <c r="E3" s="3" t="s">
        <v>3</v>
      </c>
      <c r="F3" s="285">
        <f>'1225(18度C)'!D1+'1225(4度C)'!D1</f>
        <v>155507</v>
      </c>
      <c r="G3" s="286"/>
      <c r="H3" s="3" t="s">
        <v>4</v>
      </c>
      <c r="I3" s="287">
        <f>'1225(18度C)'!F1+'1225(4度C)'!F1</f>
        <v>4808238.540000001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495.93666915560294</v>
      </c>
      <c r="F6" s="259" t="e">
        <f>AVERAGE(#REF!,D14:K14)</f>
        <v>#REF!</v>
      </c>
      <c r="G6" s="260">
        <f>AVERAGE(D14:K14)</f>
        <v>196.89372397494091</v>
      </c>
      <c r="H6" s="261"/>
      <c r="I6" s="260">
        <f>AVERAGE(L14:O14)</f>
        <v>96.103896103896105</v>
      </c>
      <c r="J6" s="261"/>
      <c r="K6" s="260">
        <f>AVERAGE(D32:O32)</f>
        <v>693.69411764705887</v>
      </c>
      <c r="L6" s="261"/>
      <c r="M6" s="260">
        <f>AVERAGE(P32:X32)</f>
        <v>757.15527506549176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438.69898658898393</v>
      </c>
      <c r="F7" s="255" t="e">
        <f>AVERAGE(#REF!,D15:K15)</f>
        <v>#REF!</v>
      </c>
      <c r="G7" s="256">
        <f>AVERAGE(D15:K15)</f>
        <v>176.90510845537915</v>
      </c>
      <c r="H7" s="257"/>
      <c r="I7" s="256">
        <f>AVERAGE(L15:O15)</f>
        <v>84.64599174228546</v>
      </c>
      <c r="J7" s="257"/>
      <c r="K7" s="256">
        <f>AVERAGE(D33:O33)</f>
        <v>612.20257935700613</v>
      </c>
      <c r="L7" s="257"/>
      <c r="M7" s="256">
        <f>AVERAGE(P33:X33)</f>
        <v>668.61046989324575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0.88441196029085178</v>
      </c>
      <c r="F8" s="264" t="e">
        <f>AVERAGE(D16:K16,#REF!)</f>
        <v>#REF!</v>
      </c>
      <c r="G8" s="243">
        <f>AVERAGE(D16:K16)</f>
        <v>0.89069049472844175</v>
      </c>
      <c r="H8" s="244"/>
      <c r="I8" s="243">
        <f>AVERAGE(L16:O16)</f>
        <v>0.88100449947419512</v>
      </c>
      <c r="J8" s="244"/>
      <c r="K8" s="243">
        <f>AVERAGE(D34:O34)</f>
        <v>0.88244502998801322</v>
      </c>
      <c r="L8" s="244"/>
      <c r="M8" s="243">
        <f>AVERAGE(P34:X34)</f>
        <v>0.88146334048276331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 t="s">
        <v>43</v>
      </c>
      <c r="E14" s="28">
        <v>97.391304347826093</v>
      </c>
      <c r="F14" s="28">
        <v>96.84210526315789</v>
      </c>
      <c r="G14" s="28">
        <v>86.956521739130437</v>
      </c>
      <c r="H14" s="28">
        <v>103.27868852459017</v>
      </c>
      <c r="I14" s="28">
        <v>600</v>
      </c>
      <c r="J14" s="28" t="s">
        <v>43</v>
      </c>
      <c r="K14" s="29" t="s">
        <v>43</v>
      </c>
      <c r="L14" s="27" t="s">
        <v>43</v>
      </c>
      <c r="M14" s="30">
        <v>101.2987012987013</v>
      </c>
      <c r="N14" s="28">
        <v>90.909090909090907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 t="s">
        <v>43</v>
      </c>
      <c r="E15" s="35">
        <v>86.480779876007063</v>
      </c>
      <c r="F15" s="35">
        <v>85.947669892227054</v>
      </c>
      <c r="G15" s="35">
        <v>77.060977988157134</v>
      </c>
      <c r="H15" s="35">
        <v>91.491256752451193</v>
      </c>
      <c r="I15" s="35">
        <v>543.54485776805325</v>
      </c>
      <c r="J15" s="35" t="s">
        <v>43</v>
      </c>
      <c r="K15" s="36" t="s">
        <v>43</v>
      </c>
      <c r="L15" s="34" t="s">
        <v>43</v>
      </c>
      <c r="M15" s="37">
        <v>88.816135361220603</v>
      </c>
      <c r="N15" s="35">
        <v>80.475848123350318</v>
      </c>
      <c r="O15" s="38" t="s">
        <v>43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 t="s">
        <v>43</v>
      </c>
      <c r="E16" s="43">
        <f t="shared" ref="E16:I16" si="0">E15/E14</f>
        <v>0.88797229336971528</v>
      </c>
      <c r="F16" s="43">
        <f t="shared" si="0"/>
        <v>0.88750311301756202</v>
      </c>
      <c r="G16" s="43">
        <f t="shared" si="0"/>
        <v>0.88620124686380697</v>
      </c>
      <c r="H16" s="43">
        <f t="shared" si="0"/>
        <v>0.88586772411103532</v>
      </c>
      <c r="I16" s="43">
        <f t="shared" si="0"/>
        <v>0.90590809628008873</v>
      </c>
      <c r="J16" s="43" t="s">
        <v>43</v>
      </c>
      <c r="K16" s="44" t="s">
        <v>43</v>
      </c>
      <c r="L16" s="42" t="s">
        <v>43</v>
      </c>
      <c r="M16" s="45">
        <f t="shared" ref="M16:N16" si="1">M15/M14</f>
        <v>0.87677466959153671</v>
      </c>
      <c r="N16" s="43">
        <f t="shared" si="1"/>
        <v>0.88523432935685353</v>
      </c>
      <c r="O16" s="46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 t="s">
        <v>43</v>
      </c>
      <c r="E17" s="48">
        <v>0.25</v>
      </c>
      <c r="F17" s="48">
        <v>0.25</v>
      </c>
      <c r="G17" s="48">
        <v>0.29166666666666669</v>
      </c>
      <c r="H17" s="48">
        <v>0.29192129629629632</v>
      </c>
      <c r="I17" s="48">
        <v>0.31885416666666666</v>
      </c>
      <c r="J17" s="48" t="s">
        <v>43</v>
      </c>
      <c r="K17" s="48" t="s">
        <v>43</v>
      </c>
      <c r="L17" s="47" t="s">
        <v>43</v>
      </c>
      <c r="M17" s="49">
        <v>0.70853009259259259</v>
      </c>
      <c r="N17" s="48">
        <v>0.70833333333333337</v>
      </c>
      <c r="O17" s="50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 t="s">
        <v>43</v>
      </c>
      <c r="E18" s="48">
        <v>0.57640046296296299</v>
      </c>
      <c r="F18" s="48">
        <v>0.59166666666666667</v>
      </c>
      <c r="G18" s="48">
        <v>0.50656250000000003</v>
      </c>
      <c r="H18" s="48">
        <v>0.4571412037037037</v>
      </c>
      <c r="I18" s="48">
        <v>0.3347222222222222</v>
      </c>
      <c r="J18" s="48" t="s">
        <v>43</v>
      </c>
      <c r="K18" s="48" t="s">
        <v>43</v>
      </c>
      <c r="L18" s="47" t="s">
        <v>43</v>
      </c>
      <c r="M18" s="49">
        <v>0.84884259259259254</v>
      </c>
      <c r="N18" s="48">
        <v>0.86905092592592592</v>
      </c>
      <c r="O18" s="50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 t="s">
        <v>43</v>
      </c>
      <c r="E23" s="64">
        <v>23</v>
      </c>
      <c r="F23" s="64">
        <v>19</v>
      </c>
      <c r="G23" s="64">
        <v>23</v>
      </c>
      <c r="H23" s="64">
        <v>20.333333333333332</v>
      </c>
      <c r="I23" s="64">
        <v>6</v>
      </c>
      <c r="J23" s="64" t="s">
        <v>43</v>
      </c>
      <c r="K23" s="65" t="s">
        <v>43</v>
      </c>
      <c r="L23" s="63" t="s">
        <v>43</v>
      </c>
      <c r="M23" s="66">
        <v>19.25</v>
      </c>
      <c r="N23" s="64">
        <v>22</v>
      </c>
      <c r="O23" s="67" t="s">
        <v>43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248.66666666666669</v>
      </c>
      <c r="H32" s="28">
        <v>433.33333333333331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715.38461538461547</v>
      </c>
      <c r="U32" s="28" t="s">
        <v>43</v>
      </c>
      <c r="V32" s="28">
        <v>825</v>
      </c>
      <c r="W32" s="28">
        <v>969.23076923076928</v>
      </c>
      <c r="X32" s="31">
        <v>1023.5294117647059</v>
      </c>
    </row>
    <row r="33" spans="2:24" ht="39.6" customHeight="1">
      <c r="B33" s="240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216.16743699669257</v>
      </c>
      <c r="H33" s="35">
        <v>386.06858761983011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693.49683547920802</v>
      </c>
      <c r="N33" s="35">
        <v>1001.9575239477244</v>
      </c>
      <c r="O33" s="35">
        <v>763.32251274157534</v>
      </c>
      <c r="P33" s="34">
        <v>219.26081289764113</v>
      </c>
      <c r="Q33" s="35" t="s">
        <v>43</v>
      </c>
      <c r="R33" s="35" t="s">
        <v>43</v>
      </c>
      <c r="S33" s="35" t="s">
        <v>43</v>
      </c>
      <c r="T33" s="35">
        <v>635.22965774945612</v>
      </c>
      <c r="U33" s="35" t="s">
        <v>43</v>
      </c>
      <c r="V33" s="35">
        <v>736.20855676140104</v>
      </c>
      <c r="W33" s="35">
        <v>858.88250414453182</v>
      </c>
      <c r="X33" s="38">
        <v>893.47081791319897</v>
      </c>
    </row>
    <row r="34" spans="2:24" ht="40.15" customHeight="1">
      <c r="B34" s="240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0.86930604690358937</v>
      </c>
      <c r="H34" s="43">
        <f>H33/H32</f>
        <v>0.89092750989191571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0.89313986387473754</v>
      </c>
      <c r="N34" s="43">
        <f>N33/N32</f>
        <v>0.87126741212845604</v>
      </c>
      <c r="O34" s="43">
        <f>O33/O32</f>
        <v>0.88758431714136665</v>
      </c>
      <c r="P34" s="42">
        <f>P33/P32</f>
        <v>0.86790738438649617</v>
      </c>
      <c r="Q34" s="43" t="s">
        <v>43</v>
      </c>
      <c r="R34" s="43" t="s">
        <v>43</v>
      </c>
      <c r="S34" s="43" t="s">
        <v>43</v>
      </c>
      <c r="T34" s="43">
        <f>T33/T32</f>
        <v>0.88795543556375578</v>
      </c>
      <c r="U34" s="43" t="s">
        <v>43</v>
      </c>
      <c r="V34" s="43">
        <f>V33/V32</f>
        <v>0.89237400819563761</v>
      </c>
      <c r="W34" s="43">
        <f>W33/W32</f>
        <v>0.88614861538721534</v>
      </c>
      <c r="X34" s="46">
        <f>X33/X32</f>
        <v>0.87293125888071166</v>
      </c>
    </row>
    <row r="35" spans="2:24" ht="17.25" customHeight="1">
      <c r="B35" s="225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0.33819444444444446</v>
      </c>
      <c r="H35" s="48">
        <v>0.25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0.2503009259259259</v>
      </c>
      <c r="N35" s="48">
        <v>0.25</v>
      </c>
      <c r="O35" s="48">
        <v>0.25004629629629632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>
        <v>0.70833333333333337</v>
      </c>
      <c r="U35" s="48" t="s">
        <v>43</v>
      </c>
      <c r="V35" s="48">
        <v>0.7083680555555556</v>
      </c>
      <c r="W35" s="48">
        <v>0.70840277777777783</v>
      </c>
      <c r="X35" s="50">
        <v>0.70856481481481481</v>
      </c>
    </row>
    <row r="36" spans="2:24" ht="17.25" customHeight="1">
      <c r="B36" s="226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0.59027777777777779</v>
      </c>
      <c r="H36" s="48">
        <v>0.2986226851851852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0.42291666666666666</v>
      </c>
      <c r="N36" s="48">
        <v>0.4861111111111111</v>
      </c>
      <c r="O36" s="48">
        <v>0.40555555555555556</v>
      </c>
      <c r="P36" s="47">
        <v>0.82291666666666663</v>
      </c>
      <c r="Q36" s="48" t="s">
        <v>43</v>
      </c>
      <c r="R36" s="48" t="s">
        <v>43</v>
      </c>
      <c r="S36" s="48" t="s">
        <v>43</v>
      </c>
      <c r="T36" s="48">
        <v>0.86950231481481477</v>
      </c>
      <c r="U36" s="48" t="s">
        <v>43</v>
      </c>
      <c r="V36" s="48">
        <v>0.88137731481481485</v>
      </c>
      <c r="W36" s="48">
        <v>0.98131944444444441</v>
      </c>
      <c r="X36" s="50">
        <v>0.98077546296296292</v>
      </c>
    </row>
    <row r="37" spans="2:24" ht="17.25" customHeight="1">
      <c r="B37" s="226" t="s">
        <v>54</v>
      </c>
      <c r="C37" s="227"/>
      <c r="D37" s="64" t="s">
        <v>43</v>
      </c>
      <c r="E37" s="64" t="s">
        <v>43</v>
      </c>
      <c r="F37" s="64" t="s">
        <v>43</v>
      </c>
      <c r="G37" s="64">
        <v>12.5</v>
      </c>
      <c r="H37" s="64">
        <v>6</v>
      </c>
      <c r="I37" s="64" t="s">
        <v>43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4</v>
      </c>
      <c r="W37" s="64">
        <v>3.25</v>
      </c>
      <c r="X37" s="67">
        <v>3.4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4BF0-08B7-4C93-B292-9F13975A848E}">
  <sheetPr>
    <tabColor theme="9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pane="bottomLeft" activeCell="K44" sqref="K44"/>
      <selection activeCell="K44" sqref="K44"/>
    </sheetView>
  </sheetViews>
  <sheetFormatPr defaultColWidth="7.109375" defaultRowHeight="15.75"/>
  <cols>
    <col min="1" max="1" width="13.44140625" style="5" customWidth="1"/>
    <col min="2" max="2" width="10.77734375" style="160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SUM(F5:F174)</f>
        <v>105378</v>
      </c>
      <c r="E1" s="94" t="s">
        <v>4</v>
      </c>
      <c r="F1" s="95">
        <f>SUM(G5:G174)</f>
        <v>2134332.0100000002</v>
      </c>
      <c r="G1" s="96" t="s">
        <v>85</v>
      </c>
      <c r="H1" s="97">
        <f>L21+L38+L55+L72+L89+L106+L123+L140+L157+L174</f>
        <v>58.733333333333334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46016</v>
      </c>
      <c r="B2" s="353"/>
      <c r="C2" s="98" t="s">
        <v>41</v>
      </c>
      <c r="D2" s="99">
        <f>AVERAGE(N21,N38,N55,N72,N89,N106,N123,N140,N157,N174)</f>
        <v>640.40652462512594</v>
      </c>
      <c r="E2" s="99" t="s">
        <v>92</v>
      </c>
      <c r="F2" s="100">
        <f>F1/D1</f>
        <v>20.25405691890148</v>
      </c>
      <c r="G2" s="101" t="s">
        <v>93</v>
      </c>
      <c r="H2" s="102">
        <f>COUNT(H5:H174)</f>
        <v>2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16" t="s">
        <v>115</v>
      </c>
      <c r="B5" s="106" t="s">
        <v>116</v>
      </c>
      <c r="C5" s="306" t="s">
        <v>117</v>
      </c>
      <c r="D5" s="307"/>
      <c r="E5" s="107">
        <v>19.7</v>
      </c>
      <c r="F5" s="108">
        <v>804</v>
      </c>
      <c r="G5" s="109">
        <f t="shared" ref="G5:G10" si="0">E5*F5</f>
        <v>15838.8</v>
      </c>
      <c r="H5" s="26"/>
      <c r="I5" s="110">
        <v>6</v>
      </c>
      <c r="J5" s="111">
        <v>2500</v>
      </c>
      <c r="K5" s="112">
        <f t="shared" ref="K5:K10" si="1">J5/I5</f>
        <v>416.66666666666669</v>
      </c>
      <c r="L5" s="113">
        <v>6</v>
      </c>
      <c r="M5" s="111">
        <f t="shared" ref="M5:M10" si="2">F5/V5*60</f>
        <v>2252.4513618677106</v>
      </c>
      <c r="N5" s="112">
        <f t="shared" ref="N5:N10" si="3">M5/L5</f>
        <v>375.4085603112851</v>
      </c>
      <c r="O5" s="114">
        <f t="shared" ref="O5:O10" si="4">L5-I5</f>
        <v>0</v>
      </c>
      <c r="P5" s="115">
        <f t="shared" ref="P5:P10" si="5">N5-K5</f>
        <v>-41.258106355381585</v>
      </c>
      <c r="Q5" s="116">
        <f t="shared" ref="Q5:Q10" si="6">N5/K5</f>
        <v>0.90098054474708422</v>
      </c>
      <c r="R5" s="308">
        <f>Q21</f>
        <v>0.86930604690358937</v>
      </c>
      <c r="S5" s="47">
        <v>0.33819444444444446</v>
      </c>
      <c r="T5" s="48">
        <v>0.35306712962962961</v>
      </c>
      <c r="U5" s="117">
        <v>5.0000000000000622</v>
      </c>
      <c r="V5" s="118">
        <v>21.416666666666604</v>
      </c>
      <c r="W5" s="119"/>
      <c r="X5" s="123"/>
      <c r="Y5" s="311"/>
      <c r="Z5" s="312"/>
      <c r="AA5" s="121">
        <f t="shared" ref="AA5:AA10" si="7">M5-J5</f>
        <v>-247.5486381322894</v>
      </c>
      <c r="AB5" s="171">
        <f t="shared" ref="AB5:AB10" si="8">M5/J5</f>
        <v>0.90098054474708422</v>
      </c>
      <c r="AC5" s="313">
        <f>AB21</f>
        <v>0.86930604690358937</v>
      </c>
    </row>
    <row r="6" spans="1:29" ht="15.75" customHeight="1">
      <c r="A6" s="317"/>
      <c r="B6" s="106" t="s">
        <v>118</v>
      </c>
      <c r="C6" s="298" t="s">
        <v>119</v>
      </c>
      <c r="D6" s="299"/>
      <c r="E6" s="107">
        <v>28.57</v>
      </c>
      <c r="F6" s="108">
        <v>2688</v>
      </c>
      <c r="G6" s="109">
        <f t="shared" si="0"/>
        <v>76796.160000000003</v>
      </c>
      <c r="H6" s="26"/>
      <c r="I6" s="110">
        <v>12</v>
      </c>
      <c r="J6" s="111">
        <v>3600</v>
      </c>
      <c r="K6" s="112">
        <f t="shared" si="1"/>
        <v>300</v>
      </c>
      <c r="L6" s="113">
        <v>12</v>
      </c>
      <c r="M6" s="111">
        <f t="shared" si="2"/>
        <v>3109.5115681233947</v>
      </c>
      <c r="N6" s="112">
        <f t="shared" si="3"/>
        <v>259.12596401028287</v>
      </c>
      <c r="O6" s="114">
        <f t="shared" si="4"/>
        <v>0</v>
      </c>
      <c r="P6" s="115">
        <f t="shared" si="5"/>
        <v>-40.874035989717129</v>
      </c>
      <c r="Q6" s="116">
        <f t="shared" si="6"/>
        <v>0.86375321336760957</v>
      </c>
      <c r="R6" s="309"/>
      <c r="S6" s="47">
        <v>0.3563425925925926</v>
      </c>
      <c r="T6" s="48">
        <v>0.3923611111111111</v>
      </c>
      <c r="U6" s="117">
        <v>4.7166666666667112</v>
      </c>
      <c r="V6" s="118">
        <v>51.866666666666646</v>
      </c>
      <c r="W6" s="119"/>
      <c r="X6" s="123"/>
      <c r="Y6" s="300"/>
      <c r="Z6" s="301"/>
      <c r="AA6" s="124">
        <f t="shared" si="7"/>
        <v>-490.48843187660532</v>
      </c>
      <c r="AB6" s="116">
        <f t="shared" si="8"/>
        <v>0.86375321336760968</v>
      </c>
      <c r="AC6" s="314"/>
    </row>
    <row r="7" spans="1:29" ht="15.75" customHeight="1">
      <c r="A7" s="317"/>
      <c r="B7" s="106" t="s">
        <v>116</v>
      </c>
      <c r="C7" s="298" t="s">
        <v>120</v>
      </c>
      <c r="D7" s="299"/>
      <c r="E7" s="107">
        <v>29.85</v>
      </c>
      <c r="F7" s="108">
        <v>2345</v>
      </c>
      <c r="G7" s="109">
        <f t="shared" si="0"/>
        <v>69998.25</v>
      </c>
      <c r="H7" s="26"/>
      <c r="I7" s="110">
        <v>17</v>
      </c>
      <c r="J7" s="111">
        <v>3600</v>
      </c>
      <c r="K7" s="112">
        <f t="shared" si="1"/>
        <v>211.76470588235293</v>
      </c>
      <c r="L7" s="113">
        <v>17</v>
      </c>
      <c r="M7" s="111">
        <f t="shared" si="2"/>
        <v>3118.5814554857743</v>
      </c>
      <c r="N7" s="112">
        <f t="shared" si="3"/>
        <v>183.44596796975142</v>
      </c>
      <c r="O7" s="114">
        <f t="shared" si="4"/>
        <v>0</v>
      </c>
      <c r="P7" s="115">
        <f t="shared" si="5"/>
        <v>-28.318737912601506</v>
      </c>
      <c r="Q7" s="116">
        <f t="shared" si="6"/>
        <v>0.86627262652382619</v>
      </c>
      <c r="R7" s="309"/>
      <c r="S7" s="47">
        <v>0.39583333333333331</v>
      </c>
      <c r="T7" s="48">
        <v>0.42716435185185186</v>
      </c>
      <c r="U7" s="117">
        <v>4.9999999999999822</v>
      </c>
      <c r="V7" s="118">
        <v>45.11666666666671</v>
      </c>
      <c r="W7" s="119"/>
      <c r="X7" s="123"/>
      <c r="Y7" s="300"/>
      <c r="Z7" s="301"/>
      <c r="AA7" s="124">
        <f t="shared" si="7"/>
        <v>-481.41854451422569</v>
      </c>
      <c r="AB7" s="116">
        <f t="shared" si="8"/>
        <v>0.86627262652382619</v>
      </c>
      <c r="AC7" s="314"/>
    </row>
    <row r="8" spans="1:29" ht="15.75" customHeight="1">
      <c r="A8" s="317"/>
      <c r="B8" s="106" t="s">
        <v>116</v>
      </c>
      <c r="C8" s="298" t="s">
        <v>121</v>
      </c>
      <c r="D8" s="299"/>
      <c r="E8" s="107">
        <v>29.52</v>
      </c>
      <c r="F8" s="108">
        <v>2216</v>
      </c>
      <c r="G8" s="109">
        <f t="shared" si="0"/>
        <v>65416.32</v>
      </c>
      <c r="H8" s="13"/>
      <c r="I8" s="110">
        <v>17</v>
      </c>
      <c r="J8" s="111">
        <v>3600</v>
      </c>
      <c r="K8" s="112">
        <f t="shared" si="1"/>
        <v>211.76470588235293</v>
      </c>
      <c r="L8" s="126">
        <v>17</v>
      </c>
      <c r="M8" s="111">
        <f t="shared" si="2"/>
        <v>3117.4677608440834</v>
      </c>
      <c r="N8" s="112">
        <f t="shared" si="3"/>
        <v>183.38045652024019</v>
      </c>
      <c r="O8" s="114">
        <f t="shared" si="4"/>
        <v>0</v>
      </c>
      <c r="P8" s="115">
        <f t="shared" si="5"/>
        <v>-28.38424936211274</v>
      </c>
      <c r="Q8" s="116">
        <f t="shared" si="6"/>
        <v>0.86596326690113423</v>
      </c>
      <c r="R8" s="309"/>
      <c r="S8" s="47">
        <v>0.43079861111111112</v>
      </c>
      <c r="T8" s="48">
        <v>0.46041666666666664</v>
      </c>
      <c r="U8" s="117">
        <v>5.2333333333333254</v>
      </c>
      <c r="V8" s="118">
        <v>42.649999999999949</v>
      </c>
      <c r="W8" s="119"/>
      <c r="X8" s="123"/>
      <c r="Y8" s="300"/>
      <c r="Z8" s="301"/>
      <c r="AA8" s="124">
        <f t="shared" si="7"/>
        <v>-482.53223915591661</v>
      </c>
      <c r="AB8" s="116">
        <f t="shared" si="8"/>
        <v>0.86596326690113423</v>
      </c>
      <c r="AC8" s="314"/>
    </row>
    <row r="9" spans="1:29" ht="15.75" customHeight="1">
      <c r="A9" s="317"/>
      <c r="B9" s="106" t="s">
        <v>116</v>
      </c>
      <c r="C9" s="298" t="s">
        <v>122</v>
      </c>
      <c r="D9" s="299"/>
      <c r="E9" s="107">
        <v>25.64</v>
      </c>
      <c r="F9" s="108">
        <v>1417</v>
      </c>
      <c r="G9" s="129">
        <f t="shared" si="0"/>
        <v>36331.879999999997</v>
      </c>
      <c r="H9" s="130"/>
      <c r="I9" s="110">
        <v>11</v>
      </c>
      <c r="J9" s="111">
        <v>3600</v>
      </c>
      <c r="K9" s="112">
        <f t="shared" si="1"/>
        <v>327.27272727272725</v>
      </c>
      <c r="L9" s="113">
        <v>11</v>
      </c>
      <c r="M9" s="111">
        <f t="shared" si="2"/>
        <v>3148.8888888888905</v>
      </c>
      <c r="N9" s="112">
        <f t="shared" si="3"/>
        <v>286.26262626262638</v>
      </c>
      <c r="O9" s="114">
        <f t="shared" si="4"/>
        <v>0</v>
      </c>
      <c r="P9" s="115">
        <f t="shared" si="5"/>
        <v>-41.010101010100868</v>
      </c>
      <c r="Q9" s="116">
        <f t="shared" si="6"/>
        <v>0.87469135802469178</v>
      </c>
      <c r="R9" s="309"/>
      <c r="S9" s="47">
        <v>0.46388888888888891</v>
      </c>
      <c r="T9" s="48">
        <v>0.4826388888888889</v>
      </c>
      <c r="U9" s="117">
        <v>5.0000000000000622</v>
      </c>
      <c r="V9" s="118">
        <v>26.999999999999986</v>
      </c>
      <c r="W9" s="119">
        <v>0.4826388888888889</v>
      </c>
      <c r="X9" s="123">
        <v>0.52304398148148146</v>
      </c>
      <c r="Y9" s="300"/>
      <c r="Z9" s="301"/>
      <c r="AA9" s="124">
        <f t="shared" si="7"/>
        <v>-451.11111111110949</v>
      </c>
      <c r="AB9" s="116">
        <f t="shared" si="8"/>
        <v>0.87469135802469178</v>
      </c>
      <c r="AC9" s="314"/>
    </row>
    <row r="10" spans="1:29" ht="15.75" customHeight="1">
      <c r="A10" s="317"/>
      <c r="B10" s="106" t="s">
        <v>116</v>
      </c>
      <c r="C10" s="298" t="s">
        <v>123</v>
      </c>
      <c r="D10" s="299"/>
      <c r="E10" s="107">
        <v>29.52</v>
      </c>
      <c r="F10" s="108">
        <v>2365</v>
      </c>
      <c r="G10" s="129">
        <f t="shared" si="0"/>
        <v>69814.8</v>
      </c>
      <c r="H10" s="68"/>
      <c r="I10" s="110">
        <v>12</v>
      </c>
      <c r="J10" s="111">
        <v>1750</v>
      </c>
      <c r="K10" s="112">
        <f t="shared" si="1"/>
        <v>145.83333333333334</v>
      </c>
      <c r="L10" s="126">
        <v>12</v>
      </c>
      <c r="M10" s="111">
        <f t="shared" si="2"/>
        <v>1465.6567395420891</v>
      </c>
      <c r="N10" s="112">
        <f t="shared" si="3"/>
        <v>122.13806162850743</v>
      </c>
      <c r="O10" s="131">
        <f t="shared" si="4"/>
        <v>0</v>
      </c>
      <c r="P10" s="132">
        <f t="shared" si="5"/>
        <v>-23.695271704825913</v>
      </c>
      <c r="Q10" s="133">
        <f t="shared" si="6"/>
        <v>0.8375181368811937</v>
      </c>
      <c r="R10" s="309"/>
      <c r="S10" s="47">
        <v>0.52304398148148146</v>
      </c>
      <c r="T10" s="48">
        <v>0.59027777777777779</v>
      </c>
      <c r="U10" s="117">
        <v>58.183333333333287</v>
      </c>
      <c r="V10" s="118">
        <v>96.81666666666672</v>
      </c>
      <c r="W10" s="119"/>
      <c r="X10" s="123"/>
      <c r="Y10" s="300"/>
      <c r="Z10" s="301"/>
      <c r="AA10" s="124">
        <f t="shared" si="7"/>
        <v>-284.3432604579109</v>
      </c>
      <c r="AB10" s="116">
        <f t="shared" si="8"/>
        <v>0.83751813688119381</v>
      </c>
      <c r="AC10" s="314"/>
    </row>
    <row r="11" spans="1:29" ht="15.75" customHeight="1">
      <c r="A11" s="317"/>
      <c r="B11" s="106"/>
      <c r="C11" s="298"/>
      <c r="D11" s="299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47"/>
      <c r="T11" s="48"/>
      <c r="U11" s="117"/>
      <c r="V11" s="118"/>
      <c r="W11" s="119"/>
      <c r="X11" s="123"/>
      <c r="Y11" s="300"/>
      <c r="Z11" s="301"/>
      <c r="AA11" s="124"/>
      <c r="AB11" s="116"/>
      <c r="AC11" s="314"/>
    </row>
    <row r="12" spans="1:29" ht="15.75" customHeight="1">
      <c r="A12" s="317"/>
      <c r="B12" s="106"/>
      <c r="C12" s="298"/>
      <c r="D12" s="299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47"/>
      <c r="T12" s="48"/>
      <c r="U12" s="117"/>
      <c r="V12" s="118"/>
      <c r="W12" s="119"/>
      <c r="X12" s="135"/>
      <c r="Y12" s="300"/>
      <c r="Z12" s="301"/>
      <c r="AA12" s="124"/>
      <c r="AB12" s="116"/>
      <c r="AC12" s="314"/>
    </row>
    <row r="13" spans="1:29" ht="15.75" customHeight="1">
      <c r="A13" s="317"/>
      <c r="B13" s="106"/>
      <c r="C13" s="298"/>
      <c r="D13" s="299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47"/>
      <c r="T13" s="48"/>
      <c r="U13" s="117"/>
      <c r="V13" s="118"/>
      <c r="W13" s="119"/>
      <c r="X13" s="135"/>
      <c r="Y13" s="300"/>
      <c r="Z13" s="301"/>
      <c r="AA13" s="124"/>
      <c r="AB13" s="116"/>
      <c r="AC13" s="314"/>
    </row>
    <row r="14" spans="1:29" ht="15.75" customHeight="1">
      <c r="A14" s="317"/>
      <c r="B14" s="106"/>
      <c r="C14" s="298"/>
      <c r="D14" s="299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47"/>
      <c r="T14" s="48"/>
      <c r="U14" s="117"/>
      <c r="V14" s="118"/>
      <c r="W14" s="119"/>
      <c r="X14" s="135"/>
      <c r="Y14" s="300"/>
      <c r="Z14" s="301"/>
      <c r="AA14" s="124"/>
      <c r="AB14" s="116"/>
      <c r="AC14" s="314"/>
    </row>
    <row r="15" spans="1:29" ht="15.75" customHeight="1">
      <c r="A15" s="317"/>
      <c r="B15" s="106"/>
      <c r="C15" s="298"/>
      <c r="D15" s="299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47"/>
      <c r="T15" s="48"/>
      <c r="U15" s="117"/>
      <c r="V15" s="118"/>
      <c r="W15" s="119"/>
      <c r="X15" s="135"/>
      <c r="Y15" s="300"/>
      <c r="Z15" s="301"/>
      <c r="AA15" s="124"/>
      <c r="AB15" s="116"/>
      <c r="AC15" s="314"/>
    </row>
    <row r="16" spans="1:29" ht="15.75" customHeight="1">
      <c r="A16" s="317"/>
      <c r="B16" s="106"/>
      <c r="C16" s="298"/>
      <c r="D16" s="299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47"/>
      <c r="T16" s="48"/>
      <c r="U16" s="117"/>
      <c r="V16" s="118"/>
      <c r="W16" s="119"/>
      <c r="X16" s="135"/>
      <c r="Y16" s="300"/>
      <c r="Z16" s="301"/>
      <c r="AA16" s="124"/>
      <c r="AB16" s="116"/>
      <c r="AC16" s="314"/>
    </row>
    <row r="17" spans="1:29" ht="15.75" customHeight="1">
      <c r="A17" s="317"/>
      <c r="B17" s="106"/>
      <c r="C17" s="298"/>
      <c r="D17" s="299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47"/>
      <c r="T17" s="48"/>
      <c r="U17" s="117"/>
      <c r="V17" s="118"/>
      <c r="W17" s="119"/>
      <c r="X17" s="135"/>
      <c r="Y17" s="300"/>
      <c r="Z17" s="301"/>
      <c r="AA17" s="124"/>
      <c r="AB17" s="116"/>
      <c r="AC17" s="314"/>
    </row>
    <row r="18" spans="1:29" ht="15.75" customHeight="1">
      <c r="A18" s="317"/>
      <c r="B18" s="106"/>
      <c r="C18" s="298"/>
      <c r="D18" s="299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47"/>
      <c r="T18" s="48"/>
      <c r="U18" s="117"/>
      <c r="V18" s="118"/>
      <c r="W18" s="119"/>
      <c r="X18" s="135"/>
      <c r="Y18" s="300"/>
      <c r="Z18" s="301"/>
      <c r="AA18" s="124"/>
      <c r="AB18" s="116"/>
      <c r="AC18" s="314"/>
    </row>
    <row r="19" spans="1:29" ht="15.75" customHeight="1">
      <c r="A19" s="317"/>
      <c r="B19" s="106"/>
      <c r="C19" s="298"/>
      <c r="D19" s="299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47"/>
      <c r="T19" s="48"/>
      <c r="U19" s="117"/>
      <c r="V19" s="118"/>
      <c r="W19" s="119"/>
      <c r="X19" s="135"/>
      <c r="Y19" s="300"/>
      <c r="Z19" s="301"/>
      <c r="AA19" s="124"/>
      <c r="AB19" s="116"/>
      <c r="AC19" s="314"/>
    </row>
    <row r="20" spans="1:29" ht="15.75" customHeight="1">
      <c r="A20" s="317"/>
      <c r="B20" s="178"/>
      <c r="C20" s="298"/>
      <c r="D20" s="299"/>
      <c r="E20" s="179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301"/>
      <c r="AA20" s="180"/>
      <c r="AB20" s="133"/>
      <c r="AC20" s="314"/>
    </row>
    <row r="21" spans="1:29" ht="15.75" customHeight="1" thickBot="1">
      <c r="A21" s="318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9">AVERAGE(I5:I20)</f>
        <v>12.5</v>
      </c>
      <c r="J21" s="148">
        <f t="shared" si="9"/>
        <v>3108.3333333333335</v>
      </c>
      <c r="K21" s="149">
        <f t="shared" ref="K21" si="10">J21/I21</f>
        <v>248.66666666666669</v>
      </c>
      <c r="L21" s="147">
        <f t="shared" ref="L21:M21" si="11">AVERAGE(L5:L20)</f>
        <v>12.5</v>
      </c>
      <c r="M21" s="148">
        <f t="shared" si="11"/>
        <v>2702.092962458657</v>
      </c>
      <c r="N21" s="149">
        <f>M21/L21</f>
        <v>216.16743699669257</v>
      </c>
      <c r="O21" s="150">
        <f>L21-I21</f>
        <v>0</v>
      </c>
      <c r="P21" s="151">
        <f>N21-K21</f>
        <v>-32.499229669974113</v>
      </c>
      <c r="Q21" s="152">
        <f>N21/K21</f>
        <v>0.86930604690358937</v>
      </c>
      <c r="R21" s="310"/>
      <c r="S21" s="153">
        <f>S5</f>
        <v>0.33819444444444446</v>
      </c>
      <c r="T21" s="154">
        <f>INDEX(T5:T20,COUNTA(T5:T20))</f>
        <v>0.59027777777777779</v>
      </c>
      <c r="U21" s="155"/>
      <c r="V21" s="181"/>
      <c r="W21" s="182"/>
      <c r="X21" s="149"/>
      <c r="Y21" s="296"/>
      <c r="Z21" s="297"/>
      <c r="AA21" s="183">
        <f>M21-J21</f>
        <v>-406.2403708746765</v>
      </c>
      <c r="AB21" s="152">
        <f>M21/J21</f>
        <v>0.86930604690358937</v>
      </c>
      <c r="AC21" s="315"/>
    </row>
    <row r="22" spans="1:29" ht="15.75" customHeight="1">
      <c r="A22" s="302" t="s">
        <v>125</v>
      </c>
      <c r="B22" s="120" t="s">
        <v>116</v>
      </c>
      <c r="C22" s="306" t="s">
        <v>126</v>
      </c>
      <c r="D22" s="307"/>
      <c r="E22" s="162">
        <v>14.03</v>
      </c>
      <c r="F22" s="103">
        <v>1238</v>
      </c>
      <c r="G22" s="163">
        <f t="shared" ref="G22:G23" si="12">E22*F22</f>
        <v>17369.14</v>
      </c>
      <c r="H22" s="164"/>
      <c r="I22" s="165">
        <v>6</v>
      </c>
      <c r="J22" s="166">
        <v>2600</v>
      </c>
      <c r="K22" s="167">
        <f>J22/I22</f>
        <v>433.33333333333331</v>
      </c>
      <c r="L22" s="168">
        <v>6</v>
      </c>
      <c r="M22" s="166">
        <f>F22/V22*60</f>
        <v>2317.6287051482077</v>
      </c>
      <c r="N22" s="167">
        <f>M22/L22</f>
        <v>386.2714508580346</v>
      </c>
      <c r="O22" s="169">
        <f>L22-I22</f>
        <v>0</v>
      </c>
      <c r="P22" s="170">
        <f>N22-K22</f>
        <v>-47.061882475298717</v>
      </c>
      <c r="Q22" s="171">
        <f>N22/K22</f>
        <v>0.8913956558262337</v>
      </c>
      <c r="R22" s="308">
        <f>Q38</f>
        <v>0.89092750989191571</v>
      </c>
      <c r="S22" s="172">
        <v>0.25</v>
      </c>
      <c r="T22" s="173">
        <v>0.27225694444444443</v>
      </c>
      <c r="U22" s="174"/>
      <c r="V22" s="175">
        <v>32.049999999999976</v>
      </c>
      <c r="W22" s="173"/>
      <c r="X22" s="184"/>
      <c r="Y22" s="311"/>
      <c r="Z22" s="312"/>
      <c r="AA22" s="121">
        <f>M22-J22</f>
        <v>-282.3712948517923</v>
      </c>
      <c r="AB22" s="171">
        <f>M22/J22</f>
        <v>0.8913956558262337</v>
      </c>
      <c r="AC22" s="313">
        <f>AB38</f>
        <v>0.8909275098919156</v>
      </c>
    </row>
    <row r="23" spans="1:29" ht="15.75" customHeight="1">
      <c r="A23" s="303"/>
      <c r="B23" s="106" t="s">
        <v>116</v>
      </c>
      <c r="C23" s="298" t="s">
        <v>127</v>
      </c>
      <c r="D23" s="299"/>
      <c r="E23" s="107">
        <v>14.49</v>
      </c>
      <c r="F23" s="108">
        <v>1274</v>
      </c>
      <c r="G23" s="109">
        <f t="shared" si="12"/>
        <v>18460.260000000002</v>
      </c>
      <c r="H23" s="26"/>
      <c r="I23" s="110">
        <v>6</v>
      </c>
      <c r="J23" s="111">
        <v>2600</v>
      </c>
      <c r="K23" s="112">
        <f t="shared" ref="K23" si="13">J23/I23</f>
        <v>433.33333333333331</v>
      </c>
      <c r="L23" s="113">
        <v>6</v>
      </c>
      <c r="M23" s="111">
        <f>F23/V23*60</f>
        <v>2315.1943462897534</v>
      </c>
      <c r="N23" s="112">
        <f>M23/L23</f>
        <v>385.86572438162557</v>
      </c>
      <c r="O23" s="114">
        <f>L23-I23</f>
        <v>0</v>
      </c>
      <c r="P23" s="115">
        <f>N23-K23</f>
        <v>-47.467608951707746</v>
      </c>
      <c r="Q23" s="116">
        <f>N23/K23</f>
        <v>0.89045936395759751</v>
      </c>
      <c r="R23" s="309"/>
      <c r="S23" s="47">
        <v>0.27569444444444446</v>
      </c>
      <c r="T23" s="48">
        <v>0.2986226851851852</v>
      </c>
      <c r="U23" s="117">
        <v>4.9500000000000544</v>
      </c>
      <c r="V23" s="118">
        <v>33.016666666666659</v>
      </c>
      <c r="W23" s="119"/>
      <c r="X23" s="13"/>
      <c r="Y23" s="300"/>
      <c r="Z23" s="301"/>
      <c r="AA23" s="124">
        <f>M23-J23</f>
        <v>-284.80565371024659</v>
      </c>
      <c r="AB23" s="116">
        <f>M23/J23</f>
        <v>0.89045936395759751</v>
      </c>
      <c r="AC23" s="314"/>
    </row>
    <row r="24" spans="1:29" ht="15.75" customHeight="1">
      <c r="A24" s="303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3"/>
      <c r="Y24" s="300"/>
      <c r="Z24" s="301"/>
      <c r="AA24" s="124"/>
      <c r="AB24" s="116"/>
      <c r="AC24" s="314"/>
    </row>
    <row r="25" spans="1:29" ht="15.75" customHeight="1">
      <c r="A25" s="303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04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3"/>
      <c r="Y26" s="300"/>
      <c r="Z26" s="301"/>
      <c r="AA26" s="124"/>
      <c r="AB26" s="116"/>
      <c r="AC26" s="314"/>
    </row>
    <row r="27" spans="1:29" ht="15.75" customHeight="1">
      <c r="A27" s="304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50"/>
      <c r="Y27" s="300"/>
      <c r="Z27" s="301"/>
      <c r="AA27" s="124"/>
      <c r="AB27" s="116"/>
      <c r="AC27" s="314"/>
    </row>
    <row r="28" spans="1:29" ht="15.75" customHeight="1">
      <c r="A28" s="304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04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04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127"/>
      <c r="T30" s="128"/>
      <c r="U30" s="117"/>
      <c r="V30" s="141"/>
      <c r="W30" s="119"/>
      <c r="X30" s="123"/>
      <c r="Y30" s="300"/>
      <c r="Z30" s="301"/>
      <c r="AA30" s="124"/>
      <c r="AB30" s="116"/>
      <c r="AC30" s="314"/>
    </row>
    <row r="31" spans="1:29" ht="15.75" customHeight="1">
      <c r="A31" s="304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127"/>
      <c r="T31" s="128"/>
      <c r="U31" s="117"/>
      <c r="V31" s="141"/>
      <c r="W31" s="134"/>
      <c r="X31" s="135"/>
      <c r="Y31" s="300"/>
      <c r="Z31" s="301"/>
      <c r="AA31" s="124"/>
      <c r="AB31" s="116"/>
      <c r="AC31" s="314"/>
    </row>
    <row r="32" spans="1:29" ht="15.75" customHeight="1">
      <c r="A32" s="304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127"/>
      <c r="T32" s="128"/>
      <c r="U32" s="117"/>
      <c r="V32" s="141"/>
      <c r="W32" s="134"/>
      <c r="X32" s="135"/>
      <c r="Y32" s="300"/>
      <c r="Z32" s="301"/>
      <c r="AA32" s="124"/>
      <c r="AB32" s="116"/>
      <c r="AC32" s="314"/>
    </row>
    <row r="33" spans="1:29" ht="15.75" customHeight="1">
      <c r="A33" s="304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127"/>
      <c r="T33" s="128"/>
      <c r="U33" s="117"/>
      <c r="V33" s="141"/>
      <c r="W33" s="134"/>
      <c r="X33" s="135"/>
      <c r="Y33" s="300"/>
      <c r="Z33" s="301"/>
      <c r="AA33" s="124"/>
      <c r="AB33" s="116"/>
      <c r="AC33" s="314"/>
    </row>
    <row r="34" spans="1:29" ht="15.75" customHeight="1">
      <c r="A34" s="304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127"/>
      <c r="T34" s="128"/>
      <c r="U34" s="117"/>
      <c r="V34" s="141"/>
      <c r="W34" s="134"/>
      <c r="X34" s="135"/>
      <c r="Y34" s="300"/>
      <c r="Z34" s="301"/>
      <c r="AA34" s="124"/>
      <c r="AB34" s="116"/>
      <c r="AC34" s="314"/>
    </row>
    <row r="35" spans="1:29" ht="15.75" customHeight="1">
      <c r="A35" s="304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127"/>
      <c r="T35" s="128"/>
      <c r="U35" s="117"/>
      <c r="V35" s="141"/>
      <c r="W35" s="134"/>
      <c r="X35" s="135"/>
      <c r="Y35" s="300"/>
      <c r="Z35" s="301"/>
      <c r="AA35" s="124"/>
      <c r="AB35" s="116"/>
      <c r="AC35" s="314"/>
    </row>
    <row r="36" spans="1:29" ht="15.75" customHeight="1">
      <c r="A36" s="304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127"/>
      <c r="T36" s="128"/>
      <c r="U36" s="117"/>
      <c r="V36" s="141"/>
      <c r="W36" s="134"/>
      <c r="X36" s="135"/>
      <c r="Y36" s="300"/>
      <c r="Z36" s="301"/>
      <c r="AA36" s="124"/>
      <c r="AB36" s="116"/>
      <c r="AC36" s="314"/>
    </row>
    <row r="37" spans="1:29" ht="15.75" customHeight="1">
      <c r="A37" s="304"/>
      <c r="B37" s="106"/>
      <c r="C37" s="298"/>
      <c r="D37" s="299"/>
      <c r="E37" s="185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05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14">AVERAGE(I22:I37)</f>
        <v>6</v>
      </c>
      <c r="J38" s="148">
        <f t="shared" si="14"/>
        <v>2600</v>
      </c>
      <c r="K38" s="149">
        <f t="shared" ref="K38" si="15">J38/I38</f>
        <v>433.33333333333331</v>
      </c>
      <c r="L38" s="147">
        <f t="shared" ref="L38:M38" si="16">AVERAGE(L22:L37)</f>
        <v>6</v>
      </c>
      <c r="M38" s="148">
        <f t="shared" si="16"/>
        <v>2316.4115257189806</v>
      </c>
      <c r="N38" s="149">
        <f>M38/L38</f>
        <v>386.06858761983011</v>
      </c>
      <c r="O38" s="150">
        <f>L38-I38</f>
        <v>0</v>
      </c>
      <c r="P38" s="151">
        <f>N38-K38</f>
        <v>-47.264745713503203</v>
      </c>
      <c r="Q38" s="152">
        <f>N38/K38</f>
        <v>0.89092750989191571</v>
      </c>
      <c r="R38" s="310"/>
      <c r="S38" s="153">
        <f>S22</f>
        <v>0.25</v>
      </c>
      <c r="T38" s="154">
        <f>INDEX(T22:T37,COUNTA(T22:T37))</f>
        <v>0.2986226851851852</v>
      </c>
      <c r="U38" s="155"/>
      <c r="V38" s="181"/>
      <c r="W38" s="182"/>
      <c r="X38" s="149"/>
      <c r="Y38" s="296"/>
      <c r="Z38" s="297"/>
      <c r="AA38" s="183">
        <f>M38-J38</f>
        <v>-283.58847428101944</v>
      </c>
      <c r="AB38" s="152">
        <f>M38/J38</f>
        <v>0.8909275098919156</v>
      </c>
      <c r="AC38" s="315"/>
    </row>
    <row r="39" spans="1:29" ht="15.75" customHeight="1">
      <c r="A39" s="316" t="s">
        <v>128</v>
      </c>
      <c r="B39" s="120" t="s">
        <v>118</v>
      </c>
      <c r="C39" s="306" t="s">
        <v>129</v>
      </c>
      <c r="D39" s="307"/>
      <c r="E39" s="162">
        <v>21.45</v>
      </c>
      <c r="F39" s="103">
        <v>2143</v>
      </c>
      <c r="G39" s="163">
        <f t="shared" ref="G39:G42" si="17">E39*F39</f>
        <v>45967.35</v>
      </c>
      <c r="H39" s="164"/>
      <c r="I39" s="165">
        <v>4</v>
      </c>
      <c r="J39" s="166">
        <v>3300</v>
      </c>
      <c r="K39" s="167">
        <f>J39/I39</f>
        <v>825</v>
      </c>
      <c r="L39" s="168">
        <v>4</v>
      </c>
      <c r="M39" s="166">
        <f>F39/V39*60</f>
        <v>2951.3389441468985</v>
      </c>
      <c r="N39" s="167">
        <f>M39/L39</f>
        <v>737.83473603672462</v>
      </c>
      <c r="O39" s="169">
        <f>L39-I39</f>
        <v>0</v>
      </c>
      <c r="P39" s="170">
        <f>N39-K39</f>
        <v>-87.165263963275379</v>
      </c>
      <c r="Q39" s="171">
        <f>N39/K39</f>
        <v>0.89434513458996923</v>
      </c>
      <c r="R39" s="308">
        <f>Q55</f>
        <v>0.89313986387473754</v>
      </c>
      <c r="S39" s="172">
        <v>0.2503009259259259</v>
      </c>
      <c r="T39" s="173">
        <v>0.28055555555555556</v>
      </c>
      <c r="U39" s="174"/>
      <c r="V39" s="175">
        <v>43.566666666666706</v>
      </c>
      <c r="W39" s="176"/>
      <c r="X39" s="177"/>
      <c r="Y39" s="311"/>
      <c r="Z39" s="312"/>
      <c r="AA39" s="121">
        <f>M39-J39</f>
        <v>-348.66105585310152</v>
      </c>
      <c r="AB39" s="171">
        <f>M39/J39</f>
        <v>0.89434513458996923</v>
      </c>
      <c r="AC39" s="313">
        <f>AB55</f>
        <v>0.89313986387473754</v>
      </c>
    </row>
    <row r="40" spans="1:29" ht="15.75" customHeight="1">
      <c r="A40" s="317"/>
      <c r="B40" s="106" t="s">
        <v>118</v>
      </c>
      <c r="C40" s="298" t="s">
        <v>130</v>
      </c>
      <c r="D40" s="299"/>
      <c r="E40" s="107">
        <v>22.28</v>
      </c>
      <c r="F40" s="108">
        <v>1366</v>
      </c>
      <c r="G40" s="109">
        <f t="shared" si="17"/>
        <v>30434.480000000003</v>
      </c>
      <c r="H40" s="26"/>
      <c r="I40" s="110">
        <v>5</v>
      </c>
      <c r="J40" s="111">
        <v>3300</v>
      </c>
      <c r="K40" s="112">
        <f t="shared" ref="K40:K42" si="18">J40/I40</f>
        <v>660</v>
      </c>
      <c r="L40" s="113">
        <v>5</v>
      </c>
      <c r="M40" s="111">
        <f>F40/V40*60</f>
        <v>2949.9700059988004</v>
      </c>
      <c r="N40" s="112">
        <f>M40/L40</f>
        <v>589.99400119976008</v>
      </c>
      <c r="O40" s="114">
        <f>L40-I40</f>
        <v>0</v>
      </c>
      <c r="P40" s="115">
        <f>N40-K40</f>
        <v>-70.005998800239922</v>
      </c>
      <c r="Q40" s="116">
        <f>N40/K40</f>
        <v>0.8939303048481213</v>
      </c>
      <c r="R40" s="309"/>
      <c r="S40" s="47">
        <v>0.28417824074074072</v>
      </c>
      <c r="T40" s="48">
        <v>0.3034722222222222</v>
      </c>
      <c r="U40" s="117">
        <v>5.2166666666666295</v>
      </c>
      <c r="V40" s="118">
        <v>27.783333333333331</v>
      </c>
      <c r="W40" s="119"/>
      <c r="X40" s="123"/>
      <c r="Y40" s="300"/>
      <c r="Z40" s="301"/>
      <c r="AA40" s="124">
        <f>M40-J40</f>
        <v>-350.02999400119961</v>
      </c>
      <c r="AB40" s="116">
        <f>M40/J40</f>
        <v>0.8939303048481213</v>
      </c>
      <c r="AC40" s="314"/>
    </row>
    <row r="41" spans="1:29" ht="15.75" customHeight="1">
      <c r="A41" s="317"/>
      <c r="B41" s="106" t="s">
        <v>118</v>
      </c>
      <c r="C41" s="298" t="s">
        <v>131</v>
      </c>
      <c r="D41" s="299"/>
      <c r="E41" s="107">
        <v>17.89</v>
      </c>
      <c r="F41" s="108">
        <v>3072</v>
      </c>
      <c r="G41" s="109">
        <f t="shared" si="17"/>
        <v>54958.080000000002</v>
      </c>
      <c r="H41" s="26"/>
      <c r="I41" s="110">
        <v>4</v>
      </c>
      <c r="J41" s="111">
        <v>3300</v>
      </c>
      <c r="K41" s="112">
        <f t="shared" si="18"/>
        <v>825</v>
      </c>
      <c r="L41" s="113">
        <v>4</v>
      </c>
      <c r="M41" s="111">
        <f>F41/V41*60</f>
        <v>2946.7625899280602</v>
      </c>
      <c r="N41" s="112">
        <f>M41/L41</f>
        <v>736.69064748201504</v>
      </c>
      <c r="O41" s="114">
        <f>L41-I41</f>
        <v>0</v>
      </c>
      <c r="P41" s="115">
        <f>N41-K41</f>
        <v>-88.309352517984962</v>
      </c>
      <c r="Q41" s="116">
        <f>N41/K41</f>
        <v>0.8929583605842607</v>
      </c>
      <c r="R41" s="309"/>
      <c r="S41" s="47">
        <v>0.30725694444444446</v>
      </c>
      <c r="T41" s="48">
        <v>0.35069444444444442</v>
      </c>
      <c r="U41" s="117">
        <v>5.4500000000000526</v>
      </c>
      <c r="V41" s="118">
        <v>62.549999999999947</v>
      </c>
      <c r="W41" s="119"/>
      <c r="X41" s="123"/>
      <c r="Y41" s="300"/>
      <c r="Z41" s="301"/>
      <c r="AA41" s="124">
        <f>M41-J41</f>
        <v>-353.23741007193985</v>
      </c>
      <c r="AB41" s="116">
        <f>M41/J41</f>
        <v>0.8929583605842607</v>
      </c>
      <c r="AC41" s="314"/>
    </row>
    <row r="42" spans="1:29" ht="15.75" customHeight="1">
      <c r="A42" s="317"/>
      <c r="B42" s="106" t="s">
        <v>118</v>
      </c>
      <c r="C42" s="298" t="s">
        <v>133</v>
      </c>
      <c r="D42" s="299"/>
      <c r="E42" s="107">
        <v>16.66</v>
      </c>
      <c r="F42" s="108">
        <v>4850</v>
      </c>
      <c r="G42" s="109">
        <f t="shared" si="17"/>
        <v>80801</v>
      </c>
      <c r="H42" s="26"/>
      <c r="I42" s="110">
        <v>4</v>
      </c>
      <c r="J42" s="111">
        <v>3300</v>
      </c>
      <c r="K42" s="112">
        <f t="shared" si="18"/>
        <v>825</v>
      </c>
      <c r="L42" s="113">
        <v>4</v>
      </c>
      <c r="M42" s="111">
        <f>F42/V42*60</f>
        <v>2941.374663072776</v>
      </c>
      <c r="N42" s="112">
        <f>M42/L42</f>
        <v>735.343665768194</v>
      </c>
      <c r="O42" s="114">
        <f>L42-I42</f>
        <v>0</v>
      </c>
      <c r="P42" s="115">
        <f>N42-K42</f>
        <v>-89.656334231805999</v>
      </c>
      <c r="Q42" s="116">
        <f>N42/K42</f>
        <v>0.89132565547659881</v>
      </c>
      <c r="R42" s="309"/>
      <c r="S42" s="47">
        <v>0.35421296296296295</v>
      </c>
      <c r="T42" s="48">
        <v>0.42291666666666666</v>
      </c>
      <c r="U42" s="117">
        <v>5.066666666666686</v>
      </c>
      <c r="V42" s="118">
        <v>98.933333333333337</v>
      </c>
      <c r="W42" s="119"/>
      <c r="X42" s="123"/>
      <c r="Y42" s="300"/>
      <c r="Z42" s="301"/>
      <c r="AA42" s="124">
        <f>M42-J42</f>
        <v>-358.625336927224</v>
      </c>
      <c r="AB42" s="116">
        <f>M42/J42</f>
        <v>0.89132565547659881</v>
      </c>
      <c r="AC42" s="314"/>
    </row>
    <row r="43" spans="1:29" ht="15.75" customHeight="1">
      <c r="A43" s="317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23"/>
      <c r="Y43" s="300"/>
      <c r="Z43" s="301"/>
      <c r="AA43" s="124"/>
      <c r="AB43" s="116"/>
      <c r="AC43" s="314"/>
    </row>
    <row r="44" spans="1:29" ht="15.75" customHeight="1">
      <c r="A44" s="317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300"/>
      <c r="Z44" s="301"/>
      <c r="AA44" s="124"/>
      <c r="AB44" s="116"/>
      <c r="AC44" s="314"/>
    </row>
    <row r="45" spans="1:29" ht="15.75" customHeight="1">
      <c r="A45" s="317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17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17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17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300"/>
      <c r="Z48" s="301"/>
      <c r="AA48" s="124"/>
      <c r="AB48" s="116"/>
      <c r="AC48" s="314"/>
    </row>
    <row r="49" spans="1:29" ht="15.75" customHeight="1">
      <c r="A49" s="317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300"/>
      <c r="Z49" s="301"/>
      <c r="AA49" s="124"/>
      <c r="AB49" s="116"/>
      <c r="AC49" s="314"/>
    </row>
    <row r="50" spans="1:29" ht="15.75" customHeight="1">
      <c r="A50" s="317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300"/>
      <c r="Z50" s="301"/>
      <c r="AA50" s="124"/>
      <c r="AB50" s="116"/>
      <c r="AC50" s="314"/>
    </row>
    <row r="51" spans="1:29" ht="15.75" customHeight="1">
      <c r="A51" s="317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300"/>
      <c r="Z51" s="301"/>
      <c r="AA51" s="124"/>
      <c r="AB51" s="116"/>
      <c r="AC51" s="314"/>
    </row>
    <row r="52" spans="1:29" ht="15.75" customHeight="1">
      <c r="A52" s="317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119"/>
      <c r="X52" s="123"/>
      <c r="Y52" s="300"/>
      <c r="Z52" s="301"/>
      <c r="AA52" s="124"/>
      <c r="AB52" s="116"/>
      <c r="AC52" s="314"/>
    </row>
    <row r="53" spans="1:29" ht="15.75" customHeight="1">
      <c r="A53" s="317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119"/>
      <c r="X53" s="123"/>
      <c r="Y53" s="300"/>
      <c r="Z53" s="301"/>
      <c r="AA53" s="124"/>
      <c r="AB53" s="116"/>
      <c r="AC53" s="314"/>
    </row>
    <row r="54" spans="1:29" ht="15.75" customHeight="1">
      <c r="A54" s="317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18"/>
      <c r="B55" s="144" t="s">
        <v>124</v>
      </c>
      <c r="C55" s="295"/>
      <c r="D55" s="295"/>
      <c r="E55" s="145"/>
      <c r="F55" s="105"/>
      <c r="G55" s="146"/>
      <c r="H55" s="75"/>
      <c r="I55" s="147">
        <f t="shared" ref="I55:J55" si="19">AVERAGE(I39:I54)</f>
        <v>4.25</v>
      </c>
      <c r="J55" s="148">
        <f t="shared" si="19"/>
        <v>3300</v>
      </c>
      <c r="K55" s="149">
        <f t="shared" ref="K55" si="20">J55/I55</f>
        <v>776.47058823529414</v>
      </c>
      <c r="L55" s="147">
        <f t="shared" ref="L55:M55" si="21">AVERAGE(L39:L54)</f>
        <v>4.25</v>
      </c>
      <c r="M55" s="148">
        <f t="shared" si="21"/>
        <v>2947.3615507866339</v>
      </c>
      <c r="N55" s="149">
        <f>M55/L55</f>
        <v>693.49683547920802</v>
      </c>
      <c r="O55" s="150">
        <f>L55-I55</f>
        <v>0</v>
      </c>
      <c r="P55" s="151">
        <f>N55-K55</f>
        <v>-82.973752756086128</v>
      </c>
      <c r="Q55" s="152">
        <f>N55/K55</f>
        <v>0.89313986387473754</v>
      </c>
      <c r="R55" s="310"/>
      <c r="S55" s="153">
        <f>S39</f>
        <v>0.2503009259259259</v>
      </c>
      <c r="T55" s="154">
        <f>INDEX(T39:T54,COUNTA(T39:T54))</f>
        <v>0.42291666666666666</v>
      </c>
      <c r="U55" s="155"/>
      <c r="V55" s="181"/>
      <c r="W55" s="105"/>
      <c r="X55" s="75"/>
      <c r="Y55" s="296"/>
      <c r="Z55" s="297"/>
      <c r="AA55" s="183">
        <f>M55-J55</f>
        <v>-352.63844921336613</v>
      </c>
      <c r="AB55" s="152">
        <f>M55/J55</f>
        <v>0.89313986387473754</v>
      </c>
      <c r="AC55" s="315"/>
    </row>
    <row r="56" spans="1:29" ht="15.75" customHeight="1">
      <c r="A56" s="302" t="s">
        <v>72</v>
      </c>
      <c r="B56" s="120" t="s">
        <v>118</v>
      </c>
      <c r="C56" s="306" t="s">
        <v>134</v>
      </c>
      <c r="D56" s="307"/>
      <c r="E56" s="162">
        <v>18.18</v>
      </c>
      <c r="F56" s="103">
        <v>1510</v>
      </c>
      <c r="G56" s="163">
        <f t="shared" ref="G56:G59" si="22">E56*F56</f>
        <v>27451.8</v>
      </c>
      <c r="H56" s="164"/>
      <c r="I56" s="165">
        <v>3</v>
      </c>
      <c r="J56" s="166">
        <v>3600</v>
      </c>
      <c r="K56" s="167">
        <f>J56/I56</f>
        <v>1200</v>
      </c>
      <c r="L56" s="168">
        <v>3</v>
      </c>
      <c r="M56" s="166">
        <f>F56/V56*60</f>
        <v>3116.9724770642188</v>
      </c>
      <c r="N56" s="167">
        <f>M56/L56</f>
        <v>1038.9908256880728</v>
      </c>
      <c r="O56" s="169">
        <f>L56-I56</f>
        <v>0</v>
      </c>
      <c r="P56" s="170">
        <f>N56-K56</f>
        <v>-161.00917431192715</v>
      </c>
      <c r="Q56" s="171">
        <f>N56/K56</f>
        <v>0.865825688073394</v>
      </c>
      <c r="R56" s="308">
        <f>Q72</f>
        <v>0.87126741212845604</v>
      </c>
      <c r="S56" s="172">
        <v>0.25</v>
      </c>
      <c r="T56" s="173">
        <v>0.27018518518518519</v>
      </c>
      <c r="U56" s="174"/>
      <c r="V56" s="175">
        <v>29.066666666666681</v>
      </c>
      <c r="W56" s="176"/>
      <c r="X56" s="177"/>
      <c r="Y56" s="311"/>
      <c r="Z56" s="312"/>
      <c r="AA56" s="121">
        <f>M56-J56</f>
        <v>-483.02752293578123</v>
      </c>
      <c r="AB56" s="171">
        <f>M56/J56</f>
        <v>0.86582568807339411</v>
      </c>
      <c r="AC56" s="313">
        <f>AB72</f>
        <v>0.87126741212845604</v>
      </c>
    </row>
    <row r="57" spans="1:29" ht="15.75" customHeight="1">
      <c r="A57" s="303"/>
      <c r="B57" s="106" t="s">
        <v>118</v>
      </c>
      <c r="C57" s="298" t="s">
        <v>135</v>
      </c>
      <c r="D57" s="299"/>
      <c r="E57" s="107">
        <v>14.03</v>
      </c>
      <c r="F57" s="108">
        <v>4579</v>
      </c>
      <c r="G57" s="109">
        <f t="shared" si="22"/>
        <v>64243.369999999995</v>
      </c>
      <c r="H57" s="26"/>
      <c r="I57" s="110">
        <v>3</v>
      </c>
      <c r="J57" s="111">
        <v>3000</v>
      </c>
      <c r="K57" s="112">
        <f t="shared" ref="K57:K93" si="23">J57/I57</f>
        <v>1000</v>
      </c>
      <c r="L57" s="113">
        <v>3</v>
      </c>
      <c r="M57" s="111">
        <f>F57/V57*60</f>
        <v>2682.5711960943868</v>
      </c>
      <c r="N57" s="112">
        <f>M57/L57</f>
        <v>894.19039869812889</v>
      </c>
      <c r="O57" s="114">
        <f>L57-I57</f>
        <v>0</v>
      </c>
      <c r="P57" s="115">
        <f>N57-K57</f>
        <v>-105.80960130187111</v>
      </c>
      <c r="Q57" s="116">
        <f>N57/K57</f>
        <v>0.89419039869812889</v>
      </c>
      <c r="R57" s="309"/>
      <c r="S57" s="47">
        <v>0.28055555555555556</v>
      </c>
      <c r="T57" s="48">
        <v>0.35167824074074072</v>
      </c>
      <c r="U57" s="117">
        <v>14.933333333333323</v>
      </c>
      <c r="V57" s="118">
        <v>102.41666666666663</v>
      </c>
      <c r="W57" s="119"/>
      <c r="X57" s="123"/>
      <c r="Y57" s="300"/>
      <c r="Z57" s="301"/>
      <c r="AA57" s="124">
        <f>M57-J57</f>
        <v>-317.42880390561322</v>
      </c>
      <c r="AB57" s="116">
        <f>M57/J57</f>
        <v>0.89419039869812889</v>
      </c>
      <c r="AC57" s="314"/>
    </row>
    <row r="58" spans="1:29" ht="15.75" customHeight="1">
      <c r="A58" s="303"/>
      <c r="B58" s="106" t="s">
        <v>118</v>
      </c>
      <c r="C58" s="298" t="s">
        <v>136</v>
      </c>
      <c r="D58" s="299"/>
      <c r="E58" s="107">
        <v>18.18</v>
      </c>
      <c r="F58" s="108">
        <v>2472</v>
      </c>
      <c r="G58" s="109">
        <f t="shared" si="22"/>
        <v>44940.959999999999</v>
      </c>
      <c r="H58" s="26"/>
      <c r="I58" s="110">
        <v>3</v>
      </c>
      <c r="J58" s="111">
        <v>3600</v>
      </c>
      <c r="K58" s="112">
        <f t="shared" si="23"/>
        <v>1200</v>
      </c>
      <c r="L58" s="113">
        <v>3</v>
      </c>
      <c r="M58" s="111">
        <f>F58/V58*60</f>
        <v>3111.608391608394</v>
      </c>
      <c r="N58" s="112">
        <f>M58/L58</f>
        <v>1037.2027972027979</v>
      </c>
      <c r="O58" s="114">
        <f>L58-I58</f>
        <v>0</v>
      </c>
      <c r="P58" s="115">
        <f>N58-K58</f>
        <v>-162.79720279720209</v>
      </c>
      <c r="Q58" s="116">
        <f>N58/K58</f>
        <v>0.86433566433566489</v>
      </c>
      <c r="R58" s="309"/>
      <c r="S58" s="47">
        <v>0.36203703703703705</v>
      </c>
      <c r="T58" s="48">
        <v>0.39513888888888887</v>
      </c>
      <c r="U58" s="117">
        <v>14.916666666666707</v>
      </c>
      <c r="V58" s="118">
        <v>47.666666666666629</v>
      </c>
      <c r="W58" s="119"/>
      <c r="X58" s="123"/>
      <c r="Y58" s="300"/>
      <c r="Z58" s="301"/>
      <c r="AA58" s="124">
        <f>M58-J58</f>
        <v>-488.39160839160604</v>
      </c>
      <c r="AB58" s="116">
        <f>M58/J58</f>
        <v>0.864335664335665</v>
      </c>
      <c r="AC58" s="314"/>
    </row>
    <row r="59" spans="1:29" ht="15.75" customHeight="1">
      <c r="A59" s="303"/>
      <c r="B59" s="106" t="s">
        <v>118</v>
      </c>
      <c r="C59" s="298" t="s">
        <v>137</v>
      </c>
      <c r="D59" s="299"/>
      <c r="E59" s="107">
        <v>14.28</v>
      </c>
      <c r="F59" s="108">
        <v>6012</v>
      </c>
      <c r="G59" s="109">
        <f t="shared" si="22"/>
        <v>85851.36</v>
      </c>
      <c r="H59" s="26"/>
      <c r="I59" s="110">
        <v>3</v>
      </c>
      <c r="J59" s="111">
        <v>3600</v>
      </c>
      <c r="K59" s="112">
        <f t="shared" si="23"/>
        <v>1200</v>
      </c>
      <c r="L59" s="113">
        <v>3</v>
      </c>
      <c r="M59" s="111">
        <f>F59/V59*60</f>
        <v>3112.3382226056951</v>
      </c>
      <c r="N59" s="112">
        <f>M59/L59</f>
        <v>1037.4460742018985</v>
      </c>
      <c r="O59" s="114">
        <f>L59-I59</f>
        <v>0</v>
      </c>
      <c r="P59" s="115">
        <f>N59-K59</f>
        <v>-162.55392579810155</v>
      </c>
      <c r="Q59" s="116">
        <f>N59/K59</f>
        <v>0.86453839516824871</v>
      </c>
      <c r="R59" s="309"/>
      <c r="S59" s="47">
        <v>0.40562500000000001</v>
      </c>
      <c r="T59" s="48">
        <v>0.4861111111111111</v>
      </c>
      <c r="U59" s="117">
        <v>15.100000000000042</v>
      </c>
      <c r="V59" s="118">
        <v>115.89999999999998</v>
      </c>
      <c r="W59" s="119"/>
      <c r="X59" s="123"/>
      <c r="Y59" s="300"/>
      <c r="Z59" s="301"/>
      <c r="AA59" s="124">
        <f>M59-J59</f>
        <v>-487.66177739430486</v>
      </c>
      <c r="AB59" s="116">
        <f>M59/J59</f>
        <v>0.8645383951682486</v>
      </c>
      <c r="AC59" s="314"/>
    </row>
    <row r="60" spans="1:29" ht="15.75" customHeight="1">
      <c r="A60" s="304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300"/>
      <c r="Z60" s="301"/>
      <c r="AA60" s="124"/>
      <c r="AB60" s="116"/>
      <c r="AC60" s="314"/>
    </row>
    <row r="61" spans="1:29" ht="15.75" customHeight="1">
      <c r="A61" s="304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300"/>
      <c r="Z61" s="301"/>
      <c r="AA61" s="124"/>
      <c r="AB61" s="116"/>
      <c r="AC61" s="314"/>
    </row>
    <row r="62" spans="1:29" ht="15.75" customHeight="1">
      <c r="A62" s="304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23"/>
      <c r="Y62" s="300"/>
      <c r="Z62" s="301"/>
      <c r="AA62" s="124"/>
      <c r="AB62" s="116"/>
      <c r="AC62" s="314"/>
    </row>
    <row r="63" spans="1:29" ht="15.75" customHeight="1">
      <c r="A63" s="304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04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23"/>
      <c r="Y64" s="300"/>
      <c r="Z64" s="301"/>
      <c r="AA64" s="124"/>
      <c r="AB64" s="116"/>
      <c r="AC64" s="314"/>
    </row>
    <row r="65" spans="1:29" ht="15.75" customHeight="1">
      <c r="A65" s="304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23"/>
      <c r="Y65" s="300"/>
      <c r="Z65" s="301"/>
      <c r="AA65" s="124"/>
      <c r="AB65" s="116"/>
      <c r="AC65" s="314"/>
    </row>
    <row r="66" spans="1:29" ht="15.75" customHeight="1">
      <c r="A66" s="304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34"/>
      <c r="X66" s="135"/>
      <c r="Y66" s="300"/>
      <c r="Z66" s="301"/>
      <c r="AA66" s="124"/>
      <c r="AB66" s="116"/>
      <c r="AC66" s="314"/>
    </row>
    <row r="67" spans="1:29" ht="15.75" customHeight="1">
      <c r="A67" s="304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34"/>
      <c r="X67" s="135"/>
      <c r="Y67" s="300"/>
      <c r="Z67" s="301"/>
      <c r="AA67" s="124"/>
      <c r="AB67" s="116"/>
      <c r="AC67" s="314"/>
    </row>
    <row r="68" spans="1:29" ht="15.75" customHeight="1">
      <c r="A68" s="304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34"/>
      <c r="X68" s="135"/>
      <c r="Y68" s="300"/>
      <c r="Z68" s="301"/>
      <c r="AA68" s="124"/>
      <c r="AB68" s="116"/>
      <c r="AC68" s="314"/>
    </row>
    <row r="69" spans="1:29" ht="15.75" customHeight="1">
      <c r="A69" s="304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34"/>
      <c r="X69" s="135"/>
      <c r="Y69" s="300"/>
      <c r="Z69" s="301"/>
      <c r="AA69" s="124"/>
      <c r="AB69" s="116"/>
      <c r="AC69" s="314"/>
    </row>
    <row r="70" spans="1:29" ht="15.75" customHeight="1">
      <c r="A70" s="304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34"/>
      <c r="X70" s="135"/>
      <c r="Y70" s="300"/>
      <c r="Z70" s="301"/>
      <c r="AA70" s="124"/>
      <c r="AB70" s="116"/>
      <c r="AC70" s="314"/>
    </row>
    <row r="71" spans="1:29" ht="15.75" customHeight="1">
      <c r="A71" s="304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05"/>
      <c r="B72" s="144" t="s">
        <v>124</v>
      </c>
      <c r="C72" s="295"/>
      <c r="D72" s="295"/>
      <c r="E72" s="145"/>
      <c r="F72" s="105"/>
      <c r="G72" s="146"/>
      <c r="H72" s="75"/>
      <c r="I72" s="147">
        <f t="shared" ref="I72:J72" si="24">AVERAGE(I56:I71)</f>
        <v>3</v>
      </c>
      <c r="J72" s="148">
        <f t="shared" si="24"/>
        <v>3450</v>
      </c>
      <c r="K72" s="149">
        <f t="shared" ref="K72" si="25">J72/I72</f>
        <v>1150</v>
      </c>
      <c r="L72" s="147">
        <f t="shared" ref="L72:M72" si="26">AVERAGE(L56:L71)</f>
        <v>3</v>
      </c>
      <c r="M72" s="148">
        <f t="shared" si="26"/>
        <v>3005.8725718431733</v>
      </c>
      <c r="N72" s="149">
        <f>M72/L72</f>
        <v>1001.9575239477244</v>
      </c>
      <c r="O72" s="150">
        <f>L72-I72</f>
        <v>0</v>
      </c>
      <c r="P72" s="151">
        <f>N72-K72</f>
        <v>-148.04247605227556</v>
      </c>
      <c r="Q72" s="152">
        <f>N72/K72</f>
        <v>0.87126741212845604</v>
      </c>
      <c r="R72" s="310"/>
      <c r="S72" s="153">
        <f>S56</f>
        <v>0.25</v>
      </c>
      <c r="T72" s="154">
        <f>INDEX(T56:T71,COUNTA(T56:T71))</f>
        <v>0.4861111111111111</v>
      </c>
      <c r="U72" s="155"/>
      <c r="V72" s="181"/>
      <c r="W72" s="105"/>
      <c r="X72" s="75"/>
      <c r="Y72" s="296"/>
      <c r="Z72" s="297"/>
      <c r="AA72" s="183">
        <f>M72-J72</f>
        <v>-444.12742815682668</v>
      </c>
      <c r="AB72" s="152">
        <f>M72/J72</f>
        <v>0.87126741212845604</v>
      </c>
      <c r="AC72" s="315"/>
    </row>
    <row r="73" spans="1:29" ht="15.75" customHeight="1">
      <c r="A73" s="316" t="s">
        <v>79</v>
      </c>
      <c r="B73" s="120" t="s">
        <v>118</v>
      </c>
      <c r="C73" s="306" t="s">
        <v>138</v>
      </c>
      <c r="D73" s="307"/>
      <c r="E73" s="162">
        <v>25.45</v>
      </c>
      <c r="F73" s="103">
        <v>1068</v>
      </c>
      <c r="G73" s="163">
        <f t="shared" ref="G73:G76" si="27">E73*F73</f>
        <v>27180.6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2921.5805471124668</v>
      </c>
      <c r="N73" s="167">
        <f>M73/L73</f>
        <v>730.39513677811669</v>
      </c>
      <c r="O73" s="169">
        <f>L73-I73</f>
        <v>0</v>
      </c>
      <c r="P73" s="170">
        <f>N73-K73</f>
        <v>-94.604863221883306</v>
      </c>
      <c r="Q73" s="171">
        <f>N73/K73</f>
        <v>0.88532743851892937</v>
      </c>
      <c r="R73" s="308">
        <f>Q89</f>
        <v>0.88758431714136665</v>
      </c>
      <c r="S73" s="172">
        <v>0.25004629629629632</v>
      </c>
      <c r="T73" s="173">
        <v>0.26527777777777778</v>
      </c>
      <c r="U73" s="174"/>
      <c r="V73" s="175">
        <v>21.933333333333298</v>
      </c>
      <c r="W73" s="173"/>
      <c r="X73" s="184"/>
      <c r="Y73" s="311"/>
      <c r="Z73" s="312"/>
      <c r="AA73" s="121">
        <f>M73-J73</f>
        <v>-378.41945288753323</v>
      </c>
      <c r="AB73" s="171">
        <f>M73/J73</f>
        <v>0.88532743851892937</v>
      </c>
      <c r="AC73" s="313">
        <f>AB89</f>
        <v>0.88758431714136665</v>
      </c>
    </row>
    <row r="74" spans="1:29" ht="15.75" customHeight="1">
      <c r="A74" s="317"/>
      <c r="B74" s="106" t="s">
        <v>118</v>
      </c>
      <c r="C74" s="298" t="s">
        <v>139</v>
      </c>
      <c r="D74" s="299"/>
      <c r="E74" s="107">
        <v>25.03</v>
      </c>
      <c r="F74" s="108">
        <v>1870</v>
      </c>
      <c r="G74" s="109">
        <f t="shared" si="27"/>
        <v>46806.1</v>
      </c>
      <c r="H74" s="26"/>
      <c r="I74" s="110">
        <v>4</v>
      </c>
      <c r="J74" s="111">
        <v>3300</v>
      </c>
      <c r="K74" s="112">
        <f t="shared" si="23"/>
        <v>825</v>
      </c>
      <c r="L74" s="113">
        <v>4</v>
      </c>
      <c r="M74" s="111">
        <f>F74/V74*60</f>
        <v>2920.6073752711532</v>
      </c>
      <c r="N74" s="112">
        <f>M74/L74</f>
        <v>730.15184381778829</v>
      </c>
      <c r="O74" s="114">
        <f>L74-I74</f>
        <v>0</v>
      </c>
      <c r="P74" s="115">
        <f>N74-K74</f>
        <v>-94.84815618221171</v>
      </c>
      <c r="Q74" s="116">
        <f>N74/K74</f>
        <v>0.88503253796095549</v>
      </c>
      <c r="R74" s="309"/>
      <c r="S74" s="47">
        <v>0.27569444444444446</v>
      </c>
      <c r="T74" s="48">
        <v>0.30237268518518517</v>
      </c>
      <c r="U74" s="117">
        <v>15.000000000000027</v>
      </c>
      <c r="V74" s="118">
        <v>38.416666666666622</v>
      </c>
      <c r="W74" s="119"/>
      <c r="X74" s="13"/>
      <c r="Y74" s="300"/>
      <c r="Z74" s="301"/>
      <c r="AA74" s="124">
        <f>M74-J74</f>
        <v>-379.39262472884684</v>
      </c>
      <c r="AB74" s="116">
        <f>M74/J74</f>
        <v>0.88503253796095549</v>
      </c>
      <c r="AC74" s="314"/>
    </row>
    <row r="75" spans="1:29" ht="15.75" customHeight="1">
      <c r="A75" s="317"/>
      <c r="B75" s="106" t="s">
        <v>118</v>
      </c>
      <c r="C75" s="298" t="s">
        <v>140</v>
      </c>
      <c r="D75" s="299"/>
      <c r="E75" s="107">
        <v>24.82</v>
      </c>
      <c r="F75" s="108">
        <v>2135</v>
      </c>
      <c r="G75" s="109">
        <f t="shared" si="27"/>
        <v>52990.7</v>
      </c>
      <c r="H75" s="26"/>
      <c r="I75" s="110">
        <v>4</v>
      </c>
      <c r="J75" s="111">
        <v>3300</v>
      </c>
      <c r="K75" s="112">
        <f t="shared" si="23"/>
        <v>825</v>
      </c>
      <c r="L75" s="113">
        <v>4</v>
      </c>
      <c r="M75" s="111">
        <f>F75/V75*60</f>
        <v>2921.3226909920195</v>
      </c>
      <c r="N75" s="112">
        <f>M75/L75</f>
        <v>730.33067274800487</v>
      </c>
      <c r="O75" s="114">
        <f>L75-I75</f>
        <v>0</v>
      </c>
      <c r="P75" s="115">
        <f>N75-K75</f>
        <v>-94.669327251995128</v>
      </c>
      <c r="Q75" s="116">
        <f>N75/K75</f>
        <v>0.885249300300612</v>
      </c>
      <c r="R75" s="309"/>
      <c r="S75" s="47">
        <v>0.31260416666666668</v>
      </c>
      <c r="T75" s="48">
        <v>0.34305555555555556</v>
      </c>
      <c r="U75" s="117">
        <v>14.733333333333372</v>
      </c>
      <c r="V75" s="118">
        <v>43.84999999999998</v>
      </c>
      <c r="W75" s="119"/>
      <c r="X75" s="13"/>
      <c r="Y75" s="300"/>
      <c r="Z75" s="301"/>
      <c r="AA75" s="124">
        <f>M75-J75</f>
        <v>-378.67730900798051</v>
      </c>
      <c r="AB75" s="116">
        <f>M75/J75</f>
        <v>0.885249300300612</v>
      </c>
      <c r="AC75" s="314"/>
    </row>
    <row r="76" spans="1:29" ht="15.75" customHeight="1">
      <c r="A76" s="317"/>
      <c r="B76" s="106" t="s">
        <v>118</v>
      </c>
      <c r="C76" s="298" t="s">
        <v>141</v>
      </c>
      <c r="D76" s="299"/>
      <c r="E76" s="107">
        <v>30</v>
      </c>
      <c r="F76" s="108">
        <v>3340</v>
      </c>
      <c r="G76" s="109">
        <f t="shared" si="27"/>
        <v>100200</v>
      </c>
      <c r="H76" s="26"/>
      <c r="I76" s="110">
        <v>3</v>
      </c>
      <c r="J76" s="111">
        <v>3000</v>
      </c>
      <c r="K76" s="112">
        <f t="shared" si="23"/>
        <v>1000</v>
      </c>
      <c r="L76" s="113">
        <v>3</v>
      </c>
      <c r="M76" s="111">
        <f>F76/V76*60</f>
        <v>2686.3270777479893</v>
      </c>
      <c r="N76" s="112">
        <f>M76/L76</f>
        <v>895.4423592493298</v>
      </c>
      <c r="O76" s="114">
        <f>L76-I76</f>
        <v>0</v>
      </c>
      <c r="P76" s="115">
        <f>N76-K76</f>
        <v>-104.5576407506702</v>
      </c>
      <c r="Q76" s="116">
        <f>N76/K76</f>
        <v>0.8954423592493298</v>
      </c>
      <c r="R76" s="309"/>
      <c r="S76" s="47">
        <v>0.35375000000000001</v>
      </c>
      <c r="T76" s="48">
        <v>0.40555555555555556</v>
      </c>
      <c r="U76" s="117">
        <v>15.400000000000009</v>
      </c>
      <c r="V76" s="118">
        <v>74.599999999999994</v>
      </c>
      <c r="W76" s="119"/>
      <c r="X76" s="123"/>
      <c r="Y76" s="300"/>
      <c r="Z76" s="301"/>
      <c r="AA76" s="124">
        <f>M76-J76</f>
        <v>-313.67292225201072</v>
      </c>
      <c r="AB76" s="116">
        <f>M76/J76</f>
        <v>0.8954423592493298</v>
      </c>
      <c r="AC76" s="314"/>
    </row>
    <row r="77" spans="1:29" ht="15.75" customHeight="1">
      <c r="A77" s="317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17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50"/>
      <c r="Y78" s="300"/>
      <c r="Z78" s="301"/>
      <c r="AA78" s="124"/>
      <c r="AB78" s="116"/>
      <c r="AC78" s="314"/>
    </row>
    <row r="79" spans="1:29" ht="15.75" customHeight="1">
      <c r="A79" s="317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17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17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34"/>
      <c r="X81" s="135"/>
      <c r="Y81" s="300"/>
      <c r="Z81" s="301"/>
      <c r="AA81" s="124"/>
      <c r="AB81" s="116"/>
      <c r="AC81" s="314"/>
    </row>
    <row r="82" spans="1:29" ht="15.75" customHeight="1">
      <c r="A82" s="317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34"/>
      <c r="X82" s="135"/>
      <c r="Y82" s="300"/>
      <c r="Z82" s="301"/>
      <c r="AA82" s="124"/>
      <c r="AB82" s="116"/>
      <c r="AC82" s="314"/>
    </row>
    <row r="83" spans="1:29" ht="15.75" customHeight="1">
      <c r="A83" s="317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34"/>
      <c r="X83" s="135"/>
      <c r="Y83" s="300"/>
      <c r="Z83" s="301"/>
      <c r="AA83" s="124"/>
      <c r="AB83" s="116"/>
      <c r="AC83" s="314"/>
    </row>
    <row r="84" spans="1:29" ht="15.75" customHeight="1">
      <c r="A84" s="317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34"/>
      <c r="X84" s="135"/>
      <c r="Y84" s="300"/>
      <c r="Z84" s="301"/>
      <c r="AA84" s="124"/>
      <c r="AB84" s="116"/>
      <c r="AC84" s="314"/>
    </row>
    <row r="85" spans="1:29" ht="15.75" customHeight="1">
      <c r="A85" s="317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34"/>
      <c r="X85" s="135"/>
      <c r="Y85" s="300"/>
      <c r="Z85" s="301"/>
      <c r="AA85" s="124"/>
      <c r="AB85" s="116"/>
      <c r="AC85" s="314"/>
    </row>
    <row r="86" spans="1:29" ht="15.75" customHeight="1">
      <c r="A86" s="317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34"/>
      <c r="X86" s="135"/>
      <c r="Y86" s="300"/>
      <c r="Z86" s="301"/>
      <c r="AA86" s="124"/>
      <c r="AB86" s="116"/>
      <c r="AC86" s="314"/>
    </row>
    <row r="87" spans="1:29" ht="15.75" customHeight="1">
      <c r="A87" s="317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34"/>
      <c r="X87" s="135"/>
      <c r="Y87" s="300"/>
      <c r="Z87" s="301"/>
      <c r="AA87" s="124"/>
      <c r="AB87" s="116"/>
      <c r="AC87" s="314"/>
    </row>
    <row r="88" spans="1:29" ht="15.75" customHeight="1">
      <c r="A88" s="317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18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28">AVERAGE(I73:I88)</f>
        <v>3.75</v>
      </c>
      <c r="J89" s="148">
        <f t="shared" si="28"/>
        <v>3225</v>
      </c>
      <c r="K89" s="149">
        <f t="shared" ref="K89" si="29">J89/I89</f>
        <v>860</v>
      </c>
      <c r="L89" s="147">
        <f t="shared" ref="L89:M89" si="30">AVERAGE(L73:L88)</f>
        <v>3.75</v>
      </c>
      <c r="M89" s="148">
        <f t="shared" si="30"/>
        <v>2862.4594227809075</v>
      </c>
      <c r="N89" s="149">
        <f>M89/L89</f>
        <v>763.32251274157534</v>
      </c>
      <c r="O89" s="150">
        <f>L89-I89</f>
        <v>0</v>
      </c>
      <c r="P89" s="151">
        <f>N89-K89</f>
        <v>-96.677487258424662</v>
      </c>
      <c r="Q89" s="152">
        <f>N89/K89</f>
        <v>0.88758431714136665</v>
      </c>
      <c r="R89" s="310"/>
      <c r="S89" s="153">
        <f>S73</f>
        <v>0.25004629629629632</v>
      </c>
      <c r="T89" s="154">
        <f>INDEX(T73:T88,COUNTA(T73:T88))</f>
        <v>0.40555555555555556</v>
      </c>
      <c r="U89" s="155"/>
      <c r="V89" s="181"/>
      <c r="W89" s="182"/>
      <c r="X89" s="149"/>
      <c r="Y89" s="296"/>
      <c r="Z89" s="297"/>
      <c r="AA89" s="183">
        <f>M89-J89</f>
        <v>-362.54057721909248</v>
      </c>
      <c r="AB89" s="152">
        <f>M89/J89</f>
        <v>0.88758431714136665</v>
      </c>
      <c r="AC89" s="315"/>
    </row>
    <row r="90" spans="1:29" ht="15.75" customHeight="1">
      <c r="A90" s="302" t="s">
        <v>142</v>
      </c>
      <c r="B90" s="120" t="s">
        <v>116</v>
      </c>
      <c r="C90" s="306" t="s">
        <v>143</v>
      </c>
      <c r="D90" s="307"/>
      <c r="E90" s="162">
        <v>25.64</v>
      </c>
      <c r="F90" s="103">
        <v>1634</v>
      </c>
      <c r="G90" s="163">
        <f t="shared" ref="G90:G93" si="31">E90*F90</f>
        <v>41895.760000000002</v>
      </c>
      <c r="H90" s="164"/>
      <c r="I90" s="165">
        <v>11</v>
      </c>
      <c r="J90" s="166">
        <v>3600</v>
      </c>
      <c r="K90" s="167">
        <f>J90/I90</f>
        <v>327.27272727272725</v>
      </c>
      <c r="L90" s="168">
        <v>11</v>
      </c>
      <c r="M90" s="166">
        <f>F90/V90*60</f>
        <v>3149.0364025695967</v>
      </c>
      <c r="N90" s="167">
        <f>M90/L90</f>
        <v>286.27603659723604</v>
      </c>
      <c r="O90" s="169">
        <f>L90-I90</f>
        <v>0</v>
      </c>
      <c r="P90" s="170">
        <f>N90-K90</f>
        <v>-40.996690675491209</v>
      </c>
      <c r="Q90" s="171">
        <f>N90/K90</f>
        <v>0.87473233404711015</v>
      </c>
      <c r="R90" s="308">
        <f>Q106</f>
        <v>0.86790738438649617</v>
      </c>
      <c r="S90" s="172">
        <v>0.70833333333333337</v>
      </c>
      <c r="T90" s="173">
        <v>0.72995370370370372</v>
      </c>
      <c r="U90" s="174"/>
      <c r="V90" s="175">
        <v>31.133333333333297</v>
      </c>
      <c r="W90" s="173"/>
      <c r="X90" s="184"/>
      <c r="Y90" s="311"/>
      <c r="Z90" s="312"/>
      <c r="AA90" s="121">
        <f>M90-J90</f>
        <v>-450.9635974304033</v>
      </c>
      <c r="AB90" s="171">
        <f>M90/J90</f>
        <v>0.87473233404711015</v>
      </c>
      <c r="AC90" s="313">
        <f>AB106</f>
        <v>0.86790738438649617</v>
      </c>
    </row>
    <row r="91" spans="1:29" ht="15.75" customHeight="1">
      <c r="A91" s="303"/>
      <c r="B91" s="106" t="s">
        <v>116</v>
      </c>
      <c r="C91" s="298" t="s">
        <v>144</v>
      </c>
      <c r="D91" s="299"/>
      <c r="E91" s="107">
        <v>29.52</v>
      </c>
      <c r="F91" s="108">
        <v>2054</v>
      </c>
      <c r="G91" s="109">
        <f t="shared" si="31"/>
        <v>60634.080000000002</v>
      </c>
      <c r="H91" s="26"/>
      <c r="I91" s="110">
        <v>17</v>
      </c>
      <c r="J91" s="111">
        <v>3600</v>
      </c>
      <c r="K91" s="112">
        <f t="shared" si="23"/>
        <v>211.76470588235293</v>
      </c>
      <c r="L91" s="113">
        <v>17</v>
      </c>
      <c r="M91" s="111">
        <f>F91/V91*60</f>
        <v>3118.6840995360699</v>
      </c>
      <c r="N91" s="112">
        <f>M91/L91</f>
        <v>183.45200585506294</v>
      </c>
      <c r="O91" s="114">
        <f>L91-I91</f>
        <v>0</v>
      </c>
      <c r="P91" s="115">
        <f>N91-K91</f>
        <v>-28.312700027289992</v>
      </c>
      <c r="Q91" s="116">
        <f>N91/K91</f>
        <v>0.86630113876001946</v>
      </c>
      <c r="R91" s="309"/>
      <c r="S91" s="47">
        <v>0.73366898148148152</v>
      </c>
      <c r="T91" s="48">
        <v>0.76111111111111107</v>
      </c>
      <c r="U91" s="117">
        <v>5.3500000000000369</v>
      </c>
      <c r="V91" s="118">
        <v>39.516666666666552</v>
      </c>
      <c r="W91" s="119"/>
      <c r="X91" s="13"/>
      <c r="Y91" s="300"/>
      <c r="Z91" s="301"/>
      <c r="AA91" s="124">
        <f>M91-J91</f>
        <v>-481.31590046393012</v>
      </c>
      <c r="AB91" s="116">
        <f>M91/J91</f>
        <v>0.86630113876001946</v>
      </c>
      <c r="AC91" s="314"/>
    </row>
    <row r="92" spans="1:29" ht="15.75" customHeight="1">
      <c r="A92" s="303"/>
      <c r="B92" s="106" t="s">
        <v>116</v>
      </c>
      <c r="C92" s="298" t="s">
        <v>145</v>
      </c>
      <c r="D92" s="299"/>
      <c r="E92" s="107">
        <v>29.85</v>
      </c>
      <c r="F92" s="108">
        <v>2214</v>
      </c>
      <c r="G92" s="109">
        <f t="shared" si="31"/>
        <v>66087.900000000009</v>
      </c>
      <c r="H92" s="26"/>
      <c r="I92" s="110">
        <v>17</v>
      </c>
      <c r="J92" s="111">
        <v>3600</v>
      </c>
      <c r="K92" s="112">
        <f t="shared" si="23"/>
        <v>211.76470588235293</v>
      </c>
      <c r="L92" s="113">
        <v>17</v>
      </c>
      <c r="M92" s="111">
        <f>F92/V92*60</f>
        <v>3118.3098591549337</v>
      </c>
      <c r="N92" s="112">
        <f>M92/L92</f>
        <v>183.42999171499611</v>
      </c>
      <c r="O92" s="114">
        <f>L92-I92</f>
        <v>0</v>
      </c>
      <c r="P92" s="115">
        <f>N92-K92</f>
        <v>-28.334714167356822</v>
      </c>
      <c r="Q92" s="116">
        <f>N92/K92</f>
        <v>0.86619718309859273</v>
      </c>
      <c r="R92" s="309"/>
      <c r="S92" s="47">
        <v>0.7648611111111111</v>
      </c>
      <c r="T92" s="48">
        <v>0.7944444444444444</v>
      </c>
      <c r="U92" s="117">
        <v>5.4000000000000448</v>
      </c>
      <c r="V92" s="118">
        <v>42.599999999999945</v>
      </c>
      <c r="W92" s="119"/>
      <c r="X92" s="13"/>
      <c r="Y92" s="300"/>
      <c r="Z92" s="301"/>
      <c r="AA92" s="124">
        <f>M92-J92</f>
        <v>-481.69014084506625</v>
      </c>
      <c r="AB92" s="116">
        <f>M92/J92</f>
        <v>0.86619718309859273</v>
      </c>
      <c r="AC92" s="314"/>
    </row>
    <row r="93" spans="1:29" ht="15.75" customHeight="1">
      <c r="A93" s="303"/>
      <c r="B93" s="106" t="s">
        <v>118</v>
      </c>
      <c r="C93" s="298" t="s">
        <v>146</v>
      </c>
      <c r="D93" s="299"/>
      <c r="E93" s="107">
        <v>28.57</v>
      </c>
      <c r="F93" s="108">
        <v>1855</v>
      </c>
      <c r="G93" s="109">
        <f t="shared" si="31"/>
        <v>52997.35</v>
      </c>
      <c r="H93" s="26"/>
      <c r="I93" s="110">
        <v>12</v>
      </c>
      <c r="J93" s="111">
        <v>3600</v>
      </c>
      <c r="K93" s="112">
        <f t="shared" si="23"/>
        <v>300</v>
      </c>
      <c r="L93" s="113">
        <v>12</v>
      </c>
      <c r="M93" s="111">
        <f>F93/V93*60</f>
        <v>3111.8359739049442</v>
      </c>
      <c r="N93" s="112">
        <f>M93/L93</f>
        <v>259.31966449207869</v>
      </c>
      <c r="O93" s="114">
        <f>L93-I93</f>
        <v>0</v>
      </c>
      <c r="P93" s="115">
        <f>N93-K93</f>
        <v>-40.680335507921313</v>
      </c>
      <c r="Q93" s="116">
        <f>N93/K93</f>
        <v>0.86439888164026224</v>
      </c>
      <c r="R93" s="309"/>
      <c r="S93" s="47">
        <v>0.79807870370370371</v>
      </c>
      <c r="T93" s="48">
        <v>0.82291666666666663</v>
      </c>
      <c r="U93" s="117">
        <v>5.2333333333334053</v>
      </c>
      <c r="V93" s="118">
        <v>35.766666666666609</v>
      </c>
      <c r="W93" s="119"/>
      <c r="X93" s="123"/>
      <c r="Y93" s="300"/>
      <c r="Z93" s="301"/>
      <c r="AA93" s="124">
        <f>M93-J93</f>
        <v>-488.16402609505576</v>
      </c>
      <c r="AB93" s="116">
        <f>M93/J93</f>
        <v>0.86439888164026224</v>
      </c>
      <c r="AC93" s="314"/>
    </row>
    <row r="94" spans="1:29" ht="15.75" customHeight="1">
      <c r="A94" s="304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04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50"/>
      <c r="Y95" s="300"/>
      <c r="Z95" s="301"/>
      <c r="AA95" s="124"/>
      <c r="AB95" s="116"/>
      <c r="AC95" s="314"/>
    </row>
    <row r="96" spans="1:29" ht="15.75" customHeight="1">
      <c r="A96" s="304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04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04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34"/>
      <c r="X98" s="135"/>
      <c r="Y98" s="300"/>
      <c r="Z98" s="301"/>
      <c r="AA98" s="124"/>
      <c r="AB98" s="116"/>
      <c r="AC98" s="314"/>
    </row>
    <row r="99" spans="1:29" ht="15.75" customHeight="1">
      <c r="A99" s="304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34"/>
      <c r="X99" s="135"/>
      <c r="Y99" s="300"/>
      <c r="Z99" s="301"/>
      <c r="AA99" s="124"/>
      <c r="AB99" s="116"/>
      <c r="AC99" s="314"/>
    </row>
    <row r="100" spans="1:29" ht="15.75" customHeight="1">
      <c r="A100" s="304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04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04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04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04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04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05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32">AVERAGE(I90:I105)</f>
        <v>14.25</v>
      </c>
      <c r="J106" s="148">
        <f t="shared" si="32"/>
        <v>3600</v>
      </c>
      <c r="K106" s="149">
        <f t="shared" ref="K106" si="33">J106/I106</f>
        <v>252.63157894736841</v>
      </c>
      <c r="L106" s="147">
        <f t="shared" ref="L106:M106" si="34">AVERAGE(L90:L105)</f>
        <v>14.25</v>
      </c>
      <c r="M106" s="148">
        <f t="shared" si="34"/>
        <v>3124.4665837913863</v>
      </c>
      <c r="N106" s="149">
        <f>M106/L106</f>
        <v>219.26081289764113</v>
      </c>
      <c r="O106" s="150">
        <f>L106-I106</f>
        <v>0</v>
      </c>
      <c r="P106" s="151">
        <f>N106-K106</f>
        <v>-33.37076604972728</v>
      </c>
      <c r="Q106" s="152">
        <f>N106/K106</f>
        <v>0.86790738438649617</v>
      </c>
      <c r="R106" s="310"/>
      <c r="S106" s="153">
        <f>S90</f>
        <v>0.70833333333333337</v>
      </c>
      <c r="T106" s="154">
        <f>INDEX(T90:T105,COUNTA(T90:T105))</f>
        <v>0.82291666666666663</v>
      </c>
      <c r="U106" s="155"/>
      <c r="V106" s="181"/>
      <c r="W106" s="182"/>
      <c r="X106" s="149"/>
      <c r="Y106" s="296"/>
      <c r="Z106" s="297"/>
      <c r="AA106" s="183">
        <f>M106-J106</f>
        <v>-475.53341620861374</v>
      </c>
      <c r="AB106" s="152">
        <f>M106/J106</f>
        <v>0.86790738438649617</v>
      </c>
      <c r="AC106" s="315"/>
    </row>
    <row r="107" spans="1:29" ht="15.75" customHeight="1">
      <c r="A107" s="316" t="s">
        <v>147</v>
      </c>
      <c r="B107" s="120" t="s">
        <v>118</v>
      </c>
      <c r="C107" s="306" t="s">
        <v>148</v>
      </c>
      <c r="D107" s="307"/>
      <c r="E107" s="162">
        <v>22.48</v>
      </c>
      <c r="F107" s="103">
        <v>2890</v>
      </c>
      <c r="G107" s="163">
        <f t="shared" ref="G107:G109" si="35">E107*F107</f>
        <v>64967.200000000004</v>
      </c>
      <c r="H107" s="164"/>
      <c r="I107" s="165">
        <v>5</v>
      </c>
      <c r="J107" s="166">
        <v>3000</v>
      </c>
      <c r="K107" s="167">
        <f>J107/I107</f>
        <v>600</v>
      </c>
      <c r="L107" s="168">
        <v>5</v>
      </c>
      <c r="M107" s="166">
        <f>F107/V107*60</f>
        <v>2658.8295425504762</v>
      </c>
      <c r="N107" s="167">
        <f>M107/L107</f>
        <v>531.76590851009519</v>
      </c>
      <c r="O107" s="169">
        <f>L107-I107</f>
        <v>0</v>
      </c>
      <c r="P107" s="170">
        <f>N107-K107</f>
        <v>-68.234091489904813</v>
      </c>
      <c r="Q107" s="171">
        <f>N107/K107</f>
        <v>0.88627651418349196</v>
      </c>
      <c r="R107" s="308">
        <f>Q123</f>
        <v>0.88795543556375578</v>
      </c>
      <c r="S107" s="172">
        <v>0.70833333333333337</v>
      </c>
      <c r="T107" s="173">
        <v>0.75362268518518516</v>
      </c>
      <c r="U107" s="174"/>
      <c r="V107" s="175">
        <v>65.216666666666583</v>
      </c>
      <c r="W107" s="176"/>
      <c r="X107" s="177"/>
      <c r="Y107" s="311"/>
      <c r="Z107" s="312"/>
      <c r="AA107" s="121">
        <f>M107-J107</f>
        <v>-341.17045744952384</v>
      </c>
      <c r="AB107" s="171">
        <f>M107/J107</f>
        <v>0.88627651418349207</v>
      </c>
      <c r="AC107" s="313">
        <f>AB123</f>
        <v>0.88795543556375578</v>
      </c>
    </row>
    <row r="108" spans="1:29" ht="15.75" customHeight="1">
      <c r="A108" s="317"/>
      <c r="B108" s="106" t="s">
        <v>118</v>
      </c>
      <c r="C108" s="298" t="s">
        <v>149</v>
      </c>
      <c r="D108" s="299"/>
      <c r="E108" s="107">
        <v>24.54</v>
      </c>
      <c r="F108" s="108">
        <v>2760</v>
      </c>
      <c r="G108" s="109">
        <f t="shared" si="35"/>
        <v>67730.399999999994</v>
      </c>
      <c r="H108" s="26"/>
      <c r="I108" s="110">
        <v>4</v>
      </c>
      <c r="J108" s="111">
        <v>3000</v>
      </c>
      <c r="K108" s="112">
        <f t="shared" ref="K108:K109" si="36">J108/I108</f>
        <v>750</v>
      </c>
      <c r="L108" s="113">
        <v>4</v>
      </c>
      <c r="M108" s="111">
        <f>F108/V108*60</f>
        <v>2656.6844919786076</v>
      </c>
      <c r="N108" s="112">
        <f>M108/L108</f>
        <v>664.17112299465191</v>
      </c>
      <c r="O108" s="114">
        <f>L108-I108</f>
        <v>0</v>
      </c>
      <c r="P108" s="115">
        <f>N108-K108</f>
        <v>-85.82887700534809</v>
      </c>
      <c r="Q108" s="116">
        <f>N108/K108</f>
        <v>0.8855614973262026</v>
      </c>
      <c r="R108" s="309"/>
      <c r="S108" s="47">
        <v>0.75694444444444442</v>
      </c>
      <c r="T108" s="48">
        <v>0.80023148148148149</v>
      </c>
      <c r="U108" s="117">
        <v>4.783333333333335</v>
      </c>
      <c r="V108" s="118">
        <v>62.333333333333378</v>
      </c>
      <c r="W108" s="119"/>
      <c r="X108" s="123"/>
      <c r="Y108" s="300"/>
      <c r="Z108" s="301"/>
      <c r="AA108" s="124">
        <f>M108-J108</f>
        <v>-343.31550802139236</v>
      </c>
      <c r="AB108" s="116">
        <f>M108/J108</f>
        <v>0.8855614973262026</v>
      </c>
      <c r="AC108" s="314"/>
    </row>
    <row r="109" spans="1:29" ht="15.75" customHeight="1">
      <c r="A109" s="317"/>
      <c r="B109" s="106" t="s">
        <v>118</v>
      </c>
      <c r="C109" s="298" t="s">
        <v>150</v>
      </c>
      <c r="D109" s="299"/>
      <c r="E109" s="107">
        <v>17.89</v>
      </c>
      <c r="F109" s="108">
        <v>4663</v>
      </c>
      <c r="G109" s="109">
        <f t="shared" si="35"/>
        <v>83421.070000000007</v>
      </c>
      <c r="H109" s="26"/>
      <c r="I109" s="110">
        <v>4</v>
      </c>
      <c r="J109" s="111">
        <v>3300</v>
      </c>
      <c r="K109" s="112">
        <f t="shared" si="36"/>
        <v>825</v>
      </c>
      <c r="L109" s="113">
        <v>4</v>
      </c>
      <c r="M109" s="111">
        <f>F109/V109*60</f>
        <v>2942.4715162138459</v>
      </c>
      <c r="N109" s="112">
        <f>M109/L109</f>
        <v>735.61787905346148</v>
      </c>
      <c r="O109" s="114">
        <f>L109-I109</f>
        <v>0</v>
      </c>
      <c r="P109" s="115">
        <f>N109-K109</f>
        <v>-89.382120946538521</v>
      </c>
      <c r="Q109" s="116">
        <f>N109/K109</f>
        <v>0.89165803521631692</v>
      </c>
      <c r="R109" s="309"/>
      <c r="S109" s="47">
        <v>0.80347222222222214</v>
      </c>
      <c r="T109" s="48">
        <v>0.86950231481481477</v>
      </c>
      <c r="U109" s="117">
        <v>4.6666666666665435</v>
      </c>
      <c r="V109" s="118">
        <v>95.083333333333385</v>
      </c>
      <c r="W109" s="119"/>
      <c r="X109" s="123"/>
      <c r="Y109" s="300"/>
      <c r="Z109" s="301"/>
      <c r="AA109" s="124">
        <f>M109-J109</f>
        <v>-357.52848378615408</v>
      </c>
      <c r="AB109" s="116">
        <f>M109/J109</f>
        <v>0.89165803521631692</v>
      </c>
      <c r="AC109" s="314"/>
    </row>
    <row r="110" spans="1:29" ht="15.75" customHeight="1">
      <c r="A110" s="317"/>
      <c r="B110" s="106"/>
      <c r="C110" s="298"/>
      <c r="D110" s="299"/>
      <c r="E110" s="107"/>
      <c r="F110" s="108"/>
      <c r="G110" s="109"/>
      <c r="H110" s="26"/>
      <c r="I110" s="110"/>
      <c r="J110" s="111"/>
      <c r="K110" s="112"/>
      <c r="L110" s="113"/>
      <c r="M110" s="111"/>
      <c r="N110" s="112"/>
      <c r="O110" s="114"/>
      <c r="P110" s="115"/>
      <c r="Q110" s="116"/>
      <c r="R110" s="309"/>
      <c r="S110" s="47"/>
      <c r="T110" s="48"/>
      <c r="U110" s="117"/>
      <c r="V110" s="118"/>
      <c r="W110" s="119"/>
      <c r="X110" s="123"/>
      <c r="Y110" s="300"/>
      <c r="Z110" s="301"/>
      <c r="AA110" s="124"/>
      <c r="AB110" s="116"/>
      <c r="AC110" s="314"/>
    </row>
    <row r="111" spans="1:29" ht="15.75" customHeight="1">
      <c r="A111" s="317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17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300"/>
      <c r="Z112" s="301"/>
      <c r="AA112" s="124"/>
      <c r="AB112" s="116"/>
      <c r="AC112" s="314"/>
    </row>
    <row r="113" spans="1:29" ht="15.75" customHeight="1">
      <c r="A113" s="317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17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17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23"/>
      <c r="Y115" s="300"/>
      <c r="Z115" s="301"/>
      <c r="AA115" s="124"/>
      <c r="AB115" s="116"/>
      <c r="AC115" s="314"/>
    </row>
    <row r="116" spans="1:29" ht="15.75" customHeight="1">
      <c r="A116" s="317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23"/>
      <c r="Y116" s="300"/>
      <c r="Z116" s="301"/>
      <c r="AA116" s="124"/>
      <c r="AB116" s="116"/>
      <c r="AC116" s="314"/>
    </row>
    <row r="117" spans="1:29" ht="15.75" customHeight="1">
      <c r="A117" s="317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23"/>
      <c r="Y117" s="300"/>
      <c r="Z117" s="301"/>
      <c r="AA117" s="124"/>
      <c r="AB117" s="116"/>
      <c r="AC117" s="314"/>
    </row>
    <row r="118" spans="1:29" ht="15.75" customHeight="1">
      <c r="A118" s="317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23"/>
      <c r="Y118" s="300"/>
      <c r="Z118" s="301"/>
      <c r="AA118" s="124"/>
      <c r="AB118" s="116"/>
      <c r="AC118" s="314"/>
    </row>
    <row r="119" spans="1:29" ht="15.75" customHeight="1">
      <c r="A119" s="317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23"/>
      <c r="Y119" s="300"/>
      <c r="Z119" s="301"/>
      <c r="AA119" s="124"/>
      <c r="AB119" s="116"/>
      <c r="AC119" s="314"/>
    </row>
    <row r="120" spans="1:29" ht="15.75" customHeight="1">
      <c r="A120" s="317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23"/>
      <c r="Y120" s="300"/>
      <c r="Z120" s="301"/>
      <c r="AA120" s="124"/>
      <c r="AB120" s="116"/>
      <c r="AC120" s="314"/>
    </row>
    <row r="121" spans="1:29" ht="15.75" customHeight="1">
      <c r="A121" s="317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23"/>
      <c r="Y121" s="300"/>
      <c r="Z121" s="301"/>
      <c r="AA121" s="124"/>
      <c r="AB121" s="116"/>
      <c r="AC121" s="314"/>
    </row>
    <row r="122" spans="1:29" ht="15.75" customHeight="1">
      <c r="A122" s="317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18"/>
      <c r="B123" s="144" t="s">
        <v>124</v>
      </c>
      <c r="C123" s="295"/>
      <c r="D123" s="295"/>
      <c r="E123" s="145"/>
      <c r="F123" s="105"/>
      <c r="G123" s="146"/>
      <c r="H123" s="75"/>
      <c r="I123" s="147">
        <f t="shared" ref="I123:J123" si="37">AVERAGE(I107:I122)</f>
        <v>4.333333333333333</v>
      </c>
      <c r="J123" s="148">
        <f t="shared" si="37"/>
        <v>3100</v>
      </c>
      <c r="K123" s="149">
        <f t="shared" ref="K123" si="38">J123/I123</f>
        <v>715.38461538461547</v>
      </c>
      <c r="L123" s="147">
        <f t="shared" ref="L123:M123" si="39">AVERAGE(L107:L122)</f>
        <v>4.333333333333333</v>
      </c>
      <c r="M123" s="148">
        <f t="shared" si="39"/>
        <v>2752.6618502476431</v>
      </c>
      <c r="N123" s="149">
        <f>M123/L123</f>
        <v>635.22965774945612</v>
      </c>
      <c r="O123" s="150">
        <f>L123-I123</f>
        <v>0</v>
      </c>
      <c r="P123" s="151">
        <f>N123-K123</f>
        <v>-80.154957635159349</v>
      </c>
      <c r="Q123" s="152">
        <f>N123/K123</f>
        <v>0.88795543556375578</v>
      </c>
      <c r="R123" s="310"/>
      <c r="S123" s="153">
        <f>S107</f>
        <v>0.70833333333333337</v>
      </c>
      <c r="T123" s="154">
        <f>INDEX(T107:T122,COUNTA(T107:T122))</f>
        <v>0.86950231481481477</v>
      </c>
      <c r="U123" s="155"/>
      <c r="V123" s="181"/>
      <c r="W123" s="105"/>
      <c r="X123" s="75"/>
      <c r="Y123" s="296"/>
      <c r="Z123" s="297"/>
      <c r="AA123" s="183">
        <f>M123-J123</f>
        <v>-347.33814975235691</v>
      </c>
      <c r="AB123" s="152">
        <f>M123/J123</f>
        <v>0.88795543556375578</v>
      </c>
      <c r="AC123" s="315"/>
    </row>
    <row r="124" spans="1:29" ht="15.75" customHeight="1">
      <c r="A124" s="302" t="s">
        <v>151</v>
      </c>
      <c r="B124" s="120" t="s">
        <v>118</v>
      </c>
      <c r="C124" s="306" t="s">
        <v>152</v>
      </c>
      <c r="D124" s="307"/>
      <c r="E124" s="162">
        <v>16.7</v>
      </c>
      <c r="F124" s="103">
        <v>1864</v>
      </c>
      <c r="G124" s="163">
        <f t="shared" ref="G124:G127" si="40">E124*F124</f>
        <v>31128.799999999999</v>
      </c>
      <c r="H124" s="164"/>
      <c r="I124" s="165">
        <v>3</v>
      </c>
      <c r="J124" s="166">
        <v>3300</v>
      </c>
      <c r="K124" s="167">
        <f>J124/I124</f>
        <v>1100</v>
      </c>
      <c r="L124" s="168">
        <v>3</v>
      </c>
      <c r="M124" s="166">
        <f>F124/V124*60</f>
        <v>2947.0355731225281</v>
      </c>
      <c r="N124" s="167">
        <f>M124/L124</f>
        <v>982.34519104084268</v>
      </c>
      <c r="O124" s="169">
        <f>L124-I124</f>
        <v>0</v>
      </c>
      <c r="P124" s="170">
        <f>N124-K124</f>
        <v>-117.65480895915732</v>
      </c>
      <c r="Q124" s="171">
        <f>N124/K124</f>
        <v>0.89304108276440242</v>
      </c>
      <c r="R124" s="308">
        <f>Q140</f>
        <v>0.89237400819563761</v>
      </c>
      <c r="S124" s="172">
        <v>0.7083680555555556</v>
      </c>
      <c r="T124" s="173">
        <v>0.73472222222222228</v>
      </c>
      <c r="U124" s="174"/>
      <c r="V124" s="175">
        <v>37.950000000000017</v>
      </c>
      <c r="W124" s="176"/>
      <c r="X124" s="177"/>
      <c r="Y124" s="311"/>
      <c r="Z124" s="312"/>
      <c r="AA124" s="121">
        <f>M124-J124</f>
        <v>-352.96442687747185</v>
      </c>
      <c r="AB124" s="171">
        <f>M124/J124</f>
        <v>0.89304108276440242</v>
      </c>
      <c r="AC124" s="313">
        <f>AB140</f>
        <v>0.89237400819563761</v>
      </c>
    </row>
    <row r="125" spans="1:29" ht="15.75" customHeight="1">
      <c r="A125" s="303"/>
      <c r="B125" s="106" t="s">
        <v>118</v>
      </c>
      <c r="C125" s="298" t="s">
        <v>153</v>
      </c>
      <c r="D125" s="299"/>
      <c r="E125" s="107">
        <v>22.28</v>
      </c>
      <c r="F125" s="108">
        <v>1762</v>
      </c>
      <c r="G125" s="109">
        <f t="shared" si="40"/>
        <v>39257.360000000001</v>
      </c>
      <c r="H125" s="26"/>
      <c r="I125" s="110">
        <v>5</v>
      </c>
      <c r="J125" s="111">
        <v>3300</v>
      </c>
      <c r="K125" s="112">
        <f t="shared" ref="K125:K162" si="41">J125/I125</f>
        <v>660</v>
      </c>
      <c r="L125" s="113">
        <v>5</v>
      </c>
      <c r="M125" s="111">
        <f>F125/V125*60</f>
        <v>2944.846796657393</v>
      </c>
      <c r="N125" s="112">
        <f>M125/L125</f>
        <v>588.96935933147859</v>
      </c>
      <c r="O125" s="114">
        <f>L125-I125</f>
        <v>0</v>
      </c>
      <c r="P125" s="115">
        <f>N125-K125</f>
        <v>-71.030640668521414</v>
      </c>
      <c r="Q125" s="116">
        <f>N125/K125</f>
        <v>0.89237781716890696</v>
      </c>
      <c r="R125" s="309"/>
      <c r="S125" s="47">
        <v>0.73826388888888894</v>
      </c>
      <c r="T125" s="48">
        <v>0.7631944444444444</v>
      </c>
      <c r="U125" s="117">
        <v>5.0999999999999979</v>
      </c>
      <c r="V125" s="118">
        <v>35.899999999999856</v>
      </c>
      <c r="W125" s="119"/>
      <c r="X125" s="123"/>
      <c r="Y125" s="300"/>
      <c r="Z125" s="301"/>
      <c r="AA125" s="124">
        <f>M125-J125</f>
        <v>-355.15320334260696</v>
      </c>
      <c r="AB125" s="116">
        <f>M125/J125</f>
        <v>0.89237781716890696</v>
      </c>
      <c r="AC125" s="314"/>
    </row>
    <row r="126" spans="1:29" ht="15.75" customHeight="1">
      <c r="A126" s="303"/>
      <c r="B126" s="106" t="s">
        <v>118</v>
      </c>
      <c r="C126" s="298" t="s">
        <v>154</v>
      </c>
      <c r="D126" s="299"/>
      <c r="E126" s="107">
        <v>18.18</v>
      </c>
      <c r="F126" s="108">
        <v>914</v>
      </c>
      <c r="G126" s="109">
        <f t="shared" si="40"/>
        <v>16616.52</v>
      </c>
      <c r="H126" s="26"/>
      <c r="I126" s="110">
        <v>4</v>
      </c>
      <c r="J126" s="111">
        <v>3300</v>
      </c>
      <c r="K126" s="112">
        <f t="shared" si="41"/>
        <v>825</v>
      </c>
      <c r="L126" s="113">
        <v>4</v>
      </c>
      <c r="M126" s="111">
        <f>F126/V126*60</f>
        <v>2945.747538048347</v>
      </c>
      <c r="N126" s="112">
        <f>M126/L126</f>
        <v>736.43688451208675</v>
      </c>
      <c r="O126" s="114">
        <f>L126-I126</f>
        <v>0</v>
      </c>
      <c r="P126" s="115">
        <f>N126-K126</f>
        <v>-88.563115487913251</v>
      </c>
      <c r="Q126" s="116">
        <f>N126/K126</f>
        <v>0.89265076910555974</v>
      </c>
      <c r="R126" s="309"/>
      <c r="S126" s="47">
        <v>0.76693287037037039</v>
      </c>
      <c r="T126" s="48">
        <v>0.77986111111111112</v>
      </c>
      <c r="U126" s="117">
        <v>5.3833333333334288</v>
      </c>
      <c r="V126" s="118">
        <v>18.616666666666646</v>
      </c>
      <c r="W126" s="119"/>
      <c r="X126" s="123"/>
      <c r="Y126" s="300"/>
      <c r="Z126" s="301"/>
      <c r="AA126" s="124">
        <f>M126-J126</f>
        <v>-354.252461951653</v>
      </c>
      <c r="AB126" s="116">
        <f>M126/J126</f>
        <v>0.89265076910555974</v>
      </c>
      <c r="AC126" s="314"/>
    </row>
    <row r="127" spans="1:29" ht="15.75" customHeight="1">
      <c r="A127" s="303"/>
      <c r="B127" s="106" t="s">
        <v>118</v>
      </c>
      <c r="C127" s="298" t="s">
        <v>155</v>
      </c>
      <c r="D127" s="299"/>
      <c r="E127" s="107">
        <v>16.66</v>
      </c>
      <c r="F127" s="108">
        <v>6922</v>
      </c>
      <c r="G127" s="109">
        <f t="shared" si="40"/>
        <v>115320.52</v>
      </c>
      <c r="H127" s="26"/>
      <c r="I127" s="110">
        <v>4</v>
      </c>
      <c r="J127" s="111">
        <v>3300</v>
      </c>
      <c r="K127" s="112">
        <f t="shared" si="41"/>
        <v>825</v>
      </c>
      <c r="L127" s="113">
        <v>4</v>
      </c>
      <c r="M127" s="111">
        <f>F127/V127*60</f>
        <v>2941.7070003541485</v>
      </c>
      <c r="N127" s="112">
        <f>M127/L127</f>
        <v>735.42675008853712</v>
      </c>
      <c r="O127" s="114">
        <f>L127-I127</f>
        <v>0</v>
      </c>
      <c r="P127" s="115">
        <f>N127-K127</f>
        <v>-89.573249911462881</v>
      </c>
      <c r="Q127" s="116">
        <f>N127/K127</f>
        <v>0.89142636374368134</v>
      </c>
      <c r="R127" s="309"/>
      <c r="S127" s="47">
        <v>0.78333333333333333</v>
      </c>
      <c r="T127" s="48">
        <v>0.88137731481481485</v>
      </c>
      <c r="U127" s="117">
        <v>4.9999999999999822</v>
      </c>
      <c r="V127" s="118">
        <v>141.18333333333339</v>
      </c>
      <c r="W127" s="119"/>
      <c r="X127" s="123"/>
      <c r="Y127" s="300"/>
      <c r="Z127" s="301"/>
      <c r="AA127" s="124">
        <f>M127-J127</f>
        <v>-358.29299964585152</v>
      </c>
      <c r="AB127" s="116">
        <f>M127/J127</f>
        <v>0.89142636374368134</v>
      </c>
      <c r="AC127" s="314"/>
    </row>
    <row r="128" spans="1:29" ht="15.75" customHeight="1">
      <c r="A128" s="304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04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300"/>
      <c r="Z129" s="301"/>
      <c r="AA129" s="124"/>
      <c r="AB129" s="116"/>
      <c r="AC129" s="314"/>
    </row>
    <row r="130" spans="1:29" ht="15.75" customHeight="1">
      <c r="A130" s="304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04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04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300"/>
      <c r="Z132" s="301"/>
      <c r="AA132" s="124"/>
      <c r="AB132" s="116"/>
      <c r="AC132" s="314"/>
    </row>
    <row r="133" spans="1:29" ht="15.75" customHeight="1">
      <c r="A133" s="304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300"/>
      <c r="Z133" s="301"/>
      <c r="AA133" s="124"/>
      <c r="AB133" s="116"/>
      <c r="AC133" s="314"/>
    </row>
    <row r="134" spans="1:29" ht="15.75" customHeight="1">
      <c r="A134" s="304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04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04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04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04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04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05"/>
      <c r="B140" s="144" t="s">
        <v>124</v>
      </c>
      <c r="C140" s="295"/>
      <c r="D140" s="295"/>
      <c r="E140" s="145"/>
      <c r="F140" s="105"/>
      <c r="G140" s="146"/>
      <c r="H140" s="75"/>
      <c r="I140" s="147">
        <f t="shared" ref="I140:J140" si="42">AVERAGE(I124:I139)</f>
        <v>4</v>
      </c>
      <c r="J140" s="148">
        <f t="shared" si="42"/>
        <v>3300</v>
      </c>
      <c r="K140" s="149">
        <f t="shared" ref="K140" si="43">J140/I140</f>
        <v>825</v>
      </c>
      <c r="L140" s="147">
        <f t="shared" ref="L140:M140" si="44">AVERAGE(L124:L139)</f>
        <v>4</v>
      </c>
      <c r="M140" s="148">
        <f t="shared" si="44"/>
        <v>2944.8342270456042</v>
      </c>
      <c r="N140" s="149">
        <f>M140/L140</f>
        <v>736.20855676140104</v>
      </c>
      <c r="O140" s="150">
        <f>L140-I140</f>
        <v>0</v>
      </c>
      <c r="P140" s="151">
        <f>N140-K140</f>
        <v>-88.791443238598958</v>
      </c>
      <c r="Q140" s="152">
        <f>N140/K140</f>
        <v>0.89237400819563761</v>
      </c>
      <c r="R140" s="310"/>
      <c r="S140" s="153">
        <f>S124</f>
        <v>0.7083680555555556</v>
      </c>
      <c r="T140" s="154">
        <f>INDEX(T124:T139,COUNTA(T124:T139))</f>
        <v>0.88137731481481485</v>
      </c>
      <c r="U140" s="155"/>
      <c r="V140" s="181"/>
      <c r="W140" s="105"/>
      <c r="X140" s="75"/>
      <c r="Y140" s="296"/>
      <c r="Z140" s="297"/>
      <c r="AA140" s="183">
        <f>M140-J140</f>
        <v>-355.16577295439583</v>
      </c>
      <c r="AB140" s="152">
        <f>M140/J140</f>
        <v>0.89237400819563761</v>
      </c>
      <c r="AC140" s="315"/>
    </row>
    <row r="141" spans="1:29" ht="15.75" customHeight="1">
      <c r="A141" s="316" t="s">
        <v>156</v>
      </c>
      <c r="B141" s="120" t="s">
        <v>118</v>
      </c>
      <c r="C141" s="306" t="s">
        <v>157</v>
      </c>
      <c r="D141" s="307"/>
      <c r="E141" s="162">
        <v>14.03</v>
      </c>
      <c r="F141" s="103">
        <v>1918</v>
      </c>
      <c r="G141" s="163">
        <f t="shared" ref="G141:G144" si="45">E141*F141</f>
        <v>26909.539999999997</v>
      </c>
      <c r="H141" s="164">
        <v>2</v>
      </c>
      <c r="I141" s="165">
        <v>3</v>
      </c>
      <c r="J141" s="166">
        <v>3000</v>
      </c>
      <c r="K141" s="167">
        <f>J141/I141</f>
        <v>1000</v>
      </c>
      <c r="L141" s="168">
        <v>3</v>
      </c>
      <c r="M141" s="166">
        <f>F141/V141*60</f>
        <v>2682.5174825174831</v>
      </c>
      <c r="N141" s="167">
        <f>M141/L141</f>
        <v>894.17249417249434</v>
      </c>
      <c r="O141" s="169">
        <f>L141-I141</f>
        <v>0</v>
      </c>
      <c r="P141" s="170">
        <f>N141-K141</f>
        <v>-105.82750582750566</v>
      </c>
      <c r="Q141" s="171">
        <f>N141/K141</f>
        <v>0.89417249417249434</v>
      </c>
      <c r="R141" s="308">
        <f>Q157</f>
        <v>0.88614861538721534</v>
      </c>
      <c r="S141" s="172">
        <v>0.70840277777777783</v>
      </c>
      <c r="T141" s="173">
        <v>0.73819444444444449</v>
      </c>
      <c r="U141" s="174"/>
      <c r="V141" s="175">
        <v>42.899999999999991</v>
      </c>
      <c r="W141" s="176"/>
      <c r="X141" s="177"/>
      <c r="Y141" s="311"/>
      <c r="Z141" s="312"/>
      <c r="AA141" s="121">
        <f>M141-J141</f>
        <v>-317.48251748251687</v>
      </c>
      <c r="AB141" s="171">
        <f>M141/J141</f>
        <v>0.89417249417249434</v>
      </c>
      <c r="AC141" s="313">
        <f>AB157</f>
        <v>0.88614861538721534</v>
      </c>
    </row>
    <row r="142" spans="1:29" ht="15.75" customHeight="1">
      <c r="A142" s="317"/>
      <c r="B142" s="106" t="s">
        <v>118</v>
      </c>
      <c r="C142" s="298" t="s">
        <v>158</v>
      </c>
      <c r="D142" s="299"/>
      <c r="E142" s="107">
        <v>18.18</v>
      </c>
      <c r="F142" s="108">
        <v>1821</v>
      </c>
      <c r="G142" s="109">
        <f t="shared" si="45"/>
        <v>33105.78</v>
      </c>
      <c r="H142" s="26"/>
      <c r="I142" s="110">
        <v>4</v>
      </c>
      <c r="J142" s="111">
        <v>3000</v>
      </c>
      <c r="K142" s="112">
        <f t="shared" si="41"/>
        <v>750</v>
      </c>
      <c r="L142" s="113">
        <v>4</v>
      </c>
      <c r="M142" s="111">
        <f>F142/V142*60</f>
        <v>2685.6206472757058</v>
      </c>
      <c r="N142" s="112">
        <f>M142/L142</f>
        <v>671.40516181892644</v>
      </c>
      <c r="O142" s="114">
        <f>L142-I142</f>
        <v>0</v>
      </c>
      <c r="P142" s="115">
        <f>N142-K142</f>
        <v>-78.594838181073555</v>
      </c>
      <c r="Q142" s="116">
        <f>N142/K142</f>
        <v>0.89520688242523527</v>
      </c>
      <c r="R142" s="309"/>
      <c r="S142" s="47">
        <v>0.74883101851851852</v>
      </c>
      <c r="T142" s="48">
        <v>0.77708333333333335</v>
      </c>
      <c r="U142" s="117">
        <v>15.31666666666661</v>
      </c>
      <c r="V142" s="118">
        <v>40.683333333333351</v>
      </c>
      <c r="W142" s="119"/>
      <c r="X142" s="123"/>
      <c r="Y142" s="300"/>
      <c r="Z142" s="301"/>
      <c r="AA142" s="124">
        <f>M142-J142</f>
        <v>-314.37935272429422</v>
      </c>
      <c r="AB142" s="116">
        <f>M142/J142</f>
        <v>0.89520688242523527</v>
      </c>
      <c r="AC142" s="314"/>
    </row>
    <row r="143" spans="1:29" ht="15.75" customHeight="1">
      <c r="A143" s="317"/>
      <c r="B143" s="106" t="s">
        <v>118</v>
      </c>
      <c r="C143" s="298" t="s">
        <v>159</v>
      </c>
      <c r="D143" s="299"/>
      <c r="E143" s="107">
        <v>14.28</v>
      </c>
      <c r="F143" s="108">
        <v>4781</v>
      </c>
      <c r="G143" s="109">
        <f t="shared" si="45"/>
        <v>68272.679999999993</v>
      </c>
      <c r="H143" s="26">
        <v>2</v>
      </c>
      <c r="I143" s="110">
        <v>3</v>
      </c>
      <c r="J143" s="111">
        <v>3600</v>
      </c>
      <c r="K143" s="112">
        <f t="shared" si="41"/>
        <v>1200</v>
      </c>
      <c r="L143" s="113">
        <v>3</v>
      </c>
      <c r="M143" s="111">
        <f>F143/V143*60</f>
        <v>3114.6579804560256</v>
      </c>
      <c r="N143" s="112">
        <f>M143/L143</f>
        <v>1038.2193268186752</v>
      </c>
      <c r="O143" s="114">
        <f>L143-I143</f>
        <v>0</v>
      </c>
      <c r="P143" s="115">
        <f>N143-K143</f>
        <v>-161.7806731813248</v>
      </c>
      <c r="Q143" s="116">
        <f>N143/K143</f>
        <v>0.86518277234889596</v>
      </c>
      <c r="R143" s="309"/>
      <c r="S143" s="47">
        <v>0.78749999999999998</v>
      </c>
      <c r="T143" s="48">
        <v>0.85145833333333332</v>
      </c>
      <c r="U143" s="117">
        <v>14.999999999999947</v>
      </c>
      <c r="V143" s="118">
        <v>92.100000000000009</v>
      </c>
      <c r="W143" s="119">
        <v>0.85145833333333332</v>
      </c>
      <c r="X143" s="123">
        <v>0.90555555555555556</v>
      </c>
      <c r="Y143" s="300"/>
      <c r="Z143" s="301"/>
      <c r="AA143" s="124">
        <f>M143-J143</f>
        <v>-485.3420195439744</v>
      </c>
      <c r="AB143" s="116">
        <f>M143/J143</f>
        <v>0.86518277234889596</v>
      </c>
      <c r="AC143" s="314"/>
    </row>
    <row r="144" spans="1:29" ht="15.75" customHeight="1">
      <c r="A144" s="317"/>
      <c r="B144" s="106" t="s">
        <v>118</v>
      </c>
      <c r="C144" s="298" t="s">
        <v>157</v>
      </c>
      <c r="D144" s="299"/>
      <c r="E144" s="107">
        <v>14.03</v>
      </c>
      <c r="F144" s="108">
        <v>4878</v>
      </c>
      <c r="G144" s="109">
        <f t="shared" si="45"/>
        <v>68438.34</v>
      </c>
      <c r="H144" s="26"/>
      <c r="I144" s="110">
        <v>3</v>
      </c>
      <c r="J144" s="111">
        <v>3000</v>
      </c>
      <c r="K144" s="112">
        <f t="shared" si="41"/>
        <v>1000</v>
      </c>
      <c r="L144" s="113">
        <v>3</v>
      </c>
      <c r="M144" s="111">
        <f>F144/V144*60</f>
        <v>2682.676443629699</v>
      </c>
      <c r="N144" s="112">
        <f>M144/L144</f>
        <v>894.22548120989961</v>
      </c>
      <c r="O144" s="114">
        <f>L144-I144</f>
        <v>0</v>
      </c>
      <c r="P144" s="115">
        <f>N144-K144</f>
        <v>-105.77451879010039</v>
      </c>
      <c r="Q144" s="116">
        <f>N144/K144</f>
        <v>0.89422548120989964</v>
      </c>
      <c r="R144" s="309"/>
      <c r="S144" s="47">
        <v>0.90555555555555556</v>
      </c>
      <c r="T144" s="48">
        <v>0.98131944444444441</v>
      </c>
      <c r="U144" s="117">
        <v>77.900000000000034</v>
      </c>
      <c r="V144" s="118">
        <v>109.09999999999995</v>
      </c>
      <c r="W144" s="119"/>
      <c r="X144" s="123"/>
      <c r="Y144" s="300"/>
      <c r="Z144" s="301"/>
      <c r="AA144" s="124">
        <f>M144-J144</f>
        <v>-317.32355637030105</v>
      </c>
      <c r="AB144" s="116">
        <f>M144/J144</f>
        <v>0.89422548120989964</v>
      </c>
      <c r="AC144" s="314"/>
    </row>
    <row r="145" spans="1:29" ht="15.75" customHeight="1">
      <c r="A145" s="317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17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17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17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17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17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17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34"/>
      <c r="X151" s="135"/>
      <c r="Y151" s="300"/>
      <c r="Z151" s="301"/>
      <c r="AA151" s="124"/>
      <c r="AB151" s="116"/>
      <c r="AC151" s="314"/>
    </row>
    <row r="152" spans="1:29" ht="15.75" customHeight="1">
      <c r="A152" s="317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34"/>
      <c r="X152" s="135"/>
      <c r="Y152" s="300"/>
      <c r="Z152" s="301"/>
      <c r="AA152" s="124"/>
      <c r="AB152" s="116"/>
      <c r="AC152" s="314"/>
    </row>
    <row r="153" spans="1:29" ht="15.75" customHeight="1">
      <c r="A153" s="317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34"/>
      <c r="X153" s="135"/>
      <c r="Y153" s="300"/>
      <c r="Z153" s="301"/>
      <c r="AA153" s="124"/>
      <c r="AB153" s="116"/>
      <c r="AC153" s="314"/>
    </row>
    <row r="154" spans="1:29" ht="15.75" customHeight="1">
      <c r="A154" s="317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34"/>
      <c r="X154" s="135"/>
      <c r="Y154" s="300"/>
      <c r="Z154" s="301"/>
      <c r="AA154" s="124"/>
      <c r="AB154" s="116"/>
      <c r="AC154" s="314"/>
    </row>
    <row r="155" spans="1:29" ht="15.75" customHeight="1">
      <c r="A155" s="317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34"/>
      <c r="X155" s="135"/>
      <c r="Y155" s="300"/>
      <c r="Z155" s="301"/>
      <c r="AA155" s="124"/>
      <c r="AB155" s="116"/>
      <c r="AC155" s="314"/>
    </row>
    <row r="156" spans="1:29" ht="15.75" customHeight="1">
      <c r="A156" s="317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18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46">AVERAGE(I141:I156)</f>
        <v>3.25</v>
      </c>
      <c r="J157" s="148">
        <f t="shared" si="46"/>
        <v>3150</v>
      </c>
      <c r="K157" s="149">
        <f t="shared" ref="K157" si="47">J157/I157</f>
        <v>969.23076923076928</v>
      </c>
      <c r="L157" s="147">
        <f t="shared" ref="L157:M157" si="48">AVERAGE(L141:L156)</f>
        <v>3.25</v>
      </c>
      <c r="M157" s="148">
        <f t="shared" si="48"/>
        <v>2791.3681384697284</v>
      </c>
      <c r="N157" s="149">
        <f t="shared" ref="N157:N162" si="49">M157/L157</f>
        <v>858.88250414453182</v>
      </c>
      <c r="O157" s="150">
        <f t="shared" ref="O157:O162" si="50">L157-I157</f>
        <v>0</v>
      </c>
      <c r="P157" s="151">
        <f t="shared" ref="P157:P162" si="51">N157-K157</f>
        <v>-110.34826508623746</v>
      </c>
      <c r="Q157" s="152">
        <f t="shared" ref="Q157:Q162" si="52">N157/K157</f>
        <v>0.88614861538721534</v>
      </c>
      <c r="R157" s="310"/>
      <c r="S157" s="153">
        <f>S141</f>
        <v>0.70840277777777783</v>
      </c>
      <c r="T157" s="154">
        <f>INDEX(T141:T156,COUNTA(T141:T156))</f>
        <v>0.98131944444444441</v>
      </c>
      <c r="U157" s="155"/>
      <c r="V157" s="181"/>
      <c r="W157" s="105"/>
      <c r="X157" s="75"/>
      <c r="Y157" s="296"/>
      <c r="Z157" s="297"/>
      <c r="AA157" s="183">
        <f t="shared" ref="AA157:AA162" si="53">M157-J157</f>
        <v>-358.63186153027164</v>
      </c>
      <c r="AB157" s="152">
        <f t="shared" ref="AB157:AB162" si="54">M157/J157</f>
        <v>0.88614861538721534</v>
      </c>
      <c r="AC157" s="315"/>
    </row>
    <row r="158" spans="1:29" ht="15.75" customHeight="1">
      <c r="A158" s="302" t="s">
        <v>160</v>
      </c>
      <c r="B158" s="120" t="s">
        <v>118</v>
      </c>
      <c r="C158" s="306" t="s">
        <v>161</v>
      </c>
      <c r="D158" s="307"/>
      <c r="E158" s="162">
        <v>18.18</v>
      </c>
      <c r="F158" s="103">
        <v>1385</v>
      </c>
      <c r="G158" s="163">
        <f t="shared" ref="G158:G162" si="55">E158*F158</f>
        <v>25179.3</v>
      </c>
      <c r="H158" s="164"/>
      <c r="I158" s="165">
        <v>3</v>
      </c>
      <c r="J158" s="166">
        <v>3600</v>
      </c>
      <c r="K158" s="167">
        <f>J158/I158</f>
        <v>1200</v>
      </c>
      <c r="L158" s="168">
        <v>3</v>
      </c>
      <c r="M158" s="166">
        <f>F158/V158*60</f>
        <v>3116.2500000000045</v>
      </c>
      <c r="N158" s="167">
        <f t="shared" si="49"/>
        <v>1038.7500000000016</v>
      </c>
      <c r="O158" s="169">
        <f t="shared" si="50"/>
        <v>0</v>
      </c>
      <c r="P158" s="170">
        <f t="shared" si="51"/>
        <v>-161.24999999999841</v>
      </c>
      <c r="Q158" s="171">
        <f t="shared" si="52"/>
        <v>0.86562500000000131</v>
      </c>
      <c r="R158" s="308">
        <f>Q174</f>
        <v>0.87293125888071166</v>
      </c>
      <c r="S158" s="172">
        <v>0.70856481481481481</v>
      </c>
      <c r="T158" s="173">
        <v>0.7270833333333333</v>
      </c>
      <c r="U158" s="174"/>
      <c r="V158" s="175">
        <v>26.666666666666625</v>
      </c>
      <c r="W158" s="173"/>
      <c r="X158" s="184"/>
      <c r="Y158" s="311"/>
      <c r="Z158" s="312"/>
      <c r="AA158" s="186">
        <f t="shared" si="53"/>
        <v>-483.74999999999545</v>
      </c>
      <c r="AB158" s="171">
        <f t="shared" si="54"/>
        <v>0.86562500000000131</v>
      </c>
      <c r="AC158" s="313">
        <f>AB174</f>
        <v>0.87293125888071155</v>
      </c>
    </row>
    <row r="159" spans="1:29" ht="15.75" customHeight="1">
      <c r="A159" s="303"/>
      <c r="B159" s="106" t="s">
        <v>118</v>
      </c>
      <c r="C159" s="298" t="s">
        <v>162</v>
      </c>
      <c r="D159" s="299"/>
      <c r="E159" s="107">
        <v>24.82</v>
      </c>
      <c r="F159" s="108">
        <v>2702</v>
      </c>
      <c r="G159" s="109">
        <f t="shared" si="55"/>
        <v>67063.64</v>
      </c>
      <c r="H159" s="26"/>
      <c r="I159" s="110">
        <v>4</v>
      </c>
      <c r="J159" s="111">
        <v>3300</v>
      </c>
      <c r="K159" s="112">
        <f t="shared" si="41"/>
        <v>825</v>
      </c>
      <c r="L159" s="113">
        <v>4</v>
      </c>
      <c r="M159" s="111">
        <f>F159/V159*60</f>
        <v>2921.9585461099464</v>
      </c>
      <c r="N159" s="112">
        <f t="shared" si="49"/>
        <v>730.4896365274866</v>
      </c>
      <c r="O159" s="114">
        <f t="shared" si="50"/>
        <v>0</v>
      </c>
      <c r="P159" s="115">
        <f t="shared" si="51"/>
        <v>-94.510363472513404</v>
      </c>
      <c r="Q159" s="116">
        <f t="shared" si="52"/>
        <v>0.88544198366968074</v>
      </c>
      <c r="R159" s="309"/>
      <c r="S159" s="47">
        <v>0.73750000000000004</v>
      </c>
      <c r="T159" s="48">
        <v>0.77603009259259259</v>
      </c>
      <c r="U159" s="117">
        <v>15.000000000000107</v>
      </c>
      <c r="V159" s="118">
        <v>55.483333333333263</v>
      </c>
      <c r="W159" s="119"/>
      <c r="X159" s="13"/>
      <c r="Y159" s="300"/>
      <c r="Z159" s="301"/>
      <c r="AA159" s="187">
        <f t="shared" si="53"/>
        <v>-378.04145389005362</v>
      </c>
      <c r="AB159" s="116">
        <f t="shared" si="54"/>
        <v>0.88544198366968074</v>
      </c>
      <c r="AC159" s="314"/>
    </row>
    <row r="160" spans="1:29" ht="15.75" customHeight="1">
      <c r="A160" s="303"/>
      <c r="B160" s="106" t="s">
        <v>118</v>
      </c>
      <c r="C160" s="298" t="s">
        <v>163</v>
      </c>
      <c r="D160" s="299"/>
      <c r="E160" s="107">
        <v>25.03</v>
      </c>
      <c r="F160" s="108">
        <v>2136</v>
      </c>
      <c r="G160" s="109">
        <f t="shared" si="55"/>
        <v>53464.08</v>
      </c>
      <c r="H160" s="26"/>
      <c r="I160" s="110">
        <v>4</v>
      </c>
      <c r="J160" s="111">
        <v>3300</v>
      </c>
      <c r="K160" s="112">
        <f t="shared" si="41"/>
        <v>825</v>
      </c>
      <c r="L160" s="113">
        <v>4</v>
      </c>
      <c r="M160" s="111">
        <f>F160/V160*60</f>
        <v>2919.3621867881557</v>
      </c>
      <c r="N160" s="112">
        <f t="shared" si="49"/>
        <v>729.84054669703892</v>
      </c>
      <c r="O160" s="114">
        <f t="shared" si="50"/>
        <v>0</v>
      </c>
      <c r="P160" s="115">
        <f t="shared" si="51"/>
        <v>-95.159453302961083</v>
      </c>
      <c r="Q160" s="116">
        <f t="shared" si="52"/>
        <v>0.88465520811762288</v>
      </c>
      <c r="R160" s="309"/>
      <c r="S160" s="47">
        <v>0.78618055555555555</v>
      </c>
      <c r="T160" s="48">
        <v>0.81666666666666665</v>
      </c>
      <c r="U160" s="117">
        <v>14.61666666666666</v>
      </c>
      <c r="V160" s="118">
        <v>43.899999999999991</v>
      </c>
      <c r="W160" s="119"/>
      <c r="X160" s="13"/>
      <c r="Y160" s="300"/>
      <c r="Z160" s="301"/>
      <c r="AA160" s="187">
        <f t="shared" si="53"/>
        <v>-380.63781321184433</v>
      </c>
      <c r="AB160" s="116">
        <f t="shared" si="54"/>
        <v>0.88465520811762288</v>
      </c>
      <c r="AC160" s="314"/>
    </row>
    <row r="161" spans="1:29" ht="15.75" customHeight="1">
      <c r="A161" s="303"/>
      <c r="B161" s="106" t="s">
        <v>118</v>
      </c>
      <c r="C161" s="298" t="s">
        <v>164</v>
      </c>
      <c r="D161" s="299"/>
      <c r="E161" s="107">
        <v>18.18</v>
      </c>
      <c r="F161" s="108">
        <v>3448</v>
      </c>
      <c r="G161" s="109">
        <f t="shared" si="55"/>
        <v>62684.639999999999</v>
      </c>
      <c r="H161" s="26"/>
      <c r="I161" s="110">
        <v>3</v>
      </c>
      <c r="J161" s="111">
        <v>3600</v>
      </c>
      <c r="K161" s="112">
        <f t="shared" si="41"/>
        <v>1200</v>
      </c>
      <c r="L161" s="113">
        <v>3</v>
      </c>
      <c r="M161" s="111">
        <f>F161/V161*60</f>
        <v>3117.2275238573538</v>
      </c>
      <c r="N161" s="112">
        <f t="shared" si="49"/>
        <v>1039.0758412857847</v>
      </c>
      <c r="O161" s="114">
        <f t="shared" si="50"/>
        <v>0</v>
      </c>
      <c r="P161" s="115">
        <f t="shared" si="51"/>
        <v>-160.92415871421531</v>
      </c>
      <c r="Q161" s="116">
        <f t="shared" si="52"/>
        <v>0.86589653440482062</v>
      </c>
      <c r="R161" s="309"/>
      <c r="S161" s="47">
        <v>0.82708333333333328</v>
      </c>
      <c r="T161" s="48">
        <v>0.87317129629629631</v>
      </c>
      <c r="U161" s="117">
        <v>14.999999999999947</v>
      </c>
      <c r="V161" s="118">
        <v>66.36666666666676</v>
      </c>
      <c r="W161" s="119">
        <v>0.87317129629629631</v>
      </c>
      <c r="X161" s="123">
        <v>0.92708333333333337</v>
      </c>
      <c r="Y161" s="300"/>
      <c r="Z161" s="301"/>
      <c r="AA161" s="187">
        <f t="shared" si="53"/>
        <v>-482.77247614264616</v>
      </c>
      <c r="AB161" s="116">
        <f t="shared" si="54"/>
        <v>0.86589653440482051</v>
      </c>
      <c r="AC161" s="314"/>
    </row>
    <row r="162" spans="1:29" ht="15.75" customHeight="1">
      <c r="A162" s="304"/>
      <c r="B162" s="106" t="s">
        <v>118</v>
      </c>
      <c r="C162" s="298" t="s">
        <v>159</v>
      </c>
      <c r="D162" s="299"/>
      <c r="E162" s="107">
        <v>14.28</v>
      </c>
      <c r="F162" s="108">
        <v>4013</v>
      </c>
      <c r="G162" s="109">
        <f t="shared" si="55"/>
        <v>57305.64</v>
      </c>
      <c r="H162" s="13"/>
      <c r="I162" s="110">
        <v>3</v>
      </c>
      <c r="J162" s="111">
        <v>3600</v>
      </c>
      <c r="K162" s="112">
        <f t="shared" si="41"/>
        <v>1200</v>
      </c>
      <c r="L162" s="126">
        <v>3</v>
      </c>
      <c r="M162" s="111">
        <f>F162/V162*60</f>
        <v>3114.2056477689207</v>
      </c>
      <c r="N162" s="112">
        <f t="shared" si="49"/>
        <v>1038.0685492563068</v>
      </c>
      <c r="O162" s="114">
        <f t="shared" si="50"/>
        <v>0</v>
      </c>
      <c r="P162" s="115">
        <f t="shared" si="51"/>
        <v>-161.93145074369318</v>
      </c>
      <c r="Q162" s="116">
        <f t="shared" si="52"/>
        <v>0.86505712438025573</v>
      </c>
      <c r="R162" s="309"/>
      <c r="S162" s="47">
        <v>0.92708333333333337</v>
      </c>
      <c r="T162" s="48">
        <v>0.98077546296296292</v>
      </c>
      <c r="U162" s="117">
        <v>77.633333333333368</v>
      </c>
      <c r="V162" s="118">
        <v>77.316666666666549</v>
      </c>
      <c r="W162" s="119"/>
      <c r="X162" s="123"/>
      <c r="Y162" s="300"/>
      <c r="Z162" s="301"/>
      <c r="AA162" s="187">
        <f t="shared" si="53"/>
        <v>-485.7943522310793</v>
      </c>
      <c r="AB162" s="116">
        <f t="shared" si="54"/>
        <v>0.86505712438025573</v>
      </c>
      <c r="AC162" s="314"/>
    </row>
    <row r="163" spans="1:29" ht="15.75" customHeight="1">
      <c r="A163" s="304"/>
      <c r="B163" s="106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50"/>
      <c r="Y163" s="300"/>
      <c r="Z163" s="301"/>
      <c r="AA163" s="187"/>
      <c r="AB163" s="116"/>
      <c r="AC163" s="314"/>
    </row>
    <row r="164" spans="1:29" ht="15.75" customHeight="1">
      <c r="A164" s="304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87"/>
      <c r="AB164" s="116"/>
      <c r="AC164" s="314"/>
    </row>
    <row r="165" spans="1:29" ht="15.75" customHeight="1">
      <c r="A165" s="304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87"/>
      <c r="AB165" s="116"/>
      <c r="AC165" s="314"/>
    </row>
    <row r="166" spans="1:29" ht="15.75" customHeight="1">
      <c r="A166" s="304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34"/>
      <c r="X166" s="135"/>
      <c r="Y166" s="300"/>
      <c r="Z166" s="301"/>
      <c r="AA166" s="187"/>
      <c r="AB166" s="116"/>
      <c r="AC166" s="314"/>
    </row>
    <row r="167" spans="1:29" ht="15.75" customHeight="1">
      <c r="A167" s="304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34"/>
      <c r="X167" s="135"/>
      <c r="Y167" s="300"/>
      <c r="Z167" s="301"/>
      <c r="AA167" s="187"/>
      <c r="AB167" s="116"/>
      <c r="AC167" s="314"/>
    </row>
    <row r="168" spans="1:29" ht="15.75" customHeight="1">
      <c r="A168" s="304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87"/>
      <c r="AB168" s="116"/>
      <c r="AC168" s="314"/>
    </row>
    <row r="169" spans="1:29" ht="15.75" customHeight="1">
      <c r="A169" s="304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87"/>
      <c r="AB169" s="116"/>
      <c r="AC169" s="314"/>
    </row>
    <row r="170" spans="1:29" ht="15.75" customHeight="1">
      <c r="A170" s="304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87"/>
      <c r="AB170" s="116"/>
      <c r="AC170" s="314"/>
    </row>
    <row r="171" spans="1:29" ht="15.75" customHeight="1">
      <c r="A171" s="304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19"/>
      <c r="X171" s="123"/>
      <c r="Y171" s="300"/>
      <c r="Z171" s="301"/>
      <c r="AA171" s="187"/>
      <c r="AB171" s="116"/>
      <c r="AC171" s="314"/>
    </row>
    <row r="172" spans="1:29" ht="15.75" customHeight="1">
      <c r="A172" s="304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87"/>
      <c r="AB172" s="116"/>
      <c r="AC172" s="314"/>
    </row>
    <row r="173" spans="1:29" ht="15.75" customHeight="1">
      <c r="A173" s="304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8"/>
      <c r="AB173" s="133"/>
      <c r="AC173" s="314"/>
    </row>
    <row r="174" spans="1:29" ht="15.75" customHeight="1" thickBot="1">
      <c r="A174" s="305"/>
      <c r="B174" s="144" t="s">
        <v>124</v>
      </c>
      <c r="C174" s="295"/>
      <c r="D174" s="295"/>
      <c r="E174" s="145"/>
      <c r="F174" s="182"/>
      <c r="G174" s="146"/>
      <c r="H174" s="75"/>
      <c r="I174" s="147">
        <f t="shared" ref="I174:J174" si="56">AVERAGE(I158:I173)</f>
        <v>3.4</v>
      </c>
      <c r="J174" s="148">
        <f t="shared" si="56"/>
        <v>3480</v>
      </c>
      <c r="K174" s="149">
        <f t="shared" ref="K174" si="57">J174/I174</f>
        <v>1023.5294117647059</v>
      </c>
      <c r="L174" s="147">
        <f t="shared" ref="L174:M174" si="58">AVERAGE(L158:L173)</f>
        <v>3.4</v>
      </c>
      <c r="M174" s="148">
        <f t="shared" si="58"/>
        <v>3037.8007809048763</v>
      </c>
      <c r="N174" s="149">
        <f>M174/L174</f>
        <v>893.47081791319897</v>
      </c>
      <c r="O174" s="150">
        <f>L174-I174</f>
        <v>0</v>
      </c>
      <c r="P174" s="151">
        <f>N174-K174</f>
        <v>-130.05859385150688</v>
      </c>
      <c r="Q174" s="152">
        <f>N174/K174</f>
        <v>0.87293125888071166</v>
      </c>
      <c r="R174" s="310"/>
      <c r="S174" s="153">
        <f>S158</f>
        <v>0.70856481481481481</v>
      </c>
      <c r="T174" s="154">
        <f>INDEX(T158:T173,COUNTA(T158:T173))</f>
        <v>0.98077546296296292</v>
      </c>
      <c r="U174" s="155"/>
      <c r="V174" s="181"/>
      <c r="W174" s="182"/>
      <c r="X174" s="149"/>
      <c r="Y174" s="296"/>
      <c r="Z174" s="297"/>
      <c r="AA174" s="189">
        <f>M174-J174</f>
        <v>-442.19921909512368</v>
      </c>
      <c r="AB174" s="152">
        <f>M174/J174</f>
        <v>0.87293125888071155</v>
      </c>
      <c r="AC174" s="315"/>
    </row>
    <row r="176" spans="1:29">
      <c r="Y176" s="294" t="s">
        <v>165</v>
      </c>
      <c r="Z176" s="294"/>
    </row>
    <row r="177" spans="25:26">
      <c r="Y177" s="294" t="s">
        <v>166</v>
      </c>
      <c r="Z177" s="294"/>
    </row>
    <row r="178" spans="25:26">
      <c r="Y178" s="294" t="s">
        <v>167</v>
      </c>
      <c r="Z178" s="294"/>
    </row>
    <row r="179" spans="25:26">
      <c r="Y179" s="294" t="s">
        <v>168</v>
      </c>
      <c r="Z179" s="294"/>
    </row>
    <row r="180" spans="25:26">
      <c r="Y180" s="294" t="s">
        <v>169</v>
      </c>
      <c r="Z180" s="294"/>
    </row>
    <row r="181" spans="25:26">
      <c r="Y181" s="294" t="s">
        <v>170</v>
      </c>
      <c r="Z181" s="294"/>
    </row>
    <row r="182" spans="25:26">
      <c r="Y182" s="294" t="s">
        <v>171</v>
      </c>
      <c r="Z182" s="294"/>
    </row>
    <row r="183" spans="25:26">
      <c r="Y183" s="294" t="s">
        <v>172</v>
      </c>
      <c r="Z183" s="294"/>
    </row>
    <row r="184" spans="25:26">
      <c r="Y184" s="294" t="s">
        <v>173</v>
      </c>
      <c r="Z184" s="294"/>
    </row>
    <row r="185" spans="25:26">
      <c r="Y185" s="294" t="s">
        <v>174</v>
      </c>
      <c r="Z185" s="294"/>
    </row>
    <row r="186" spans="25:26">
      <c r="Y186" s="294" t="s">
        <v>175</v>
      </c>
      <c r="Z186" s="294"/>
    </row>
    <row r="187" spans="25:26">
      <c r="Y187" s="294" t="s">
        <v>176</v>
      </c>
      <c r="Z187" s="294"/>
    </row>
    <row r="188" spans="25:26">
      <c r="Y188" s="294" t="s">
        <v>177</v>
      </c>
      <c r="Z188" s="294"/>
    </row>
  </sheetData>
  <mergeCells count="415"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74">
    <cfRule type="cellIs" dxfId="652" priority="1" operator="greaterThan">
      <formula>0</formula>
    </cfRule>
  </conditionalFormatting>
  <conditionalFormatting sqref="P5:P174 AA5:AA174">
    <cfRule type="cellIs" dxfId="651" priority="4" operator="lessThan">
      <formula>0</formula>
    </cfRule>
  </conditionalFormatting>
  <conditionalFormatting sqref="Q5:Q174 AB5:AB174">
    <cfRule type="cellIs" dxfId="650" priority="2" operator="greaterThan">
      <formula>1</formula>
    </cfRule>
    <cfRule type="cellIs" dxfId="649" priority="3" operator="lessThan">
      <formula>0.8</formula>
    </cfRule>
  </conditionalFormatting>
  <conditionalFormatting sqref="AC5:AC6 R5:R174 AC90:AC95">
    <cfRule type="cellIs" dxfId="648" priority="5" operator="lessThan">
      <formula>0.8</formula>
    </cfRule>
  </conditionalFormatting>
  <conditionalFormatting sqref="AC12:AC20">
    <cfRule type="cellIs" dxfId="647" priority="14" operator="lessThan">
      <formula>0.8</formula>
    </cfRule>
  </conditionalFormatting>
  <conditionalFormatting sqref="AC22:AC27">
    <cfRule type="cellIs" dxfId="646" priority="13" operator="lessThan">
      <formula>0.8</formula>
    </cfRule>
  </conditionalFormatting>
  <conditionalFormatting sqref="AC39">
    <cfRule type="cellIs" dxfId="645" priority="12" operator="lessThan">
      <formula>0.8</formula>
    </cfRule>
  </conditionalFormatting>
  <conditionalFormatting sqref="AC56">
    <cfRule type="cellIs" dxfId="644" priority="7" operator="lessThan">
      <formula>0.8</formula>
    </cfRule>
  </conditionalFormatting>
  <conditionalFormatting sqref="AC73:AC78">
    <cfRule type="cellIs" dxfId="643" priority="6" operator="lessThan">
      <formula>0.8</formula>
    </cfRule>
  </conditionalFormatting>
  <conditionalFormatting sqref="AC107">
    <cfRule type="cellIs" dxfId="642" priority="11" operator="lessThan">
      <formula>0.8</formula>
    </cfRule>
  </conditionalFormatting>
  <conditionalFormatting sqref="AC124">
    <cfRule type="cellIs" dxfId="641" priority="10" operator="lessThan">
      <formula>0.8</formula>
    </cfRule>
  </conditionalFormatting>
  <conditionalFormatting sqref="AC141">
    <cfRule type="cellIs" dxfId="640" priority="9" operator="lessThan">
      <formula>0.8</formula>
    </cfRule>
  </conditionalFormatting>
  <conditionalFormatting sqref="AC158:AC163">
    <cfRule type="cellIs" dxfId="639" priority="8" operator="lessThan">
      <formula>0.8</formula>
    </cfRule>
  </conditionalFormatting>
  <dataValidations count="1">
    <dataValidation type="list" allowBlank="1" showInputMessage="1" showErrorMessage="1" sqref="Y5:Z174" xr:uid="{4C4694CF-31C9-4359-BE83-DB4AD548E0A1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610FF-E67B-49F8-9D49-2A0709D32F19}">
  <sheetPr>
    <tabColor theme="9" tint="0.59999389629810485"/>
    <pageSetUpPr fitToPage="1"/>
  </sheetPr>
  <dimension ref="A1:AK137"/>
  <sheetViews>
    <sheetView zoomScale="85" zoomScaleNormal="85" workbookViewId="0">
      <pane ySplit="4" topLeftCell="A5" activePane="bottomLeft" state="frozen"/>
      <selection pane="bottomLeft" activeCell="K44" sqref="K44"/>
      <selection activeCell="K44" sqref="K44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SUM(F5:F123)</f>
        <v>50129</v>
      </c>
      <c r="E1" s="94" t="s">
        <v>4</v>
      </c>
      <c r="F1" s="95">
        <f>SUM(G5:G123)</f>
        <v>2673906.5300000007</v>
      </c>
      <c r="G1" s="96" t="s">
        <v>85</v>
      </c>
      <c r="H1" s="97">
        <f>L21+L38+L55+L72+L89+L106+L123</f>
        <v>132.58333333333331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46016</v>
      </c>
      <c r="B2" s="353"/>
      <c r="C2" s="98" t="s">
        <v>41</v>
      </c>
      <c r="D2" s="99">
        <f>AVERAGE(N21,N38,N55,N72,N89,N106,N123)</f>
        <v>150.54536082306666</v>
      </c>
      <c r="E2" s="99" t="s">
        <v>92</v>
      </c>
      <c r="F2" s="100">
        <f>F1/D1</f>
        <v>53.340512078836618</v>
      </c>
      <c r="G2" s="101" t="s">
        <v>93</v>
      </c>
      <c r="H2" s="102">
        <f>COUNT(H5:H123)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SUM(Y21+Y38+Y55+Y72+Y89+Y106)</f>
        <v>0</v>
      </c>
      <c r="Z2" s="195">
        <f>SUM(Z21+Z38+Z55+Z72+Z89+Z106)</f>
        <v>0</v>
      </c>
      <c r="AA2" s="398"/>
      <c r="AB2" s="399"/>
      <c r="AC2" s="196">
        <f t="shared" ref="AC2:AD2" si="0">SUM(AC21+AC38+AC55+AC72+AC89+AC106)</f>
        <v>0</v>
      </c>
      <c r="AD2" s="197">
        <f t="shared" si="0"/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16" t="s">
        <v>185</v>
      </c>
      <c r="B5" s="120" t="s">
        <v>186</v>
      </c>
      <c r="C5" s="383" t="s">
        <v>187</v>
      </c>
      <c r="D5" s="383"/>
      <c r="E5" s="162">
        <v>56.77</v>
      </c>
      <c r="F5" s="166">
        <v>3528</v>
      </c>
      <c r="G5" s="163">
        <f t="shared" ref="G5:G9" si="1">E5*F5</f>
        <v>200284.56</v>
      </c>
      <c r="H5" s="164"/>
      <c r="I5" s="165">
        <v>25</v>
      </c>
      <c r="J5" s="166">
        <v>2000</v>
      </c>
      <c r="K5" s="167">
        <f>J5/I5</f>
        <v>80</v>
      </c>
      <c r="L5" s="168">
        <v>25</v>
      </c>
      <c r="M5" s="166">
        <f>F5/V5*60</f>
        <v>1776.087260523004</v>
      </c>
      <c r="N5" s="167">
        <f>M5/L5</f>
        <v>71.043490420920165</v>
      </c>
      <c r="O5" s="169">
        <f>L5-I5</f>
        <v>0</v>
      </c>
      <c r="P5" s="170">
        <f>N5-K5</f>
        <v>-8.9565095790798352</v>
      </c>
      <c r="Q5" s="171">
        <f>N5/K5</f>
        <v>0.88804363026150201</v>
      </c>
      <c r="R5" s="308">
        <f>Q21</f>
        <v>0.88797229336971528</v>
      </c>
      <c r="S5" s="172">
        <v>0.25</v>
      </c>
      <c r="T5" s="173">
        <v>0.33276620370370369</v>
      </c>
      <c r="U5" s="174"/>
      <c r="V5" s="175">
        <v>119.18333333333331</v>
      </c>
      <c r="W5" s="208"/>
      <c r="X5" s="167"/>
      <c r="Y5" s="202"/>
      <c r="Z5" s="203"/>
      <c r="AA5" s="311"/>
      <c r="AB5" s="312"/>
      <c r="AC5" s="202"/>
      <c r="AD5" s="203"/>
      <c r="AE5" s="311"/>
      <c r="AF5" s="312"/>
      <c r="AG5" s="311"/>
      <c r="AH5" s="312"/>
      <c r="AI5" s="204">
        <f>M5-J5</f>
        <v>-223.91273947699597</v>
      </c>
      <c r="AJ5" s="143">
        <f>M5/J5</f>
        <v>0.88804363026150201</v>
      </c>
      <c r="AK5" s="384">
        <f>AJ21</f>
        <v>0.88797229336971539</v>
      </c>
    </row>
    <row r="6" spans="1:37" ht="15.75" customHeight="1">
      <c r="A6" s="317"/>
      <c r="B6" s="106" t="s">
        <v>188</v>
      </c>
      <c r="C6" s="382" t="s">
        <v>189</v>
      </c>
      <c r="D6" s="382"/>
      <c r="E6" s="107">
        <v>24.07</v>
      </c>
      <c r="F6" s="108">
        <v>1021</v>
      </c>
      <c r="G6" s="109">
        <f t="shared" si="1"/>
        <v>24575.47</v>
      </c>
      <c r="H6" s="26"/>
      <c r="I6" s="110">
        <v>20</v>
      </c>
      <c r="J6" s="111">
        <v>2600</v>
      </c>
      <c r="K6" s="112">
        <f t="shared" ref="K6:K42" si="2">J6/I6</f>
        <v>130</v>
      </c>
      <c r="L6" s="113">
        <v>20</v>
      </c>
      <c r="M6" s="111">
        <f>F6/V6*60</f>
        <v>2305.8971141781658</v>
      </c>
      <c r="N6" s="112">
        <f>M6/L6</f>
        <v>115.29485570890829</v>
      </c>
      <c r="O6" s="114">
        <f>L6-I6</f>
        <v>0</v>
      </c>
      <c r="P6" s="115">
        <f>N6-K6</f>
        <v>-14.705144291091713</v>
      </c>
      <c r="Q6" s="116">
        <f>N6/K6</f>
        <v>0.88688350545314065</v>
      </c>
      <c r="R6" s="309"/>
      <c r="S6" s="47">
        <v>0.33641203703703704</v>
      </c>
      <c r="T6" s="48">
        <v>0.35486111111111113</v>
      </c>
      <c r="U6" s="117">
        <v>5.2500000000000213</v>
      </c>
      <c r="V6" s="118">
        <v>26.566666666666691</v>
      </c>
      <c r="W6" s="119"/>
      <c r="X6" s="123"/>
      <c r="Y6" s="106"/>
      <c r="Z6" s="205"/>
      <c r="AA6" s="300"/>
      <c r="AB6" s="301"/>
      <c r="AC6" s="106"/>
      <c r="AD6" s="205"/>
      <c r="AE6" s="300"/>
      <c r="AF6" s="301"/>
      <c r="AG6" s="300"/>
      <c r="AH6" s="301"/>
      <c r="AI6" s="124">
        <f>M6-J6</f>
        <v>-294.10288582183421</v>
      </c>
      <c r="AJ6" s="116">
        <f>M6/J6</f>
        <v>0.88688350545314065</v>
      </c>
      <c r="AK6" s="380"/>
    </row>
    <row r="7" spans="1:37" ht="15.75" customHeight="1">
      <c r="A7" s="317"/>
      <c r="B7" s="106" t="s">
        <v>188</v>
      </c>
      <c r="C7" s="382" t="s">
        <v>190</v>
      </c>
      <c r="D7" s="382"/>
      <c r="E7" s="107">
        <v>29.97</v>
      </c>
      <c r="F7" s="108">
        <v>2056</v>
      </c>
      <c r="G7" s="109">
        <f t="shared" si="1"/>
        <v>61618.32</v>
      </c>
      <c r="H7" s="26"/>
      <c r="I7" s="110">
        <v>20</v>
      </c>
      <c r="J7" s="111">
        <v>2600</v>
      </c>
      <c r="K7" s="112">
        <f t="shared" si="2"/>
        <v>130</v>
      </c>
      <c r="L7" s="113">
        <v>20</v>
      </c>
      <c r="M7" s="111">
        <f>F7/V7*60</f>
        <v>2306.5129323776869</v>
      </c>
      <c r="N7" s="112">
        <f>M7/L7</f>
        <v>115.32564661888435</v>
      </c>
      <c r="O7" s="114">
        <f>L7-I7</f>
        <v>0</v>
      </c>
      <c r="P7" s="115">
        <f>N7-K7</f>
        <v>-14.674353381115651</v>
      </c>
      <c r="Q7" s="116">
        <f>N7/K7</f>
        <v>0.88712035860680272</v>
      </c>
      <c r="R7" s="309"/>
      <c r="S7" s="47">
        <v>0.35833333333333334</v>
      </c>
      <c r="T7" s="48">
        <v>0.39547453703703705</v>
      </c>
      <c r="U7" s="117">
        <v>4.9999999999999822</v>
      </c>
      <c r="V7" s="118">
        <v>53.483333333333356</v>
      </c>
      <c r="W7" s="119"/>
      <c r="X7" s="123"/>
      <c r="Y7" s="106"/>
      <c r="Z7" s="205"/>
      <c r="AA7" s="300"/>
      <c r="AB7" s="301"/>
      <c r="AC7" s="106"/>
      <c r="AD7" s="205"/>
      <c r="AE7" s="300"/>
      <c r="AF7" s="301"/>
      <c r="AG7" s="300"/>
      <c r="AH7" s="301"/>
      <c r="AI7" s="124">
        <f>M7-J7</f>
        <v>-293.48706762231313</v>
      </c>
      <c r="AJ7" s="116">
        <f>M7/J7</f>
        <v>0.88712035860680261</v>
      </c>
      <c r="AK7" s="380"/>
    </row>
    <row r="8" spans="1:37" ht="15.75" customHeight="1">
      <c r="A8" s="317"/>
      <c r="B8" s="106" t="s">
        <v>191</v>
      </c>
      <c r="C8" s="382" t="s">
        <v>193</v>
      </c>
      <c r="D8" s="382"/>
      <c r="E8" s="107">
        <v>59.52</v>
      </c>
      <c r="F8" s="108">
        <v>3942</v>
      </c>
      <c r="G8" s="109">
        <f t="shared" si="1"/>
        <v>234627.84000000003</v>
      </c>
      <c r="H8" s="26"/>
      <c r="I8" s="110">
        <v>25</v>
      </c>
      <c r="J8" s="111">
        <v>2000</v>
      </c>
      <c r="K8" s="112">
        <f t="shared" si="2"/>
        <v>80</v>
      </c>
      <c r="L8" s="113">
        <v>25</v>
      </c>
      <c r="M8" s="111">
        <f>F8/V8*60</f>
        <v>1781.2476465419866</v>
      </c>
      <c r="N8" s="112">
        <f>M8/L8</f>
        <v>71.249905861679466</v>
      </c>
      <c r="O8" s="114">
        <f>L8-I8</f>
        <v>0</v>
      </c>
      <c r="P8" s="115">
        <f>N8-K8</f>
        <v>-8.7500941383205344</v>
      </c>
      <c r="Q8" s="116">
        <f>N8/K8</f>
        <v>0.89062382327099332</v>
      </c>
      <c r="R8" s="309"/>
      <c r="S8" s="47">
        <v>0.39876157407407409</v>
      </c>
      <c r="T8" s="48">
        <v>0.4909722222222222</v>
      </c>
      <c r="U8" s="117">
        <v>4.7333333333333272</v>
      </c>
      <c r="V8" s="118">
        <v>132.78333333333327</v>
      </c>
      <c r="W8" s="119">
        <v>0.4909722222222222</v>
      </c>
      <c r="X8" s="123">
        <v>0.53125</v>
      </c>
      <c r="Y8" s="106"/>
      <c r="Z8" s="205"/>
      <c r="AA8" s="300"/>
      <c r="AB8" s="301"/>
      <c r="AC8" s="106"/>
      <c r="AD8" s="205"/>
      <c r="AE8" s="300"/>
      <c r="AF8" s="301"/>
      <c r="AG8" s="300"/>
      <c r="AH8" s="301"/>
      <c r="AI8" s="124">
        <f>M8-J8</f>
        <v>-218.75235345801343</v>
      </c>
      <c r="AJ8" s="116">
        <f>M8/J8</f>
        <v>0.89062382327099332</v>
      </c>
      <c r="AK8" s="380"/>
    </row>
    <row r="9" spans="1:37" ht="15.75" customHeight="1">
      <c r="A9" s="317"/>
      <c r="B9" s="106" t="s">
        <v>191</v>
      </c>
      <c r="C9" s="382" t="s">
        <v>192</v>
      </c>
      <c r="D9" s="382"/>
      <c r="E9" s="107">
        <v>77.34</v>
      </c>
      <c r="F9" s="108">
        <v>1924</v>
      </c>
      <c r="G9" s="109">
        <f t="shared" si="1"/>
        <v>148802.16</v>
      </c>
      <c r="H9" s="13"/>
      <c r="I9" s="110">
        <v>25</v>
      </c>
      <c r="J9" s="111">
        <v>2000</v>
      </c>
      <c r="K9" s="112">
        <f t="shared" si="2"/>
        <v>80</v>
      </c>
      <c r="L9" s="126">
        <v>25</v>
      </c>
      <c r="M9" s="111">
        <f>F9/V9*60</f>
        <v>1775.5447321199681</v>
      </c>
      <c r="N9" s="112">
        <f>M9/L9</f>
        <v>71.021789284798729</v>
      </c>
      <c r="O9" s="114">
        <f>L9-I9</f>
        <v>0</v>
      </c>
      <c r="P9" s="115">
        <f>N9-K9</f>
        <v>-8.9782107152012713</v>
      </c>
      <c r="Q9" s="116">
        <f>N9/K9</f>
        <v>0.88777236605998411</v>
      </c>
      <c r="R9" s="309"/>
      <c r="S9" s="47">
        <v>0.53125</v>
      </c>
      <c r="T9" s="48">
        <v>0.57640046296296299</v>
      </c>
      <c r="U9" s="117">
        <v>58.000000000000036</v>
      </c>
      <c r="V9" s="118">
        <v>65.016666666666708</v>
      </c>
      <c r="W9" s="119"/>
      <c r="X9" s="123"/>
      <c r="Y9" s="106"/>
      <c r="Z9" s="205"/>
      <c r="AA9" s="300"/>
      <c r="AB9" s="301"/>
      <c r="AC9" s="106"/>
      <c r="AD9" s="205"/>
      <c r="AE9" s="300"/>
      <c r="AF9" s="301"/>
      <c r="AG9" s="300"/>
      <c r="AH9" s="301"/>
      <c r="AI9" s="124">
        <f>M9-J9</f>
        <v>-224.4552678800319</v>
      </c>
      <c r="AJ9" s="116">
        <f>M9/J9</f>
        <v>0.887772366059984</v>
      </c>
      <c r="AK9" s="380"/>
    </row>
    <row r="10" spans="1:37" ht="15.75" customHeight="1">
      <c r="A10" s="317"/>
      <c r="B10" s="106"/>
      <c r="C10" s="382"/>
      <c r="D10" s="382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47"/>
      <c r="T10" s="48"/>
      <c r="U10" s="117"/>
      <c r="V10" s="118"/>
      <c r="W10" s="119"/>
      <c r="X10" s="123"/>
      <c r="Y10" s="106"/>
      <c r="Z10" s="205"/>
      <c r="AA10" s="300"/>
      <c r="AB10" s="301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17"/>
      <c r="B11" s="106"/>
      <c r="C11" s="382"/>
      <c r="D11" s="382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47"/>
      <c r="T11" s="48"/>
      <c r="U11" s="117"/>
      <c r="V11" s="118"/>
      <c r="W11" s="119"/>
      <c r="X11" s="123"/>
      <c r="Y11" s="106"/>
      <c r="Z11" s="205"/>
      <c r="AA11" s="300"/>
      <c r="AB11" s="301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17"/>
      <c r="B12" s="106"/>
      <c r="C12" s="382"/>
      <c r="D12" s="382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47"/>
      <c r="T12" s="48"/>
      <c r="U12" s="117"/>
      <c r="V12" s="118"/>
      <c r="W12" s="119"/>
      <c r="X12" s="123"/>
      <c r="Y12" s="106"/>
      <c r="Z12" s="205"/>
      <c r="AA12" s="300"/>
      <c r="AB12" s="301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17"/>
      <c r="B13" s="106"/>
      <c r="C13" s="382"/>
      <c r="D13" s="382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47"/>
      <c r="T13" s="48"/>
      <c r="U13" s="117"/>
      <c r="V13" s="118"/>
      <c r="W13" s="119"/>
      <c r="X13" s="123"/>
      <c r="Y13" s="106"/>
      <c r="Z13" s="205"/>
      <c r="AA13" s="300"/>
      <c r="AB13" s="301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17"/>
      <c r="B14" s="106"/>
      <c r="C14" s="382"/>
      <c r="D14" s="382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47"/>
      <c r="T14" s="48"/>
      <c r="U14" s="117"/>
      <c r="V14" s="118"/>
      <c r="W14" s="119"/>
      <c r="X14" s="123"/>
      <c r="Y14" s="106"/>
      <c r="Z14" s="205"/>
      <c r="AA14" s="300"/>
      <c r="AB14" s="301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17"/>
      <c r="B15" s="106"/>
      <c r="C15" s="382"/>
      <c r="D15" s="382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47"/>
      <c r="T15" s="48"/>
      <c r="U15" s="117"/>
      <c r="V15" s="118"/>
      <c r="W15" s="119"/>
      <c r="X15" s="123"/>
      <c r="Y15" s="106"/>
      <c r="Z15" s="205"/>
      <c r="AA15" s="300"/>
      <c r="AB15" s="301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17"/>
      <c r="B16" s="106"/>
      <c r="C16" s="382"/>
      <c r="D16" s="382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47"/>
      <c r="T16" s="48"/>
      <c r="U16" s="117"/>
      <c r="V16" s="118"/>
      <c r="W16" s="119"/>
      <c r="X16" s="123"/>
      <c r="Y16" s="106"/>
      <c r="Z16" s="205"/>
      <c r="AA16" s="300"/>
      <c r="AB16" s="301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17"/>
      <c r="B17" s="106"/>
      <c r="C17" s="382"/>
      <c r="D17" s="382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47"/>
      <c r="T17" s="48"/>
      <c r="U17" s="117"/>
      <c r="V17" s="118"/>
      <c r="W17" s="119"/>
      <c r="X17" s="123"/>
      <c r="Y17" s="106"/>
      <c r="Z17" s="205"/>
      <c r="AA17" s="300"/>
      <c r="AB17" s="301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17"/>
      <c r="B18" s="106"/>
      <c r="C18" s="382"/>
      <c r="D18" s="382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47"/>
      <c r="T18" s="48"/>
      <c r="U18" s="117"/>
      <c r="V18" s="118"/>
      <c r="W18" s="119"/>
      <c r="X18" s="123"/>
      <c r="Y18" s="106"/>
      <c r="Z18" s="205"/>
      <c r="AA18" s="300"/>
      <c r="AB18" s="301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17"/>
      <c r="B19" s="106"/>
      <c r="C19" s="382"/>
      <c r="D19" s="382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47"/>
      <c r="T19" s="48"/>
      <c r="U19" s="117"/>
      <c r="V19" s="118"/>
      <c r="W19" s="119"/>
      <c r="X19" s="123"/>
      <c r="Y19" s="106"/>
      <c r="Z19" s="205"/>
      <c r="AA19" s="300"/>
      <c r="AB19" s="301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17"/>
      <c r="B20" s="106"/>
      <c r="C20" s="382"/>
      <c r="D20" s="382"/>
      <c r="E20" s="209"/>
      <c r="F20" s="10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47"/>
      <c r="T20" s="48"/>
      <c r="U20" s="140"/>
      <c r="V20" s="118"/>
      <c r="W20" s="119"/>
      <c r="X20" s="123"/>
      <c r="Y20" s="106"/>
      <c r="Z20" s="205"/>
      <c r="AA20" s="300"/>
      <c r="AB20" s="301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ht="15.75" customHeight="1" thickBot="1">
      <c r="A21" s="318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3">AVERAGE(I5:I20)</f>
        <v>23</v>
      </c>
      <c r="J21" s="148">
        <f t="shared" si="3"/>
        <v>2240</v>
      </c>
      <c r="K21" s="149">
        <f t="shared" ref="K21" si="4">J21/I21</f>
        <v>97.391304347826093</v>
      </c>
      <c r="L21" s="147">
        <f t="shared" ref="L21:M21" si="5">AVERAGE(L5:L20)</f>
        <v>23</v>
      </c>
      <c r="M21" s="148">
        <f t="shared" si="5"/>
        <v>1989.0579371481624</v>
      </c>
      <c r="N21" s="149">
        <f t="shared" ref="N21:N26" si="6">M21/L21</f>
        <v>86.480779876007063</v>
      </c>
      <c r="O21" s="150">
        <f t="shared" ref="O21:O26" si="7">L21-I21</f>
        <v>0</v>
      </c>
      <c r="P21" s="151">
        <f t="shared" ref="P21:P26" si="8">N21-K21</f>
        <v>-10.910524471819031</v>
      </c>
      <c r="Q21" s="152">
        <f t="shared" ref="Q21:Q26" si="9">N21/K21</f>
        <v>0.88797229336971528</v>
      </c>
      <c r="R21" s="310"/>
      <c r="S21" s="153">
        <f>S5</f>
        <v>0.25</v>
      </c>
      <c r="T21" s="154">
        <f>INDEX(T5:T20,COUNTA(T5:T20))</f>
        <v>0.57640046296296299</v>
      </c>
      <c r="U21" s="155"/>
      <c r="V21" s="181"/>
      <c r="W21" s="182"/>
      <c r="X21" s="149"/>
      <c r="Y21" s="206">
        <f>SUM(Y5:Y20)</f>
        <v>0</v>
      </c>
      <c r="Z21" s="207">
        <f>SUM(Z5:Z20)</f>
        <v>0</v>
      </c>
      <c r="AA21" s="296"/>
      <c r="AB21" s="297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183">
        <f t="shared" ref="AI21:AI26" si="10">M21-J21</f>
        <v>-250.94206285183759</v>
      </c>
      <c r="AJ21" s="152">
        <f t="shared" ref="AJ21:AJ26" si="11">M21/J21</f>
        <v>0.88797229336971539</v>
      </c>
      <c r="AK21" s="381"/>
    </row>
    <row r="22" spans="1:37" ht="15.75" customHeight="1">
      <c r="A22" s="302" t="s">
        <v>194</v>
      </c>
      <c r="B22" s="161" t="s">
        <v>195</v>
      </c>
      <c r="C22" s="306" t="s">
        <v>196</v>
      </c>
      <c r="D22" s="307"/>
      <c r="E22" s="162">
        <v>19.7</v>
      </c>
      <c r="F22" s="174">
        <v>3144</v>
      </c>
      <c r="G22" s="163">
        <f t="shared" ref="G22:G26" si="12">E22*F22</f>
        <v>61936.799999999996</v>
      </c>
      <c r="H22" s="164"/>
      <c r="I22" s="168">
        <v>13</v>
      </c>
      <c r="J22" s="166">
        <v>1200</v>
      </c>
      <c r="K22" s="167">
        <f>J22/I22</f>
        <v>92.307692307692307</v>
      </c>
      <c r="L22" s="168">
        <v>13</v>
      </c>
      <c r="M22" s="166">
        <f>F22/V22*60</f>
        <v>1077.6349614395886</v>
      </c>
      <c r="N22" s="167">
        <f t="shared" si="6"/>
        <v>82.894997033814505</v>
      </c>
      <c r="O22" s="169">
        <f t="shared" si="7"/>
        <v>0</v>
      </c>
      <c r="P22" s="170">
        <f t="shared" si="8"/>
        <v>-9.4126952738778016</v>
      </c>
      <c r="Q22" s="171">
        <f t="shared" si="9"/>
        <v>0.89802913453299049</v>
      </c>
      <c r="R22" s="308">
        <f>Q38</f>
        <v>0.88750311301756202</v>
      </c>
      <c r="S22" s="172">
        <v>0.25</v>
      </c>
      <c r="T22" s="173">
        <v>0.37156250000000002</v>
      </c>
      <c r="U22" s="174"/>
      <c r="V22" s="175">
        <v>175.05</v>
      </c>
      <c r="W22" s="103"/>
      <c r="X22" s="104"/>
      <c r="Y22" s="202"/>
      <c r="Z22" s="203"/>
      <c r="AA22" s="311"/>
      <c r="AB22" s="312"/>
      <c r="AC22" s="202"/>
      <c r="AD22" s="203"/>
      <c r="AE22" s="311"/>
      <c r="AF22" s="312"/>
      <c r="AG22" s="311"/>
      <c r="AH22" s="312"/>
      <c r="AI22" s="121">
        <f t="shared" si="10"/>
        <v>-122.36503856041145</v>
      </c>
      <c r="AJ22" s="171">
        <f t="shared" si="11"/>
        <v>0.89802913453299049</v>
      </c>
      <c r="AK22" s="379">
        <f>AJ38</f>
        <v>0.88750311301756191</v>
      </c>
    </row>
    <row r="23" spans="1:37" ht="15.75" customHeight="1">
      <c r="A23" s="303"/>
      <c r="B23" s="178" t="s">
        <v>191</v>
      </c>
      <c r="C23" s="298" t="s">
        <v>197</v>
      </c>
      <c r="D23" s="299"/>
      <c r="E23" s="107">
        <v>47.37</v>
      </c>
      <c r="F23" s="117">
        <v>1539</v>
      </c>
      <c r="G23" s="109">
        <f t="shared" si="12"/>
        <v>72902.429999999993</v>
      </c>
      <c r="H23" s="26"/>
      <c r="I23" s="113">
        <v>21</v>
      </c>
      <c r="J23" s="111">
        <v>2000</v>
      </c>
      <c r="K23" s="112">
        <f t="shared" si="2"/>
        <v>95.238095238095241</v>
      </c>
      <c r="L23" s="113">
        <v>21</v>
      </c>
      <c r="M23" s="111">
        <f>F23/V23*60</f>
        <v>1771.7940518068428</v>
      </c>
      <c r="N23" s="112">
        <f t="shared" si="6"/>
        <v>84.371145324135369</v>
      </c>
      <c r="O23" s="114">
        <f t="shared" si="7"/>
        <v>0</v>
      </c>
      <c r="P23" s="115">
        <f t="shared" si="8"/>
        <v>-10.866949913959871</v>
      </c>
      <c r="Q23" s="116">
        <f t="shared" si="9"/>
        <v>0.88589702590342134</v>
      </c>
      <c r="R23" s="309"/>
      <c r="S23" s="47">
        <v>0.375</v>
      </c>
      <c r="T23" s="48">
        <v>0.41119212962962964</v>
      </c>
      <c r="U23" s="117">
        <v>4.9499999999999744</v>
      </c>
      <c r="V23" s="118">
        <v>52.116666666666688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300"/>
      <c r="AH23" s="301"/>
      <c r="AI23" s="124">
        <f t="shared" si="10"/>
        <v>-228.20594819315716</v>
      </c>
      <c r="AJ23" s="116">
        <f t="shared" si="11"/>
        <v>0.88589702590342145</v>
      </c>
      <c r="AK23" s="380"/>
    </row>
    <row r="24" spans="1:37" ht="15.75" customHeight="1">
      <c r="A24" s="303"/>
      <c r="B24" s="178" t="s">
        <v>191</v>
      </c>
      <c r="C24" s="298" t="s">
        <v>198</v>
      </c>
      <c r="D24" s="299"/>
      <c r="E24" s="107">
        <v>53.76</v>
      </c>
      <c r="F24" s="117">
        <v>3280</v>
      </c>
      <c r="G24" s="109">
        <f t="shared" si="12"/>
        <v>176332.79999999999</v>
      </c>
      <c r="H24" s="26"/>
      <c r="I24" s="113">
        <v>20</v>
      </c>
      <c r="J24" s="111">
        <v>2000</v>
      </c>
      <c r="K24" s="112">
        <f t="shared" si="2"/>
        <v>100</v>
      </c>
      <c r="L24" s="113">
        <v>20</v>
      </c>
      <c r="M24" s="111">
        <f>F24/V24*60</f>
        <v>1771.1114444277778</v>
      </c>
      <c r="N24" s="112">
        <f t="shared" si="6"/>
        <v>88.555572221388886</v>
      </c>
      <c r="O24" s="114">
        <f t="shared" si="7"/>
        <v>0</v>
      </c>
      <c r="P24" s="115">
        <f t="shared" si="8"/>
        <v>-11.444427778611114</v>
      </c>
      <c r="Q24" s="116">
        <f t="shared" si="9"/>
        <v>0.8855557222138889</v>
      </c>
      <c r="R24" s="309"/>
      <c r="S24" s="47">
        <v>0.4145833333333333</v>
      </c>
      <c r="T24" s="48">
        <v>0.49174768518518519</v>
      </c>
      <c r="U24" s="117">
        <v>4.8833333333332707</v>
      </c>
      <c r="V24" s="118">
        <v>111.11666666666672</v>
      </c>
      <c r="W24" s="119">
        <v>0.49174768518518519</v>
      </c>
      <c r="X24" s="123">
        <v>0.53194444444444444</v>
      </c>
      <c r="Y24" s="106"/>
      <c r="Z24" s="205"/>
      <c r="AA24" s="300"/>
      <c r="AB24" s="301"/>
      <c r="AC24" s="106"/>
      <c r="AD24" s="205"/>
      <c r="AE24" s="300"/>
      <c r="AF24" s="301"/>
      <c r="AG24" s="300"/>
      <c r="AH24" s="301"/>
      <c r="AI24" s="124">
        <f t="shared" si="10"/>
        <v>-228.88855557222223</v>
      </c>
      <c r="AJ24" s="116">
        <f t="shared" si="11"/>
        <v>0.8855557222138889</v>
      </c>
      <c r="AK24" s="380"/>
    </row>
    <row r="25" spans="1:37" ht="15.75" customHeight="1">
      <c r="A25" s="303"/>
      <c r="B25" s="178" t="s">
        <v>191</v>
      </c>
      <c r="C25" s="298" t="s">
        <v>199</v>
      </c>
      <c r="D25" s="299"/>
      <c r="E25" s="107">
        <v>64.97</v>
      </c>
      <c r="F25" s="117">
        <v>1048</v>
      </c>
      <c r="G25" s="109">
        <f t="shared" si="12"/>
        <v>68088.56</v>
      </c>
      <c r="H25" s="26"/>
      <c r="I25" s="113">
        <v>20</v>
      </c>
      <c r="J25" s="111">
        <v>2000</v>
      </c>
      <c r="K25" s="112">
        <f t="shared" si="2"/>
        <v>100</v>
      </c>
      <c r="L25" s="113">
        <v>20</v>
      </c>
      <c r="M25" s="111">
        <f>F25/V25*60</f>
        <v>1772.0995772663223</v>
      </c>
      <c r="N25" s="112">
        <f t="shared" si="6"/>
        <v>88.60497886331612</v>
      </c>
      <c r="O25" s="114">
        <f t="shared" si="7"/>
        <v>0</v>
      </c>
      <c r="P25" s="115">
        <f t="shared" si="8"/>
        <v>-11.39502113668388</v>
      </c>
      <c r="Q25" s="116">
        <f t="shared" si="9"/>
        <v>0.88604978863316119</v>
      </c>
      <c r="R25" s="309"/>
      <c r="S25" s="47">
        <v>0.53194444444444444</v>
      </c>
      <c r="T25" s="48">
        <v>0.55658564814814815</v>
      </c>
      <c r="U25" s="117">
        <v>57.883333333333326</v>
      </c>
      <c r="V25" s="118">
        <v>35.483333333333334</v>
      </c>
      <c r="W25" s="119"/>
      <c r="X25" s="123"/>
      <c r="Y25" s="106"/>
      <c r="Z25" s="205"/>
      <c r="AA25" s="300"/>
      <c r="AB25" s="301"/>
      <c r="AC25" s="106"/>
      <c r="AD25" s="205"/>
      <c r="AE25" s="300"/>
      <c r="AF25" s="301"/>
      <c r="AG25" s="300"/>
      <c r="AH25" s="301"/>
      <c r="AI25" s="124">
        <f t="shared" si="10"/>
        <v>-227.90042273367771</v>
      </c>
      <c r="AJ25" s="116">
        <f t="shared" si="11"/>
        <v>0.88604978863316119</v>
      </c>
      <c r="AK25" s="380"/>
    </row>
    <row r="26" spans="1:37" ht="15.75" customHeight="1">
      <c r="A26" s="304"/>
      <c r="B26" s="178" t="s">
        <v>200</v>
      </c>
      <c r="C26" s="298" t="s">
        <v>201</v>
      </c>
      <c r="D26" s="299"/>
      <c r="E26" s="107">
        <v>57.3</v>
      </c>
      <c r="F26" s="117">
        <v>1348</v>
      </c>
      <c r="G26" s="109">
        <f t="shared" si="12"/>
        <v>77240.399999999994</v>
      </c>
      <c r="H26" s="13"/>
      <c r="I26" s="126">
        <v>21</v>
      </c>
      <c r="J26" s="111">
        <v>2000</v>
      </c>
      <c r="K26" s="112">
        <f t="shared" si="2"/>
        <v>95.238095238095241</v>
      </c>
      <c r="L26" s="126">
        <v>21</v>
      </c>
      <c r="M26" s="111">
        <f>F26/V26*60</f>
        <v>1772.3886048210377</v>
      </c>
      <c r="N26" s="112">
        <f t="shared" si="6"/>
        <v>84.399457372430362</v>
      </c>
      <c r="O26" s="114">
        <f t="shared" si="7"/>
        <v>0</v>
      </c>
      <c r="P26" s="115">
        <f t="shared" si="8"/>
        <v>-10.838637865664879</v>
      </c>
      <c r="Q26" s="116">
        <f t="shared" si="9"/>
        <v>0.88619430241051877</v>
      </c>
      <c r="R26" s="309"/>
      <c r="S26" s="47">
        <v>0.55997685185185186</v>
      </c>
      <c r="T26" s="48">
        <v>0.59166666666666667</v>
      </c>
      <c r="U26" s="117">
        <v>4.8833333333333506</v>
      </c>
      <c r="V26" s="118">
        <v>45.633333333333326</v>
      </c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300"/>
      <c r="AH26" s="301"/>
      <c r="AI26" s="124">
        <f t="shared" si="10"/>
        <v>-227.61139517896231</v>
      </c>
      <c r="AJ26" s="116">
        <f t="shared" si="11"/>
        <v>0.88619430241051889</v>
      </c>
      <c r="AK26" s="380"/>
    </row>
    <row r="27" spans="1:37" ht="15.75" customHeight="1">
      <c r="A27" s="304"/>
      <c r="B27" s="178"/>
      <c r="C27" s="298"/>
      <c r="D27" s="299"/>
      <c r="E27" s="107"/>
      <c r="F27" s="117"/>
      <c r="G27" s="129"/>
      <c r="H27" s="130"/>
      <c r="I27" s="113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300"/>
      <c r="AH27" s="301"/>
      <c r="AI27" s="124"/>
      <c r="AJ27" s="116"/>
      <c r="AK27" s="380"/>
    </row>
    <row r="28" spans="1:37" ht="15.75" customHeight="1">
      <c r="A28" s="304"/>
      <c r="B28" s="178"/>
      <c r="C28" s="298"/>
      <c r="D28" s="299"/>
      <c r="E28" s="107"/>
      <c r="F28" s="117"/>
      <c r="G28" s="129"/>
      <c r="H28" s="68"/>
      <c r="I28" s="126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300"/>
      <c r="AH28" s="301"/>
      <c r="AI28" s="124"/>
      <c r="AJ28" s="116"/>
      <c r="AK28" s="380"/>
    </row>
    <row r="29" spans="1:37" ht="15.75" customHeight="1">
      <c r="A29" s="304"/>
      <c r="B29" s="178"/>
      <c r="C29" s="298"/>
      <c r="D29" s="299"/>
      <c r="E29" s="107"/>
      <c r="F29" s="117"/>
      <c r="G29" s="129"/>
      <c r="H29" s="68"/>
      <c r="I29" s="126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300"/>
      <c r="AH29" s="301"/>
      <c r="AI29" s="124"/>
      <c r="AJ29" s="116"/>
      <c r="AK29" s="380"/>
    </row>
    <row r="30" spans="1:37" ht="15.75" customHeight="1">
      <c r="A30" s="304"/>
      <c r="B30" s="178"/>
      <c r="C30" s="298"/>
      <c r="D30" s="299"/>
      <c r="E30" s="107"/>
      <c r="F30" s="117"/>
      <c r="G30" s="129"/>
      <c r="H30" s="68"/>
      <c r="I30" s="126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300"/>
      <c r="AH30" s="301"/>
      <c r="AI30" s="124"/>
      <c r="AJ30" s="116"/>
      <c r="AK30" s="380"/>
    </row>
    <row r="31" spans="1:37" ht="15.75" customHeight="1">
      <c r="A31" s="304"/>
      <c r="B31" s="178"/>
      <c r="C31" s="298"/>
      <c r="D31" s="299"/>
      <c r="E31" s="107"/>
      <c r="F31" s="117"/>
      <c r="G31" s="129"/>
      <c r="H31" s="68"/>
      <c r="I31" s="126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300"/>
      <c r="AH31" s="301"/>
      <c r="AI31" s="124"/>
      <c r="AJ31" s="116"/>
      <c r="AK31" s="380"/>
    </row>
    <row r="32" spans="1:37" ht="15.75" customHeight="1">
      <c r="A32" s="304"/>
      <c r="B32" s="178"/>
      <c r="C32" s="298"/>
      <c r="D32" s="299"/>
      <c r="E32" s="107"/>
      <c r="F32" s="117"/>
      <c r="G32" s="129"/>
      <c r="H32" s="68"/>
      <c r="I32" s="126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300"/>
      <c r="AH32" s="301"/>
      <c r="AI32" s="124"/>
      <c r="AJ32" s="116"/>
      <c r="AK32" s="380"/>
    </row>
    <row r="33" spans="1:37" ht="15.75" customHeight="1">
      <c r="A33" s="304"/>
      <c r="B33" s="178"/>
      <c r="C33" s="298"/>
      <c r="D33" s="299"/>
      <c r="E33" s="107"/>
      <c r="F33" s="117"/>
      <c r="G33" s="129"/>
      <c r="H33" s="68"/>
      <c r="I33" s="126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300"/>
      <c r="AH33" s="301"/>
      <c r="AI33" s="124"/>
      <c r="AJ33" s="116"/>
      <c r="AK33" s="380"/>
    </row>
    <row r="34" spans="1:37" ht="15.75" customHeight="1">
      <c r="A34" s="304"/>
      <c r="B34" s="178"/>
      <c r="C34" s="298"/>
      <c r="D34" s="299"/>
      <c r="E34" s="107"/>
      <c r="F34" s="117"/>
      <c r="G34" s="129"/>
      <c r="H34" s="68"/>
      <c r="I34" s="126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300"/>
      <c r="AH34" s="301"/>
      <c r="AI34" s="124"/>
      <c r="AJ34" s="116"/>
      <c r="AK34" s="380"/>
    </row>
    <row r="35" spans="1:37" ht="15.75" customHeight="1">
      <c r="A35" s="304"/>
      <c r="B35" s="178"/>
      <c r="C35" s="298"/>
      <c r="D35" s="299"/>
      <c r="E35" s="107"/>
      <c r="F35" s="117"/>
      <c r="G35" s="129"/>
      <c r="H35" s="68"/>
      <c r="I35" s="126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210"/>
      <c r="X35" s="211"/>
      <c r="Y35" s="106"/>
      <c r="Z35" s="205"/>
      <c r="AA35" s="300"/>
      <c r="AB35" s="301"/>
      <c r="AC35" s="106"/>
      <c r="AD35" s="205"/>
      <c r="AE35" s="300"/>
      <c r="AF35" s="301"/>
      <c r="AG35" s="300"/>
      <c r="AH35" s="301"/>
      <c r="AI35" s="124"/>
      <c r="AJ35" s="116"/>
      <c r="AK35" s="380"/>
    </row>
    <row r="36" spans="1:37" ht="15.75" customHeight="1">
      <c r="A36" s="304"/>
      <c r="B36" s="178"/>
      <c r="C36" s="298"/>
      <c r="D36" s="299"/>
      <c r="E36" s="107"/>
      <c r="F36" s="117"/>
      <c r="G36" s="129"/>
      <c r="H36" s="68"/>
      <c r="I36" s="126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212"/>
      <c r="X36" s="213"/>
      <c r="Y36" s="106"/>
      <c r="Z36" s="205"/>
      <c r="AA36" s="300"/>
      <c r="AB36" s="301"/>
      <c r="AC36" s="106"/>
      <c r="AD36" s="205"/>
      <c r="AE36" s="300"/>
      <c r="AF36" s="301"/>
      <c r="AG36" s="300"/>
      <c r="AH36" s="301"/>
      <c r="AI36" s="124"/>
      <c r="AJ36" s="116"/>
      <c r="AK36" s="380"/>
    </row>
    <row r="37" spans="1:37" ht="15.75" customHeight="1">
      <c r="A37" s="304"/>
      <c r="B37" s="106"/>
      <c r="C37" s="298"/>
      <c r="D37" s="299"/>
      <c r="E37" s="185"/>
      <c r="F37" s="108"/>
      <c r="G37" s="139"/>
      <c r="H37" s="68"/>
      <c r="I37" s="126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212"/>
      <c r="X37" s="213"/>
      <c r="Y37" s="106"/>
      <c r="Z37" s="205"/>
      <c r="AA37" s="300"/>
      <c r="AB37" s="301"/>
      <c r="AC37" s="106"/>
      <c r="AD37" s="205"/>
      <c r="AE37" s="300"/>
      <c r="AF37" s="301"/>
      <c r="AG37" s="300"/>
      <c r="AH37" s="301"/>
      <c r="AI37" s="124"/>
      <c r="AJ37" s="116"/>
      <c r="AK37" s="380"/>
    </row>
    <row r="38" spans="1:37" ht="15.75" customHeight="1" thickBot="1">
      <c r="A38" s="305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13">AVERAGE(I22:I37)</f>
        <v>19</v>
      </c>
      <c r="J38" s="148">
        <f t="shared" si="13"/>
        <v>1840</v>
      </c>
      <c r="K38" s="149">
        <f t="shared" ref="K38" si="14">J38/I38</f>
        <v>96.84210526315789</v>
      </c>
      <c r="L38" s="147">
        <f t="shared" ref="L38:M38" si="15">AVERAGE(L22:L37)</f>
        <v>19</v>
      </c>
      <c r="M38" s="148">
        <f t="shared" si="15"/>
        <v>1633.0057279523139</v>
      </c>
      <c r="N38" s="149">
        <f>M38/L38</f>
        <v>85.947669892227054</v>
      </c>
      <c r="O38" s="150">
        <f>L38-I38</f>
        <v>0</v>
      </c>
      <c r="P38" s="151">
        <f>N38-K38</f>
        <v>-10.894435370930836</v>
      </c>
      <c r="Q38" s="152">
        <f>N38/K38</f>
        <v>0.88750311301756202</v>
      </c>
      <c r="R38" s="310"/>
      <c r="S38" s="153">
        <f>S22</f>
        <v>0.25</v>
      </c>
      <c r="T38" s="154">
        <f>INDEX(T22:T37,COUNTA(T22:T37))</f>
        <v>0.59166666666666667</v>
      </c>
      <c r="U38" s="155"/>
      <c r="V38" s="181"/>
      <c r="W38" s="214"/>
      <c r="X38" s="215"/>
      <c r="Y38" s="206">
        <f t="shared" ref="Y38:Z38" si="16">SUM(Y22:Y37)</f>
        <v>0</v>
      </c>
      <c r="Z38" s="207">
        <f t="shared" si="16"/>
        <v>0</v>
      </c>
      <c r="AA38" s="296"/>
      <c r="AB38" s="297"/>
      <c r="AC38" s="206">
        <f t="shared" ref="AC38:AD38" si="17">SUM(AC22:AC37)</f>
        <v>0</v>
      </c>
      <c r="AD38" s="207">
        <f t="shared" si="17"/>
        <v>0</v>
      </c>
      <c r="AE38" s="296"/>
      <c r="AF38" s="297"/>
      <c r="AG38" s="296"/>
      <c r="AH38" s="297"/>
      <c r="AI38" s="183">
        <f>M38-J38</f>
        <v>-206.99427204768608</v>
      </c>
      <c r="AJ38" s="152">
        <f>M38/J38</f>
        <v>0.88750311301756191</v>
      </c>
      <c r="AK38" s="381"/>
    </row>
    <row r="39" spans="1:37" ht="15.75" customHeight="1">
      <c r="A39" s="316" t="s">
        <v>202</v>
      </c>
      <c r="B39" s="161" t="s">
        <v>191</v>
      </c>
      <c r="C39" s="306" t="s">
        <v>203</v>
      </c>
      <c r="D39" s="307"/>
      <c r="E39" s="162">
        <v>59.34</v>
      </c>
      <c r="F39" s="103">
        <v>1483</v>
      </c>
      <c r="G39" s="163">
        <f t="shared" ref="G39:G42" si="18">E39*F39</f>
        <v>88001.22</v>
      </c>
      <c r="H39" s="164"/>
      <c r="I39" s="165">
        <v>24</v>
      </c>
      <c r="J39" s="166">
        <v>2000</v>
      </c>
      <c r="K39" s="167">
        <f>J39/I39</f>
        <v>83.333333333333329</v>
      </c>
      <c r="L39" s="168">
        <v>24</v>
      </c>
      <c r="M39" s="166">
        <f>F39/V39*60</f>
        <v>1771.3337757133379</v>
      </c>
      <c r="N39" s="167">
        <f>M39/L39</f>
        <v>73.805573988055741</v>
      </c>
      <c r="O39" s="169">
        <f>L39-I39</f>
        <v>0</v>
      </c>
      <c r="P39" s="170">
        <f>N39-K39</f>
        <v>-9.5277593452775875</v>
      </c>
      <c r="Q39" s="171">
        <f>N39/K39</f>
        <v>0.88566688785666892</v>
      </c>
      <c r="R39" s="308">
        <f>Q55</f>
        <v>0.88620124686380697</v>
      </c>
      <c r="S39" s="172">
        <v>0.29166666666666669</v>
      </c>
      <c r="T39" s="173">
        <v>0.32655092592592594</v>
      </c>
      <c r="U39" s="174"/>
      <c r="V39" s="175">
        <v>50.233333333333327</v>
      </c>
      <c r="W39" s="173"/>
      <c r="X39" s="184"/>
      <c r="Y39" s="202"/>
      <c r="Z39" s="203"/>
      <c r="AA39" s="311"/>
      <c r="AB39" s="312"/>
      <c r="AC39" s="202"/>
      <c r="AD39" s="203"/>
      <c r="AE39" s="311"/>
      <c r="AF39" s="312"/>
      <c r="AG39" s="311"/>
      <c r="AH39" s="312"/>
      <c r="AI39" s="121">
        <f>M39-J39</f>
        <v>-228.6662242866621</v>
      </c>
      <c r="AJ39" s="171">
        <f>M39/J39</f>
        <v>0.88566688785666892</v>
      </c>
      <c r="AK39" s="313">
        <f>AJ55</f>
        <v>0.88620124686380697</v>
      </c>
    </row>
    <row r="40" spans="1:37" ht="15.75" customHeight="1">
      <c r="A40" s="317"/>
      <c r="B40" s="178" t="s">
        <v>191</v>
      </c>
      <c r="C40" s="298" t="s">
        <v>204</v>
      </c>
      <c r="D40" s="299"/>
      <c r="E40" s="107">
        <v>58.67</v>
      </c>
      <c r="F40" s="108">
        <v>2814</v>
      </c>
      <c r="G40" s="109">
        <f t="shared" si="18"/>
        <v>165097.38</v>
      </c>
      <c r="H40" s="26"/>
      <c r="I40" s="110">
        <v>23</v>
      </c>
      <c r="J40" s="111">
        <v>2000</v>
      </c>
      <c r="K40" s="112">
        <f t="shared" si="2"/>
        <v>86.956521739130437</v>
      </c>
      <c r="L40" s="113">
        <v>23</v>
      </c>
      <c r="M40" s="111">
        <f>F40/V40*60</f>
        <v>1775.7055214723919</v>
      </c>
      <c r="N40" s="112">
        <f>M40/L40</f>
        <v>77.204587890103994</v>
      </c>
      <c r="O40" s="114">
        <f>L40-I40</f>
        <v>0</v>
      </c>
      <c r="P40" s="115">
        <f>N40-K40</f>
        <v>-9.7519338490264431</v>
      </c>
      <c r="Q40" s="116">
        <f>N40/K40</f>
        <v>0.8878527607361959</v>
      </c>
      <c r="R40" s="309"/>
      <c r="S40" s="47">
        <v>0.3298611111111111</v>
      </c>
      <c r="T40" s="48">
        <v>0.39589120370370373</v>
      </c>
      <c r="U40" s="117">
        <v>4.7666666666666391</v>
      </c>
      <c r="V40" s="118">
        <v>95.083333333333385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300"/>
      <c r="AH40" s="301"/>
      <c r="AI40" s="124">
        <f>M40-J40</f>
        <v>-224.29447852760813</v>
      </c>
      <c r="AJ40" s="116">
        <f>M40/J40</f>
        <v>0.8878527607361959</v>
      </c>
      <c r="AK40" s="314"/>
    </row>
    <row r="41" spans="1:37" ht="15.75" customHeight="1">
      <c r="A41" s="317"/>
      <c r="B41" s="178" t="s">
        <v>191</v>
      </c>
      <c r="C41" s="298" t="s">
        <v>205</v>
      </c>
      <c r="D41" s="299"/>
      <c r="E41" s="107">
        <v>59.54</v>
      </c>
      <c r="F41" s="108">
        <v>2424</v>
      </c>
      <c r="G41" s="109">
        <f t="shared" si="18"/>
        <v>144324.96</v>
      </c>
      <c r="H41" s="26"/>
      <c r="I41" s="110">
        <v>23</v>
      </c>
      <c r="J41" s="111">
        <v>2000</v>
      </c>
      <c r="K41" s="112">
        <f t="shared" si="2"/>
        <v>86.956521739130437</v>
      </c>
      <c r="L41" s="113">
        <v>23</v>
      </c>
      <c r="M41" s="111">
        <f>F41/V41*60</f>
        <v>1769.7018860271742</v>
      </c>
      <c r="N41" s="112">
        <f>M41/L41</f>
        <v>76.943560262051051</v>
      </c>
      <c r="O41" s="114">
        <f>L41-I41</f>
        <v>0</v>
      </c>
      <c r="P41" s="115">
        <f>N41-K41</f>
        <v>-10.012961477079386</v>
      </c>
      <c r="Q41" s="116">
        <f>N41/K41</f>
        <v>0.88485094301358702</v>
      </c>
      <c r="R41" s="309"/>
      <c r="S41" s="47">
        <v>0.39930555555555552</v>
      </c>
      <c r="T41" s="48">
        <v>0.45637731481481481</v>
      </c>
      <c r="U41" s="117">
        <v>4.9166666666665826</v>
      </c>
      <c r="V41" s="118">
        <v>82.183333333333366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300"/>
      <c r="AH41" s="301"/>
      <c r="AI41" s="124">
        <f>M41-J41</f>
        <v>-230.29811397282583</v>
      </c>
      <c r="AJ41" s="116">
        <f>M41/J41</f>
        <v>0.88485094301358713</v>
      </c>
      <c r="AK41" s="314"/>
    </row>
    <row r="42" spans="1:37" ht="15.75" customHeight="1">
      <c r="A42" s="317"/>
      <c r="B42" s="178" t="s">
        <v>191</v>
      </c>
      <c r="C42" s="298" t="s">
        <v>206</v>
      </c>
      <c r="D42" s="299"/>
      <c r="E42" s="107">
        <v>71.55</v>
      </c>
      <c r="F42" s="108">
        <v>1993</v>
      </c>
      <c r="G42" s="109">
        <f t="shared" si="18"/>
        <v>142599.15</v>
      </c>
      <c r="H42" s="26"/>
      <c r="I42" s="110">
        <v>22</v>
      </c>
      <c r="J42" s="111">
        <v>2000</v>
      </c>
      <c r="K42" s="112">
        <f t="shared" si="2"/>
        <v>90.909090909090907</v>
      </c>
      <c r="L42" s="113">
        <v>22</v>
      </c>
      <c r="M42" s="111">
        <f>F42/V42*60</f>
        <v>1772.8687916975518</v>
      </c>
      <c r="N42" s="112">
        <f>M42/L42</f>
        <v>80.58494507716145</v>
      </c>
      <c r="O42" s="114">
        <f>L42-I42</f>
        <v>0</v>
      </c>
      <c r="P42" s="115">
        <f>N42-K42</f>
        <v>-10.324145831929457</v>
      </c>
      <c r="Q42" s="116">
        <f>N42/K42</f>
        <v>0.88643439584877592</v>
      </c>
      <c r="R42" s="309"/>
      <c r="S42" s="47">
        <v>0.4597222222222222</v>
      </c>
      <c r="T42" s="48">
        <v>0.50656250000000003</v>
      </c>
      <c r="U42" s="117">
        <v>4.8166666666666469</v>
      </c>
      <c r="V42" s="118">
        <v>67.450000000000074</v>
      </c>
      <c r="W42" s="119"/>
      <c r="X42" s="123"/>
      <c r="Y42" s="106"/>
      <c r="Z42" s="205"/>
      <c r="AA42" s="300"/>
      <c r="AB42" s="301"/>
      <c r="AC42" s="106"/>
      <c r="AD42" s="205"/>
      <c r="AE42" s="300"/>
      <c r="AF42" s="301"/>
      <c r="AG42" s="300"/>
      <c r="AH42" s="301"/>
      <c r="AI42" s="124">
        <f>M42-J42</f>
        <v>-227.13120830244816</v>
      </c>
      <c r="AJ42" s="116">
        <f>M42/J42</f>
        <v>0.88643439584877592</v>
      </c>
      <c r="AK42" s="314"/>
    </row>
    <row r="43" spans="1:37" ht="15.75" customHeight="1">
      <c r="A43" s="317"/>
      <c r="B43" s="178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23"/>
      <c r="Y43" s="106"/>
      <c r="Z43" s="205"/>
      <c r="AA43" s="300"/>
      <c r="AB43" s="301"/>
      <c r="AC43" s="106"/>
      <c r="AD43" s="205"/>
      <c r="AE43" s="300"/>
      <c r="AF43" s="301"/>
      <c r="AG43" s="300"/>
      <c r="AH43" s="301"/>
      <c r="AI43" s="124"/>
      <c r="AJ43" s="116"/>
      <c r="AK43" s="314"/>
    </row>
    <row r="44" spans="1:37" ht="15.75" customHeight="1">
      <c r="A44" s="317"/>
      <c r="B44" s="178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300"/>
      <c r="AH44" s="301"/>
      <c r="AI44" s="124"/>
      <c r="AJ44" s="116"/>
      <c r="AK44" s="314"/>
    </row>
    <row r="45" spans="1:37" ht="15.75" customHeight="1">
      <c r="A45" s="317"/>
      <c r="B45" s="178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127"/>
      <c r="T45" s="128"/>
      <c r="U45" s="117"/>
      <c r="V45" s="118"/>
      <c r="W45" s="128"/>
      <c r="X45" s="216"/>
      <c r="Y45" s="106"/>
      <c r="Z45" s="205"/>
      <c r="AA45" s="300"/>
      <c r="AB45" s="301"/>
      <c r="AC45" s="106"/>
      <c r="AD45" s="205"/>
      <c r="AE45" s="300"/>
      <c r="AF45" s="301"/>
      <c r="AG45" s="300"/>
      <c r="AH45" s="301"/>
      <c r="AI45" s="124"/>
      <c r="AJ45" s="116"/>
      <c r="AK45" s="314"/>
    </row>
    <row r="46" spans="1:37" ht="15.75" customHeight="1">
      <c r="A46" s="317"/>
      <c r="B46" s="178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127"/>
      <c r="T46" s="128"/>
      <c r="U46" s="117"/>
      <c r="V46" s="118"/>
      <c r="W46" s="128"/>
      <c r="X46" s="216"/>
      <c r="Y46" s="106"/>
      <c r="Z46" s="205"/>
      <c r="AA46" s="300"/>
      <c r="AB46" s="301"/>
      <c r="AC46" s="106"/>
      <c r="AD46" s="205"/>
      <c r="AE46" s="300"/>
      <c r="AF46" s="301"/>
      <c r="AG46" s="300"/>
      <c r="AH46" s="301"/>
      <c r="AI46" s="124"/>
      <c r="AJ46" s="116"/>
      <c r="AK46" s="314"/>
    </row>
    <row r="47" spans="1:37" ht="15.75" customHeight="1">
      <c r="A47" s="317"/>
      <c r="B47" s="178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18"/>
      <c r="W47" s="128"/>
      <c r="X47" s="216"/>
      <c r="Y47" s="106"/>
      <c r="Z47" s="205"/>
      <c r="AA47" s="300"/>
      <c r="AB47" s="301"/>
      <c r="AC47" s="106"/>
      <c r="AD47" s="205"/>
      <c r="AE47" s="300"/>
      <c r="AF47" s="301"/>
      <c r="AG47" s="300"/>
      <c r="AH47" s="301"/>
      <c r="AI47" s="124"/>
      <c r="AJ47" s="116"/>
      <c r="AK47" s="314"/>
    </row>
    <row r="48" spans="1:37" ht="15.75" customHeight="1">
      <c r="A48" s="317"/>
      <c r="B48" s="178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18"/>
      <c r="W48" s="128"/>
      <c r="X48" s="216"/>
      <c r="Y48" s="106"/>
      <c r="Z48" s="205"/>
      <c r="AA48" s="300"/>
      <c r="AB48" s="301"/>
      <c r="AC48" s="106"/>
      <c r="AD48" s="205"/>
      <c r="AE48" s="300"/>
      <c r="AF48" s="301"/>
      <c r="AG48" s="300"/>
      <c r="AH48" s="301"/>
      <c r="AI48" s="124"/>
      <c r="AJ48" s="116"/>
      <c r="AK48" s="314"/>
    </row>
    <row r="49" spans="1:37" ht="15.75" customHeight="1">
      <c r="A49" s="317"/>
      <c r="B49" s="178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18"/>
      <c r="W49" s="128"/>
      <c r="X49" s="216"/>
      <c r="Y49" s="106"/>
      <c r="Z49" s="205"/>
      <c r="AA49" s="300"/>
      <c r="AB49" s="301"/>
      <c r="AC49" s="106"/>
      <c r="AD49" s="205"/>
      <c r="AE49" s="300"/>
      <c r="AF49" s="301"/>
      <c r="AG49" s="300"/>
      <c r="AH49" s="301"/>
      <c r="AI49" s="124"/>
      <c r="AJ49" s="116"/>
      <c r="AK49" s="314"/>
    </row>
    <row r="50" spans="1:37" ht="15.75" customHeight="1">
      <c r="A50" s="317"/>
      <c r="B50" s="178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18"/>
      <c r="W50" s="128"/>
      <c r="X50" s="216"/>
      <c r="Y50" s="106"/>
      <c r="Z50" s="205"/>
      <c r="AA50" s="300"/>
      <c r="AB50" s="301"/>
      <c r="AC50" s="106"/>
      <c r="AD50" s="205"/>
      <c r="AE50" s="300"/>
      <c r="AF50" s="301"/>
      <c r="AG50" s="300"/>
      <c r="AH50" s="301"/>
      <c r="AI50" s="124"/>
      <c r="AJ50" s="116"/>
      <c r="AK50" s="314"/>
    </row>
    <row r="51" spans="1:37" ht="15.75" customHeight="1">
      <c r="A51" s="317"/>
      <c r="B51" s="178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18"/>
      <c r="W51" s="128"/>
      <c r="X51" s="216"/>
      <c r="Y51" s="106"/>
      <c r="Z51" s="205"/>
      <c r="AA51" s="300"/>
      <c r="AB51" s="301"/>
      <c r="AC51" s="106"/>
      <c r="AD51" s="205"/>
      <c r="AE51" s="300"/>
      <c r="AF51" s="301"/>
      <c r="AG51" s="300"/>
      <c r="AH51" s="301"/>
      <c r="AI51" s="124"/>
      <c r="AJ51" s="116"/>
      <c r="AK51" s="314"/>
    </row>
    <row r="52" spans="1:37" ht="15.75" customHeight="1">
      <c r="A52" s="317"/>
      <c r="B52" s="178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18"/>
      <c r="W52" s="128"/>
      <c r="X52" s="216"/>
      <c r="Y52" s="106"/>
      <c r="Z52" s="205"/>
      <c r="AA52" s="300"/>
      <c r="AB52" s="301"/>
      <c r="AC52" s="106"/>
      <c r="AD52" s="205"/>
      <c r="AE52" s="300"/>
      <c r="AF52" s="301"/>
      <c r="AG52" s="300"/>
      <c r="AH52" s="301"/>
      <c r="AI52" s="124"/>
      <c r="AJ52" s="116"/>
      <c r="AK52" s="314"/>
    </row>
    <row r="53" spans="1:37" ht="15.75" customHeight="1">
      <c r="A53" s="317"/>
      <c r="B53" s="178"/>
      <c r="C53" s="298"/>
      <c r="D53" s="299"/>
      <c r="E53" s="107"/>
      <c r="F53" s="13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18"/>
      <c r="W53" s="128"/>
      <c r="X53" s="216"/>
      <c r="Y53" s="106"/>
      <c r="Z53" s="205"/>
      <c r="AA53" s="300"/>
      <c r="AB53" s="301"/>
      <c r="AC53" s="106"/>
      <c r="AD53" s="205"/>
      <c r="AE53" s="300"/>
      <c r="AF53" s="301"/>
      <c r="AG53" s="300"/>
      <c r="AH53" s="301"/>
      <c r="AI53" s="124"/>
      <c r="AJ53" s="116"/>
      <c r="AK53" s="314"/>
    </row>
    <row r="54" spans="1:37" ht="15.75" customHeight="1">
      <c r="A54" s="317"/>
      <c r="B54" s="178"/>
      <c r="C54" s="298"/>
      <c r="D54" s="299"/>
      <c r="E54" s="179"/>
      <c r="F54" s="13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106"/>
      <c r="Z54" s="205"/>
      <c r="AA54" s="300"/>
      <c r="AB54" s="301"/>
      <c r="AC54" s="106"/>
      <c r="AD54" s="205"/>
      <c r="AE54" s="300"/>
      <c r="AF54" s="301"/>
      <c r="AG54" s="300"/>
      <c r="AH54" s="301"/>
      <c r="AI54" s="180"/>
      <c r="AJ54" s="133"/>
      <c r="AK54" s="314"/>
    </row>
    <row r="55" spans="1:37" ht="15.75" customHeight="1" thickBot="1">
      <c r="A55" s="318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9">AVERAGE(I39:I54)</f>
        <v>23</v>
      </c>
      <c r="J55" s="148">
        <f t="shared" si="19"/>
        <v>2000</v>
      </c>
      <c r="K55" s="149">
        <f t="shared" ref="K55" si="20">J55/I55</f>
        <v>86.956521739130437</v>
      </c>
      <c r="L55" s="147">
        <f t="shared" ref="L55:M55" si="21">AVERAGE(L39:L54)</f>
        <v>23</v>
      </c>
      <c r="M55" s="148">
        <f t="shared" si="21"/>
        <v>1772.402493727614</v>
      </c>
      <c r="N55" s="149">
        <f t="shared" ref="N55:N61" si="22">M55/L55</f>
        <v>77.060977988157134</v>
      </c>
      <c r="O55" s="150">
        <f t="shared" ref="O55:O61" si="23">L55-I55</f>
        <v>0</v>
      </c>
      <c r="P55" s="151">
        <f t="shared" ref="P55:P61" si="24">N55-K55</f>
        <v>-9.8955437509733031</v>
      </c>
      <c r="Q55" s="152">
        <f t="shared" ref="Q55:Q61" si="25">N55/K55</f>
        <v>0.88620124686380697</v>
      </c>
      <c r="R55" s="310"/>
      <c r="S55" s="153">
        <f>S39</f>
        <v>0.29166666666666669</v>
      </c>
      <c r="T55" s="154">
        <f>INDEX(T39:T54,COUNTA(T39:T54))</f>
        <v>0.50656250000000003</v>
      </c>
      <c r="U55" s="155"/>
      <c r="V55" s="181"/>
      <c r="W55" s="182"/>
      <c r="X55" s="149"/>
      <c r="Y55" s="206">
        <f t="shared" ref="Y55:Z55" si="26">SUM(Y39:Y54)</f>
        <v>0</v>
      </c>
      <c r="Z55" s="207">
        <f t="shared" si="26"/>
        <v>0</v>
      </c>
      <c r="AA55" s="296"/>
      <c r="AB55" s="297"/>
      <c r="AC55" s="206">
        <f t="shared" ref="AC55:AD55" si="27">SUM(AC39:AC54)</f>
        <v>0</v>
      </c>
      <c r="AD55" s="207">
        <f t="shared" si="27"/>
        <v>0</v>
      </c>
      <c r="AE55" s="296"/>
      <c r="AF55" s="297"/>
      <c r="AG55" s="296"/>
      <c r="AH55" s="297"/>
      <c r="AI55" s="183">
        <f t="shared" ref="AI55:AI61" si="28">M55-J55</f>
        <v>-227.597506272386</v>
      </c>
      <c r="AJ55" s="152">
        <f t="shared" ref="AJ55:AJ61" si="29">M55/J55</f>
        <v>0.88620124686380697</v>
      </c>
      <c r="AK55" s="315"/>
    </row>
    <row r="56" spans="1:37" ht="15.75" customHeight="1">
      <c r="A56" s="302" t="s">
        <v>207</v>
      </c>
      <c r="B56" s="120" t="s">
        <v>200</v>
      </c>
      <c r="C56" s="383" t="s">
        <v>208</v>
      </c>
      <c r="D56" s="383"/>
      <c r="E56" s="162">
        <v>57.3</v>
      </c>
      <c r="F56" s="103">
        <v>1612</v>
      </c>
      <c r="G56" s="163">
        <f t="shared" ref="G56:G61" si="30">E56*F56</f>
        <v>92367.599999999991</v>
      </c>
      <c r="H56" s="164"/>
      <c r="I56" s="165">
        <v>22</v>
      </c>
      <c r="J56" s="166">
        <v>1800</v>
      </c>
      <c r="K56" s="167">
        <f>J56/I56</f>
        <v>81.818181818181813</v>
      </c>
      <c r="L56" s="168">
        <v>22</v>
      </c>
      <c r="M56" s="166">
        <f t="shared" ref="M56:M61" si="31">F56/V56*60</f>
        <v>1595.1621770203424</v>
      </c>
      <c r="N56" s="167">
        <f t="shared" si="22"/>
        <v>72.507371682742829</v>
      </c>
      <c r="O56" s="169">
        <f t="shared" si="23"/>
        <v>0</v>
      </c>
      <c r="P56" s="170">
        <f t="shared" si="24"/>
        <v>-9.3108101354389845</v>
      </c>
      <c r="Q56" s="171">
        <f t="shared" si="25"/>
        <v>0.88620120945574576</v>
      </c>
      <c r="R56" s="308">
        <f>Q72</f>
        <v>0.88586772411103532</v>
      </c>
      <c r="S56" s="172">
        <v>0.29192129629629632</v>
      </c>
      <c r="T56" s="173">
        <v>0.33402777777777776</v>
      </c>
      <c r="U56" s="174"/>
      <c r="V56" s="175">
        <v>60.633333333333269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311"/>
      <c r="AH56" s="312"/>
      <c r="AI56" s="121">
        <f t="shared" si="28"/>
        <v>-204.83782297965763</v>
      </c>
      <c r="AJ56" s="171">
        <f t="shared" si="29"/>
        <v>0.88620120945574576</v>
      </c>
      <c r="AK56" s="313">
        <f>AJ72</f>
        <v>0.88586772411103532</v>
      </c>
    </row>
    <row r="57" spans="1:37" ht="15.75" customHeight="1">
      <c r="A57" s="303"/>
      <c r="B57" s="106" t="s">
        <v>209</v>
      </c>
      <c r="C57" s="382" t="s">
        <v>210</v>
      </c>
      <c r="D57" s="382"/>
      <c r="E57" s="107">
        <v>71.84</v>
      </c>
      <c r="F57" s="108">
        <v>1095</v>
      </c>
      <c r="G57" s="109">
        <f t="shared" si="30"/>
        <v>78664.800000000003</v>
      </c>
      <c r="H57" s="26"/>
      <c r="I57" s="110">
        <v>19</v>
      </c>
      <c r="J57" s="111">
        <v>1800</v>
      </c>
      <c r="K57" s="112">
        <f t="shared" ref="K57:K61" si="32">J57/I57</f>
        <v>94.736842105263165</v>
      </c>
      <c r="L57" s="113">
        <v>19</v>
      </c>
      <c r="M57" s="111">
        <f t="shared" si="31"/>
        <v>1597.8921767328748</v>
      </c>
      <c r="N57" s="112">
        <f t="shared" si="22"/>
        <v>84.099588249098673</v>
      </c>
      <c r="O57" s="114">
        <f t="shared" si="23"/>
        <v>0</v>
      </c>
      <c r="P57" s="115">
        <f t="shared" si="24"/>
        <v>-10.637253856164492</v>
      </c>
      <c r="Q57" s="116">
        <f t="shared" si="25"/>
        <v>0.88771787596270813</v>
      </c>
      <c r="R57" s="309"/>
      <c r="S57" s="47">
        <v>0.33750000000000002</v>
      </c>
      <c r="T57" s="48">
        <v>0.36605324074074075</v>
      </c>
      <c r="U57" s="117">
        <v>5.0000000000000622</v>
      </c>
      <c r="V57" s="118">
        <v>41.116666666666646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300"/>
      <c r="AH57" s="301"/>
      <c r="AI57" s="124">
        <f t="shared" si="28"/>
        <v>-202.10782326712524</v>
      </c>
      <c r="AJ57" s="116">
        <f t="shared" si="29"/>
        <v>0.88771787596270824</v>
      </c>
      <c r="AK57" s="314"/>
    </row>
    <row r="58" spans="1:37" ht="15.75" customHeight="1">
      <c r="A58" s="303"/>
      <c r="B58" s="106" t="s">
        <v>209</v>
      </c>
      <c r="C58" s="382" t="s">
        <v>211</v>
      </c>
      <c r="D58" s="382"/>
      <c r="E58" s="107">
        <v>72.400000000000006</v>
      </c>
      <c r="F58" s="108">
        <v>820</v>
      </c>
      <c r="G58" s="109">
        <f t="shared" si="30"/>
        <v>59368.000000000007</v>
      </c>
      <c r="H58" s="26"/>
      <c r="I58" s="110">
        <v>18</v>
      </c>
      <c r="J58" s="111">
        <v>1800</v>
      </c>
      <c r="K58" s="112">
        <f t="shared" si="32"/>
        <v>100</v>
      </c>
      <c r="L58" s="113">
        <v>18</v>
      </c>
      <c r="M58" s="111">
        <f t="shared" si="31"/>
        <v>1599.1332611050941</v>
      </c>
      <c r="N58" s="112">
        <f t="shared" si="22"/>
        <v>88.84073672806079</v>
      </c>
      <c r="O58" s="114">
        <f t="shared" si="23"/>
        <v>0</v>
      </c>
      <c r="P58" s="115">
        <f t="shared" si="24"/>
        <v>-11.15926327193921</v>
      </c>
      <c r="Q58" s="116">
        <f t="shared" si="25"/>
        <v>0.88840736728060787</v>
      </c>
      <c r="R58" s="309"/>
      <c r="S58" s="47">
        <v>0.36960648148148151</v>
      </c>
      <c r="T58" s="48">
        <v>0.39097222222222222</v>
      </c>
      <c r="U58" s="117">
        <v>5.1166666666666938</v>
      </c>
      <c r="V58" s="118">
        <v>30.766666666666627</v>
      </c>
      <c r="W58" s="119"/>
      <c r="X58" s="123"/>
      <c r="Y58" s="106"/>
      <c r="Z58" s="205"/>
      <c r="AA58" s="300"/>
      <c r="AB58" s="301"/>
      <c r="AC58" s="106"/>
      <c r="AD58" s="205"/>
      <c r="AE58" s="300"/>
      <c r="AF58" s="301"/>
      <c r="AG58" s="300"/>
      <c r="AH58" s="301"/>
      <c r="AI58" s="124">
        <f t="shared" si="28"/>
        <v>-200.86673889490589</v>
      </c>
      <c r="AJ58" s="116">
        <f t="shared" si="29"/>
        <v>0.88840736728060787</v>
      </c>
      <c r="AK58" s="314"/>
    </row>
    <row r="59" spans="1:37" ht="15.75" customHeight="1">
      <c r="A59" s="303"/>
      <c r="B59" s="106" t="s">
        <v>209</v>
      </c>
      <c r="C59" s="382" t="s">
        <v>212</v>
      </c>
      <c r="D59" s="382"/>
      <c r="E59" s="107">
        <v>32.06</v>
      </c>
      <c r="F59" s="108">
        <v>406</v>
      </c>
      <c r="G59" s="109">
        <f t="shared" si="30"/>
        <v>13016.36</v>
      </c>
      <c r="H59" s="26"/>
      <c r="I59" s="110">
        <v>19</v>
      </c>
      <c r="J59" s="111">
        <v>3600</v>
      </c>
      <c r="K59" s="112">
        <f t="shared" si="32"/>
        <v>189.47368421052633</v>
      </c>
      <c r="L59" s="113">
        <v>19</v>
      </c>
      <c r="M59" s="111">
        <f t="shared" si="31"/>
        <v>3177.3913043478151</v>
      </c>
      <c r="N59" s="112">
        <f t="shared" si="22"/>
        <v>167.23112128146394</v>
      </c>
      <c r="O59" s="114">
        <f t="shared" si="23"/>
        <v>0</v>
      </c>
      <c r="P59" s="115">
        <f t="shared" si="24"/>
        <v>-22.242562929062387</v>
      </c>
      <c r="Q59" s="116">
        <f t="shared" si="25"/>
        <v>0.8826086956521707</v>
      </c>
      <c r="R59" s="309"/>
      <c r="S59" s="47">
        <v>0.39467592592592593</v>
      </c>
      <c r="T59" s="48">
        <v>0.4</v>
      </c>
      <c r="U59" s="117">
        <v>5.333333333333341</v>
      </c>
      <c r="V59" s="118">
        <v>7.6666666666666927</v>
      </c>
      <c r="W59" s="119"/>
      <c r="X59" s="123"/>
      <c r="Y59" s="106"/>
      <c r="Z59" s="205"/>
      <c r="AA59" s="300"/>
      <c r="AB59" s="301"/>
      <c r="AC59" s="106"/>
      <c r="AD59" s="205"/>
      <c r="AE59" s="300"/>
      <c r="AF59" s="301"/>
      <c r="AG59" s="300"/>
      <c r="AH59" s="301"/>
      <c r="AI59" s="217">
        <f t="shared" si="28"/>
        <v>-422.60869565218491</v>
      </c>
      <c r="AJ59" s="218">
        <f t="shared" si="29"/>
        <v>0.88260869565217082</v>
      </c>
      <c r="AK59" s="314"/>
    </row>
    <row r="60" spans="1:37" ht="15.75" customHeight="1">
      <c r="A60" s="304"/>
      <c r="B60" s="106" t="s">
        <v>195</v>
      </c>
      <c r="C60" s="382" t="s">
        <v>213</v>
      </c>
      <c r="D60" s="382"/>
      <c r="E60" s="107">
        <v>57.73</v>
      </c>
      <c r="F60" s="111">
        <v>908</v>
      </c>
      <c r="G60" s="109">
        <f t="shared" si="30"/>
        <v>52418.84</v>
      </c>
      <c r="H60" s="13"/>
      <c r="I60" s="110">
        <v>22</v>
      </c>
      <c r="J60" s="111">
        <v>1800</v>
      </c>
      <c r="K60" s="112">
        <f t="shared" si="32"/>
        <v>81.818181818181813</v>
      </c>
      <c r="L60" s="126">
        <v>22</v>
      </c>
      <c r="M60" s="111">
        <f t="shared" si="31"/>
        <v>1595.3147877013184</v>
      </c>
      <c r="N60" s="112">
        <f t="shared" si="22"/>
        <v>72.514308531878115</v>
      </c>
      <c r="O60" s="114">
        <f t="shared" si="23"/>
        <v>0</v>
      </c>
      <c r="P60" s="115">
        <f t="shared" si="24"/>
        <v>-9.3038732863036984</v>
      </c>
      <c r="Q60" s="116">
        <f t="shared" si="25"/>
        <v>0.8862859931673992</v>
      </c>
      <c r="R60" s="309"/>
      <c r="S60" s="47">
        <v>0.40347222222222223</v>
      </c>
      <c r="T60" s="48">
        <v>0.4271875</v>
      </c>
      <c r="U60" s="117">
        <v>4.9999999999999822</v>
      </c>
      <c r="V60" s="118">
        <v>34.149999999999984</v>
      </c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300"/>
      <c r="AH60" s="301"/>
      <c r="AI60" s="217">
        <f t="shared" si="28"/>
        <v>-204.68521229868156</v>
      </c>
      <c r="AJ60" s="218">
        <f t="shared" si="29"/>
        <v>0.88628599316739909</v>
      </c>
      <c r="AK60" s="314"/>
    </row>
    <row r="61" spans="1:37" ht="15.75" customHeight="1">
      <c r="A61" s="304"/>
      <c r="B61" s="106" t="s">
        <v>195</v>
      </c>
      <c r="C61" s="382" t="s">
        <v>214</v>
      </c>
      <c r="D61" s="382"/>
      <c r="E61" s="107">
        <v>57.73</v>
      </c>
      <c r="F61" s="111">
        <v>1019</v>
      </c>
      <c r="G61" s="129">
        <f t="shared" si="30"/>
        <v>58826.869999999995</v>
      </c>
      <c r="H61" s="130"/>
      <c r="I61" s="110">
        <v>22</v>
      </c>
      <c r="J61" s="111">
        <v>1800</v>
      </c>
      <c r="K61" s="112">
        <f t="shared" si="32"/>
        <v>81.818181818181813</v>
      </c>
      <c r="L61" s="113">
        <v>22</v>
      </c>
      <c r="M61" s="111">
        <f t="shared" si="31"/>
        <v>1597.0396168915995</v>
      </c>
      <c r="N61" s="112">
        <f t="shared" si="22"/>
        <v>72.592709858709071</v>
      </c>
      <c r="O61" s="114">
        <f t="shared" si="23"/>
        <v>0</v>
      </c>
      <c r="P61" s="115">
        <f t="shared" si="24"/>
        <v>-9.2254719594727419</v>
      </c>
      <c r="Q61" s="116">
        <f t="shared" si="25"/>
        <v>0.88724423160644428</v>
      </c>
      <c r="R61" s="309"/>
      <c r="S61" s="47">
        <v>0.43055555555555558</v>
      </c>
      <c r="T61" s="48">
        <v>0.4571412037037037</v>
      </c>
      <c r="U61" s="117">
        <v>4.8500000000000387</v>
      </c>
      <c r="V61" s="118">
        <v>38.283333333333296</v>
      </c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300"/>
      <c r="AH61" s="301"/>
      <c r="AI61" s="217">
        <f t="shared" si="28"/>
        <v>-202.96038310840049</v>
      </c>
      <c r="AJ61" s="218">
        <f t="shared" si="29"/>
        <v>0.88724423160644417</v>
      </c>
      <c r="AK61" s="314"/>
    </row>
    <row r="62" spans="1:37" ht="15.75" customHeight="1">
      <c r="A62" s="304"/>
      <c r="B62" s="106"/>
      <c r="C62" s="382"/>
      <c r="D62" s="382"/>
      <c r="E62" s="107"/>
      <c r="F62" s="111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23"/>
      <c r="Y62" s="106"/>
      <c r="Z62" s="205"/>
      <c r="AA62" s="300"/>
      <c r="AB62" s="301"/>
      <c r="AC62" s="106"/>
      <c r="AD62" s="205"/>
      <c r="AE62" s="300"/>
      <c r="AF62" s="301"/>
      <c r="AG62" s="300"/>
      <c r="AH62" s="301"/>
      <c r="AI62" s="217"/>
      <c r="AJ62" s="218"/>
      <c r="AK62" s="314"/>
    </row>
    <row r="63" spans="1:37" ht="15.75" customHeight="1">
      <c r="A63" s="304"/>
      <c r="B63" s="106"/>
      <c r="C63" s="382"/>
      <c r="D63" s="382"/>
      <c r="E63" s="107"/>
      <c r="F63" s="111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106"/>
      <c r="Z63" s="205"/>
      <c r="AA63" s="300"/>
      <c r="AB63" s="301"/>
      <c r="AC63" s="106"/>
      <c r="AD63" s="205"/>
      <c r="AE63" s="300"/>
      <c r="AF63" s="301"/>
      <c r="AG63" s="300"/>
      <c r="AH63" s="301"/>
      <c r="AI63" s="217"/>
      <c r="AJ63" s="218"/>
      <c r="AK63" s="314"/>
    </row>
    <row r="64" spans="1:37" ht="15.75" customHeight="1">
      <c r="A64" s="304"/>
      <c r="B64" s="106"/>
      <c r="C64" s="382"/>
      <c r="D64" s="382"/>
      <c r="E64" s="107"/>
      <c r="F64" s="111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23"/>
      <c r="Y64" s="106"/>
      <c r="Z64" s="205"/>
      <c r="AA64" s="300"/>
      <c r="AB64" s="301"/>
      <c r="AC64" s="106"/>
      <c r="AD64" s="205"/>
      <c r="AE64" s="300"/>
      <c r="AF64" s="301"/>
      <c r="AG64" s="300"/>
      <c r="AH64" s="301"/>
      <c r="AI64" s="217"/>
      <c r="AJ64" s="218"/>
      <c r="AK64" s="314"/>
    </row>
    <row r="65" spans="1:37" ht="15.75" customHeight="1">
      <c r="A65" s="304"/>
      <c r="B65" s="106"/>
      <c r="C65" s="382"/>
      <c r="D65" s="382"/>
      <c r="E65" s="107"/>
      <c r="F65" s="111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23"/>
      <c r="Y65" s="106"/>
      <c r="Z65" s="205"/>
      <c r="AA65" s="300"/>
      <c r="AB65" s="301"/>
      <c r="AC65" s="106"/>
      <c r="AD65" s="205"/>
      <c r="AE65" s="300"/>
      <c r="AF65" s="301"/>
      <c r="AG65" s="300"/>
      <c r="AH65" s="301"/>
      <c r="AI65" s="217"/>
      <c r="AJ65" s="218"/>
      <c r="AK65" s="314"/>
    </row>
    <row r="66" spans="1:37" ht="15.75" customHeight="1">
      <c r="A66" s="304"/>
      <c r="B66" s="106"/>
      <c r="C66" s="382"/>
      <c r="D66" s="382"/>
      <c r="E66" s="107"/>
      <c r="F66" s="111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23"/>
      <c r="Y66" s="106"/>
      <c r="Z66" s="205"/>
      <c r="AA66" s="300"/>
      <c r="AB66" s="301"/>
      <c r="AC66" s="106"/>
      <c r="AD66" s="205"/>
      <c r="AE66" s="300"/>
      <c r="AF66" s="301"/>
      <c r="AG66" s="300"/>
      <c r="AH66" s="301"/>
      <c r="AI66" s="217"/>
      <c r="AJ66" s="218"/>
      <c r="AK66" s="314"/>
    </row>
    <row r="67" spans="1:37" ht="15.75" customHeight="1">
      <c r="A67" s="304"/>
      <c r="B67" s="106"/>
      <c r="C67" s="382"/>
      <c r="D67" s="382"/>
      <c r="E67" s="107"/>
      <c r="F67" s="111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23"/>
      <c r="Y67" s="106"/>
      <c r="Z67" s="205"/>
      <c r="AA67" s="300"/>
      <c r="AB67" s="301"/>
      <c r="AC67" s="106"/>
      <c r="AD67" s="205"/>
      <c r="AE67" s="300"/>
      <c r="AF67" s="301"/>
      <c r="AG67" s="300"/>
      <c r="AH67" s="301"/>
      <c r="AI67" s="217"/>
      <c r="AJ67" s="218"/>
      <c r="AK67" s="314"/>
    </row>
    <row r="68" spans="1:37" ht="15.75" customHeight="1">
      <c r="A68" s="304"/>
      <c r="B68" s="106"/>
      <c r="C68" s="382"/>
      <c r="D68" s="382"/>
      <c r="E68" s="107"/>
      <c r="F68" s="111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23"/>
      <c r="Y68" s="106"/>
      <c r="Z68" s="205"/>
      <c r="AA68" s="300"/>
      <c r="AB68" s="301"/>
      <c r="AC68" s="106"/>
      <c r="AD68" s="205"/>
      <c r="AE68" s="300"/>
      <c r="AF68" s="301"/>
      <c r="AG68" s="300"/>
      <c r="AH68" s="301"/>
      <c r="AI68" s="217"/>
      <c r="AJ68" s="218"/>
      <c r="AK68" s="314"/>
    </row>
    <row r="69" spans="1:37" ht="15.75" customHeight="1">
      <c r="A69" s="304"/>
      <c r="B69" s="106"/>
      <c r="C69" s="382"/>
      <c r="D69" s="382"/>
      <c r="E69" s="107"/>
      <c r="F69" s="111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23"/>
      <c r="Y69" s="106"/>
      <c r="Z69" s="205"/>
      <c r="AA69" s="300"/>
      <c r="AB69" s="301"/>
      <c r="AC69" s="106"/>
      <c r="AD69" s="205"/>
      <c r="AE69" s="300"/>
      <c r="AF69" s="301"/>
      <c r="AG69" s="300"/>
      <c r="AH69" s="301"/>
      <c r="AI69" s="217"/>
      <c r="AJ69" s="218"/>
      <c r="AK69" s="314"/>
    </row>
    <row r="70" spans="1:37" ht="15.75" customHeight="1">
      <c r="A70" s="304"/>
      <c r="B70" s="106"/>
      <c r="C70" s="382"/>
      <c r="D70" s="382"/>
      <c r="E70" s="107"/>
      <c r="F70" s="111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23"/>
      <c r="Y70" s="106"/>
      <c r="Z70" s="205"/>
      <c r="AA70" s="300"/>
      <c r="AB70" s="301"/>
      <c r="AC70" s="106"/>
      <c r="AD70" s="205"/>
      <c r="AE70" s="300"/>
      <c r="AF70" s="301"/>
      <c r="AG70" s="300"/>
      <c r="AH70" s="301"/>
      <c r="AI70" s="217"/>
      <c r="AJ70" s="218"/>
      <c r="AK70" s="314"/>
    </row>
    <row r="71" spans="1:37" ht="15.75" customHeight="1">
      <c r="A71" s="304"/>
      <c r="B71" s="106"/>
      <c r="C71" s="382"/>
      <c r="D71" s="382"/>
      <c r="E71" s="209"/>
      <c r="F71" s="111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300"/>
      <c r="AH71" s="301"/>
      <c r="AI71" s="180"/>
      <c r="AJ71" s="133"/>
      <c r="AK71" s="314"/>
    </row>
    <row r="72" spans="1:37" ht="15.75" customHeight="1" thickBot="1">
      <c r="A72" s="305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33">AVERAGE(I56:I71)</f>
        <v>20.333333333333332</v>
      </c>
      <c r="J72" s="148">
        <f t="shared" si="33"/>
        <v>2100</v>
      </c>
      <c r="K72" s="149">
        <f t="shared" ref="K72" si="34">J72/I72</f>
        <v>103.27868852459017</v>
      </c>
      <c r="L72" s="147">
        <f t="shared" ref="L72:M72" si="35">AVERAGE(L56:L71)</f>
        <v>20.333333333333332</v>
      </c>
      <c r="M72" s="148">
        <f t="shared" si="35"/>
        <v>1860.3222206331741</v>
      </c>
      <c r="N72" s="149">
        <f>M72/L72</f>
        <v>91.491256752451193</v>
      </c>
      <c r="O72" s="150">
        <f>L72-I72</f>
        <v>0</v>
      </c>
      <c r="P72" s="151">
        <f>N72-K72</f>
        <v>-11.787431772138973</v>
      </c>
      <c r="Q72" s="152">
        <f>N72/K72</f>
        <v>0.88586772411103532</v>
      </c>
      <c r="R72" s="310"/>
      <c r="S72" s="153">
        <f>S56</f>
        <v>0.29192129629629632</v>
      </c>
      <c r="T72" s="154">
        <f>INDEX(T56:T71,COUNTA(T56:T71))</f>
        <v>0.4571412037037037</v>
      </c>
      <c r="U72" s="155"/>
      <c r="V72" s="181"/>
      <c r="W72" s="182"/>
      <c r="X72" s="149"/>
      <c r="Y72" s="206">
        <f t="shared" ref="Y72:Z72" si="36">SUM(Y56:Y71)</f>
        <v>0</v>
      </c>
      <c r="Z72" s="207">
        <f t="shared" si="36"/>
        <v>0</v>
      </c>
      <c r="AA72" s="296"/>
      <c r="AB72" s="297"/>
      <c r="AC72" s="206">
        <f t="shared" ref="AC72:AD72" si="37">SUM(AC56:AC71)</f>
        <v>0</v>
      </c>
      <c r="AD72" s="207">
        <f t="shared" si="37"/>
        <v>0</v>
      </c>
      <c r="AE72" s="296"/>
      <c r="AF72" s="297"/>
      <c r="AG72" s="296"/>
      <c r="AH72" s="297"/>
      <c r="AI72" s="183">
        <f>M72-J72</f>
        <v>-239.67777936682592</v>
      </c>
      <c r="AJ72" s="152">
        <f>M72/J72</f>
        <v>0.88586772411103532</v>
      </c>
      <c r="AK72" s="315"/>
    </row>
    <row r="73" spans="1:37" ht="15.75" customHeight="1">
      <c r="A73" s="316" t="s">
        <v>115</v>
      </c>
      <c r="B73" s="161" t="s">
        <v>188</v>
      </c>
      <c r="C73" s="306" t="s">
        <v>215</v>
      </c>
      <c r="D73" s="307"/>
      <c r="E73" s="162">
        <v>21.74</v>
      </c>
      <c r="F73" s="103">
        <v>1242</v>
      </c>
      <c r="G73" s="163">
        <f t="shared" ref="G73" si="38">E73*F73</f>
        <v>27001.079999999998</v>
      </c>
      <c r="H73" s="164"/>
      <c r="I73" s="165">
        <v>6</v>
      </c>
      <c r="J73" s="166">
        <v>3600</v>
      </c>
      <c r="K73" s="167">
        <f>J73/I73</f>
        <v>600</v>
      </c>
      <c r="L73" s="168">
        <v>6</v>
      </c>
      <c r="M73" s="166">
        <f>F73/V73*60</f>
        <v>3261.2691466083193</v>
      </c>
      <c r="N73" s="167">
        <f>M73/L73</f>
        <v>543.54485776805325</v>
      </c>
      <c r="O73" s="169">
        <f>L73-I73</f>
        <v>0</v>
      </c>
      <c r="P73" s="170">
        <f>N73-K73</f>
        <v>-56.455142231946752</v>
      </c>
      <c r="Q73" s="171">
        <f>N73/K73</f>
        <v>0.90590809628008873</v>
      </c>
      <c r="R73" s="308">
        <f>Q89</f>
        <v>0.90590809628008873</v>
      </c>
      <c r="S73" s="172">
        <v>0.31885416666666666</v>
      </c>
      <c r="T73" s="173">
        <v>0.3347222222222222</v>
      </c>
      <c r="U73" s="174"/>
      <c r="V73" s="175">
        <v>22.849999999999973</v>
      </c>
      <c r="W73" s="176"/>
      <c r="X73" s="177"/>
      <c r="Y73" s="202"/>
      <c r="Z73" s="203"/>
      <c r="AA73" s="311"/>
      <c r="AB73" s="312"/>
      <c r="AC73" s="202"/>
      <c r="AD73" s="203"/>
      <c r="AE73" s="311"/>
      <c r="AF73" s="312"/>
      <c r="AG73" s="311"/>
      <c r="AH73" s="312"/>
      <c r="AI73" s="121">
        <f>M73-J73</f>
        <v>-338.73085339168074</v>
      </c>
      <c r="AJ73" s="171">
        <f>M73/J73</f>
        <v>0.90590809628008873</v>
      </c>
      <c r="AK73" s="313">
        <f>AJ89</f>
        <v>0.90590809628008873</v>
      </c>
    </row>
    <row r="74" spans="1:37" ht="15.75" customHeight="1">
      <c r="A74" s="317"/>
      <c r="B74" s="106"/>
      <c r="C74" s="298"/>
      <c r="D74" s="299"/>
      <c r="E74" s="107"/>
      <c r="F74" s="108"/>
      <c r="G74" s="109"/>
      <c r="H74" s="26"/>
      <c r="I74" s="110"/>
      <c r="J74" s="111"/>
      <c r="K74" s="112"/>
      <c r="L74" s="113"/>
      <c r="M74" s="111"/>
      <c r="N74" s="112"/>
      <c r="O74" s="114"/>
      <c r="P74" s="115"/>
      <c r="Q74" s="116"/>
      <c r="R74" s="309"/>
      <c r="S74" s="47"/>
      <c r="T74" s="48"/>
      <c r="U74" s="117"/>
      <c r="V74" s="118"/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300"/>
      <c r="AH74" s="301"/>
      <c r="AI74" s="124"/>
      <c r="AJ74" s="116"/>
      <c r="AK74" s="314"/>
    </row>
    <row r="75" spans="1:37" ht="15.75" customHeight="1">
      <c r="A75" s="317"/>
      <c r="B75" s="106"/>
      <c r="C75" s="298"/>
      <c r="D75" s="299"/>
      <c r="E75" s="107"/>
      <c r="F75" s="108"/>
      <c r="G75" s="109"/>
      <c r="H75" s="26"/>
      <c r="I75" s="110"/>
      <c r="J75" s="111"/>
      <c r="K75" s="112"/>
      <c r="L75" s="113"/>
      <c r="M75" s="111"/>
      <c r="N75" s="112"/>
      <c r="O75" s="114"/>
      <c r="P75" s="115"/>
      <c r="Q75" s="116"/>
      <c r="R75" s="309"/>
      <c r="S75" s="47"/>
      <c r="T75" s="48"/>
      <c r="U75" s="117"/>
      <c r="V75" s="118"/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300"/>
      <c r="AH75" s="301"/>
      <c r="AI75" s="124"/>
      <c r="AJ75" s="116"/>
      <c r="AK75" s="314"/>
    </row>
    <row r="76" spans="1:37" ht="15.75" customHeight="1">
      <c r="A76" s="317"/>
      <c r="B76" s="106"/>
      <c r="C76" s="298"/>
      <c r="D76" s="299"/>
      <c r="E76" s="107"/>
      <c r="F76" s="108"/>
      <c r="G76" s="109"/>
      <c r="H76" s="26"/>
      <c r="I76" s="110"/>
      <c r="J76" s="111"/>
      <c r="K76" s="112"/>
      <c r="L76" s="113"/>
      <c r="M76" s="111"/>
      <c r="N76" s="112"/>
      <c r="O76" s="114"/>
      <c r="P76" s="115"/>
      <c r="Q76" s="116"/>
      <c r="R76" s="309"/>
      <c r="S76" s="47"/>
      <c r="T76" s="48"/>
      <c r="U76" s="117"/>
      <c r="V76" s="118"/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300"/>
      <c r="AH76" s="301"/>
      <c r="AI76" s="124"/>
      <c r="AJ76" s="116"/>
      <c r="AK76" s="314"/>
    </row>
    <row r="77" spans="1:37" ht="15.75" customHeight="1">
      <c r="A77" s="317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300"/>
      <c r="AH77" s="301"/>
      <c r="AI77" s="124"/>
      <c r="AJ77" s="116"/>
      <c r="AK77" s="314"/>
    </row>
    <row r="78" spans="1:37" ht="15.75" customHeight="1">
      <c r="A78" s="317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300"/>
      <c r="AH78" s="301"/>
      <c r="AI78" s="124"/>
      <c r="AJ78" s="116"/>
      <c r="AK78" s="314"/>
    </row>
    <row r="79" spans="1:37" ht="15.75" customHeight="1">
      <c r="A79" s="317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300"/>
      <c r="AH79" s="301"/>
      <c r="AI79" s="124"/>
      <c r="AJ79" s="116"/>
      <c r="AK79" s="314"/>
    </row>
    <row r="80" spans="1:37" ht="15.75" customHeight="1">
      <c r="A80" s="317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106"/>
      <c r="Z80" s="205"/>
      <c r="AA80" s="300"/>
      <c r="AB80" s="301"/>
      <c r="AC80" s="106"/>
      <c r="AD80" s="205"/>
      <c r="AE80" s="300"/>
      <c r="AF80" s="301"/>
      <c r="AG80" s="300"/>
      <c r="AH80" s="301"/>
      <c r="AI80" s="124"/>
      <c r="AJ80" s="116"/>
      <c r="AK80" s="314"/>
    </row>
    <row r="81" spans="1:37" ht="15.75" customHeight="1">
      <c r="A81" s="317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35"/>
      <c r="Y81" s="106"/>
      <c r="Z81" s="205"/>
      <c r="AA81" s="300"/>
      <c r="AB81" s="301"/>
      <c r="AC81" s="106"/>
      <c r="AD81" s="205"/>
      <c r="AE81" s="300"/>
      <c r="AF81" s="301"/>
      <c r="AG81" s="300"/>
      <c r="AH81" s="301"/>
      <c r="AI81" s="124"/>
      <c r="AJ81" s="116"/>
      <c r="AK81" s="314"/>
    </row>
    <row r="82" spans="1:37" ht="15.75" customHeight="1">
      <c r="A82" s="317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35"/>
      <c r="Y82" s="106"/>
      <c r="Z82" s="205"/>
      <c r="AA82" s="300"/>
      <c r="AB82" s="301"/>
      <c r="AC82" s="106"/>
      <c r="AD82" s="205"/>
      <c r="AE82" s="300"/>
      <c r="AF82" s="301"/>
      <c r="AG82" s="300"/>
      <c r="AH82" s="301"/>
      <c r="AI82" s="124"/>
      <c r="AJ82" s="116"/>
      <c r="AK82" s="314"/>
    </row>
    <row r="83" spans="1:37" ht="15.75" customHeight="1">
      <c r="A83" s="317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35"/>
      <c r="Y83" s="106"/>
      <c r="Z83" s="205"/>
      <c r="AA83" s="300"/>
      <c r="AB83" s="301"/>
      <c r="AC83" s="106"/>
      <c r="AD83" s="205"/>
      <c r="AE83" s="300"/>
      <c r="AF83" s="301"/>
      <c r="AG83" s="300"/>
      <c r="AH83" s="301"/>
      <c r="AI83" s="124"/>
      <c r="AJ83" s="116"/>
      <c r="AK83" s="314"/>
    </row>
    <row r="84" spans="1:37" ht="15.75" customHeight="1">
      <c r="A84" s="317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35"/>
      <c r="Y84" s="106"/>
      <c r="Z84" s="205"/>
      <c r="AA84" s="300"/>
      <c r="AB84" s="301"/>
      <c r="AC84" s="106"/>
      <c r="AD84" s="205"/>
      <c r="AE84" s="300"/>
      <c r="AF84" s="301"/>
      <c r="AG84" s="300"/>
      <c r="AH84" s="301"/>
      <c r="AI84" s="124"/>
      <c r="AJ84" s="116"/>
      <c r="AK84" s="314"/>
    </row>
    <row r="85" spans="1:37" ht="15.75" customHeight="1">
      <c r="A85" s="317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35"/>
      <c r="Y85" s="106"/>
      <c r="Z85" s="205"/>
      <c r="AA85" s="300"/>
      <c r="AB85" s="301"/>
      <c r="AC85" s="106"/>
      <c r="AD85" s="205"/>
      <c r="AE85" s="300"/>
      <c r="AF85" s="301"/>
      <c r="AG85" s="300"/>
      <c r="AH85" s="301"/>
      <c r="AI85" s="124"/>
      <c r="AJ85" s="116"/>
      <c r="AK85" s="314"/>
    </row>
    <row r="86" spans="1:37" ht="15.75" customHeight="1">
      <c r="A86" s="317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35"/>
      <c r="Y86" s="106"/>
      <c r="Z86" s="205"/>
      <c r="AA86" s="300"/>
      <c r="AB86" s="301"/>
      <c r="AC86" s="106"/>
      <c r="AD86" s="205"/>
      <c r="AE86" s="300"/>
      <c r="AF86" s="301"/>
      <c r="AG86" s="300"/>
      <c r="AH86" s="301"/>
      <c r="AI86" s="124"/>
      <c r="AJ86" s="116"/>
      <c r="AK86" s="314"/>
    </row>
    <row r="87" spans="1:37" ht="15.75" customHeight="1">
      <c r="A87" s="317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35"/>
      <c r="Y87" s="106"/>
      <c r="Z87" s="205"/>
      <c r="AA87" s="300"/>
      <c r="AB87" s="301"/>
      <c r="AC87" s="106"/>
      <c r="AD87" s="205"/>
      <c r="AE87" s="300"/>
      <c r="AF87" s="301"/>
      <c r="AG87" s="300"/>
      <c r="AH87" s="301"/>
      <c r="AI87" s="124"/>
      <c r="AJ87" s="116"/>
      <c r="AK87" s="314"/>
    </row>
    <row r="88" spans="1:37" ht="15.75" customHeight="1">
      <c r="A88" s="317"/>
      <c r="B88" s="178"/>
      <c r="C88" s="298"/>
      <c r="D88" s="299"/>
      <c r="E88" s="179"/>
      <c r="F88" s="13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300"/>
      <c r="AH88" s="301"/>
      <c r="AI88" s="180"/>
      <c r="AJ88" s="133"/>
      <c r="AK88" s="314"/>
    </row>
    <row r="89" spans="1:37" ht="15.75" customHeight="1" thickBot="1">
      <c r="A89" s="318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39">AVERAGE(I73:I88)</f>
        <v>6</v>
      </c>
      <c r="J89" s="148">
        <f t="shared" si="39"/>
        <v>3600</v>
      </c>
      <c r="K89" s="149">
        <f t="shared" ref="K89" si="40">J89/I89</f>
        <v>600</v>
      </c>
      <c r="L89" s="147">
        <f t="shared" ref="L89:M89" si="41">AVERAGE(L73:L88)</f>
        <v>6</v>
      </c>
      <c r="M89" s="148">
        <f t="shared" si="41"/>
        <v>3261.2691466083193</v>
      </c>
      <c r="N89" s="149">
        <f>M89/L89</f>
        <v>543.54485776805325</v>
      </c>
      <c r="O89" s="150">
        <f>L89-I89</f>
        <v>0</v>
      </c>
      <c r="P89" s="151">
        <f>N89-K89</f>
        <v>-56.455142231946752</v>
      </c>
      <c r="Q89" s="152">
        <f>N89/K89</f>
        <v>0.90590809628008873</v>
      </c>
      <c r="R89" s="310"/>
      <c r="S89" s="153">
        <f>S73</f>
        <v>0.31885416666666666</v>
      </c>
      <c r="T89" s="154">
        <f>INDEX(T73:T88,COUNTA(T73:T88))</f>
        <v>0.3347222222222222</v>
      </c>
      <c r="U89" s="155"/>
      <c r="V89" s="181"/>
      <c r="W89" s="182"/>
      <c r="X89" s="149"/>
      <c r="Y89" s="206">
        <f t="shared" ref="Y89:Z89" si="42">SUM(Y73:Y88)</f>
        <v>0</v>
      </c>
      <c r="Z89" s="207">
        <f t="shared" si="42"/>
        <v>0</v>
      </c>
      <c r="AA89" s="296"/>
      <c r="AB89" s="297"/>
      <c r="AC89" s="206">
        <f t="shared" ref="AC89:AD89" si="43">SUM(AC73:AC88)</f>
        <v>0</v>
      </c>
      <c r="AD89" s="207">
        <f t="shared" si="43"/>
        <v>0</v>
      </c>
      <c r="AE89" s="296"/>
      <c r="AF89" s="297"/>
      <c r="AG89" s="296"/>
      <c r="AH89" s="297"/>
      <c r="AI89" s="183">
        <f>M89-J89</f>
        <v>-338.73085339168074</v>
      </c>
      <c r="AJ89" s="152">
        <f>M89/J89</f>
        <v>0.90590809628008873</v>
      </c>
      <c r="AK89" s="315"/>
    </row>
    <row r="90" spans="1:37" ht="15.75" customHeight="1">
      <c r="A90" s="302" t="s">
        <v>216</v>
      </c>
      <c r="B90" s="161" t="s">
        <v>186</v>
      </c>
      <c r="C90" s="306" t="s">
        <v>217</v>
      </c>
      <c r="D90" s="307"/>
      <c r="E90" s="162">
        <v>44.3</v>
      </c>
      <c r="F90" s="103">
        <v>612</v>
      </c>
      <c r="G90" s="163">
        <f t="shared" ref="G90:G93" si="44">E90*F90</f>
        <v>27111.599999999999</v>
      </c>
      <c r="H90" s="164"/>
      <c r="I90" s="165">
        <v>17</v>
      </c>
      <c r="J90" s="166">
        <v>2000</v>
      </c>
      <c r="K90" s="167">
        <f>J90/I90</f>
        <v>117.64705882352941</v>
      </c>
      <c r="L90" s="168">
        <v>17</v>
      </c>
      <c r="M90" s="166">
        <f>F90/V90*60</f>
        <v>1772.4859211584885</v>
      </c>
      <c r="N90" s="167">
        <f>M90/L90</f>
        <v>104.26387771520521</v>
      </c>
      <c r="O90" s="169">
        <f>L90-I90</f>
        <v>0</v>
      </c>
      <c r="P90" s="170">
        <f>N90-K90</f>
        <v>-13.383181108324194</v>
      </c>
      <c r="Q90" s="171">
        <f>N90/K90</f>
        <v>0.88624296057924434</v>
      </c>
      <c r="R90" s="308">
        <f>Q106</f>
        <v>0.87677466959153671</v>
      </c>
      <c r="S90" s="172">
        <v>0.70853009259259259</v>
      </c>
      <c r="T90" s="173">
        <v>0.72291666666666665</v>
      </c>
      <c r="U90" s="174"/>
      <c r="V90" s="175">
        <v>20.716666666666654</v>
      </c>
      <c r="W90" s="173"/>
      <c r="X90" s="184"/>
      <c r="Y90" s="202"/>
      <c r="Z90" s="203"/>
      <c r="AA90" s="311"/>
      <c r="AB90" s="312"/>
      <c r="AC90" s="202"/>
      <c r="AD90" s="203"/>
      <c r="AE90" s="311"/>
      <c r="AF90" s="312"/>
      <c r="AG90" s="311"/>
      <c r="AH90" s="312"/>
      <c r="AI90" s="121">
        <f>M90-J90</f>
        <v>-227.51407884151149</v>
      </c>
      <c r="AJ90" s="171">
        <f>M90/J90</f>
        <v>0.88624296057924423</v>
      </c>
      <c r="AK90" s="313">
        <f>AJ106</f>
        <v>0.87677466959153671</v>
      </c>
    </row>
    <row r="91" spans="1:37" ht="15.75" customHeight="1">
      <c r="A91" s="303"/>
      <c r="B91" s="178" t="s">
        <v>186</v>
      </c>
      <c r="C91" s="298" t="s">
        <v>219</v>
      </c>
      <c r="D91" s="299"/>
      <c r="E91" s="107">
        <v>50.67</v>
      </c>
      <c r="F91" s="108">
        <v>599</v>
      </c>
      <c r="G91" s="109">
        <f t="shared" si="44"/>
        <v>30351.33</v>
      </c>
      <c r="H91" s="26"/>
      <c r="I91" s="110">
        <v>20</v>
      </c>
      <c r="J91" s="111">
        <v>2000</v>
      </c>
      <c r="K91" s="112">
        <f t="shared" ref="K91:K93" si="45">J91/I91</f>
        <v>100</v>
      </c>
      <c r="L91" s="113">
        <v>20</v>
      </c>
      <c r="M91" s="111">
        <f>F91/V91*60</f>
        <v>1766.0933660933676</v>
      </c>
      <c r="N91" s="112">
        <f>M91/L91</f>
        <v>88.304668304668382</v>
      </c>
      <c r="O91" s="114">
        <f>L91-I91</f>
        <v>0</v>
      </c>
      <c r="P91" s="115">
        <f>N91-K91</f>
        <v>-11.695331695331618</v>
      </c>
      <c r="Q91" s="116">
        <f>N91/K91</f>
        <v>0.88304668304668388</v>
      </c>
      <c r="R91" s="309"/>
      <c r="S91" s="47">
        <v>0.72638888888888886</v>
      </c>
      <c r="T91" s="48">
        <v>0.74052083333333329</v>
      </c>
      <c r="U91" s="117">
        <v>4.9999999999999822</v>
      </c>
      <c r="V91" s="118">
        <v>20.349999999999984</v>
      </c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300"/>
      <c r="AH91" s="301"/>
      <c r="AI91" s="124">
        <f>M91-J91</f>
        <v>-233.90663390663235</v>
      </c>
      <c r="AJ91" s="116">
        <f>M91/J91</f>
        <v>0.88304668304668388</v>
      </c>
      <c r="AK91" s="314"/>
    </row>
    <row r="92" spans="1:37" ht="15.75" customHeight="1">
      <c r="A92" s="303"/>
      <c r="B92" s="178" t="s">
        <v>186</v>
      </c>
      <c r="C92" s="298" t="s">
        <v>220</v>
      </c>
      <c r="D92" s="299"/>
      <c r="E92" s="107">
        <v>57.3</v>
      </c>
      <c r="F92" s="108">
        <v>1014</v>
      </c>
      <c r="G92" s="109">
        <f t="shared" si="44"/>
        <v>58102.2</v>
      </c>
      <c r="H92" s="26"/>
      <c r="I92" s="110">
        <v>21</v>
      </c>
      <c r="J92" s="111">
        <v>2000</v>
      </c>
      <c r="K92" s="112">
        <f t="shared" si="45"/>
        <v>95.238095238095241</v>
      </c>
      <c r="L92" s="113">
        <v>21</v>
      </c>
      <c r="M92" s="111">
        <f>F92/V92*60</f>
        <v>1769.461948618509</v>
      </c>
      <c r="N92" s="112">
        <f>M92/L92</f>
        <v>84.260092791357579</v>
      </c>
      <c r="O92" s="114">
        <f>L92-I92</f>
        <v>0</v>
      </c>
      <c r="P92" s="115">
        <f>N92-K92</f>
        <v>-10.978002446737662</v>
      </c>
      <c r="Q92" s="116">
        <f>N92/K92</f>
        <v>0.88473097430925451</v>
      </c>
      <c r="R92" s="309"/>
      <c r="S92" s="47">
        <v>0.74374999999999991</v>
      </c>
      <c r="T92" s="48">
        <v>0.76762731481481483</v>
      </c>
      <c r="U92" s="117">
        <v>4.6499999999999275</v>
      </c>
      <c r="V92" s="118">
        <v>34.383333333333482</v>
      </c>
      <c r="W92" s="119"/>
      <c r="X92" s="123"/>
      <c r="Y92" s="106"/>
      <c r="Z92" s="205"/>
      <c r="AA92" s="300"/>
      <c r="AB92" s="301"/>
      <c r="AC92" s="106"/>
      <c r="AD92" s="205"/>
      <c r="AE92" s="300"/>
      <c r="AF92" s="301"/>
      <c r="AG92" s="300"/>
      <c r="AH92" s="301"/>
      <c r="AI92" s="124">
        <f>M92-J92</f>
        <v>-230.53805138149096</v>
      </c>
      <c r="AJ92" s="116">
        <f>M92/J92</f>
        <v>0.88473097430925451</v>
      </c>
      <c r="AK92" s="314"/>
    </row>
    <row r="93" spans="1:37" ht="15.75" customHeight="1">
      <c r="A93" s="303"/>
      <c r="B93" s="178" t="s">
        <v>186</v>
      </c>
      <c r="C93" s="298" t="s">
        <v>218</v>
      </c>
      <c r="D93" s="299"/>
      <c r="E93" s="107">
        <v>58.17</v>
      </c>
      <c r="F93" s="108">
        <v>2866</v>
      </c>
      <c r="G93" s="109">
        <f t="shared" si="44"/>
        <v>166715.22</v>
      </c>
      <c r="H93" s="26"/>
      <c r="I93" s="110">
        <v>19</v>
      </c>
      <c r="J93" s="111">
        <v>1800</v>
      </c>
      <c r="K93" s="112">
        <f t="shared" si="45"/>
        <v>94.736842105263165</v>
      </c>
      <c r="L93" s="113">
        <v>19</v>
      </c>
      <c r="M93" s="111">
        <f>F93/V93*60</f>
        <v>1530.8011869436218</v>
      </c>
      <c r="N93" s="112">
        <f>M93/L93</f>
        <v>80.568483523348519</v>
      </c>
      <c r="O93" s="114">
        <f>L93-I93</f>
        <v>0</v>
      </c>
      <c r="P93" s="115">
        <f>N93-K93</f>
        <v>-14.168358581914646</v>
      </c>
      <c r="Q93" s="116">
        <f>N93/K93</f>
        <v>0.85044510385756766</v>
      </c>
      <c r="R93" s="309"/>
      <c r="S93" s="47">
        <v>0.77083333333333337</v>
      </c>
      <c r="T93" s="48">
        <v>0.84884259259259254</v>
      </c>
      <c r="U93" s="117">
        <v>4.6166666666666956</v>
      </c>
      <c r="V93" s="118">
        <v>112.3333333333332</v>
      </c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300"/>
      <c r="AH93" s="301"/>
      <c r="AI93" s="124">
        <f>M93-J93</f>
        <v>-269.19881305637819</v>
      </c>
      <c r="AJ93" s="116">
        <f>M93/J93</f>
        <v>0.85044510385756766</v>
      </c>
      <c r="AK93" s="314"/>
    </row>
    <row r="94" spans="1:37" ht="15.75" customHeight="1">
      <c r="A94" s="304"/>
      <c r="B94" s="178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300"/>
      <c r="AH94" s="301"/>
      <c r="AI94" s="124"/>
      <c r="AJ94" s="116"/>
      <c r="AK94" s="314"/>
    </row>
    <row r="95" spans="1:37" ht="15.75" customHeight="1">
      <c r="A95" s="304"/>
      <c r="B95" s="178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300"/>
      <c r="AH95" s="301"/>
      <c r="AI95" s="124"/>
      <c r="AJ95" s="116"/>
      <c r="AK95" s="314"/>
    </row>
    <row r="96" spans="1:37" ht="15.75" customHeight="1">
      <c r="A96" s="304"/>
      <c r="B96" s="178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127"/>
      <c r="T96" s="128"/>
      <c r="U96" s="117"/>
      <c r="V96" s="118"/>
      <c r="W96" s="128"/>
      <c r="X96" s="216"/>
      <c r="Y96" s="106"/>
      <c r="Z96" s="205"/>
      <c r="AA96" s="300"/>
      <c r="AB96" s="301"/>
      <c r="AC96" s="106"/>
      <c r="AD96" s="205"/>
      <c r="AE96" s="300"/>
      <c r="AF96" s="301"/>
      <c r="AG96" s="300"/>
      <c r="AH96" s="301"/>
      <c r="AI96" s="124"/>
      <c r="AJ96" s="116"/>
      <c r="AK96" s="314"/>
    </row>
    <row r="97" spans="1:37" ht="15.75" customHeight="1">
      <c r="A97" s="304"/>
      <c r="B97" s="178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127"/>
      <c r="T97" s="128"/>
      <c r="U97" s="117"/>
      <c r="V97" s="118"/>
      <c r="W97" s="128"/>
      <c r="X97" s="216"/>
      <c r="Y97" s="106"/>
      <c r="Z97" s="205"/>
      <c r="AA97" s="300"/>
      <c r="AB97" s="301"/>
      <c r="AC97" s="106"/>
      <c r="AD97" s="205"/>
      <c r="AE97" s="300"/>
      <c r="AF97" s="301"/>
      <c r="AG97" s="300"/>
      <c r="AH97" s="301"/>
      <c r="AI97" s="124"/>
      <c r="AJ97" s="116"/>
      <c r="AK97" s="314"/>
    </row>
    <row r="98" spans="1:37" ht="15.75" customHeight="1">
      <c r="A98" s="304"/>
      <c r="B98" s="178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127"/>
      <c r="T98" s="128"/>
      <c r="U98" s="117"/>
      <c r="V98" s="118"/>
      <c r="W98" s="128"/>
      <c r="X98" s="216"/>
      <c r="Y98" s="106"/>
      <c r="Z98" s="205"/>
      <c r="AA98" s="300"/>
      <c r="AB98" s="301"/>
      <c r="AC98" s="106"/>
      <c r="AD98" s="205"/>
      <c r="AE98" s="300"/>
      <c r="AF98" s="301"/>
      <c r="AG98" s="300"/>
      <c r="AH98" s="301"/>
      <c r="AI98" s="124"/>
      <c r="AJ98" s="116"/>
      <c r="AK98" s="314"/>
    </row>
    <row r="99" spans="1:37" ht="15.75" customHeight="1">
      <c r="A99" s="304"/>
      <c r="B99" s="178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127"/>
      <c r="T99" s="128"/>
      <c r="U99" s="117"/>
      <c r="V99" s="118"/>
      <c r="W99" s="128"/>
      <c r="X99" s="216"/>
      <c r="Y99" s="106"/>
      <c r="Z99" s="205"/>
      <c r="AA99" s="300"/>
      <c r="AB99" s="301"/>
      <c r="AC99" s="106"/>
      <c r="AD99" s="205"/>
      <c r="AE99" s="300"/>
      <c r="AF99" s="301"/>
      <c r="AG99" s="300"/>
      <c r="AH99" s="301"/>
      <c r="AI99" s="124"/>
      <c r="AJ99" s="116"/>
      <c r="AK99" s="314"/>
    </row>
    <row r="100" spans="1:37" ht="15.75" customHeight="1">
      <c r="A100" s="304"/>
      <c r="B100" s="178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127"/>
      <c r="T100" s="128"/>
      <c r="U100" s="117"/>
      <c r="V100" s="118"/>
      <c r="W100" s="128"/>
      <c r="X100" s="216"/>
      <c r="Y100" s="106"/>
      <c r="Z100" s="205"/>
      <c r="AA100" s="300"/>
      <c r="AB100" s="301"/>
      <c r="AC100" s="106"/>
      <c r="AD100" s="205"/>
      <c r="AE100" s="300"/>
      <c r="AF100" s="301"/>
      <c r="AG100" s="300"/>
      <c r="AH100" s="301"/>
      <c r="AI100" s="124"/>
      <c r="AJ100" s="116"/>
      <c r="AK100" s="314"/>
    </row>
    <row r="101" spans="1:37" ht="15.75" customHeight="1">
      <c r="A101" s="304"/>
      <c r="B101" s="178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127"/>
      <c r="T101" s="128"/>
      <c r="U101" s="117"/>
      <c r="V101" s="118"/>
      <c r="W101" s="128"/>
      <c r="X101" s="216"/>
      <c r="Y101" s="106"/>
      <c r="Z101" s="205"/>
      <c r="AA101" s="300"/>
      <c r="AB101" s="301"/>
      <c r="AC101" s="106"/>
      <c r="AD101" s="205"/>
      <c r="AE101" s="300"/>
      <c r="AF101" s="301"/>
      <c r="AG101" s="300"/>
      <c r="AH101" s="301"/>
      <c r="AI101" s="124"/>
      <c r="AJ101" s="116"/>
      <c r="AK101" s="314"/>
    </row>
    <row r="102" spans="1:37" ht="15.75" customHeight="1">
      <c r="A102" s="304"/>
      <c r="B102" s="178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127"/>
      <c r="T102" s="128"/>
      <c r="U102" s="117"/>
      <c r="V102" s="118"/>
      <c r="W102" s="128"/>
      <c r="X102" s="216"/>
      <c r="Y102" s="106"/>
      <c r="Z102" s="205"/>
      <c r="AA102" s="300"/>
      <c r="AB102" s="301"/>
      <c r="AC102" s="106"/>
      <c r="AD102" s="205"/>
      <c r="AE102" s="300"/>
      <c r="AF102" s="301"/>
      <c r="AG102" s="300"/>
      <c r="AH102" s="301"/>
      <c r="AI102" s="124"/>
      <c r="AJ102" s="116"/>
      <c r="AK102" s="314"/>
    </row>
    <row r="103" spans="1:37" ht="15.75" customHeight="1">
      <c r="A103" s="304"/>
      <c r="B103" s="178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127"/>
      <c r="T103" s="128"/>
      <c r="U103" s="117"/>
      <c r="V103" s="118"/>
      <c r="W103" s="128"/>
      <c r="X103" s="216"/>
      <c r="Y103" s="106"/>
      <c r="Z103" s="205"/>
      <c r="AA103" s="300"/>
      <c r="AB103" s="301"/>
      <c r="AC103" s="106"/>
      <c r="AD103" s="205"/>
      <c r="AE103" s="300"/>
      <c r="AF103" s="301"/>
      <c r="AG103" s="300"/>
      <c r="AH103" s="301"/>
      <c r="AI103" s="124"/>
      <c r="AJ103" s="116"/>
      <c r="AK103" s="314"/>
    </row>
    <row r="104" spans="1:37" ht="15.75" customHeight="1">
      <c r="A104" s="304"/>
      <c r="B104" s="178"/>
      <c r="C104" s="298"/>
      <c r="D104" s="299"/>
      <c r="E104" s="107"/>
      <c r="F104" s="13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127"/>
      <c r="T104" s="128"/>
      <c r="U104" s="117"/>
      <c r="V104" s="118"/>
      <c r="W104" s="128"/>
      <c r="X104" s="216"/>
      <c r="Y104" s="106"/>
      <c r="Z104" s="205"/>
      <c r="AA104" s="300"/>
      <c r="AB104" s="301"/>
      <c r="AC104" s="106"/>
      <c r="AD104" s="205"/>
      <c r="AE104" s="300"/>
      <c r="AF104" s="301"/>
      <c r="AG104" s="300"/>
      <c r="AH104" s="301"/>
      <c r="AI104" s="124"/>
      <c r="AJ104" s="116"/>
      <c r="AK104" s="314"/>
    </row>
    <row r="105" spans="1:37" ht="15.75" customHeight="1">
      <c r="A105" s="304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300"/>
      <c r="AH105" s="301"/>
      <c r="AI105" s="180"/>
      <c r="AJ105" s="133"/>
      <c r="AK105" s="314"/>
    </row>
    <row r="106" spans="1:37" ht="15.75" customHeight="1" thickBot="1">
      <c r="A106" s="305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46">AVERAGE(I90:I105)</f>
        <v>19.25</v>
      </c>
      <c r="J106" s="148">
        <f t="shared" si="46"/>
        <v>1950</v>
      </c>
      <c r="K106" s="149">
        <f t="shared" ref="K106" si="47">J106/I106</f>
        <v>101.2987012987013</v>
      </c>
      <c r="L106" s="147">
        <f t="shared" ref="L106:M106" si="48">AVERAGE(L90:L105)</f>
        <v>19.25</v>
      </c>
      <c r="M106" s="148">
        <f t="shared" si="48"/>
        <v>1709.7106057034966</v>
      </c>
      <c r="N106" s="149">
        <f>M106/L106</f>
        <v>88.816135361220603</v>
      </c>
      <c r="O106" s="150">
        <f>L106-I106</f>
        <v>0</v>
      </c>
      <c r="P106" s="151">
        <f>N106-K106</f>
        <v>-12.4825659374807</v>
      </c>
      <c r="Q106" s="152">
        <f>N106/K106</f>
        <v>0.87677466959153671</v>
      </c>
      <c r="R106" s="310"/>
      <c r="S106" s="153">
        <f>S90</f>
        <v>0.70853009259259259</v>
      </c>
      <c r="T106" s="154">
        <f>INDEX(T90:T105,COUNTA(T90:T105))</f>
        <v>0.84884259259259254</v>
      </c>
      <c r="U106" s="155"/>
      <c r="V106" s="181"/>
      <c r="W106" s="182"/>
      <c r="X106" s="149"/>
      <c r="Y106" s="206">
        <f t="shared" ref="Y106:Z106" si="49">SUM(Y90:Y105)</f>
        <v>0</v>
      </c>
      <c r="Z106" s="207">
        <f t="shared" si="49"/>
        <v>0</v>
      </c>
      <c r="AA106" s="296"/>
      <c r="AB106" s="297"/>
      <c r="AC106" s="206">
        <f t="shared" ref="AC106:AD106" si="50">SUM(AC90:AC105)</f>
        <v>0</v>
      </c>
      <c r="AD106" s="207">
        <f t="shared" si="50"/>
        <v>0</v>
      </c>
      <c r="AE106" s="296"/>
      <c r="AF106" s="297"/>
      <c r="AG106" s="296"/>
      <c r="AH106" s="297"/>
      <c r="AI106" s="183">
        <f>M106-J106</f>
        <v>-240.28939429650336</v>
      </c>
      <c r="AJ106" s="152">
        <f>M106/J106</f>
        <v>0.87677466959153671</v>
      </c>
      <c r="AK106" s="315"/>
    </row>
    <row r="107" spans="1:37" ht="15.75" customHeight="1">
      <c r="A107" s="316" t="s">
        <v>221</v>
      </c>
      <c r="B107" s="161" t="s">
        <v>186</v>
      </c>
      <c r="C107" s="306" t="s">
        <v>222</v>
      </c>
      <c r="D107" s="307"/>
      <c r="E107" s="162">
        <v>56.79</v>
      </c>
      <c r="F107" s="174">
        <v>1423</v>
      </c>
      <c r="G107" s="163">
        <f t="shared" ref="G107:G110" si="51">E107*F107</f>
        <v>80812.17</v>
      </c>
      <c r="H107" s="164"/>
      <c r="I107" s="165">
        <v>23</v>
      </c>
      <c r="J107" s="166">
        <v>2000</v>
      </c>
      <c r="K107" s="167">
        <f>J107/I107</f>
        <v>86.956521739130437</v>
      </c>
      <c r="L107" s="168">
        <v>23</v>
      </c>
      <c r="M107" s="166">
        <f>F107/V107*60</f>
        <v>1770.7569996543389</v>
      </c>
      <c r="N107" s="167">
        <f>M107/L107</f>
        <v>76.989434767579951</v>
      </c>
      <c r="O107" s="169">
        <f>L107-I107</f>
        <v>0</v>
      </c>
      <c r="P107" s="170">
        <f>N107-K107</f>
        <v>-9.9670869715504864</v>
      </c>
      <c r="Q107" s="171">
        <f>N107/K107</f>
        <v>0.88537849982716943</v>
      </c>
      <c r="R107" s="308">
        <f>Q123</f>
        <v>0.88523432935685353</v>
      </c>
      <c r="S107" s="172">
        <v>0.70833333333333337</v>
      </c>
      <c r="T107" s="173">
        <v>0.74181712962962965</v>
      </c>
      <c r="U107" s="174"/>
      <c r="V107" s="175">
        <v>48.21666666666664</v>
      </c>
      <c r="W107" s="103"/>
      <c r="X107" s="104"/>
      <c r="Y107" s="202"/>
      <c r="Z107" s="203"/>
      <c r="AA107" s="311"/>
      <c r="AB107" s="312"/>
      <c r="AC107" s="202"/>
      <c r="AD107" s="203"/>
      <c r="AE107" s="311"/>
      <c r="AF107" s="312"/>
      <c r="AG107" s="311"/>
      <c r="AH107" s="312"/>
      <c r="AI107" s="121">
        <f>M107-J107</f>
        <v>-229.24300034566113</v>
      </c>
      <c r="AJ107" s="171">
        <f>M107/J107</f>
        <v>0.88537849982716943</v>
      </c>
      <c r="AK107" s="379">
        <f>AJ123</f>
        <v>0.88523432935685353</v>
      </c>
    </row>
    <row r="108" spans="1:37" ht="15.75" customHeight="1">
      <c r="A108" s="317"/>
      <c r="B108" s="178" t="s">
        <v>186</v>
      </c>
      <c r="C108" s="298" t="s">
        <v>223</v>
      </c>
      <c r="D108" s="299"/>
      <c r="E108" s="107">
        <v>56.87</v>
      </c>
      <c r="F108" s="117">
        <v>1039</v>
      </c>
      <c r="G108" s="109">
        <f t="shared" si="51"/>
        <v>59087.93</v>
      </c>
      <c r="H108" s="26"/>
      <c r="I108" s="110">
        <v>23</v>
      </c>
      <c r="J108" s="111">
        <v>2000</v>
      </c>
      <c r="K108" s="112">
        <f t="shared" ref="K108:K110" si="52">J108/I108</f>
        <v>86.956521739130437</v>
      </c>
      <c r="L108" s="113">
        <v>23</v>
      </c>
      <c r="M108" s="111">
        <f>F108/V108*60</f>
        <v>1771.022727272732</v>
      </c>
      <c r="N108" s="112">
        <f>M108/L108</f>
        <v>77.000988142292698</v>
      </c>
      <c r="O108" s="114">
        <f>L108-I108</f>
        <v>0</v>
      </c>
      <c r="P108" s="115">
        <f>N108-K108</f>
        <v>-9.9555335968377392</v>
      </c>
      <c r="Q108" s="116">
        <f>N108/K108</f>
        <v>0.88551136363636596</v>
      </c>
      <c r="R108" s="309"/>
      <c r="S108" s="47">
        <v>0.74513888888888891</v>
      </c>
      <c r="T108" s="48">
        <v>0.76958333333333329</v>
      </c>
      <c r="U108" s="117">
        <v>4.783333333333335</v>
      </c>
      <c r="V108" s="118">
        <v>35.199999999999903</v>
      </c>
      <c r="W108" s="119"/>
      <c r="X108" s="123"/>
      <c r="Y108" s="106"/>
      <c r="Z108" s="205"/>
      <c r="AA108" s="300"/>
      <c r="AB108" s="301"/>
      <c r="AC108" s="106"/>
      <c r="AD108" s="205"/>
      <c r="AE108" s="300"/>
      <c r="AF108" s="301"/>
      <c r="AG108" s="300"/>
      <c r="AH108" s="301"/>
      <c r="AI108" s="124">
        <f>M108-J108</f>
        <v>-228.97727272726797</v>
      </c>
      <c r="AJ108" s="116">
        <f>M108/J108</f>
        <v>0.88551136363636607</v>
      </c>
      <c r="AK108" s="380"/>
    </row>
    <row r="109" spans="1:37" ht="15.75" customHeight="1">
      <c r="A109" s="317"/>
      <c r="B109" s="178" t="s">
        <v>186</v>
      </c>
      <c r="C109" s="298" t="s">
        <v>224</v>
      </c>
      <c r="D109" s="299"/>
      <c r="E109" s="107">
        <v>47.6</v>
      </c>
      <c r="F109" s="117">
        <v>1378</v>
      </c>
      <c r="G109" s="109">
        <f t="shared" si="51"/>
        <v>65592.800000000003</v>
      </c>
      <c r="H109" s="26"/>
      <c r="I109" s="110">
        <v>23</v>
      </c>
      <c r="J109" s="111">
        <v>2000</v>
      </c>
      <c r="K109" s="112">
        <f t="shared" si="52"/>
        <v>86.956521739130437</v>
      </c>
      <c r="L109" s="113">
        <v>23</v>
      </c>
      <c r="M109" s="111">
        <f>F109/V109*60</f>
        <v>1768.5561497326162</v>
      </c>
      <c r="N109" s="112">
        <f>M109/L109</f>
        <v>76.893745640548531</v>
      </c>
      <c r="O109" s="114">
        <f>L109-I109</f>
        <v>0</v>
      </c>
      <c r="P109" s="115">
        <f>N109-K109</f>
        <v>-10.062776098581907</v>
      </c>
      <c r="Q109" s="116">
        <f>N109/K109</f>
        <v>0.88427807486630805</v>
      </c>
      <c r="R109" s="309"/>
      <c r="S109" s="47">
        <v>0.77309027777777772</v>
      </c>
      <c r="T109" s="48">
        <v>0.80555555555555558</v>
      </c>
      <c r="U109" s="117">
        <v>5.0499999999999901</v>
      </c>
      <c r="V109" s="118">
        <v>46.750000000000114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300"/>
      <c r="AH109" s="301"/>
      <c r="AI109" s="124">
        <f>M109-J109</f>
        <v>-231.44385026738382</v>
      </c>
      <c r="AJ109" s="116">
        <f>M109/J109</f>
        <v>0.88427807486630805</v>
      </c>
      <c r="AK109" s="380"/>
    </row>
    <row r="110" spans="1:37" ht="15.75" customHeight="1">
      <c r="A110" s="317"/>
      <c r="B110" s="178" t="s">
        <v>186</v>
      </c>
      <c r="C110" s="298" t="s">
        <v>225</v>
      </c>
      <c r="D110" s="299"/>
      <c r="E110" s="107">
        <v>54.09</v>
      </c>
      <c r="F110" s="117">
        <v>2552</v>
      </c>
      <c r="G110" s="109">
        <f t="shared" si="51"/>
        <v>138037.68000000002</v>
      </c>
      <c r="H110" s="26"/>
      <c r="I110" s="110">
        <v>19</v>
      </c>
      <c r="J110" s="111">
        <v>2000</v>
      </c>
      <c r="K110" s="112">
        <f t="shared" si="52"/>
        <v>105.26315789473684</v>
      </c>
      <c r="L110" s="113">
        <v>19</v>
      </c>
      <c r="M110" s="111">
        <f>F110/V110*60</f>
        <v>1771.5387581951413</v>
      </c>
      <c r="N110" s="112">
        <f>M110/L110</f>
        <v>93.238882010270601</v>
      </c>
      <c r="O110" s="114">
        <f>L110-I110</f>
        <v>0</v>
      </c>
      <c r="P110" s="115">
        <f>N110-K110</f>
        <v>-12.024275884466235</v>
      </c>
      <c r="Q110" s="116">
        <f>N110/K110</f>
        <v>0.88576937909757081</v>
      </c>
      <c r="R110" s="309"/>
      <c r="S110" s="47">
        <v>0.80902777777777779</v>
      </c>
      <c r="T110" s="48">
        <v>0.86905092592592592</v>
      </c>
      <c r="U110" s="117">
        <v>4.9999999999999822</v>
      </c>
      <c r="V110" s="118">
        <v>86.433333333333309</v>
      </c>
      <c r="W110" s="119"/>
      <c r="X110" s="123"/>
      <c r="Y110" s="106"/>
      <c r="Z110" s="205"/>
      <c r="AA110" s="300"/>
      <c r="AB110" s="301"/>
      <c r="AC110" s="106"/>
      <c r="AD110" s="205"/>
      <c r="AE110" s="300"/>
      <c r="AF110" s="301"/>
      <c r="AG110" s="300"/>
      <c r="AH110" s="301"/>
      <c r="AI110" s="124">
        <f>M110-J110</f>
        <v>-228.46124180485867</v>
      </c>
      <c r="AJ110" s="116">
        <f>M110/J110</f>
        <v>0.8857693790975707</v>
      </c>
      <c r="AK110" s="380"/>
    </row>
    <row r="111" spans="1:37" ht="15.75" customHeight="1">
      <c r="A111" s="317"/>
      <c r="B111" s="178"/>
      <c r="C111" s="298"/>
      <c r="D111" s="299"/>
      <c r="E111" s="107"/>
      <c r="F111" s="117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106"/>
      <c r="Z111" s="205"/>
      <c r="AA111" s="300"/>
      <c r="AB111" s="301"/>
      <c r="AC111" s="106"/>
      <c r="AD111" s="205"/>
      <c r="AE111" s="300"/>
      <c r="AF111" s="301"/>
      <c r="AG111" s="300"/>
      <c r="AH111" s="301"/>
      <c r="AI111" s="124"/>
      <c r="AJ111" s="116"/>
      <c r="AK111" s="380"/>
    </row>
    <row r="112" spans="1:37" ht="15.75" customHeight="1">
      <c r="A112" s="317"/>
      <c r="B112" s="178"/>
      <c r="C112" s="298"/>
      <c r="D112" s="299"/>
      <c r="E112" s="107"/>
      <c r="F112" s="117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106"/>
      <c r="Z112" s="205"/>
      <c r="AA112" s="300"/>
      <c r="AB112" s="301"/>
      <c r="AC112" s="106"/>
      <c r="AD112" s="205"/>
      <c r="AE112" s="300"/>
      <c r="AF112" s="301"/>
      <c r="AG112" s="300"/>
      <c r="AH112" s="301"/>
      <c r="AI112" s="124"/>
      <c r="AJ112" s="116"/>
      <c r="AK112" s="380"/>
    </row>
    <row r="113" spans="1:37" ht="15.75" customHeight="1">
      <c r="A113" s="317"/>
      <c r="B113" s="178"/>
      <c r="C113" s="298"/>
      <c r="D113" s="299"/>
      <c r="E113" s="107"/>
      <c r="F113" s="117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106"/>
      <c r="Z113" s="205"/>
      <c r="AA113" s="300"/>
      <c r="AB113" s="301"/>
      <c r="AC113" s="106"/>
      <c r="AD113" s="205"/>
      <c r="AE113" s="300"/>
      <c r="AF113" s="301"/>
      <c r="AG113" s="300"/>
      <c r="AH113" s="301"/>
      <c r="AI113" s="124"/>
      <c r="AJ113" s="116"/>
      <c r="AK113" s="380"/>
    </row>
    <row r="114" spans="1:37" ht="15.75" customHeight="1">
      <c r="A114" s="317"/>
      <c r="B114" s="178"/>
      <c r="C114" s="298"/>
      <c r="D114" s="299"/>
      <c r="E114" s="107"/>
      <c r="F114" s="117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300"/>
      <c r="AH114" s="301"/>
      <c r="AI114" s="124"/>
      <c r="AJ114" s="116"/>
      <c r="AK114" s="380"/>
    </row>
    <row r="115" spans="1:37" ht="15.75" customHeight="1">
      <c r="A115" s="317"/>
      <c r="B115" s="178"/>
      <c r="C115" s="298"/>
      <c r="D115" s="299"/>
      <c r="E115" s="107"/>
      <c r="F115" s="117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23"/>
      <c r="Y115" s="106"/>
      <c r="Z115" s="205"/>
      <c r="AA115" s="300"/>
      <c r="AB115" s="301"/>
      <c r="AC115" s="106"/>
      <c r="AD115" s="205"/>
      <c r="AE115" s="300"/>
      <c r="AF115" s="301"/>
      <c r="AG115" s="300"/>
      <c r="AH115" s="301"/>
      <c r="AI115" s="124"/>
      <c r="AJ115" s="116"/>
      <c r="AK115" s="380"/>
    </row>
    <row r="116" spans="1:37" ht="15.75" customHeight="1">
      <c r="A116" s="317"/>
      <c r="B116" s="178"/>
      <c r="C116" s="298"/>
      <c r="D116" s="299"/>
      <c r="E116" s="107"/>
      <c r="F116" s="117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23"/>
      <c r="Y116" s="106"/>
      <c r="Z116" s="205"/>
      <c r="AA116" s="300"/>
      <c r="AB116" s="301"/>
      <c r="AC116" s="106"/>
      <c r="AD116" s="205"/>
      <c r="AE116" s="300"/>
      <c r="AF116" s="301"/>
      <c r="AG116" s="300"/>
      <c r="AH116" s="301"/>
      <c r="AI116" s="124"/>
      <c r="AJ116" s="116"/>
      <c r="AK116" s="380"/>
    </row>
    <row r="117" spans="1:37" ht="15.75" customHeight="1">
      <c r="A117" s="317"/>
      <c r="B117" s="178"/>
      <c r="C117" s="298"/>
      <c r="D117" s="299"/>
      <c r="E117" s="107"/>
      <c r="F117" s="117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23"/>
      <c r="Y117" s="106"/>
      <c r="Z117" s="205"/>
      <c r="AA117" s="300"/>
      <c r="AB117" s="301"/>
      <c r="AC117" s="106"/>
      <c r="AD117" s="205"/>
      <c r="AE117" s="300"/>
      <c r="AF117" s="301"/>
      <c r="AG117" s="300"/>
      <c r="AH117" s="301"/>
      <c r="AI117" s="124"/>
      <c r="AJ117" s="116"/>
      <c r="AK117" s="380"/>
    </row>
    <row r="118" spans="1:37" ht="15.75" customHeight="1">
      <c r="A118" s="317"/>
      <c r="B118" s="178"/>
      <c r="C118" s="298"/>
      <c r="D118" s="299"/>
      <c r="E118" s="107"/>
      <c r="F118" s="117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23"/>
      <c r="Y118" s="106"/>
      <c r="Z118" s="205"/>
      <c r="AA118" s="300"/>
      <c r="AB118" s="301"/>
      <c r="AC118" s="106"/>
      <c r="AD118" s="205"/>
      <c r="AE118" s="300"/>
      <c r="AF118" s="301"/>
      <c r="AG118" s="300"/>
      <c r="AH118" s="301"/>
      <c r="AI118" s="124"/>
      <c r="AJ118" s="116"/>
      <c r="AK118" s="380"/>
    </row>
    <row r="119" spans="1:37" ht="15.75" customHeight="1">
      <c r="A119" s="317"/>
      <c r="B119" s="178"/>
      <c r="C119" s="298"/>
      <c r="D119" s="299"/>
      <c r="E119" s="107"/>
      <c r="F119" s="117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23"/>
      <c r="Y119" s="106"/>
      <c r="Z119" s="205"/>
      <c r="AA119" s="300"/>
      <c r="AB119" s="301"/>
      <c r="AC119" s="106"/>
      <c r="AD119" s="205"/>
      <c r="AE119" s="300"/>
      <c r="AF119" s="301"/>
      <c r="AG119" s="300"/>
      <c r="AH119" s="301"/>
      <c r="AI119" s="124"/>
      <c r="AJ119" s="116"/>
      <c r="AK119" s="380"/>
    </row>
    <row r="120" spans="1:37" ht="15.75" customHeight="1">
      <c r="A120" s="317"/>
      <c r="B120" s="178"/>
      <c r="C120" s="298"/>
      <c r="D120" s="299"/>
      <c r="E120" s="107"/>
      <c r="F120" s="117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210"/>
      <c r="X120" s="211"/>
      <c r="Y120" s="106"/>
      <c r="Z120" s="205"/>
      <c r="AA120" s="300"/>
      <c r="AB120" s="301"/>
      <c r="AC120" s="106"/>
      <c r="AD120" s="205"/>
      <c r="AE120" s="300"/>
      <c r="AF120" s="301"/>
      <c r="AG120" s="300"/>
      <c r="AH120" s="301"/>
      <c r="AI120" s="124"/>
      <c r="AJ120" s="116"/>
      <c r="AK120" s="380"/>
    </row>
    <row r="121" spans="1:37" ht="15.75" customHeight="1">
      <c r="A121" s="317"/>
      <c r="B121" s="178"/>
      <c r="C121" s="298"/>
      <c r="D121" s="299"/>
      <c r="E121" s="107"/>
      <c r="F121" s="117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212"/>
      <c r="X121" s="213"/>
      <c r="Y121" s="106"/>
      <c r="Z121" s="205"/>
      <c r="AA121" s="300"/>
      <c r="AB121" s="301"/>
      <c r="AC121" s="106"/>
      <c r="AD121" s="205"/>
      <c r="AE121" s="300"/>
      <c r="AF121" s="301"/>
      <c r="AG121" s="300"/>
      <c r="AH121" s="301"/>
      <c r="AI121" s="124"/>
      <c r="AJ121" s="116"/>
      <c r="AK121" s="380"/>
    </row>
    <row r="122" spans="1:37" ht="15.75" customHeight="1">
      <c r="A122" s="317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47"/>
      <c r="T122" s="48"/>
      <c r="U122" s="140"/>
      <c r="V122" s="118"/>
      <c r="W122" s="212"/>
      <c r="X122" s="213"/>
      <c r="Y122" s="106"/>
      <c r="Z122" s="205"/>
      <c r="AA122" s="300"/>
      <c r="AB122" s="301"/>
      <c r="AC122" s="106"/>
      <c r="AD122" s="205"/>
      <c r="AE122" s="300"/>
      <c r="AF122" s="301"/>
      <c r="AG122" s="300"/>
      <c r="AH122" s="301"/>
      <c r="AI122" s="124"/>
      <c r="AJ122" s="116"/>
      <c r="AK122" s="380"/>
    </row>
    <row r="123" spans="1:37" ht="15.75" customHeight="1" thickBot="1">
      <c r="A123" s="318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53">AVERAGE(I107:I122)</f>
        <v>22</v>
      </c>
      <c r="J123" s="148">
        <f t="shared" si="53"/>
        <v>2000</v>
      </c>
      <c r="K123" s="149">
        <f t="shared" ref="K123" si="54">J123/I123</f>
        <v>90.909090909090907</v>
      </c>
      <c r="L123" s="147">
        <f t="shared" ref="L123:M123" si="55">AVERAGE(L107:L122)</f>
        <v>22</v>
      </c>
      <c r="M123" s="148">
        <f t="shared" si="55"/>
        <v>1770.4686587137071</v>
      </c>
      <c r="N123" s="149">
        <f>M123/L123</f>
        <v>80.475848123350318</v>
      </c>
      <c r="O123" s="150">
        <f>L123-I123</f>
        <v>0</v>
      </c>
      <c r="P123" s="151">
        <f>N123-K123</f>
        <v>-10.433242785740589</v>
      </c>
      <c r="Q123" s="152">
        <f>N123/K123</f>
        <v>0.88523432935685353</v>
      </c>
      <c r="R123" s="310"/>
      <c r="S123" s="153">
        <f>S107</f>
        <v>0.70833333333333337</v>
      </c>
      <c r="T123" s="154">
        <f>INDEX(T107:T122,COUNTA(T107:T122))</f>
        <v>0.86905092592592592</v>
      </c>
      <c r="U123" s="155"/>
      <c r="V123" s="181"/>
      <c r="W123" s="214"/>
      <c r="X123" s="215"/>
      <c r="Y123" s="206">
        <f t="shared" ref="Y123:Z123" si="56">SUM(Y107:Y122)</f>
        <v>0</v>
      </c>
      <c r="Z123" s="207">
        <f t="shared" si="56"/>
        <v>0</v>
      </c>
      <c r="AA123" s="296"/>
      <c r="AB123" s="297"/>
      <c r="AC123" s="206">
        <f t="shared" ref="AC123:AD123" si="57">SUM(AC107:AC122)</f>
        <v>0</v>
      </c>
      <c r="AD123" s="207">
        <f t="shared" si="57"/>
        <v>0</v>
      </c>
      <c r="AE123" s="296"/>
      <c r="AF123" s="297"/>
      <c r="AG123" s="296"/>
      <c r="AH123" s="297"/>
      <c r="AI123" s="183">
        <f>M123-J123</f>
        <v>-229.5313412862929</v>
      </c>
      <c r="AJ123" s="152">
        <f>M123/J123</f>
        <v>0.88523432935685353</v>
      </c>
      <c r="AK123" s="381"/>
    </row>
    <row r="125" spans="1:37">
      <c r="AA125" s="294" t="s">
        <v>165</v>
      </c>
      <c r="AB125" s="294"/>
      <c r="AE125" s="5" t="s">
        <v>226</v>
      </c>
      <c r="AF125" s="190"/>
      <c r="AG125" s="190"/>
      <c r="AH125" s="190"/>
    </row>
    <row r="126" spans="1:37">
      <c r="AA126" s="294" t="s">
        <v>166</v>
      </c>
      <c r="AB126" s="294"/>
      <c r="AE126" s="5" t="s">
        <v>227</v>
      </c>
      <c r="AF126" s="190"/>
      <c r="AG126" s="190"/>
      <c r="AH126" s="190"/>
    </row>
    <row r="127" spans="1:37">
      <c r="AA127" s="294" t="s">
        <v>167</v>
      </c>
      <c r="AB127" s="294"/>
      <c r="AE127" s="5" t="s">
        <v>228</v>
      </c>
      <c r="AF127" s="190"/>
      <c r="AG127" s="190"/>
      <c r="AH127" s="190"/>
    </row>
    <row r="128" spans="1:37">
      <c r="AA128" s="294" t="s">
        <v>168</v>
      </c>
      <c r="AB128" s="294"/>
      <c r="AE128" s="5" t="s">
        <v>229</v>
      </c>
      <c r="AF128" s="190"/>
      <c r="AG128" s="190"/>
      <c r="AH128" s="190"/>
    </row>
    <row r="129" spans="27:34">
      <c r="AA129" s="294" t="s">
        <v>169</v>
      </c>
      <c r="AB129" s="294"/>
      <c r="AE129" s="5" t="s">
        <v>230</v>
      </c>
      <c r="AF129" s="190"/>
      <c r="AG129" s="190"/>
      <c r="AH129" s="190"/>
    </row>
    <row r="130" spans="27:34">
      <c r="AA130" s="294" t="s">
        <v>170</v>
      </c>
      <c r="AB130" s="294"/>
      <c r="AE130" s="5" t="s">
        <v>231</v>
      </c>
      <c r="AF130" s="190"/>
      <c r="AG130" s="190"/>
      <c r="AH130" s="190"/>
    </row>
    <row r="131" spans="27:34">
      <c r="AA131" s="294" t="s">
        <v>171</v>
      </c>
      <c r="AB131" s="294"/>
      <c r="AE131" s="221" t="s">
        <v>232</v>
      </c>
      <c r="AF131" s="190"/>
      <c r="AG131" s="190"/>
      <c r="AH131" s="190"/>
    </row>
    <row r="132" spans="27:34">
      <c r="AA132" s="294" t="s">
        <v>172</v>
      </c>
      <c r="AB132" s="294"/>
      <c r="AE132" s="221" t="s">
        <v>233</v>
      </c>
      <c r="AF132" s="190"/>
      <c r="AG132" s="190"/>
      <c r="AH132" s="190"/>
    </row>
    <row r="133" spans="27:34">
      <c r="AA133" s="294" t="s">
        <v>173</v>
      </c>
      <c r="AB133" s="294"/>
      <c r="AE133" s="221" t="s">
        <v>234</v>
      </c>
      <c r="AF133" s="190"/>
      <c r="AG133" s="190"/>
      <c r="AH133" s="190"/>
    </row>
    <row r="134" spans="27:34">
      <c r="AA134" s="294" t="s">
        <v>174</v>
      </c>
      <c r="AB134" s="294"/>
      <c r="AE134" s="221"/>
      <c r="AF134" s="190"/>
      <c r="AG134" s="190"/>
      <c r="AH134" s="190"/>
    </row>
    <row r="135" spans="27:34">
      <c r="AA135" s="294" t="s">
        <v>175</v>
      </c>
      <c r="AB135" s="294"/>
      <c r="AE135" s="221"/>
      <c r="AF135" s="190"/>
      <c r="AG135" s="190"/>
      <c r="AH135" s="190"/>
    </row>
    <row r="136" spans="27:34">
      <c r="AA136" s="294" t="s">
        <v>176</v>
      </c>
      <c r="AB136" s="294"/>
      <c r="AE136" s="190"/>
      <c r="AF136" s="190"/>
      <c r="AG136" s="190"/>
      <c r="AH136" s="190"/>
    </row>
    <row r="137" spans="27:34">
      <c r="AA137" s="294" t="s">
        <v>177</v>
      </c>
      <c r="AB137" s="294"/>
      <c r="AE137" s="190"/>
      <c r="AF137" s="190"/>
      <c r="AG137" s="190"/>
      <c r="AH137" s="190"/>
    </row>
  </sheetData>
  <mergeCells count="548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</mergeCells>
  <phoneticPr fontId="5" type="noConversion"/>
  <conditionalFormatting sqref="O5:O123">
    <cfRule type="cellIs" dxfId="638" priority="2" operator="greaterThan">
      <formula>0</formula>
    </cfRule>
  </conditionalFormatting>
  <conditionalFormatting sqref="P5:P123 AI5:AI123">
    <cfRule type="cellIs" dxfId="637" priority="5" operator="lessThan">
      <formula>0</formula>
    </cfRule>
  </conditionalFormatting>
  <conditionalFormatting sqref="Q5:Q123 AJ5:AJ123">
    <cfRule type="cellIs" dxfId="636" priority="3" operator="greaterThan">
      <formula>1</formula>
    </cfRule>
    <cfRule type="cellIs" dxfId="635" priority="4" operator="lessThan">
      <formula>0.8</formula>
    </cfRule>
  </conditionalFormatting>
  <conditionalFormatting sqref="AK5 R5:R123 AK90:AK107">
    <cfRule type="cellIs" dxfId="634" priority="6" operator="lessThan">
      <formula>0.8</formula>
    </cfRule>
  </conditionalFormatting>
  <conditionalFormatting sqref="AK22">
    <cfRule type="cellIs" dxfId="633" priority="10" operator="lessThan">
      <formula>0.8</formula>
    </cfRule>
  </conditionalFormatting>
  <conditionalFormatting sqref="AK37">
    <cfRule type="cellIs" dxfId="632" priority="9" operator="lessThan">
      <formula>0.8</formula>
    </cfRule>
  </conditionalFormatting>
  <conditionalFormatting sqref="AK39:AK74">
    <cfRule type="cellIs" dxfId="631" priority="7" operator="lessThan">
      <formula>0.8</formula>
    </cfRule>
  </conditionalFormatting>
  <conditionalFormatting sqref="AK80:AK88">
    <cfRule type="cellIs" dxfId="630" priority="8" operator="lessThan">
      <formula>0.8</formula>
    </cfRule>
  </conditionalFormatting>
  <conditionalFormatting sqref="AK122">
    <cfRule type="cellIs" dxfId="629" priority="1" operator="lessThan">
      <formula>0.8</formula>
    </cfRule>
  </conditionalFormatting>
  <dataValidations count="2">
    <dataValidation type="list" allowBlank="1" showInputMessage="1" showErrorMessage="1" sqref="AA5:AB123" xr:uid="{9FD74D4F-5BFF-4411-A79D-1E45F7B735F8}">
      <formula1>$AA$125:$AA$137</formula1>
    </dataValidation>
    <dataValidation type="list" allowBlank="1" showInputMessage="1" showErrorMessage="1" sqref="AE5:AH123" xr:uid="{77DE1F9D-5703-4887-A3B0-D15C39B811CE}">
      <formula1>$AE$125:$AE$133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BC186-40FF-46E7-9CB6-1D9AA606DF77}">
  <sheetPr>
    <tabColor theme="8" tint="0.59999389629810485"/>
  </sheetPr>
  <dimension ref="B1:AR42"/>
  <sheetViews>
    <sheetView zoomScale="70" zoomScaleNormal="70" workbookViewId="0">
      <selection activeCell="P16" sqref="P16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241</v>
      </c>
      <c r="D3" s="284"/>
      <c r="E3" s="3" t="s">
        <v>3</v>
      </c>
      <c r="F3" s="285">
        <f>'1224(18度C)'!D1+'1224(4度C)'!D1</f>
        <v>138445</v>
      </c>
      <c r="G3" s="286"/>
      <c r="H3" s="3" t="s">
        <v>4</v>
      </c>
      <c r="I3" s="287">
        <f>'1224(18度C)'!F1+'1224(4度C)'!F1</f>
        <v>4289388.5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495.93666915560294</v>
      </c>
      <c r="F6" s="259" t="e">
        <f>AVERAGE(#REF!,D14:K14)</f>
        <v>#REF!</v>
      </c>
      <c r="G6" s="260">
        <f>AVERAGE(D14:K14)</f>
        <v>196.89372397494091</v>
      </c>
      <c r="H6" s="261"/>
      <c r="I6" s="260">
        <f>AVERAGE(L14:O14)</f>
        <v>96.103896103896105</v>
      </c>
      <c r="J6" s="261"/>
      <c r="K6" s="260">
        <f>AVERAGE(D32:O32)</f>
        <v>693.69411764705887</v>
      </c>
      <c r="L6" s="261"/>
      <c r="M6" s="260">
        <f>AVERAGE(P32:X32)</f>
        <v>757.15527506549176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438.65995741269427</v>
      </c>
      <c r="F7" s="255" t="e">
        <f>AVERAGE(#REF!,D15:K15)</f>
        <v>#REF!</v>
      </c>
      <c r="G7" s="256">
        <f>AVERAGE(D15:K15)</f>
        <v>176.93833985843276</v>
      </c>
      <c r="H7" s="257"/>
      <c r="I7" s="256">
        <f>AVERAGE(L15:O15)</f>
        <v>84.506969977023118</v>
      </c>
      <c r="J7" s="257"/>
      <c r="K7" s="256">
        <f>AVERAGE(D33:O33)</f>
        <v>612.10840317651071</v>
      </c>
      <c r="L7" s="257"/>
      <c r="M7" s="256">
        <f>AVERAGE(P33:X33)</f>
        <v>668.59432417740811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0.88415089074537667</v>
      </c>
      <c r="F8" s="264" t="e">
        <f>AVERAGE(D16:K16,#REF!)</f>
        <v>#REF!</v>
      </c>
      <c r="G8" s="243">
        <f>AVERAGE(D16:K16)</f>
        <v>0.89068168251126933</v>
      </c>
      <c r="H8" s="244"/>
      <c r="I8" s="243">
        <f>AVERAGE(L16:O16)</f>
        <v>0.87962959618950576</v>
      </c>
      <c r="J8" s="244"/>
      <c r="K8" s="243">
        <f>AVERAGE(D34:O34)</f>
        <v>0.88212907035125243</v>
      </c>
      <c r="L8" s="244"/>
      <c r="M8" s="243">
        <f>AVERAGE(P34:X34)</f>
        <v>0.88145043719595562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 t="s">
        <v>43</v>
      </c>
      <c r="E14" s="28">
        <v>97.391304347826093</v>
      </c>
      <c r="F14" s="28">
        <v>96.84210526315789</v>
      </c>
      <c r="G14" s="28">
        <v>86.956521739130437</v>
      </c>
      <c r="H14" s="28">
        <v>103.27868852459017</v>
      </c>
      <c r="I14" s="28">
        <v>600</v>
      </c>
      <c r="J14" s="28" t="s">
        <v>43</v>
      </c>
      <c r="K14" s="29" t="s">
        <v>43</v>
      </c>
      <c r="L14" s="27" t="s">
        <v>43</v>
      </c>
      <c r="M14" s="30">
        <v>101.2987012987013</v>
      </c>
      <c r="N14" s="28">
        <v>90.909090909090907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 t="s">
        <v>43</v>
      </c>
      <c r="E15" s="35">
        <v>86.481472181178106</v>
      </c>
      <c r="F15" s="35">
        <v>85.945062092801834</v>
      </c>
      <c r="G15" s="35">
        <v>77.057007681750974</v>
      </c>
      <c r="H15" s="35">
        <v>91.458157336432677</v>
      </c>
      <c r="I15" s="35">
        <v>543.75000000000011</v>
      </c>
      <c r="J15" s="35" t="s">
        <v>43</v>
      </c>
      <c r="K15" s="36" t="s">
        <v>43</v>
      </c>
      <c r="L15" s="34" t="s">
        <v>43</v>
      </c>
      <c r="M15" s="37">
        <v>88.542539488735997</v>
      </c>
      <c r="N15" s="35">
        <v>80.471400465310225</v>
      </c>
      <c r="O15" s="38" t="s">
        <v>43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 t="s">
        <v>43</v>
      </c>
      <c r="E16" s="43">
        <f t="shared" ref="E16:I16" si="0">E15/E14</f>
        <v>0.88797940186031088</v>
      </c>
      <c r="F16" s="43">
        <f t="shared" si="0"/>
        <v>0.88747618465393208</v>
      </c>
      <c r="G16" s="43">
        <f t="shared" si="0"/>
        <v>0.88615558834013619</v>
      </c>
      <c r="H16" s="43">
        <f t="shared" si="0"/>
        <v>0.88554723770196719</v>
      </c>
      <c r="I16" s="43">
        <f t="shared" si="0"/>
        <v>0.90625000000000022</v>
      </c>
      <c r="J16" s="43" t="s">
        <v>43</v>
      </c>
      <c r="K16" s="44" t="s">
        <v>43</v>
      </c>
      <c r="L16" s="42" t="s">
        <v>43</v>
      </c>
      <c r="M16" s="45">
        <f t="shared" ref="M16:N16" si="1">M15/M14</f>
        <v>0.87407378726059892</v>
      </c>
      <c r="N16" s="43">
        <f t="shared" si="1"/>
        <v>0.88518540511841248</v>
      </c>
      <c r="O16" s="46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 t="s">
        <v>43</v>
      </c>
      <c r="E17" s="48">
        <v>0.25</v>
      </c>
      <c r="F17" s="48">
        <v>0.25</v>
      </c>
      <c r="G17" s="48">
        <v>0.29166666666666669</v>
      </c>
      <c r="H17" s="48">
        <v>0.29184027777777777</v>
      </c>
      <c r="I17" s="48">
        <v>0.3114351851851852</v>
      </c>
      <c r="J17" s="48" t="s">
        <v>43</v>
      </c>
      <c r="K17" s="48" t="s">
        <v>43</v>
      </c>
      <c r="L17" s="47" t="s">
        <v>43</v>
      </c>
      <c r="M17" s="49">
        <v>0.7085069444444444</v>
      </c>
      <c r="N17" s="48">
        <v>0.70833333333333337</v>
      </c>
      <c r="O17" s="50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 t="s">
        <v>43</v>
      </c>
      <c r="E18" s="48">
        <v>0.54656249999999995</v>
      </c>
      <c r="F18" s="48">
        <v>0.53611111111111109</v>
      </c>
      <c r="G18" s="48">
        <v>0.46805555555555556</v>
      </c>
      <c r="H18" s="48">
        <v>0.43819444444444444</v>
      </c>
      <c r="I18" s="48">
        <v>0.32291666666666669</v>
      </c>
      <c r="J18" s="48" t="s">
        <v>43</v>
      </c>
      <c r="K18" s="48" t="s">
        <v>43</v>
      </c>
      <c r="L18" s="47" t="s">
        <v>43</v>
      </c>
      <c r="M18" s="49">
        <v>0.89686342592592594</v>
      </c>
      <c r="N18" s="48">
        <v>0.88056712962962957</v>
      </c>
      <c r="O18" s="50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 t="s">
        <v>43</v>
      </c>
      <c r="E23" s="64">
        <v>23</v>
      </c>
      <c r="F23" s="64">
        <v>19</v>
      </c>
      <c r="G23" s="64">
        <v>23</v>
      </c>
      <c r="H23" s="64">
        <v>20.333333333333332</v>
      </c>
      <c r="I23" s="64">
        <v>6</v>
      </c>
      <c r="J23" s="64" t="s">
        <v>43</v>
      </c>
      <c r="K23" s="65" t="s">
        <v>43</v>
      </c>
      <c r="L23" s="63" t="s">
        <v>43</v>
      </c>
      <c r="M23" s="66">
        <v>19.25</v>
      </c>
      <c r="N23" s="64">
        <v>22</v>
      </c>
      <c r="O23" s="67" t="s">
        <v>43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248.66666666666669</v>
      </c>
      <c r="H32" s="28">
        <v>433.33333333333331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715.38461538461547</v>
      </c>
      <c r="U32" s="28" t="s">
        <v>43</v>
      </c>
      <c r="V32" s="28">
        <v>825</v>
      </c>
      <c r="W32" s="28">
        <v>969.23076923076928</v>
      </c>
      <c r="X32" s="31">
        <v>1023.5294117647059</v>
      </c>
    </row>
    <row r="33" spans="2:24" ht="39.6" customHeight="1">
      <c r="B33" s="240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215.88430057999864</v>
      </c>
      <c r="H33" s="35">
        <v>385.86353293241592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693.54557740162727</v>
      </c>
      <c r="N33" s="35">
        <v>1001.9377505526228</v>
      </c>
      <c r="O33" s="35">
        <v>763.31085441588891</v>
      </c>
      <c r="P33" s="34">
        <v>219.26014986552974</v>
      </c>
      <c r="Q33" s="35" t="s">
        <v>43</v>
      </c>
      <c r="R33" s="35" t="s">
        <v>43</v>
      </c>
      <c r="S33" s="35" t="s">
        <v>43</v>
      </c>
      <c r="T33" s="35">
        <v>635.26333582771497</v>
      </c>
      <c r="U33" s="35" t="s">
        <v>43</v>
      </c>
      <c r="V33" s="35">
        <v>736.24056862143016</v>
      </c>
      <c r="W33" s="35">
        <v>858.78446210759671</v>
      </c>
      <c r="X33" s="38">
        <v>893.42310446476858</v>
      </c>
    </row>
    <row r="34" spans="2:24" ht="40.15" customHeight="1">
      <c r="B34" s="240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0.86816742860589258</v>
      </c>
      <c r="H34" s="43">
        <f>H33/H32</f>
        <v>0.89045430676711368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0.8932026375627018</v>
      </c>
      <c r="N34" s="43">
        <f>N33/N32</f>
        <v>0.87125021787184587</v>
      </c>
      <c r="O34" s="43">
        <f>O33/O32</f>
        <v>0.88757076094870802</v>
      </c>
      <c r="P34" s="42">
        <f>P33/P32</f>
        <v>0.86790475988438864</v>
      </c>
      <c r="Q34" s="43" t="s">
        <v>43</v>
      </c>
      <c r="R34" s="43" t="s">
        <v>43</v>
      </c>
      <c r="S34" s="43" t="s">
        <v>43</v>
      </c>
      <c r="T34" s="43">
        <f>T33/T32</f>
        <v>0.88800251244734341</v>
      </c>
      <c r="U34" s="43" t="s">
        <v>43</v>
      </c>
      <c r="V34" s="43">
        <f>V33/V32</f>
        <v>0.89241281045021836</v>
      </c>
      <c r="W34" s="43">
        <f>W33/W32</f>
        <v>0.88604746090466324</v>
      </c>
      <c r="X34" s="46">
        <f>X33/X32</f>
        <v>0.87288464229316476</v>
      </c>
    </row>
    <row r="35" spans="2:24" ht="17.25" customHeight="1">
      <c r="B35" s="225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0.32665509259259257</v>
      </c>
      <c r="H35" s="48">
        <v>0.25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0.25</v>
      </c>
      <c r="N35" s="48">
        <v>0.25</v>
      </c>
      <c r="O35" s="48">
        <v>0.25</v>
      </c>
      <c r="P35" s="47">
        <v>0.70857638888888885</v>
      </c>
      <c r="Q35" s="48" t="s">
        <v>43</v>
      </c>
      <c r="R35" s="48" t="s">
        <v>43</v>
      </c>
      <c r="S35" s="48" t="s">
        <v>43</v>
      </c>
      <c r="T35" s="48">
        <v>0.70835648148148145</v>
      </c>
      <c r="U35" s="48" t="s">
        <v>43</v>
      </c>
      <c r="V35" s="48">
        <v>0.70833333333333337</v>
      </c>
      <c r="W35" s="48">
        <v>0.70848379629629632</v>
      </c>
      <c r="X35" s="50">
        <v>0.70851851851851855</v>
      </c>
    </row>
    <row r="36" spans="2:24" ht="17.25" customHeight="1">
      <c r="B36" s="226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0.56491898148148145</v>
      </c>
      <c r="H36" s="48">
        <v>0.2902777777777778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0.38089120370370372</v>
      </c>
      <c r="N36" s="48">
        <v>0.43489583333333331</v>
      </c>
      <c r="O36" s="48">
        <v>0.37229166666666669</v>
      </c>
      <c r="P36" s="47">
        <v>0.81111111111111112</v>
      </c>
      <c r="Q36" s="48" t="s">
        <v>43</v>
      </c>
      <c r="R36" s="48" t="s">
        <v>43</v>
      </c>
      <c r="S36" s="48" t="s">
        <v>43</v>
      </c>
      <c r="T36" s="48">
        <v>0.86597222222222225</v>
      </c>
      <c r="U36" s="48" t="s">
        <v>43</v>
      </c>
      <c r="V36" s="48">
        <v>0.87777777777777777</v>
      </c>
      <c r="W36" s="48">
        <v>0.97777777777777763</v>
      </c>
      <c r="X36" s="50">
        <v>0.97184027777777782</v>
      </c>
    </row>
    <row r="37" spans="2:24" ht="17.25" customHeight="1">
      <c r="B37" s="226" t="s">
        <v>54</v>
      </c>
      <c r="C37" s="227"/>
      <c r="D37" s="64" t="s">
        <v>43</v>
      </c>
      <c r="E37" s="64" t="s">
        <v>43</v>
      </c>
      <c r="F37" s="64" t="s">
        <v>43</v>
      </c>
      <c r="G37" s="64">
        <v>12.5</v>
      </c>
      <c r="H37" s="64">
        <v>6</v>
      </c>
      <c r="I37" s="64" t="s">
        <v>43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4</v>
      </c>
      <c r="W37" s="64">
        <v>3.25</v>
      </c>
      <c r="X37" s="67">
        <v>3.4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8DE6-C2A6-4EC6-A99A-08D730E1E546}">
  <sheetPr codeName="工作表1">
    <tabColor theme="8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pane="bottomLeft" activeCell="K41" sqref="K41"/>
      <selection activeCell="K41" sqref="K41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SUM(F5:F174)</f>
        <v>92387</v>
      </c>
      <c r="E1" s="94" t="s">
        <v>4</v>
      </c>
      <c r="F1" s="95">
        <f>SUM(G5:G174)</f>
        <v>1867487.98</v>
      </c>
      <c r="G1" s="96" t="s">
        <v>85</v>
      </c>
      <c r="H1" s="97">
        <f>L21+L38+L55+L72+L89+L106+L123+L140+L157+L174</f>
        <v>58.733333333333334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46015</v>
      </c>
      <c r="B2" s="353"/>
      <c r="C2" s="98" t="s">
        <v>41</v>
      </c>
      <c r="D2" s="99">
        <f>AVERAGE(N21,N38,N55,N72,N89,N106,N123,N140,N157,N174)</f>
        <v>640.35136367695929</v>
      </c>
      <c r="E2" s="99" t="s">
        <v>92</v>
      </c>
      <c r="F2" s="100">
        <f>F1/D1</f>
        <v>20.213752800718716</v>
      </c>
      <c r="G2" s="101" t="s">
        <v>93</v>
      </c>
      <c r="H2" s="102">
        <f>COUNT(H5:H174)</f>
        <v>2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16" t="s">
        <v>115</v>
      </c>
      <c r="B5" s="106" t="s">
        <v>116</v>
      </c>
      <c r="C5" s="306" t="s">
        <v>117</v>
      </c>
      <c r="D5" s="307"/>
      <c r="E5" s="107">
        <v>19.7</v>
      </c>
      <c r="F5" s="108">
        <v>699</v>
      </c>
      <c r="G5" s="109">
        <f t="shared" ref="G5:G10" si="0">E5*F5</f>
        <v>13770.3</v>
      </c>
      <c r="H5" s="26"/>
      <c r="I5" s="110">
        <v>6</v>
      </c>
      <c r="J5" s="111">
        <v>2500</v>
      </c>
      <c r="K5" s="112">
        <f t="shared" ref="K5:K10" si="1">J5/I5</f>
        <v>416.66666666666669</v>
      </c>
      <c r="L5" s="113">
        <v>6</v>
      </c>
      <c r="M5" s="111">
        <f t="shared" ref="M5:M10" si="2">F5/V5*60</f>
        <v>2252.820053715302</v>
      </c>
      <c r="N5" s="112">
        <f t="shared" ref="N5:N10" si="3">M5/L5</f>
        <v>375.47000895255036</v>
      </c>
      <c r="O5" s="114">
        <f t="shared" ref="O5:O10" si="4">L5-I5</f>
        <v>0</v>
      </c>
      <c r="P5" s="115">
        <f t="shared" ref="P5:P10" si="5">N5-K5</f>
        <v>-41.196657714116327</v>
      </c>
      <c r="Q5" s="116">
        <f t="shared" ref="Q5:Q10" si="6">N5/K5</f>
        <v>0.90112802148612081</v>
      </c>
      <c r="R5" s="308">
        <f>Q21</f>
        <v>0.86816742860589258</v>
      </c>
      <c r="S5" s="47">
        <v>0.32665509259259257</v>
      </c>
      <c r="T5" s="48">
        <v>0.33958333333333335</v>
      </c>
      <c r="U5" s="117">
        <v>5.3833333333332689</v>
      </c>
      <c r="V5" s="118">
        <v>18.616666666666724</v>
      </c>
      <c r="W5" s="119"/>
      <c r="X5" s="123"/>
      <c r="Y5" s="311"/>
      <c r="Z5" s="312"/>
      <c r="AA5" s="121">
        <f t="shared" ref="AA5:AA10" si="7">M5-J5</f>
        <v>-247.17994628469796</v>
      </c>
      <c r="AB5" s="171">
        <f t="shared" ref="AB5:AB10" si="8">M5/J5</f>
        <v>0.90112802148612081</v>
      </c>
      <c r="AC5" s="313">
        <f>AB21</f>
        <v>0.86816742860589258</v>
      </c>
    </row>
    <row r="6" spans="1:29" ht="15.75" customHeight="1">
      <c r="A6" s="317"/>
      <c r="B6" s="106" t="s">
        <v>118</v>
      </c>
      <c r="C6" s="298" t="s">
        <v>119</v>
      </c>
      <c r="D6" s="299"/>
      <c r="E6" s="107">
        <v>28.57</v>
      </c>
      <c r="F6" s="108">
        <v>2156</v>
      </c>
      <c r="G6" s="109">
        <f t="shared" si="0"/>
        <v>61596.92</v>
      </c>
      <c r="H6" s="26"/>
      <c r="I6" s="110">
        <v>12</v>
      </c>
      <c r="J6" s="111">
        <v>3600</v>
      </c>
      <c r="K6" s="112">
        <f t="shared" si="1"/>
        <v>300</v>
      </c>
      <c r="L6" s="113">
        <v>12</v>
      </c>
      <c r="M6" s="111">
        <f t="shared" si="2"/>
        <v>3109.615384615382</v>
      </c>
      <c r="N6" s="112">
        <f t="shared" si="3"/>
        <v>259.13461538461519</v>
      </c>
      <c r="O6" s="114">
        <f t="shared" si="4"/>
        <v>0</v>
      </c>
      <c r="P6" s="115">
        <f t="shared" si="5"/>
        <v>-40.865384615384812</v>
      </c>
      <c r="Q6" s="116">
        <f t="shared" si="6"/>
        <v>0.86378205128205066</v>
      </c>
      <c r="R6" s="309"/>
      <c r="S6" s="47">
        <v>0.34333333333333332</v>
      </c>
      <c r="T6" s="48">
        <v>0.37222222222222223</v>
      </c>
      <c r="U6" s="117">
        <v>5.3999999999999648</v>
      </c>
      <c r="V6" s="118">
        <v>41.60000000000003</v>
      </c>
      <c r="W6" s="119"/>
      <c r="X6" s="123"/>
      <c r="Y6" s="300"/>
      <c r="Z6" s="301"/>
      <c r="AA6" s="124">
        <f t="shared" si="7"/>
        <v>-490.38461538461797</v>
      </c>
      <c r="AB6" s="116">
        <f t="shared" si="8"/>
        <v>0.86378205128205054</v>
      </c>
      <c r="AC6" s="314"/>
    </row>
    <row r="7" spans="1:29" ht="15.75" customHeight="1">
      <c r="A7" s="317"/>
      <c r="B7" s="106" t="s">
        <v>116</v>
      </c>
      <c r="C7" s="298" t="s">
        <v>120</v>
      </c>
      <c r="D7" s="299"/>
      <c r="E7" s="107">
        <v>29.85</v>
      </c>
      <c r="F7" s="108">
        <v>1872</v>
      </c>
      <c r="G7" s="109">
        <f t="shared" si="0"/>
        <v>55879.200000000004</v>
      </c>
      <c r="H7" s="26"/>
      <c r="I7" s="110">
        <v>17</v>
      </c>
      <c r="J7" s="111">
        <v>3600</v>
      </c>
      <c r="K7" s="112">
        <f t="shared" si="1"/>
        <v>211.76470588235293</v>
      </c>
      <c r="L7" s="113">
        <v>17</v>
      </c>
      <c r="M7" s="111">
        <f t="shared" si="2"/>
        <v>3118.5562239703786</v>
      </c>
      <c r="N7" s="112">
        <f t="shared" si="3"/>
        <v>183.44448376296344</v>
      </c>
      <c r="O7" s="114">
        <f t="shared" si="4"/>
        <v>0</v>
      </c>
      <c r="P7" s="115">
        <f t="shared" si="5"/>
        <v>-28.320222119389484</v>
      </c>
      <c r="Q7" s="116">
        <f t="shared" si="6"/>
        <v>0.86626561776954969</v>
      </c>
      <c r="R7" s="309"/>
      <c r="S7" s="47">
        <v>0.37638888888888883</v>
      </c>
      <c r="T7" s="48">
        <v>0.40140046296296295</v>
      </c>
      <c r="U7" s="117">
        <v>5.9999999999998987</v>
      </c>
      <c r="V7" s="118">
        <v>36.01666666666673</v>
      </c>
      <c r="W7" s="119"/>
      <c r="X7" s="123"/>
      <c r="Y7" s="300"/>
      <c r="Z7" s="301"/>
      <c r="AA7" s="124">
        <f t="shared" si="7"/>
        <v>-481.4437760296214</v>
      </c>
      <c r="AB7" s="116">
        <f t="shared" si="8"/>
        <v>0.86626561776954958</v>
      </c>
      <c r="AC7" s="314"/>
    </row>
    <row r="8" spans="1:29" ht="15.75" customHeight="1">
      <c r="A8" s="317"/>
      <c r="B8" s="106" t="s">
        <v>116</v>
      </c>
      <c r="C8" s="298" t="s">
        <v>121</v>
      </c>
      <c r="D8" s="299"/>
      <c r="E8" s="107">
        <v>29.52</v>
      </c>
      <c r="F8" s="108">
        <v>1756</v>
      </c>
      <c r="G8" s="109">
        <f t="shared" si="0"/>
        <v>51837.120000000003</v>
      </c>
      <c r="H8" s="13"/>
      <c r="I8" s="110">
        <v>17</v>
      </c>
      <c r="J8" s="111">
        <v>3600</v>
      </c>
      <c r="K8" s="112">
        <f t="shared" si="1"/>
        <v>211.76470588235293</v>
      </c>
      <c r="L8" s="126">
        <v>17</v>
      </c>
      <c r="M8" s="111">
        <f t="shared" si="2"/>
        <v>3117.1597633136162</v>
      </c>
      <c r="N8" s="112">
        <f t="shared" si="3"/>
        <v>183.36233901844801</v>
      </c>
      <c r="O8" s="114">
        <f t="shared" si="4"/>
        <v>0</v>
      </c>
      <c r="P8" s="115">
        <f t="shared" si="5"/>
        <v>-28.402366863904916</v>
      </c>
      <c r="Q8" s="116">
        <f t="shared" si="6"/>
        <v>0.86587771203156005</v>
      </c>
      <c r="R8" s="309"/>
      <c r="S8" s="47">
        <v>0.40500000000000003</v>
      </c>
      <c r="T8" s="48">
        <v>0.4284722222222222</v>
      </c>
      <c r="U8" s="117">
        <v>5.1833333333333975</v>
      </c>
      <c r="V8" s="118">
        <v>33.799999999999926</v>
      </c>
      <c r="W8" s="119"/>
      <c r="X8" s="123"/>
      <c r="Y8" s="300"/>
      <c r="Z8" s="301"/>
      <c r="AA8" s="124">
        <f t="shared" si="7"/>
        <v>-482.84023668638383</v>
      </c>
      <c r="AB8" s="116">
        <f t="shared" si="8"/>
        <v>0.86587771203156005</v>
      </c>
      <c r="AC8" s="314"/>
    </row>
    <row r="9" spans="1:29" ht="15.75" customHeight="1">
      <c r="A9" s="317"/>
      <c r="B9" s="106" t="s">
        <v>116</v>
      </c>
      <c r="C9" s="298" t="s">
        <v>122</v>
      </c>
      <c r="D9" s="299"/>
      <c r="E9" s="107">
        <v>25.64</v>
      </c>
      <c r="F9" s="108">
        <v>1062</v>
      </c>
      <c r="G9" s="129">
        <f t="shared" si="0"/>
        <v>27229.68</v>
      </c>
      <c r="H9" s="130"/>
      <c r="I9" s="110">
        <v>11</v>
      </c>
      <c r="J9" s="111">
        <v>3600</v>
      </c>
      <c r="K9" s="112">
        <f t="shared" si="1"/>
        <v>327.27272727272725</v>
      </c>
      <c r="L9" s="113">
        <v>11</v>
      </c>
      <c r="M9" s="111">
        <f t="shared" si="2"/>
        <v>3149.2586490939138</v>
      </c>
      <c r="N9" s="112">
        <f t="shared" si="3"/>
        <v>286.29624082671944</v>
      </c>
      <c r="O9" s="114">
        <f t="shared" si="4"/>
        <v>0</v>
      </c>
      <c r="P9" s="115">
        <f t="shared" si="5"/>
        <v>-40.976486446007812</v>
      </c>
      <c r="Q9" s="116">
        <f t="shared" si="6"/>
        <v>0.87479406919275393</v>
      </c>
      <c r="R9" s="309"/>
      <c r="S9" s="47">
        <v>0.43194444444444446</v>
      </c>
      <c r="T9" s="48">
        <v>0.44599537037037035</v>
      </c>
      <c r="U9" s="117">
        <v>5.0000000000000622</v>
      </c>
      <c r="V9" s="118">
        <v>20.23333333333327</v>
      </c>
      <c r="W9" s="119">
        <v>0.44599537037037035</v>
      </c>
      <c r="X9" s="123">
        <v>0.4861111111111111</v>
      </c>
      <c r="Y9" s="300"/>
      <c r="Z9" s="301"/>
      <c r="AA9" s="124">
        <f t="shared" si="7"/>
        <v>-450.74135090608615</v>
      </c>
      <c r="AB9" s="116">
        <f t="shared" si="8"/>
        <v>0.87479406919275382</v>
      </c>
      <c r="AC9" s="314"/>
    </row>
    <row r="10" spans="1:29" ht="15.75" customHeight="1">
      <c r="A10" s="317"/>
      <c r="B10" s="106" t="s">
        <v>116</v>
      </c>
      <c r="C10" s="298" t="s">
        <v>123</v>
      </c>
      <c r="D10" s="299"/>
      <c r="E10" s="107">
        <v>29.52</v>
      </c>
      <c r="F10" s="108">
        <v>2731</v>
      </c>
      <c r="G10" s="129">
        <f t="shared" si="0"/>
        <v>80619.12</v>
      </c>
      <c r="H10" s="68"/>
      <c r="I10" s="110">
        <v>12</v>
      </c>
      <c r="J10" s="111">
        <v>1750</v>
      </c>
      <c r="K10" s="112">
        <f t="shared" si="1"/>
        <v>145.83333333333334</v>
      </c>
      <c r="L10" s="126">
        <v>12</v>
      </c>
      <c r="M10" s="111">
        <f t="shared" si="2"/>
        <v>1443.9124687913061</v>
      </c>
      <c r="N10" s="112">
        <f t="shared" si="3"/>
        <v>120.32603906594217</v>
      </c>
      <c r="O10" s="131">
        <f t="shared" si="4"/>
        <v>0</v>
      </c>
      <c r="P10" s="132">
        <f t="shared" si="5"/>
        <v>-25.507294267391174</v>
      </c>
      <c r="Q10" s="133">
        <f t="shared" si="6"/>
        <v>0.82509283930931765</v>
      </c>
      <c r="R10" s="309"/>
      <c r="S10" s="47">
        <v>0.4861111111111111</v>
      </c>
      <c r="T10" s="48">
        <v>0.56491898148148145</v>
      </c>
      <c r="U10" s="117">
        <v>57.766666666666694</v>
      </c>
      <c r="V10" s="118">
        <v>113.48333333333331</v>
      </c>
      <c r="W10" s="119"/>
      <c r="X10" s="123"/>
      <c r="Y10" s="300"/>
      <c r="Z10" s="301"/>
      <c r="AA10" s="124">
        <f t="shared" si="7"/>
        <v>-306.08753120869392</v>
      </c>
      <c r="AB10" s="116">
        <f t="shared" si="8"/>
        <v>0.82509283930931776</v>
      </c>
      <c r="AC10" s="314"/>
    </row>
    <row r="11" spans="1:29" ht="15.75" customHeight="1">
      <c r="A11" s="317"/>
      <c r="B11" s="106"/>
      <c r="C11" s="298"/>
      <c r="D11" s="299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47"/>
      <c r="T11" s="48"/>
      <c r="U11" s="117"/>
      <c r="V11" s="118"/>
      <c r="W11" s="119"/>
      <c r="X11" s="123"/>
      <c r="Y11" s="300"/>
      <c r="Z11" s="301"/>
      <c r="AA11" s="124"/>
      <c r="AB11" s="116"/>
      <c r="AC11" s="314"/>
    </row>
    <row r="12" spans="1:29" ht="15.75" customHeight="1">
      <c r="A12" s="317"/>
      <c r="B12" s="106"/>
      <c r="C12" s="298"/>
      <c r="D12" s="299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47"/>
      <c r="T12" s="48"/>
      <c r="U12" s="117"/>
      <c r="V12" s="118"/>
      <c r="W12" s="119"/>
      <c r="X12" s="135"/>
      <c r="Y12" s="300"/>
      <c r="Z12" s="301"/>
      <c r="AA12" s="124"/>
      <c r="AB12" s="116"/>
      <c r="AC12" s="314"/>
    </row>
    <row r="13" spans="1:29" ht="15.75" customHeight="1">
      <c r="A13" s="317"/>
      <c r="B13" s="106"/>
      <c r="C13" s="298"/>
      <c r="D13" s="299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47"/>
      <c r="T13" s="48"/>
      <c r="U13" s="117"/>
      <c r="V13" s="118"/>
      <c r="W13" s="119"/>
      <c r="X13" s="135"/>
      <c r="Y13" s="300"/>
      <c r="Z13" s="301"/>
      <c r="AA13" s="124"/>
      <c r="AB13" s="116"/>
      <c r="AC13" s="314"/>
    </row>
    <row r="14" spans="1:29" ht="15.75" customHeight="1">
      <c r="A14" s="317"/>
      <c r="B14" s="106"/>
      <c r="C14" s="298"/>
      <c r="D14" s="299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47"/>
      <c r="T14" s="48"/>
      <c r="U14" s="117"/>
      <c r="V14" s="118"/>
      <c r="W14" s="119"/>
      <c r="X14" s="135"/>
      <c r="Y14" s="300"/>
      <c r="Z14" s="301"/>
      <c r="AA14" s="124"/>
      <c r="AB14" s="116"/>
      <c r="AC14" s="314"/>
    </row>
    <row r="15" spans="1:29" ht="15.75" customHeight="1">
      <c r="A15" s="317"/>
      <c r="B15" s="106"/>
      <c r="C15" s="298"/>
      <c r="D15" s="299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47"/>
      <c r="T15" s="48"/>
      <c r="U15" s="117"/>
      <c r="V15" s="118"/>
      <c r="W15" s="119"/>
      <c r="X15" s="135"/>
      <c r="Y15" s="300"/>
      <c r="Z15" s="301"/>
      <c r="AA15" s="124"/>
      <c r="AB15" s="116"/>
      <c r="AC15" s="314"/>
    </row>
    <row r="16" spans="1:29" ht="15.75" customHeight="1">
      <c r="A16" s="317"/>
      <c r="B16" s="106"/>
      <c r="C16" s="298"/>
      <c r="D16" s="299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47"/>
      <c r="T16" s="48"/>
      <c r="U16" s="117"/>
      <c r="V16" s="118"/>
      <c r="W16" s="119"/>
      <c r="X16" s="135"/>
      <c r="Y16" s="300"/>
      <c r="Z16" s="301"/>
      <c r="AA16" s="124"/>
      <c r="AB16" s="116"/>
      <c r="AC16" s="314"/>
    </row>
    <row r="17" spans="1:29" ht="15.75" customHeight="1">
      <c r="A17" s="317"/>
      <c r="B17" s="106"/>
      <c r="C17" s="298"/>
      <c r="D17" s="299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47"/>
      <c r="T17" s="48"/>
      <c r="U17" s="117"/>
      <c r="V17" s="118"/>
      <c r="W17" s="119"/>
      <c r="X17" s="135"/>
      <c r="Y17" s="300"/>
      <c r="Z17" s="301"/>
      <c r="AA17" s="124"/>
      <c r="AB17" s="116"/>
      <c r="AC17" s="314"/>
    </row>
    <row r="18" spans="1:29" ht="15.75" customHeight="1">
      <c r="A18" s="317"/>
      <c r="B18" s="106"/>
      <c r="C18" s="298"/>
      <c r="D18" s="299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47"/>
      <c r="T18" s="48"/>
      <c r="U18" s="117"/>
      <c r="V18" s="118"/>
      <c r="W18" s="119"/>
      <c r="X18" s="135"/>
      <c r="Y18" s="300"/>
      <c r="Z18" s="301"/>
      <c r="AA18" s="124"/>
      <c r="AB18" s="116"/>
      <c r="AC18" s="314"/>
    </row>
    <row r="19" spans="1:29" ht="15.75" customHeight="1">
      <c r="A19" s="317"/>
      <c r="B19" s="106"/>
      <c r="C19" s="298"/>
      <c r="D19" s="299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47"/>
      <c r="T19" s="48"/>
      <c r="U19" s="117"/>
      <c r="V19" s="118"/>
      <c r="W19" s="119"/>
      <c r="X19" s="135"/>
      <c r="Y19" s="300"/>
      <c r="Z19" s="301"/>
      <c r="AA19" s="124"/>
      <c r="AB19" s="116"/>
      <c r="AC19" s="314"/>
    </row>
    <row r="20" spans="1:29" ht="15.75" customHeight="1">
      <c r="A20" s="317"/>
      <c r="B20" s="178"/>
      <c r="C20" s="298"/>
      <c r="D20" s="299"/>
      <c r="E20" s="179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301"/>
      <c r="AA20" s="180"/>
      <c r="AB20" s="133"/>
      <c r="AC20" s="314"/>
    </row>
    <row r="21" spans="1:29" ht="15.75" customHeight="1" thickBot="1">
      <c r="A21" s="318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9">AVERAGE(I5:I20)</f>
        <v>12.5</v>
      </c>
      <c r="J21" s="148">
        <f t="shared" si="9"/>
        <v>3108.3333333333335</v>
      </c>
      <c r="K21" s="149">
        <f t="shared" ref="K21" si="10">J21/I21</f>
        <v>248.66666666666669</v>
      </c>
      <c r="L21" s="147">
        <f t="shared" ref="L21:M21" si="11">AVERAGE(L5:L20)</f>
        <v>12.5</v>
      </c>
      <c r="M21" s="148">
        <f t="shared" si="11"/>
        <v>2698.5537572499829</v>
      </c>
      <c r="N21" s="149">
        <f>M21/L21</f>
        <v>215.88430057999864</v>
      </c>
      <c r="O21" s="150">
        <f>L21-I21</f>
        <v>0</v>
      </c>
      <c r="P21" s="151">
        <f>N21-K21</f>
        <v>-32.782366086668048</v>
      </c>
      <c r="Q21" s="152">
        <f>N21/K21</f>
        <v>0.86816742860589258</v>
      </c>
      <c r="R21" s="310"/>
      <c r="S21" s="153">
        <f>S5</f>
        <v>0.32665509259259257</v>
      </c>
      <c r="T21" s="154">
        <f>INDEX(T5:T20,COUNTA(T5:T20))</f>
        <v>0.56491898148148145</v>
      </c>
      <c r="U21" s="155"/>
      <c r="V21" s="181"/>
      <c r="W21" s="182"/>
      <c r="X21" s="149"/>
      <c r="Y21" s="296"/>
      <c r="Z21" s="297"/>
      <c r="AA21" s="183">
        <f>M21-J21</f>
        <v>-409.77957608335055</v>
      </c>
      <c r="AB21" s="152">
        <f>M21/J21</f>
        <v>0.86816742860589258</v>
      </c>
      <c r="AC21" s="315"/>
    </row>
    <row r="22" spans="1:29" ht="15.75" customHeight="1">
      <c r="A22" s="302" t="s">
        <v>125</v>
      </c>
      <c r="B22" s="120" t="s">
        <v>116</v>
      </c>
      <c r="C22" s="306" t="s">
        <v>126</v>
      </c>
      <c r="D22" s="307"/>
      <c r="E22" s="162">
        <v>14.03</v>
      </c>
      <c r="F22" s="103">
        <v>966</v>
      </c>
      <c r="G22" s="163">
        <f t="shared" ref="G22:G23" si="12">E22*F22</f>
        <v>13552.98</v>
      </c>
      <c r="H22" s="164"/>
      <c r="I22" s="165">
        <v>6</v>
      </c>
      <c r="J22" s="166">
        <v>2600</v>
      </c>
      <c r="K22" s="167">
        <f>J22/I22</f>
        <v>433.33333333333331</v>
      </c>
      <c r="L22" s="168">
        <v>6</v>
      </c>
      <c r="M22" s="166">
        <f>F22/V22*60</f>
        <v>2316.8554297135224</v>
      </c>
      <c r="N22" s="167">
        <f>M22/L22</f>
        <v>386.14257161892039</v>
      </c>
      <c r="O22" s="169">
        <f>L22-I22</f>
        <v>0</v>
      </c>
      <c r="P22" s="170">
        <f>N22-K22</f>
        <v>-47.190761714412929</v>
      </c>
      <c r="Q22" s="171">
        <f>N22/K22</f>
        <v>0.89109824219750866</v>
      </c>
      <c r="R22" s="308">
        <f>Q38</f>
        <v>0.89045430676711368</v>
      </c>
      <c r="S22" s="172">
        <v>0.25</v>
      </c>
      <c r="T22" s="173">
        <v>0.2673726851851852</v>
      </c>
      <c r="U22" s="174"/>
      <c r="V22" s="175">
        <v>25.016666666666687</v>
      </c>
      <c r="W22" s="173"/>
      <c r="X22" s="184"/>
      <c r="Y22" s="311"/>
      <c r="Z22" s="312"/>
      <c r="AA22" s="121">
        <f>M22-J22</f>
        <v>-283.14457028647757</v>
      </c>
      <c r="AB22" s="171">
        <f>M22/J22</f>
        <v>0.89109824219750866</v>
      </c>
      <c r="AC22" s="313">
        <f>AB38</f>
        <v>0.89045430676711368</v>
      </c>
    </row>
    <row r="23" spans="1:29" ht="15.75" customHeight="1">
      <c r="A23" s="303"/>
      <c r="B23" s="106" t="s">
        <v>116</v>
      </c>
      <c r="C23" s="298" t="s">
        <v>127</v>
      </c>
      <c r="D23" s="299"/>
      <c r="E23" s="107">
        <v>14.49</v>
      </c>
      <c r="F23" s="108">
        <v>1061</v>
      </c>
      <c r="G23" s="109">
        <f t="shared" si="12"/>
        <v>15373.89</v>
      </c>
      <c r="H23" s="26"/>
      <c r="I23" s="110">
        <v>6</v>
      </c>
      <c r="J23" s="111">
        <v>2600</v>
      </c>
      <c r="K23" s="112">
        <f t="shared" ref="K23" si="13">J23/I23</f>
        <v>433.33333333333331</v>
      </c>
      <c r="L23" s="113">
        <v>6</v>
      </c>
      <c r="M23" s="111">
        <f>F23/V23*60</f>
        <v>2313.5069654754684</v>
      </c>
      <c r="N23" s="112">
        <f>M23/L23</f>
        <v>385.5844942459114</v>
      </c>
      <c r="O23" s="114">
        <f>L23-I23</f>
        <v>0</v>
      </c>
      <c r="P23" s="115">
        <f>N23-K23</f>
        <v>-47.748839087421914</v>
      </c>
      <c r="Q23" s="116">
        <f>N23/K23</f>
        <v>0.8898103713367187</v>
      </c>
      <c r="R23" s="309"/>
      <c r="S23" s="47">
        <v>0.2711689814814815</v>
      </c>
      <c r="T23" s="48">
        <v>0.2902777777777778</v>
      </c>
      <c r="U23" s="117">
        <v>5.4666666666666686</v>
      </c>
      <c r="V23" s="118">
        <v>27.51666666666668</v>
      </c>
      <c r="W23" s="119"/>
      <c r="X23" s="13"/>
      <c r="Y23" s="300"/>
      <c r="Z23" s="301"/>
      <c r="AA23" s="124">
        <f>M23-J23</f>
        <v>-286.49303452453159</v>
      </c>
      <c r="AB23" s="116">
        <f>M23/J23</f>
        <v>0.88981037133671859</v>
      </c>
      <c r="AC23" s="314"/>
    </row>
    <row r="24" spans="1:29" ht="15.75" customHeight="1">
      <c r="A24" s="303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3"/>
      <c r="Y24" s="300"/>
      <c r="Z24" s="301"/>
      <c r="AA24" s="124"/>
      <c r="AB24" s="116"/>
      <c r="AC24" s="314"/>
    </row>
    <row r="25" spans="1:29" ht="15.75" customHeight="1">
      <c r="A25" s="303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04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3"/>
      <c r="Y26" s="300"/>
      <c r="Z26" s="301"/>
      <c r="AA26" s="124"/>
      <c r="AB26" s="116"/>
      <c r="AC26" s="314"/>
    </row>
    <row r="27" spans="1:29" ht="15.75" customHeight="1">
      <c r="A27" s="304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50"/>
      <c r="Y27" s="300"/>
      <c r="Z27" s="301"/>
      <c r="AA27" s="124"/>
      <c r="AB27" s="116"/>
      <c r="AC27" s="314"/>
    </row>
    <row r="28" spans="1:29" ht="15.75" customHeight="1">
      <c r="A28" s="304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04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04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127"/>
      <c r="T30" s="128"/>
      <c r="U30" s="117"/>
      <c r="V30" s="141"/>
      <c r="W30" s="119"/>
      <c r="X30" s="123"/>
      <c r="Y30" s="300"/>
      <c r="Z30" s="301"/>
      <c r="AA30" s="124"/>
      <c r="AB30" s="116"/>
      <c r="AC30" s="314"/>
    </row>
    <row r="31" spans="1:29" ht="15.75" customHeight="1">
      <c r="A31" s="304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127"/>
      <c r="T31" s="128"/>
      <c r="U31" s="117"/>
      <c r="V31" s="141"/>
      <c r="W31" s="134"/>
      <c r="X31" s="135"/>
      <c r="Y31" s="300"/>
      <c r="Z31" s="301"/>
      <c r="AA31" s="124"/>
      <c r="AB31" s="116"/>
      <c r="AC31" s="314"/>
    </row>
    <row r="32" spans="1:29" ht="15.75" customHeight="1">
      <c r="A32" s="304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127"/>
      <c r="T32" s="128"/>
      <c r="U32" s="117"/>
      <c r="V32" s="141"/>
      <c r="W32" s="134"/>
      <c r="X32" s="135"/>
      <c r="Y32" s="300"/>
      <c r="Z32" s="301"/>
      <c r="AA32" s="124"/>
      <c r="AB32" s="116"/>
      <c r="AC32" s="314"/>
    </row>
    <row r="33" spans="1:29" ht="15.75" customHeight="1">
      <c r="A33" s="304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127"/>
      <c r="T33" s="128"/>
      <c r="U33" s="117"/>
      <c r="V33" s="141"/>
      <c r="W33" s="134"/>
      <c r="X33" s="135"/>
      <c r="Y33" s="300"/>
      <c r="Z33" s="301"/>
      <c r="AA33" s="124"/>
      <c r="AB33" s="116"/>
      <c r="AC33" s="314"/>
    </row>
    <row r="34" spans="1:29" ht="15.75" customHeight="1">
      <c r="A34" s="304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127"/>
      <c r="T34" s="128"/>
      <c r="U34" s="117"/>
      <c r="V34" s="141"/>
      <c r="W34" s="134"/>
      <c r="X34" s="135"/>
      <c r="Y34" s="300"/>
      <c r="Z34" s="301"/>
      <c r="AA34" s="124"/>
      <c r="AB34" s="116"/>
      <c r="AC34" s="314"/>
    </row>
    <row r="35" spans="1:29" ht="15.75" customHeight="1">
      <c r="A35" s="304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127"/>
      <c r="T35" s="128"/>
      <c r="U35" s="117"/>
      <c r="V35" s="141"/>
      <c r="W35" s="134"/>
      <c r="X35" s="135"/>
      <c r="Y35" s="300"/>
      <c r="Z35" s="301"/>
      <c r="AA35" s="124"/>
      <c r="AB35" s="116"/>
      <c r="AC35" s="314"/>
    </row>
    <row r="36" spans="1:29" ht="15.75" customHeight="1">
      <c r="A36" s="304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127"/>
      <c r="T36" s="128"/>
      <c r="U36" s="117"/>
      <c r="V36" s="141"/>
      <c r="W36" s="134"/>
      <c r="X36" s="135"/>
      <c r="Y36" s="300"/>
      <c r="Z36" s="301"/>
      <c r="AA36" s="124"/>
      <c r="AB36" s="116"/>
      <c r="AC36" s="314"/>
    </row>
    <row r="37" spans="1:29" ht="15.75" customHeight="1">
      <c r="A37" s="304"/>
      <c r="B37" s="106"/>
      <c r="C37" s="298"/>
      <c r="D37" s="299"/>
      <c r="E37" s="185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05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14">AVERAGE(I22:I37)</f>
        <v>6</v>
      </c>
      <c r="J38" s="148">
        <f t="shared" si="14"/>
        <v>2600</v>
      </c>
      <c r="K38" s="149">
        <f t="shared" ref="K38" si="15">J38/I38</f>
        <v>433.33333333333331</v>
      </c>
      <c r="L38" s="147">
        <f t="shared" ref="L38:M38" si="16">AVERAGE(L22:L37)</f>
        <v>6</v>
      </c>
      <c r="M38" s="148">
        <f t="shared" si="16"/>
        <v>2315.1811975944956</v>
      </c>
      <c r="N38" s="149">
        <f>M38/L38</f>
        <v>385.86353293241592</v>
      </c>
      <c r="O38" s="150">
        <f>L38-I38</f>
        <v>0</v>
      </c>
      <c r="P38" s="151">
        <f>N38-K38</f>
        <v>-47.469800400917393</v>
      </c>
      <c r="Q38" s="152">
        <f>N38/K38</f>
        <v>0.89045430676711368</v>
      </c>
      <c r="R38" s="310"/>
      <c r="S38" s="153">
        <f>S22</f>
        <v>0.25</v>
      </c>
      <c r="T38" s="154">
        <f>INDEX(T22:T37,COUNTA(T22:T37))</f>
        <v>0.2902777777777778</v>
      </c>
      <c r="U38" s="155"/>
      <c r="V38" s="181"/>
      <c r="W38" s="182"/>
      <c r="X38" s="149"/>
      <c r="Y38" s="296"/>
      <c r="Z38" s="297"/>
      <c r="AA38" s="183">
        <f>M38-J38</f>
        <v>-284.81880240550436</v>
      </c>
      <c r="AB38" s="152">
        <f>M38/J38</f>
        <v>0.89045430676711368</v>
      </c>
      <c r="AC38" s="315"/>
    </row>
    <row r="39" spans="1:29" ht="15.75" customHeight="1">
      <c r="A39" s="316" t="s">
        <v>128</v>
      </c>
      <c r="B39" s="120" t="s">
        <v>118</v>
      </c>
      <c r="C39" s="306" t="s">
        <v>129</v>
      </c>
      <c r="D39" s="307"/>
      <c r="E39" s="162">
        <v>21.45</v>
      </c>
      <c r="F39" s="103">
        <v>1680</v>
      </c>
      <c r="G39" s="163">
        <f t="shared" ref="G39:G42" si="17">E39*F39</f>
        <v>36036</v>
      </c>
      <c r="H39" s="164"/>
      <c r="I39" s="165">
        <v>4</v>
      </c>
      <c r="J39" s="166">
        <v>3300</v>
      </c>
      <c r="K39" s="167">
        <f>J39/I39</f>
        <v>825</v>
      </c>
      <c r="L39" s="168">
        <v>4</v>
      </c>
      <c r="M39" s="166">
        <f>F39/V39*60</f>
        <v>2951.6837481698403</v>
      </c>
      <c r="N39" s="167">
        <f>M39/L39</f>
        <v>737.92093704246008</v>
      </c>
      <c r="O39" s="169">
        <f>L39-I39</f>
        <v>0</v>
      </c>
      <c r="P39" s="170">
        <f>N39-K39</f>
        <v>-87.079062957539918</v>
      </c>
      <c r="Q39" s="171">
        <f>N39/K39</f>
        <v>0.89444962065752742</v>
      </c>
      <c r="R39" s="308">
        <f>Q55</f>
        <v>0.8932026375627018</v>
      </c>
      <c r="S39" s="172">
        <v>0.25</v>
      </c>
      <c r="T39" s="173">
        <v>0.27371527777777777</v>
      </c>
      <c r="U39" s="174"/>
      <c r="V39" s="175">
        <v>34.149999999999984</v>
      </c>
      <c r="W39" s="176"/>
      <c r="X39" s="177"/>
      <c r="Y39" s="311"/>
      <c r="Z39" s="312"/>
      <c r="AA39" s="121">
        <f>M39-J39</f>
        <v>-348.31625183015967</v>
      </c>
      <c r="AB39" s="171">
        <f>M39/J39</f>
        <v>0.89444962065752742</v>
      </c>
      <c r="AC39" s="313">
        <f>AB55</f>
        <v>0.89320263756270168</v>
      </c>
    </row>
    <row r="40" spans="1:29" ht="15.75" customHeight="1">
      <c r="A40" s="317"/>
      <c r="B40" s="106" t="s">
        <v>118</v>
      </c>
      <c r="C40" s="298" t="s">
        <v>130</v>
      </c>
      <c r="D40" s="299"/>
      <c r="E40" s="107">
        <v>22.28</v>
      </c>
      <c r="F40" s="108">
        <v>1036</v>
      </c>
      <c r="G40" s="109">
        <f t="shared" si="17"/>
        <v>23082.080000000002</v>
      </c>
      <c r="H40" s="26"/>
      <c r="I40" s="110">
        <v>5</v>
      </c>
      <c r="J40" s="111">
        <v>3300</v>
      </c>
      <c r="K40" s="112">
        <f t="shared" ref="K40:K42" si="18">J40/I40</f>
        <v>660</v>
      </c>
      <c r="L40" s="113">
        <v>5</v>
      </c>
      <c r="M40" s="111">
        <f>F40/V40*60</f>
        <v>2950.6329113924103</v>
      </c>
      <c r="N40" s="112">
        <f>M40/L40</f>
        <v>590.12658227848203</v>
      </c>
      <c r="O40" s="114">
        <f>L40-I40</f>
        <v>0</v>
      </c>
      <c r="P40" s="115">
        <f>N40-K40</f>
        <v>-69.873417721517967</v>
      </c>
      <c r="Q40" s="116">
        <f>N40/K40</f>
        <v>0.89413118527042734</v>
      </c>
      <c r="R40" s="309"/>
      <c r="S40" s="47">
        <v>0.27708333333333335</v>
      </c>
      <c r="T40" s="48">
        <v>0.29171296296296295</v>
      </c>
      <c r="U40" s="117">
        <v>4.8500000000000387</v>
      </c>
      <c r="V40" s="118">
        <v>21.066666666666627</v>
      </c>
      <c r="W40" s="119"/>
      <c r="X40" s="123"/>
      <c r="Y40" s="300"/>
      <c r="Z40" s="301"/>
      <c r="AA40" s="124">
        <f>M40-J40</f>
        <v>-349.36708860758972</v>
      </c>
      <c r="AB40" s="116">
        <f>M40/J40</f>
        <v>0.89413118527042734</v>
      </c>
      <c r="AC40" s="314"/>
    </row>
    <row r="41" spans="1:29" ht="15.75" customHeight="1">
      <c r="A41" s="317"/>
      <c r="B41" s="106" t="s">
        <v>118</v>
      </c>
      <c r="C41" s="298" t="s">
        <v>131</v>
      </c>
      <c r="D41" s="299"/>
      <c r="E41" s="107">
        <v>17.89</v>
      </c>
      <c r="F41" s="108">
        <v>2274</v>
      </c>
      <c r="G41" s="109">
        <f t="shared" si="17"/>
        <v>40681.86</v>
      </c>
      <c r="H41" s="26"/>
      <c r="I41" s="110">
        <v>4</v>
      </c>
      <c r="J41" s="111">
        <v>3300</v>
      </c>
      <c r="K41" s="112">
        <f t="shared" si="18"/>
        <v>825</v>
      </c>
      <c r="L41" s="113">
        <v>4</v>
      </c>
      <c r="M41" s="111">
        <f>F41/V41*60</f>
        <v>2946.8682505399593</v>
      </c>
      <c r="N41" s="112">
        <f>M41/L41</f>
        <v>736.71706263498982</v>
      </c>
      <c r="O41" s="114">
        <f>L41-I41</f>
        <v>0</v>
      </c>
      <c r="P41" s="115">
        <f>N41-K41</f>
        <v>-88.282937365010184</v>
      </c>
      <c r="Q41" s="116">
        <f>N41/K41</f>
        <v>0.89299037895150279</v>
      </c>
      <c r="R41" s="309"/>
      <c r="S41" s="47">
        <v>0.2951388888888889</v>
      </c>
      <c r="T41" s="48">
        <v>0.32729166666666665</v>
      </c>
      <c r="U41" s="117">
        <v>4.9333333333333584</v>
      </c>
      <c r="V41" s="118">
        <v>46.299999999999962</v>
      </c>
      <c r="W41" s="119"/>
      <c r="X41" s="123"/>
      <c r="Y41" s="300"/>
      <c r="Z41" s="301"/>
      <c r="AA41" s="124">
        <f>M41-J41</f>
        <v>-353.13174946004074</v>
      </c>
      <c r="AB41" s="116">
        <f>M41/J41</f>
        <v>0.89299037895150279</v>
      </c>
      <c r="AC41" s="314"/>
    </row>
    <row r="42" spans="1:29" ht="15.75" customHeight="1">
      <c r="A42" s="317"/>
      <c r="B42" s="106" t="s">
        <v>118</v>
      </c>
      <c r="C42" s="298" t="s">
        <v>133</v>
      </c>
      <c r="D42" s="299"/>
      <c r="E42" s="107">
        <v>16.66</v>
      </c>
      <c r="F42" s="108">
        <v>3553</v>
      </c>
      <c r="G42" s="109">
        <f t="shared" si="17"/>
        <v>59192.98</v>
      </c>
      <c r="H42" s="26"/>
      <c r="I42" s="110">
        <v>4</v>
      </c>
      <c r="J42" s="111">
        <v>3300</v>
      </c>
      <c r="K42" s="112">
        <f t="shared" si="18"/>
        <v>825</v>
      </c>
      <c r="L42" s="113">
        <v>4</v>
      </c>
      <c r="M42" s="111">
        <f>F42/V42*60</f>
        <v>2941.0899057254528</v>
      </c>
      <c r="N42" s="112">
        <f>M42/L42</f>
        <v>735.2724764313632</v>
      </c>
      <c r="O42" s="114">
        <f>L42-I42</f>
        <v>0</v>
      </c>
      <c r="P42" s="115">
        <f>N42-K42</f>
        <v>-89.727523568636798</v>
      </c>
      <c r="Q42" s="116">
        <f>N42/K42</f>
        <v>0.89123936537134929</v>
      </c>
      <c r="R42" s="309"/>
      <c r="S42" s="47">
        <v>0.33055555555555555</v>
      </c>
      <c r="T42" s="48">
        <v>0.38089120370370372</v>
      </c>
      <c r="U42" s="117">
        <v>4.7000000000000153</v>
      </c>
      <c r="V42" s="118">
        <v>72.483333333333363</v>
      </c>
      <c r="W42" s="119"/>
      <c r="X42" s="123"/>
      <c r="Y42" s="300"/>
      <c r="Z42" s="301"/>
      <c r="AA42" s="124">
        <f>M42-J42</f>
        <v>-358.91009427454719</v>
      </c>
      <c r="AB42" s="116">
        <f>M42/J42</f>
        <v>0.89123936537134929</v>
      </c>
      <c r="AC42" s="314"/>
    </row>
    <row r="43" spans="1:29" ht="15.75" customHeight="1">
      <c r="A43" s="317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23"/>
      <c r="Y43" s="300"/>
      <c r="Z43" s="301"/>
      <c r="AA43" s="124"/>
      <c r="AB43" s="116"/>
      <c r="AC43" s="314"/>
    </row>
    <row r="44" spans="1:29" ht="15.75" customHeight="1">
      <c r="A44" s="317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300"/>
      <c r="Z44" s="301"/>
      <c r="AA44" s="124"/>
      <c r="AB44" s="116"/>
      <c r="AC44" s="314"/>
    </row>
    <row r="45" spans="1:29" ht="15.75" customHeight="1">
      <c r="A45" s="317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17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17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17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300"/>
      <c r="Z48" s="301"/>
      <c r="AA48" s="124"/>
      <c r="AB48" s="116"/>
      <c r="AC48" s="314"/>
    </row>
    <row r="49" spans="1:29" ht="15.75" customHeight="1">
      <c r="A49" s="317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300"/>
      <c r="Z49" s="301"/>
      <c r="AA49" s="124"/>
      <c r="AB49" s="116"/>
      <c r="AC49" s="314"/>
    </row>
    <row r="50" spans="1:29" ht="15.75" customHeight="1">
      <c r="A50" s="317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300"/>
      <c r="Z50" s="301"/>
      <c r="AA50" s="124"/>
      <c r="AB50" s="116"/>
      <c r="AC50" s="314"/>
    </row>
    <row r="51" spans="1:29" ht="15.75" customHeight="1">
      <c r="A51" s="317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300"/>
      <c r="Z51" s="301"/>
      <c r="AA51" s="124"/>
      <c r="AB51" s="116"/>
      <c r="AC51" s="314"/>
    </row>
    <row r="52" spans="1:29" ht="15.75" customHeight="1">
      <c r="A52" s="317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119"/>
      <c r="X52" s="123"/>
      <c r="Y52" s="300"/>
      <c r="Z52" s="301"/>
      <c r="AA52" s="124"/>
      <c r="AB52" s="116"/>
      <c r="AC52" s="314"/>
    </row>
    <row r="53" spans="1:29" ht="15.75" customHeight="1">
      <c r="A53" s="317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119"/>
      <c r="X53" s="123"/>
      <c r="Y53" s="300"/>
      <c r="Z53" s="301"/>
      <c r="AA53" s="124"/>
      <c r="AB53" s="116"/>
      <c r="AC53" s="314"/>
    </row>
    <row r="54" spans="1:29" ht="15.75" customHeight="1">
      <c r="A54" s="317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18"/>
      <c r="B55" s="144" t="s">
        <v>124</v>
      </c>
      <c r="C55" s="295"/>
      <c r="D55" s="295"/>
      <c r="E55" s="145"/>
      <c r="F55" s="105"/>
      <c r="G55" s="146"/>
      <c r="H55" s="75"/>
      <c r="I55" s="147">
        <f t="shared" ref="I55:J55" si="19">AVERAGE(I39:I54)</f>
        <v>4.25</v>
      </c>
      <c r="J55" s="148">
        <f t="shared" si="19"/>
        <v>3300</v>
      </c>
      <c r="K55" s="149">
        <f t="shared" ref="K55" si="20">J55/I55</f>
        <v>776.47058823529414</v>
      </c>
      <c r="L55" s="147">
        <f t="shared" ref="L55:M55" si="21">AVERAGE(L39:L54)</f>
        <v>4.25</v>
      </c>
      <c r="M55" s="148">
        <f t="shared" si="21"/>
        <v>2947.5687039569157</v>
      </c>
      <c r="N55" s="149">
        <f>M55/L55</f>
        <v>693.54557740162727</v>
      </c>
      <c r="O55" s="150">
        <f>L55-I55</f>
        <v>0</v>
      </c>
      <c r="P55" s="151">
        <f>N55-K55</f>
        <v>-82.925010833666875</v>
      </c>
      <c r="Q55" s="152">
        <f>N55/K55</f>
        <v>0.8932026375627018</v>
      </c>
      <c r="R55" s="310"/>
      <c r="S55" s="153">
        <f>S39</f>
        <v>0.25</v>
      </c>
      <c r="T55" s="154">
        <f>INDEX(T39:T54,COUNTA(T39:T54))</f>
        <v>0.38089120370370372</v>
      </c>
      <c r="U55" s="155"/>
      <c r="V55" s="181"/>
      <c r="W55" s="105"/>
      <c r="X55" s="75"/>
      <c r="Y55" s="296"/>
      <c r="Z55" s="297"/>
      <c r="AA55" s="183">
        <f>M55-J55</f>
        <v>-352.43129604308433</v>
      </c>
      <c r="AB55" s="152">
        <f>M55/J55</f>
        <v>0.89320263756270168</v>
      </c>
      <c r="AC55" s="315"/>
    </row>
    <row r="56" spans="1:29" ht="15.75" customHeight="1">
      <c r="A56" s="302" t="s">
        <v>72</v>
      </c>
      <c r="B56" s="120" t="s">
        <v>118</v>
      </c>
      <c r="C56" s="306" t="s">
        <v>134</v>
      </c>
      <c r="D56" s="307"/>
      <c r="E56" s="162">
        <v>18.18</v>
      </c>
      <c r="F56" s="103">
        <v>1163</v>
      </c>
      <c r="G56" s="163">
        <f t="shared" ref="G56:G59" si="22">E56*F56</f>
        <v>21143.34</v>
      </c>
      <c r="H56" s="164"/>
      <c r="I56" s="165">
        <v>3</v>
      </c>
      <c r="J56" s="166">
        <v>3600</v>
      </c>
      <c r="K56" s="167">
        <f>J56/I56</f>
        <v>1200</v>
      </c>
      <c r="L56" s="168">
        <v>3</v>
      </c>
      <c r="M56" s="166">
        <f>F56/V56*60</f>
        <v>3117.4981384958996</v>
      </c>
      <c r="N56" s="167">
        <f>M56/L56</f>
        <v>1039.1660461652998</v>
      </c>
      <c r="O56" s="169">
        <f>L56-I56</f>
        <v>0</v>
      </c>
      <c r="P56" s="170">
        <f>N56-K56</f>
        <v>-160.8339538347002</v>
      </c>
      <c r="Q56" s="171">
        <f>N56/K56</f>
        <v>0.86597170513774979</v>
      </c>
      <c r="R56" s="308">
        <f>Q72</f>
        <v>0.87125021787184587</v>
      </c>
      <c r="S56" s="172">
        <v>0.25</v>
      </c>
      <c r="T56" s="173">
        <v>0.26554398148148151</v>
      </c>
      <c r="U56" s="174"/>
      <c r="V56" s="175">
        <v>22.383333333333368</v>
      </c>
      <c r="W56" s="176"/>
      <c r="X56" s="177"/>
      <c r="Y56" s="311"/>
      <c r="Z56" s="312"/>
      <c r="AA56" s="121">
        <f>M56-J56</f>
        <v>-482.50186150410036</v>
      </c>
      <c r="AB56" s="171">
        <f>M56/J56</f>
        <v>0.8659717051377499</v>
      </c>
      <c r="AC56" s="313">
        <f>AB72</f>
        <v>0.87125021787184598</v>
      </c>
    </row>
    <row r="57" spans="1:29" ht="15.75" customHeight="1">
      <c r="A57" s="303"/>
      <c r="B57" s="106" t="s">
        <v>118</v>
      </c>
      <c r="C57" s="298" t="s">
        <v>135</v>
      </c>
      <c r="D57" s="299"/>
      <c r="E57" s="107">
        <v>14.03</v>
      </c>
      <c r="F57" s="108">
        <v>3429</v>
      </c>
      <c r="G57" s="109">
        <f t="shared" si="22"/>
        <v>48108.869999999995</v>
      </c>
      <c r="H57" s="26"/>
      <c r="I57" s="110">
        <v>3</v>
      </c>
      <c r="J57" s="111">
        <v>3000</v>
      </c>
      <c r="K57" s="112">
        <f t="shared" ref="K57:K93" si="23">J57/I57</f>
        <v>1000</v>
      </c>
      <c r="L57" s="113">
        <v>3</v>
      </c>
      <c r="M57" s="111">
        <f>F57/V57*60</f>
        <v>2682.398956975228</v>
      </c>
      <c r="N57" s="112">
        <f>M57/L57</f>
        <v>894.13298565840932</v>
      </c>
      <c r="O57" s="114">
        <f>L57-I57</f>
        <v>0</v>
      </c>
      <c r="P57" s="115">
        <f>N57-K57</f>
        <v>-105.86701434159068</v>
      </c>
      <c r="Q57" s="116">
        <f>N57/K57</f>
        <v>0.89413298565840937</v>
      </c>
      <c r="R57" s="309"/>
      <c r="S57" s="47">
        <v>0.27590277777777777</v>
      </c>
      <c r="T57" s="48">
        <v>0.32916666666666666</v>
      </c>
      <c r="U57" s="117">
        <v>14.916666666666627</v>
      </c>
      <c r="V57" s="118">
        <v>76.7</v>
      </c>
      <c r="W57" s="119"/>
      <c r="X57" s="123"/>
      <c r="Y57" s="300"/>
      <c r="Z57" s="301"/>
      <c r="AA57" s="124">
        <f>M57-J57</f>
        <v>-317.60104302477203</v>
      </c>
      <c r="AB57" s="116">
        <f>M57/J57</f>
        <v>0.89413298565840937</v>
      </c>
      <c r="AC57" s="314"/>
    </row>
    <row r="58" spans="1:29" ht="15.75" customHeight="1">
      <c r="A58" s="303"/>
      <c r="B58" s="106" t="s">
        <v>118</v>
      </c>
      <c r="C58" s="298" t="s">
        <v>136</v>
      </c>
      <c r="D58" s="299"/>
      <c r="E58" s="107">
        <v>18.18</v>
      </c>
      <c r="F58" s="108">
        <v>1954</v>
      </c>
      <c r="G58" s="109">
        <f t="shared" si="22"/>
        <v>35523.72</v>
      </c>
      <c r="H58" s="26"/>
      <c r="I58" s="110">
        <v>3</v>
      </c>
      <c r="J58" s="111">
        <v>3600</v>
      </c>
      <c r="K58" s="112">
        <f t="shared" si="23"/>
        <v>1200</v>
      </c>
      <c r="L58" s="113">
        <v>3</v>
      </c>
      <c r="M58" s="111">
        <f>F58/V58*60</f>
        <v>3111.1897390535205</v>
      </c>
      <c r="N58" s="112">
        <f>M58/L58</f>
        <v>1037.0632463511736</v>
      </c>
      <c r="O58" s="114">
        <f>L58-I58</f>
        <v>0</v>
      </c>
      <c r="P58" s="115">
        <f>N58-K58</f>
        <v>-162.93675364882642</v>
      </c>
      <c r="Q58" s="116">
        <f>N58/K58</f>
        <v>0.86421937195931131</v>
      </c>
      <c r="R58" s="309"/>
      <c r="S58" s="47">
        <v>0.33980324074074075</v>
      </c>
      <c r="T58" s="48">
        <v>0.3659722222222222</v>
      </c>
      <c r="U58" s="117">
        <v>15.31666666666669</v>
      </c>
      <c r="V58" s="118">
        <v>37.68333333333328</v>
      </c>
      <c r="W58" s="119"/>
      <c r="X58" s="123"/>
      <c r="Y58" s="300"/>
      <c r="Z58" s="301"/>
      <c r="AA58" s="124">
        <f>M58-J58</f>
        <v>-488.8102609464795</v>
      </c>
      <c r="AB58" s="116">
        <f>M58/J58</f>
        <v>0.8642193719593112</v>
      </c>
      <c r="AC58" s="314"/>
    </row>
    <row r="59" spans="1:29" ht="15.75" customHeight="1">
      <c r="A59" s="303"/>
      <c r="B59" s="106" t="s">
        <v>118</v>
      </c>
      <c r="C59" s="298" t="s">
        <v>137</v>
      </c>
      <c r="D59" s="299"/>
      <c r="E59" s="107">
        <v>14.28</v>
      </c>
      <c r="F59" s="108">
        <v>4370</v>
      </c>
      <c r="G59" s="109">
        <f t="shared" si="22"/>
        <v>62403.6</v>
      </c>
      <c r="H59" s="26"/>
      <c r="I59" s="110">
        <v>3</v>
      </c>
      <c r="J59" s="111">
        <v>3600</v>
      </c>
      <c r="K59" s="112">
        <f t="shared" si="23"/>
        <v>1200</v>
      </c>
      <c r="L59" s="113">
        <v>3</v>
      </c>
      <c r="M59" s="111">
        <f>F59/V59*60</f>
        <v>3112.1661721068253</v>
      </c>
      <c r="N59" s="112">
        <f>M59/L59</f>
        <v>1037.3887240356084</v>
      </c>
      <c r="O59" s="114">
        <f>L59-I59</f>
        <v>0</v>
      </c>
      <c r="P59" s="115">
        <f>N59-K59</f>
        <v>-162.61127596439155</v>
      </c>
      <c r="Q59" s="116">
        <f>N59/K59</f>
        <v>0.86449060336300709</v>
      </c>
      <c r="R59" s="309"/>
      <c r="S59" s="47">
        <v>0.37638888888888888</v>
      </c>
      <c r="T59" s="48">
        <v>0.43489583333333331</v>
      </c>
      <c r="U59" s="117">
        <v>15.000000000000027</v>
      </c>
      <c r="V59" s="118">
        <v>84.249999999999986</v>
      </c>
      <c r="W59" s="119"/>
      <c r="X59" s="123"/>
      <c r="Y59" s="300"/>
      <c r="Z59" s="301"/>
      <c r="AA59" s="124">
        <f>M59-J59</f>
        <v>-487.83382789317466</v>
      </c>
      <c r="AB59" s="116">
        <f>M59/J59</f>
        <v>0.86449060336300709</v>
      </c>
      <c r="AC59" s="314"/>
    </row>
    <row r="60" spans="1:29" ht="15.75" customHeight="1">
      <c r="A60" s="304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300"/>
      <c r="Z60" s="301"/>
      <c r="AA60" s="124"/>
      <c r="AB60" s="116"/>
      <c r="AC60" s="314"/>
    </row>
    <row r="61" spans="1:29" ht="15.75" customHeight="1">
      <c r="A61" s="304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300"/>
      <c r="Z61" s="301"/>
      <c r="AA61" s="124"/>
      <c r="AB61" s="116"/>
      <c r="AC61" s="314"/>
    </row>
    <row r="62" spans="1:29" ht="15.75" customHeight="1">
      <c r="A62" s="304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23"/>
      <c r="Y62" s="300"/>
      <c r="Z62" s="301"/>
      <c r="AA62" s="124"/>
      <c r="AB62" s="116"/>
      <c r="AC62" s="314"/>
    </row>
    <row r="63" spans="1:29" ht="15.75" customHeight="1">
      <c r="A63" s="304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04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23"/>
      <c r="Y64" s="300"/>
      <c r="Z64" s="301"/>
      <c r="AA64" s="124"/>
      <c r="AB64" s="116"/>
      <c r="AC64" s="314"/>
    </row>
    <row r="65" spans="1:29" ht="15.75" customHeight="1">
      <c r="A65" s="304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23"/>
      <c r="Y65" s="300"/>
      <c r="Z65" s="301"/>
      <c r="AA65" s="124"/>
      <c r="AB65" s="116"/>
      <c r="AC65" s="314"/>
    </row>
    <row r="66" spans="1:29" ht="15.75" customHeight="1">
      <c r="A66" s="304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34"/>
      <c r="X66" s="135"/>
      <c r="Y66" s="300"/>
      <c r="Z66" s="301"/>
      <c r="AA66" s="124"/>
      <c r="AB66" s="116"/>
      <c r="AC66" s="314"/>
    </row>
    <row r="67" spans="1:29" ht="15.75" customHeight="1">
      <c r="A67" s="304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34"/>
      <c r="X67" s="135"/>
      <c r="Y67" s="300"/>
      <c r="Z67" s="301"/>
      <c r="AA67" s="124"/>
      <c r="AB67" s="116"/>
      <c r="AC67" s="314"/>
    </row>
    <row r="68" spans="1:29" ht="15.75" customHeight="1">
      <c r="A68" s="304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34"/>
      <c r="X68" s="135"/>
      <c r="Y68" s="300"/>
      <c r="Z68" s="301"/>
      <c r="AA68" s="124"/>
      <c r="AB68" s="116"/>
      <c r="AC68" s="314"/>
    </row>
    <row r="69" spans="1:29" ht="15.75" customHeight="1">
      <c r="A69" s="304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34"/>
      <c r="X69" s="135"/>
      <c r="Y69" s="300"/>
      <c r="Z69" s="301"/>
      <c r="AA69" s="124"/>
      <c r="AB69" s="116"/>
      <c r="AC69" s="314"/>
    </row>
    <row r="70" spans="1:29" ht="15.75" customHeight="1">
      <c r="A70" s="304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34"/>
      <c r="X70" s="135"/>
      <c r="Y70" s="300"/>
      <c r="Z70" s="301"/>
      <c r="AA70" s="124"/>
      <c r="AB70" s="116"/>
      <c r="AC70" s="314"/>
    </row>
    <row r="71" spans="1:29" ht="15.75" customHeight="1">
      <c r="A71" s="304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05"/>
      <c r="B72" s="144" t="s">
        <v>124</v>
      </c>
      <c r="C72" s="295"/>
      <c r="D72" s="295"/>
      <c r="E72" s="145"/>
      <c r="F72" s="105"/>
      <c r="G72" s="146"/>
      <c r="H72" s="75"/>
      <c r="I72" s="147">
        <f t="shared" ref="I72:J72" si="24">AVERAGE(I56:I71)</f>
        <v>3</v>
      </c>
      <c r="J72" s="148">
        <f t="shared" si="24"/>
        <v>3450</v>
      </c>
      <c r="K72" s="149">
        <f t="shared" ref="K72" si="25">J72/I72</f>
        <v>1150</v>
      </c>
      <c r="L72" s="147">
        <f t="shared" ref="L72:M72" si="26">AVERAGE(L56:L71)</f>
        <v>3</v>
      </c>
      <c r="M72" s="148">
        <f t="shared" si="26"/>
        <v>3005.8132516578685</v>
      </c>
      <c r="N72" s="149">
        <f>M72/L72</f>
        <v>1001.9377505526228</v>
      </c>
      <c r="O72" s="150">
        <f>L72-I72</f>
        <v>0</v>
      </c>
      <c r="P72" s="151">
        <f>N72-K72</f>
        <v>-148.06224944737721</v>
      </c>
      <c r="Q72" s="152">
        <f>N72/K72</f>
        <v>0.87125021787184587</v>
      </c>
      <c r="R72" s="310"/>
      <c r="S72" s="153">
        <f>S56</f>
        <v>0.25</v>
      </c>
      <c r="T72" s="154">
        <f>INDEX(T56:T71,COUNTA(T56:T71))</f>
        <v>0.43489583333333331</v>
      </c>
      <c r="U72" s="155"/>
      <c r="V72" s="181"/>
      <c r="W72" s="105"/>
      <c r="X72" s="75"/>
      <c r="Y72" s="296"/>
      <c r="Z72" s="297"/>
      <c r="AA72" s="183">
        <f>M72-J72</f>
        <v>-444.18674834213152</v>
      </c>
      <c r="AB72" s="152">
        <f>M72/J72</f>
        <v>0.87125021787184598</v>
      </c>
      <c r="AC72" s="315"/>
    </row>
    <row r="73" spans="1:29" ht="15.75" customHeight="1">
      <c r="A73" s="316" t="s">
        <v>79</v>
      </c>
      <c r="B73" s="120" t="s">
        <v>118</v>
      </c>
      <c r="C73" s="306" t="s">
        <v>138</v>
      </c>
      <c r="D73" s="307"/>
      <c r="E73" s="162">
        <v>25.45</v>
      </c>
      <c r="F73" s="103">
        <v>731</v>
      </c>
      <c r="G73" s="163">
        <f t="shared" ref="G73:G76" si="27">E73*F73</f>
        <v>18603.95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2920.7547169811364</v>
      </c>
      <c r="N73" s="167">
        <f>M73/L73</f>
        <v>730.18867924528411</v>
      </c>
      <c r="O73" s="169">
        <f>L73-I73</f>
        <v>0</v>
      </c>
      <c r="P73" s="170">
        <f>N73-K73</f>
        <v>-94.811320754715894</v>
      </c>
      <c r="Q73" s="171">
        <f>N73/K73</f>
        <v>0.88507718696398074</v>
      </c>
      <c r="R73" s="308">
        <f>Q89</f>
        <v>0.88757076094870802</v>
      </c>
      <c r="S73" s="172">
        <v>0.25</v>
      </c>
      <c r="T73" s="173">
        <v>0.26042824074074072</v>
      </c>
      <c r="U73" s="174"/>
      <c r="V73" s="175">
        <v>15.016666666666643</v>
      </c>
      <c r="W73" s="173"/>
      <c r="X73" s="184"/>
      <c r="Y73" s="311"/>
      <c r="Z73" s="312"/>
      <c r="AA73" s="121">
        <f>M73-J73</f>
        <v>-379.24528301886357</v>
      </c>
      <c r="AB73" s="171">
        <f>M73/J73</f>
        <v>0.88507718696398074</v>
      </c>
      <c r="AC73" s="313">
        <f>AB89</f>
        <v>0.88757076094870802</v>
      </c>
    </row>
    <row r="74" spans="1:29" ht="15.75" customHeight="1">
      <c r="A74" s="317"/>
      <c r="B74" s="106" t="s">
        <v>118</v>
      </c>
      <c r="C74" s="298" t="s">
        <v>139</v>
      </c>
      <c r="D74" s="299"/>
      <c r="E74" s="107">
        <v>25.03</v>
      </c>
      <c r="F74" s="108">
        <v>1333</v>
      </c>
      <c r="G74" s="109">
        <f t="shared" si="27"/>
        <v>33364.99</v>
      </c>
      <c r="H74" s="26"/>
      <c r="I74" s="110">
        <v>4</v>
      </c>
      <c r="J74" s="111">
        <v>3300</v>
      </c>
      <c r="K74" s="112">
        <f t="shared" si="23"/>
        <v>825</v>
      </c>
      <c r="L74" s="113">
        <v>4</v>
      </c>
      <c r="M74" s="111">
        <f>F74/V74*60</f>
        <v>2920.7547169811392</v>
      </c>
      <c r="N74" s="112">
        <f>M74/L74</f>
        <v>730.18867924528479</v>
      </c>
      <c r="O74" s="114">
        <f>L74-I74</f>
        <v>0</v>
      </c>
      <c r="P74" s="115">
        <f>N74-K74</f>
        <v>-94.811320754715211</v>
      </c>
      <c r="Q74" s="116">
        <f>N74/K74</f>
        <v>0.88507718696398152</v>
      </c>
      <c r="R74" s="309"/>
      <c r="S74" s="47">
        <v>0.27083333333333337</v>
      </c>
      <c r="T74" s="48">
        <v>0.28984953703703703</v>
      </c>
      <c r="U74" s="117">
        <v>14.983333333333411</v>
      </c>
      <c r="V74" s="118">
        <v>27.383333333333269</v>
      </c>
      <c r="W74" s="119"/>
      <c r="X74" s="13"/>
      <c r="Y74" s="300"/>
      <c r="Z74" s="301"/>
      <c r="AA74" s="124">
        <f>M74-J74</f>
        <v>-379.24528301886085</v>
      </c>
      <c r="AB74" s="116">
        <f>M74/J74</f>
        <v>0.88507718696398152</v>
      </c>
      <c r="AC74" s="314"/>
    </row>
    <row r="75" spans="1:29" ht="15.75" customHeight="1">
      <c r="A75" s="317"/>
      <c r="B75" s="106" t="s">
        <v>118</v>
      </c>
      <c r="C75" s="298" t="s">
        <v>140</v>
      </c>
      <c r="D75" s="299"/>
      <c r="E75" s="107">
        <v>24.82</v>
      </c>
      <c r="F75" s="108">
        <v>1637</v>
      </c>
      <c r="G75" s="109">
        <f t="shared" si="27"/>
        <v>40630.340000000004</v>
      </c>
      <c r="H75" s="26"/>
      <c r="I75" s="110">
        <v>4</v>
      </c>
      <c r="J75" s="111">
        <v>3300</v>
      </c>
      <c r="K75" s="112">
        <f t="shared" si="23"/>
        <v>825</v>
      </c>
      <c r="L75" s="113">
        <v>4</v>
      </c>
      <c r="M75" s="111">
        <f>F75/V75*60</f>
        <v>2921.7649975210702</v>
      </c>
      <c r="N75" s="112">
        <f>M75/L75</f>
        <v>730.44124938026755</v>
      </c>
      <c r="O75" s="114">
        <f>L75-I75</f>
        <v>0</v>
      </c>
      <c r="P75" s="115">
        <f>N75-K75</f>
        <v>-94.55875061973245</v>
      </c>
      <c r="Q75" s="116">
        <f>N75/K75</f>
        <v>0.88538333258214252</v>
      </c>
      <c r="R75" s="309"/>
      <c r="S75" s="47">
        <v>0.30026620370370372</v>
      </c>
      <c r="T75" s="48">
        <v>0.32361111111111113</v>
      </c>
      <c r="U75" s="117">
        <v>15.000000000000027</v>
      </c>
      <c r="V75" s="118">
        <v>33.616666666666674</v>
      </c>
      <c r="W75" s="119"/>
      <c r="X75" s="13"/>
      <c r="Y75" s="300"/>
      <c r="Z75" s="301"/>
      <c r="AA75" s="124">
        <f>M75-J75</f>
        <v>-378.2350024789298</v>
      </c>
      <c r="AB75" s="116">
        <f>M75/J75</f>
        <v>0.88538333258214252</v>
      </c>
      <c r="AC75" s="314"/>
    </row>
    <row r="76" spans="1:29" ht="15.75" customHeight="1">
      <c r="A76" s="317"/>
      <c r="B76" s="106" t="s">
        <v>118</v>
      </c>
      <c r="C76" s="298" t="s">
        <v>141</v>
      </c>
      <c r="D76" s="299"/>
      <c r="E76" s="107">
        <v>30</v>
      </c>
      <c r="F76" s="108">
        <v>2467</v>
      </c>
      <c r="G76" s="109">
        <f t="shared" si="27"/>
        <v>74010</v>
      </c>
      <c r="H76" s="26"/>
      <c r="I76" s="110">
        <v>3</v>
      </c>
      <c r="J76" s="111">
        <v>3000</v>
      </c>
      <c r="K76" s="112">
        <f t="shared" si="23"/>
        <v>1000</v>
      </c>
      <c r="L76" s="113">
        <v>3</v>
      </c>
      <c r="M76" s="111">
        <f>F76/V76*60</f>
        <v>2686.3883847549878</v>
      </c>
      <c r="N76" s="112">
        <f>M76/L76</f>
        <v>895.46279491832922</v>
      </c>
      <c r="O76" s="114">
        <f>L76-I76</f>
        <v>0</v>
      </c>
      <c r="P76" s="115">
        <f>N76-K76</f>
        <v>-104.53720508167078</v>
      </c>
      <c r="Q76" s="116">
        <f>N76/K76</f>
        <v>0.89546279491832925</v>
      </c>
      <c r="R76" s="309"/>
      <c r="S76" s="47">
        <v>0.33402777777777776</v>
      </c>
      <c r="T76" s="48">
        <v>0.37229166666666669</v>
      </c>
      <c r="U76" s="117">
        <v>14.999999999999947</v>
      </c>
      <c r="V76" s="118">
        <v>55.100000000000058</v>
      </c>
      <c r="W76" s="119"/>
      <c r="X76" s="123"/>
      <c r="Y76" s="300"/>
      <c r="Z76" s="301"/>
      <c r="AA76" s="124">
        <f>M76-J76</f>
        <v>-313.61161524501222</v>
      </c>
      <c r="AB76" s="116">
        <f>M76/J76</f>
        <v>0.89546279491832925</v>
      </c>
      <c r="AC76" s="314"/>
    </row>
    <row r="77" spans="1:29" ht="15.75" customHeight="1">
      <c r="A77" s="317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17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50"/>
      <c r="Y78" s="300"/>
      <c r="Z78" s="301"/>
      <c r="AA78" s="124"/>
      <c r="AB78" s="116"/>
      <c r="AC78" s="314"/>
    </row>
    <row r="79" spans="1:29" ht="15.75" customHeight="1">
      <c r="A79" s="317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17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17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34"/>
      <c r="X81" s="135"/>
      <c r="Y81" s="300"/>
      <c r="Z81" s="301"/>
      <c r="AA81" s="124"/>
      <c r="AB81" s="116"/>
      <c r="AC81" s="314"/>
    </row>
    <row r="82" spans="1:29" ht="15.75" customHeight="1">
      <c r="A82" s="317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34"/>
      <c r="X82" s="135"/>
      <c r="Y82" s="300"/>
      <c r="Z82" s="301"/>
      <c r="AA82" s="124"/>
      <c r="AB82" s="116"/>
      <c r="AC82" s="314"/>
    </row>
    <row r="83" spans="1:29" ht="15.75" customHeight="1">
      <c r="A83" s="317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34"/>
      <c r="X83" s="135"/>
      <c r="Y83" s="300"/>
      <c r="Z83" s="301"/>
      <c r="AA83" s="124"/>
      <c r="AB83" s="116"/>
      <c r="AC83" s="314"/>
    </row>
    <row r="84" spans="1:29" ht="15.75" customHeight="1">
      <c r="A84" s="317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34"/>
      <c r="X84" s="135"/>
      <c r="Y84" s="300"/>
      <c r="Z84" s="301"/>
      <c r="AA84" s="124"/>
      <c r="AB84" s="116"/>
      <c r="AC84" s="314"/>
    </row>
    <row r="85" spans="1:29" ht="15.75" customHeight="1">
      <c r="A85" s="317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34"/>
      <c r="X85" s="135"/>
      <c r="Y85" s="300"/>
      <c r="Z85" s="301"/>
      <c r="AA85" s="124"/>
      <c r="AB85" s="116"/>
      <c r="AC85" s="314"/>
    </row>
    <row r="86" spans="1:29" ht="15.75" customHeight="1">
      <c r="A86" s="317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34"/>
      <c r="X86" s="135"/>
      <c r="Y86" s="300"/>
      <c r="Z86" s="301"/>
      <c r="AA86" s="124"/>
      <c r="AB86" s="116"/>
      <c r="AC86" s="314"/>
    </row>
    <row r="87" spans="1:29" ht="15.75" customHeight="1">
      <c r="A87" s="317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34"/>
      <c r="X87" s="135"/>
      <c r="Y87" s="300"/>
      <c r="Z87" s="301"/>
      <c r="AA87" s="124"/>
      <c r="AB87" s="116"/>
      <c r="AC87" s="314"/>
    </row>
    <row r="88" spans="1:29" ht="15.75" customHeight="1">
      <c r="A88" s="317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18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28">AVERAGE(I73:I88)</f>
        <v>3.75</v>
      </c>
      <c r="J89" s="148">
        <f t="shared" si="28"/>
        <v>3225</v>
      </c>
      <c r="K89" s="149">
        <f t="shared" ref="K89" si="29">J89/I89</f>
        <v>860</v>
      </c>
      <c r="L89" s="147">
        <f t="shared" ref="L89:M89" si="30">AVERAGE(L73:L88)</f>
        <v>3.75</v>
      </c>
      <c r="M89" s="148">
        <f t="shared" si="30"/>
        <v>2862.4157040595833</v>
      </c>
      <c r="N89" s="149">
        <f>M89/L89</f>
        <v>763.31085441588891</v>
      </c>
      <c r="O89" s="150">
        <f>L89-I89</f>
        <v>0</v>
      </c>
      <c r="P89" s="151">
        <f>N89-K89</f>
        <v>-96.689145584111088</v>
      </c>
      <c r="Q89" s="152">
        <f>N89/K89</f>
        <v>0.88757076094870802</v>
      </c>
      <c r="R89" s="310"/>
      <c r="S89" s="153">
        <f>S73</f>
        <v>0.25</v>
      </c>
      <c r="T89" s="154">
        <f>INDEX(T73:T88,COUNTA(T73:T88))</f>
        <v>0.37229166666666669</v>
      </c>
      <c r="U89" s="155"/>
      <c r="V89" s="181"/>
      <c r="W89" s="182"/>
      <c r="X89" s="149"/>
      <c r="Y89" s="296"/>
      <c r="Z89" s="297"/>
      <c r="AA89" s="183">
        <f>M89-J89</f>
        <v>-362.58429594041672</v>
      </c>
      <c r="AB89" s="152">
        <f>M89/J89</f>
        <v>0.88757076094870802</v>
      </c>
      <c r="AC89" s="315"/>
    </row>
    <row r="90" spans="1:29" ht="15.75" customHeight="1">
      <c r="A90" s="302" t="s">
        <v>142</v>
      </c>
      <c r="B90" s="120" t="s">
        <v>116</v>
      </c>
      <c r="C90" s="306" t="s">
        <v>143</v>
      </c>
      <c r="D90" s="307"/>
      <c r="E90" s="162">
        <v>25.64</v>
      </c>
      <c r="F90" s="103">
        <v>1399</v>
      </c>
      <c r="G90" s="163">
        <f t="shared" ref="G90:G93" si="31">E90*F90</f>
        <v>35870.36</v>
      </c>
      <c r="H90" s="164"/>
      <c r="I90" s="165">
        <v>11</v>
      </c>
      <c r="J90" s="166">
        <v>3600</v>
      </c>
      <c r="K90" s="167">
        <f>J90/I90</f>
        <v>327.27272727272725</v>
      </c>
      <c r="L90" s="168">
        <v>11</v>
      </c>
      <c r="M90" s="166">
        <f>F90/V90*60</f>
        <v>3149.7185741088169</v>
      </c>
      <c r="N90" s="167">
        <f>M90/L90</f>
        <v>286.33805219171063</v>
      </c>
      <c r="O90" s="169">
        <f>L90-I90</f>
        <v>0</v>
      </c>
      <c r="P90" s="170">
        <f>N90-K90</f>
        <v>-40.934675081016621</v>
      </c>
      <c r="Q90" s="171">
        <f>N90/K90</f>
        <v>0.87492182614133807</v>
      </c>
      <c r="R90" s="308">
        <f>Q106</f>
        <v>0.86790475988438864</v>
      </c>
      <c r="S90" s="172">
        <v>0.70857638888888885</v>
      </c>
      <c r="T90" s="173">
        <v>0.7270833333333333</v>
      </c>
      <c r="U90" s="174"/>
      <c r="V90" s="175">
        <v>26.650000000000009</v>
      </c>
      <c r="W90" s="173"/>
      <c r="X90" s="184"/>
      <c r="Y90" s="311"/>
      <c r="Z90" s="312"/>
      <c r="AA90" s="121">
        <f>M90-J90</f>
        <v>-450.28142589118306</v>
      </c>
      <c r="AB90" s="171">
        <f>M90/J90</f>
        <v>0.87492182614133807</v>
      </c>
      <c r="AC90" s="313">
        <f>AB106</f>
        <v>0.86790475988438853</v>
      </c>
    </row>
    <row r="91" spans="1:29" ht="15.75" customHeight="1">
      <c r="A91" s="303"/>
      <c r="B91" s="106" t="s">
        <v>116</v>
      </c>
      <c r="C91" s="298" t="s">
        <v>144</v>
      </c>
      <c r="D91" s="299"/>
      <c r="E91" s="107">
        <v>29.52</v>
      </c>
      <c r="F91" s="108">
        <v>1775</v>
      </c>
      <c r="G91" s="109">
        <f t="shared" si="31"/>
        <v>52398</v>
      </c>
      <c r="H91" s="26"/>
      <c r="I91" s="110">
        <v>17</v>
      </c>
      <c r="J91" s="111">
        <v>3600</v>
      </c>
      <c r="K91" s="112">
        <f t="shared" si="23"/>
        <v>211.76470588235293</v>
      </c>
      <c r="L91" s="113">
        <v>17</v>
      </c>
      <c r="M91" s="111">
        <f>F91/V91*60</f>
        <v>3118.5944363103895</v>
      </c>
      <c r="N91" s="112">
        <f>M91/L91</f>
        <v>183.44673154766997</v>
      </c>
      <c r="O91" s="114">
        <f>L91-I91</f>
        <v>0</v>
      </c>
      <c r="P91" s="115">
        <f>N91-K91</f>
        <v>-28.317974334682958</v>
      </c>
      <c r="Q91" s="116">
        <f>N91/K91</f>
        <v>0.86627623230844153</v>
      </c>
      <c r="R91" s="309"/>
      <c r="S91" s="47">
        <v>0.73055555555555551</v>
      </c>
      <c r="T91" s="48">
        <v>0.75427083333333333</v>
      </c>
      <c r="U91" s="117">
        <v>4.9999999999999822</v>
      </c>
      <c r="V91" s="118">
        <v>34.150000000000063</v>
      </c>
      <c r="W91" s="119"/>
      <c r="X91" s="13"/>
      <c r="Y91" s="300"/>
      <c r="Z91" s="301"/>
      <c r="AA91" s="124">
        <f>M91-J91</f>
        <v>-481.40556368961052</v>
      </c>
      <c r="AB91" s="116">
        <f>M91/J91</f>
        <v>0.86627623230844153</v>
      </c>
      <c r="AC91" s="314"/>
    </row>
    <row r="92" spans="1:29" ht="15.75" customHeight="1">
      <c r="A92" s="303"/>
      <c r="B92" s="106" t="s">
        <v>116</v>
      </c>
      <c r="C92" s="298" t="s">
        <v>145</v>
      </c>
      <c r="D92" s="299"/>
      <c r="E92" s="107">
        <v>29.85</v>
      </c>
      <c r="F92" s="108">
        <v>1881</v>
      </c>
      <c r="G92" s="109">
        <f t="shared" si="31"/>
        <v>56147.850000000006</v>
      </c>
      <c r="H92" s="26"/>
      <c r="I92" s="110">
        <v>17</v>
      </c>
      <c r="J92" s="111">
        <v>3600</v>
      </c>
      <c r="K92" s="112">
        <f t="shared" si="23"/>
        <v>211.76470588235293</v>
      </c>
      <c r="L92" s="113">
        <v>17</v>
      </c>
      <c r="M92" s="111">
        <f>F92/V92*60</f>
        <v>3117.6795580110447</v>
      </c>
      <c r="N92" s="112">
        <f>M92/L92</f>
        <v>183.39291517712027</v>
      </c>
      <c r="O92" s="114">
        <f>L92-I92</f>
        <v>0</v>
      </c>
      <c r="P92" s="115">
        <f>N92-K92</f>
        <v>-28.371790705232655</v>
      </c>
      <c r="Q92" s="116">
        <f>N92/K92</f>
        <v>0.86602209944751241</v>
      </c>
      <c r="R92" s="309"/>
      <c r="S92" s="47">
        <v>0.75763888888888886</v>
      </c>
      <c r="T92" s="48">
        <v>0.78277777777777779</v>
      </c>
      <c r="U92" s="117">
        <v>4.8499999999999588</v>
      </c>
      <c r="V92" s="118">
        <v>36.20000000000006</v>
      </c>
      <c r="W92" s="119"/>
      <c r="X92" s="13"/>
      <c r="Y92" s="300"/>
      <c r="Z92" s="301"/>
      <c r="AA92" s="124">
        <f>M92-J92</f>
        <v>-482.32044198895528</v>
      </c>
      <c r="AB92" s="116">
        <f>M92/J92</f>
        <v>0.86602209944751241</v>
      </c>
      <c r="AC92" s="314"/>
    </row>
    <row r="93" spans="1:29" ht="15.75" customHeight="1">
      <c r="A93" s="303"/>
      <c r="B93" s="106" t="s">
        <v>118</v>
      </c>
      <c r="C93" s="298" t="s">
        <v>146</v>
      </c>
      <c r="D93" s="299"/>
      <c r="E93" s="107">
        <v>28.57</v>
      </c>
      <c r="F93" s="108">
        <v>1855</v>
      </c>
      <c r="G93" s="109">
        <f t="shared" si="31"/>
        <v>52997.35</v>
      </c>
      <c r="H93" s="26"/>
      <c r="I93" s="110">
        <v>12</v>
      </c>
      <c r="J93" s="111">
        <v>3600</v>
      </c>
      <c r="K93" s="112">
        <f t="shared" si="23"/>
        <v>300</v>
      </c>
      <c r="L93" s="113">
        <v>12</v>
      </c>
      <c r="M93" s="111">
        <f>F93/V93*60</f>
        <v>3111.8359739049442</v>
      </c>
      <c r="N93" s="112">
        <f>M93/L93</f>
        <v>259.31966449207869</v>
      </c>
      <c r="O93" s="114">
        <f>L93-I93</f>
        <v>0</v>
      </c>
      <c r="P93" s="115">
        <f>N93-K93</f>
        <v>-40.680335507921313</v>
      </c>
      <c r="Q93" s="116">
        <f>N93/K93</f>
        <v>0.86439888164026224</v>
      </c>
      <c r="R93" s="309"/>
      <c r="S93" s="47">
        <v>0.78627314814814819</v>
      </c>
      <c r="T93" s="48">
        <v>0.81111111111111112</v>
      </c>
      <c r="U93" s="117">
        <v>5.0333333333333741</v>
      </c>
      <c r="V93" s="118">
        <v>35.766666666666609</v>
      </c>
      <c r="W93" s="119"/>
      <c r="X93" s="123"/>
      <c r="Y93" s="300"/>
      <c r="Z93" s="301"/>
      <c r="AA93" s="124">
        <f>M93-J93</f>
        <v>-488.16402609505576</v>
      </c>
      <c r="AB93" s="116">
        <f>M93/J93</f>
        <v>0.86439888164026224</v>
      </c>
      <c r="AC93" s="314"/>
    </row>
    <row r="94" spans="1:29" ht="15.75" customHeight="1">
      <c r="A94" s="304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04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50"/>
      <c r="Y95" s="300"/>
      <c r="Z95" s="301"/>
      <c r="AA95" s="124"/>
      <c r="AB95" s="116"/>
      <c r="AC95" s="314"/>
    </row>
    <row r="96" spans="1:29" ht="15.75" customHeight="1">
      <c r="A96" s="304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04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04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34"/>
      <c r="X98" s="135"/>
      <c r="Y98" s="300"/>
      <c r="Z98" s="301"/>
      <c r="AA98" s="124"/>
      <c r="AB98" s="116"/>
      <c r="AC98" s="314"/>
    </row>
    <row r="99" spans="1:29" ht="15.75" customHeight="1">
      <c r="A99" s="304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34"/>
      <c r="X99" s="135"/>
      <c r="Y99" s="300"/>
      <c r="Z99" s="301"/>
      <c r="AA99" s="124"/>
      <c r="AB99" s="116"/>
      <c r="AC99" s="314"/>
    </row>
    <row r="100" spans="1:29" ht="15.75" customHeight="1">
      <c r="A100" s="304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04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04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04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04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04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05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32">AVERAGE(I90:I105)</f>
        <v>14.25</v>
      </c>
      <c r="J106" s="148">
        <f t="shared" si="32"/>
        <v>3600</v>
      </c>
      <c r="K106" s="149">
        <f t="shared" ref="K106" si="33">J106/I106</f>
        <v>252.63157894736841</v>
      </c>
      <c r="L106" s="147">
        <f t="shared" ref="L106:M106" si="34">AVERAGE(L90:L105)</f>
        <v>14.25</v>
      </c>
      <c r="M106" s="148">
        <f t="shared" si="34"/>
        <v>3124.4571355837988</v>
      </c>
      <c r="N106" s="149">
        <f>M106/L106</f>
        <v>219.26014986552974</v>
      </c>
      <c r="O106" s="150">
        <f>L106-I106</f>
        <v>0</v>
      </c>
      <c r="P106" s="151">
        <f>N106-K106</f>
        <v>-33.37142908183867</v>
      </c>
      <c r="Q106" s="152">
        <f>N106/K106</f>
        <v>0.86790475988438864</v>
      </c>
      <c r="R106" s="310"/>
      <c r="S106" s="153">
        <f>S90</f>
        <v>0.70857638888888885</v>
      </c>
      <c r="T106" s="154">
        <f>INDEX(T90:T105,COUNTA(T90:T105))</f>
        <v>0.81111111111111112</v>
      </c>
      <c r="U106" s="155"/>
      <c r="V106" s="181"/>
      <c r="W106" s="182"/>
      <c r="X106" s="149"/>
      <c r="Y106" s="296"/>
      <c r="Z106" s="297"/>
      <c r="AA106" s="183">
        <f>M106-J106</f>
        <v>-475.54286441620116</v>
      </c>
      <c r="AB106" s="152">
        <f>M106/J106</f>
        <v>0.86790475988438853</v>
      </c>
      <c r="AC106" s="315"/>
    </row>
    <row r="107" spans="1:29" ht="15.75" customHeight="1">
      <c r="A107" s="316" t="s">
        <v>147</v>
      </c>
      <c r="B107" s="120" t="s">
        <v>118</v>
      </c>
      <c r="C107" s="306" t="s">
        <v>148</v>
      </c>
      <c r="D107" s="307"/>
      <c r="E107" s="162">
        <v>22.48</v>
      </c>
      <c r="F107" s="103">
        <v>2879</v>
      </c>
      <c r="G107" s="163">
        <f t="shared" ref="G107:G109" si="35">E107*F107</f>
        <v>64719.92</v>
      </c>
      <c r="H107" s="164"/>
      <c r="I107" s="165">
        <v>5</v>
      </c>
      <c r="J107" s="166">
        <v>3000</v>
      </c>
      <c r="K107" s="167">
        <f>J107/I107</f>
        <v>600</v>
      </c>
      <c r="L107" s="168">
        <v>5</v>
      </c>
      <c r="M107" s="166">
        <f>F107/V107*60</f>
        <v>2658.9020010261661</v>
      </c>
      <c r="N107" s="167">
        <f>M107/L107</f>
        <v>531.78040020523326</v>
      </c>
      <c r="O107" s="169">
        <f>L107-I107</f>
        <v>0</v>
      </c>
      <c r="P107" s="170">
        <f>N107-K107</f>
        <v>-68.219599794766737</v>
      </c>
      <c r="Q107" s="171">
        <f>N107/K107</f>
        <v>0.88630066700872212</v>
      </c>
      <c r="R107" s="308">
        <f>Q123</f>
        <v>0.88800251244734341</v>
      </c>
      <c r="S107" s="172">
        <v>0.70835648148148145</v>
      </c>
      <c r="T107" s="173">
        <v>0.75347222222222221</v>
      </c>
      <c r="U107" s="174"/>
      <c r="V107" s="175">
        <v>64.966666666666697</v>
      </c>
      <c r="W107" s="176"/>
      <c r="X107" s="177"/>
      <c r="Y107" s="311"/>
      <c r="Z107" s="312"/>
      <c r="AA107" s="121">
        <f>M107-J107</f>
        <v>-341.09799897383391</v>
      </c>
      <c r="AB107" s="171">
        <f>M107/J107</f>
        <v>0.88630066700872201</v>
      </c>
      <c r="AC107" s="313">
        <f>AB123</f>
        <v>0.88800251244734341</v>
      </c>
    </row>
    <row r="108" spans="1:29" ht="15.75" customHeight="1">
      <c r="A108" s="317"/>
      <c r="B108" s="106" t="s">
        <v>118</v>
      </c>
      <c r="C108" s="298" t="s">
        <v>149</v>
      </c>
      <c r="D108" s="299"/>
      <c r="E108" s="107">
        <v>24.54</v>
      </c>
      <c r="F108" s="108">
        <v>2640</v>
      </c>
      <c r="G108" s="109">
        <f t="shared" si="35"/>
        <v>64785.599999999999</v>
      </c>
      <c r="H108" s="26"/>
      <c r="I108" s="110">
        <v>4</v>
      </c>
      <c r="J108" s="111">
        <v>3000</v>
      </c>
      <c r="K108" s="112">
        <f t="shared" ref="K108:K109" si="36">J108/I108</f>
        <v>750</v>
      </c>
      <c r="L108" s="113">
        <v>4</v>
      </c>
      <c r="M108" s="111">
        <f>F108/V108*60</f>
        <v>2656.9751188146492</v>
      </c>
      <c r="N108" s="112">
        <f>M108/L108</f>
        <v>664.24377970366231</v>
      </c>
      <c r="O108" s="114">
        <f>L108-I108</f>
        <v>0</v>
      </c>
      <c r="P108" s="115">
        <f>N108-K108</f>
        <v>-85.756220296337688</v>
      </c>
      <c r="Q108" s="116">
        <f>N108/K108</f>
        <v>0.88565837293821637</v>
      </c>
      <c r="R108" s="309"/>
      <c r="S108" s="47">
        <v>0.7572106481481482</v>
      </c>
      <c r="T108" s="48">
        <v>0.79861111111111116</v>
      </c>
      <c r="U108" s="117">
        <v>5.3833333333334288</v>
      </c>
      <c r="V108" s="118">
        <v>59.61666666666666</v>
      </c>
      <c r="W108" s="119"/>
      <c r="X108" s="123"/>
      <c r="Y108" s="300"/>
      <c r="Z108" s="301"/>
      <c r="AA108" s="124">
        <f>M108-J108</f>
        <v>-343.02488118535075</v>
      </c>
      <c r="AB108" s="116">
        <f>M108/J108</f>
        <v>0.88565837293821637</v>
      </c>
      <c r="AC108" s="314"/>
    </row>
    <row r="109" spans="1:29" ht="15.75" customHeight="1">
      <c r="A109" s="317"/>
      <c r="B109" s="106" t="s">
        <v>118</v>
      </c>
      <c r="C109" s="298" t="s">
        <v>150</v>
      </c>
      <c r="D109" s="299"/>
      <c r="E109" s="107">
        <v>17.89</v>
      </c>
      <c r="F109" s="108">
        <v>4507</v>
      </c>
      <c r="G109" s="109">
        <f t="shared" si="35"/>
        <v>80630.23</v>
      </c>
      <c r="H109" s="26"/>
      <c r="I109" s="110">
        <v>4</v>
      </c>
      <c r="J109" s="111">
        <v>3300</v>
      </c>
      <c r="K109" s="112">
        <f t="shared" si="36"/>
        <v>825</v>
      </c>
      <c r="L109" s="113">
        <v>4</v>
      </c>
      <c r="M109" s="111">
        <f>F109/V109*60</f>
        <v>2942.5462459194787</v>
      </c>
      <c r="N109" s="112">
        <f>M109/L109</f>
        <v>735.63656147986967</v>
      </c>
      <c r="O109" s="114">
        <f>L109-I109</f>
        <v>0</v>
      </c>
      <c r="P109" s="115">
        <f>N109-K109</f>
        <v>-89.36343852013033</v>
      </c>
      <c r="Q109" s="116">
        <f>N109/K109</f>
        <v>0.89168068058166017</v>
      </c>
      <c r="R109" s="309"/>
      <c r="S109" s="47">
        <v>0.80215277777777783</v>
      </c>
      <c r="T109" s="48">
        <v>0.86597222222222225</v>
      </c>
      <c r="U109" s="117">
        <v>5.0999999999999979</v>
      </c>
      <c r="V109" s="118">
        <v>91.899999999999977</v>
      </c>
      <c r="W109" s="119"/>
      <c r="X109" s="123"/>
      <c r="Y109" s="300"/>
      <c r="Z109" s="301"/>
      <c r="AA109" s="124">
        <f>M109-J109</f>
        <v>-357.45375408052132</v>
      </c>
      <c r="AB109" s="116">
        <f>M109/J109</f>
        <v>0.89168068058166017</v>
      </c>
      <c r="AC109" s="314"/>
    </row>
    <row r="110" spans="1:29" ht="15.75" customHeight="1">
      <c r="A110" s="317"/>
      <c r="B110" s="106"/>
      <c r="C110" s="298"/>
      <c r="D110" s="299"/>
      <c r="E110" s="107"/>
      <c r="F110" s="108"/>
      <c r="G110" s="109"/>
      <c r="H110" s="26"/>
      <c r="I110" s="110"/>
      <c r="J110" s="111"/>
      <c r="K110" s="112"/>
      <c r="L110" s="113"/>
      <c r="M110" s="111"/>
      <c r="N110" s="112"/>
      <c r="O110" s="114"/>
      <c r="P110" s="115"/>
      <c r="Q110" s="116"/>
      <c r="R110" s="309"/>
      <c r="S110" s="47"/>
      <c r="T110" s="48"/>
      <c r="U110" s="117"/>
      <c r="V110" s="118"/>
      <c r="W110" s="119"/>
      <c r="X110" s="123"/>
      <c r="Y110" s="300"/>
      <c r="Z110" s="301"/>
      <c r="AA110" s="124"/>
      <c r="AB110" s="116"/>
      <c r="AC110" s="314"/>
    </row>
    <row r="111" spans="1:29" ht="15.75" customHeight="1">
      <c r="A111" s="317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17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300"/>
      <c r="Z112" s="301"/>
      <c r="AA112" s="124"/>
      <c r="AB112" s="116"/>
      <c r="AC112" s="314"/>
    </row>
    <row r="113" spans="1:29" ht="15.75" customHeight="1">
      <c r="A113" s="317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17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17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23"/>
      <c r="Y115" s="300"/>
      <c r="Z115" s="301"/>
      <c r="AA115" s="124"/>
      <c r="AB115" s="116"/>
      <c r="AC115" s="314"/>
    </row>
    <row r="116" spans="1:29" ht="15.75" customHeight="1">
      <c r="A116" s="317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23"/>
      <c r="Y116" s="300"/>
      <c r="Z116" s="301"/>
      <c r="AA116" s="124"/>
      <c r="AB116" s="116"/>
      <c r="AC116" s="314"/>
    </row>
    <row r="117" spans="1:29" ht="15.75" customHeight="1">
      <c r="A117" s="317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23"/>
      <c r="Y117" s="300"/>
      <c r="Z117" s="301"/>
      <c r="AA117" s="124"/>
      <c r="AB117" s="116"/>
      <c r="AC117" s="314"/>
    </row>
    <row r="118" spans="1:29" ht="15.75" customHeight="1">
      <c r="A118" s="317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23"/>
      <c r="Y118" s="300"/>
      <c r="Z118" s="301"/>
      <c r="AA118" s="124"/>
      <c r="AB118" s="116"/>
      <c r="AC118" s="314"/>
    </row>
    <row r="119" spans="1:29" ht="15.75" customHeight="1">
      <c r="A119" s="317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23"/>
      <c r="Y119" s="300"/>
      <c r="Z119" s="301"/>
      <c r="AA119" s="124"/>
      <c r="AB119" s="116"/>
      <c r="AC119" s="314"/>
    </row>
    <row r="120" spans="1:29" ht="15.75" customHeight="1">
      <c r="A120" s="317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23"/>
      <c r="Y120" s="300"/>
      <c r="Z120" s="301"/>
      <c r="AA120" s="124"/>
      <c r="AB120" s="116"/>
      <c r="AC120" s="314"/>
    </row>
    <row r="121" spans="1:29" ht="15.75" customHeight="1">
      <c r="A121" s="317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23"/>
      <c r="Y121" s="300"/>
      <c r="Z121" s="301"/>
      <c r="AA121" s="124"/>
      <c r="AB121" s="116"/>
      <c r="AC121" s="314"/>
    </row>
    <row r="122" spans="1:29" ht="15.75" customHeight="1">
      <c r="A122" s="317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18"/>
      <c r="B123" s="144" t="s">
        <v>124</v>
      </c>
      <c r="C123" s="295"/>
      <c r="D123" s="295"/>
      <c r="E123" s="145"/>
      <c r="F123" s="105"/>
      <c r="G123" s="146"/>
      <c r="H123" s="75"/>
      <c r="I123" s="147">
        <f t="shared" ref="I123:J123" si="37">AVERAGE(I107:I122)</f>
        <v>4.333333333333333</v>
      </c>
      <c r="J123" s="148">
        <f t="shared" si="37"/>
        <v>3100</v>
      </c>
      <c r="K123" s="149">
        <f t="shared" ref="K123" si="38">J123/I123</f>
        <v>715.38461538461547</v>
      </c>
      <c r="L123" s="147">
        <f t="shared" ref="L123:M123" si="39">AVERAGE(L107:L122)</f>
        <v>4.333333333333333</v>
      </c>
      <c r="M123" s="148">
        <f t="shared" si="39"/>
        <v>2752.8077885867647</v>
      </c>
      <c r="N123" s="149">
        <f>M123/L123</f>
        <v>635.26333582771497</v>
      </c>
      <c r="O123" s="150">
        <f>L123-I123</f>
        <v>0</v>
      </c>
      <c r="P123" s="151">
        <f>N123-K123</f>
        <v>-80.121279556900504</v>
      </c>
      <c r="Q123" s="152">
        <f>N123/K123</f>
        <v>0.88800251244734341</v>
      </c>
      <c r="R123" s="310"/>
      <c r="S123" s="153">
        <f>S107</f>
        <v>0.70835648148148145</v>
      </c>
      <c r="T123" s="154">
        <f>INDEX(T107:T122,COUNTA(T107:T122))</f>
        <v>0.86597222222222225</v>
      </c>
      <c r="U123" s="155"/>
      <c r="V123" s="181"/>
      <c r="W123" s="105"/>
      <c r="X123" s="75"/>
      <c r="Y123" s="296"/>
      <c r="Z123" s="297"/>
      <c r="AA123" s="183">
        <f>M123-J123</f>
        <v>-347.19221141323533</v>
      </c>
      <c r="AB123" s="152">
        <f>M123/J123</f>
        <v>0.88800251244734341</v>
      </c>
      <c r="AC123" s="315"/>
    </row>
    <row r="124" spans="1:29" ht="15.75" customHeight="1">
      <c r="A124" s="302" t="s">
        <v>151</v>
      </c>
      <c r="B124" s="120" t="s">
        <v>118</v>
      </c>
      <c r="C124" s="306" t="s">
        <v>152</v>
      </c>
      <c r="D124" s="307"/>
      <c r="E124" s="162">
        <v>16.7</v>
      </c>
      <c r="F124" s="103">
        <v>1841</v>
      </c>
      <c r="G124" s="163">
        <f t="shared" ref="G124:G127" si="40">E124*F124</f>
        <v>30744.699999999997</v>
      </c>
      <c r="H124" s="164"/>
      <c r="I124" s="165">
        <v>3</v>
      </c>
      <c r="J124" s="166">
        <v>3300</v>
      </c>
      <c r="K124" s="167">
        <f>J124/I124</f>
        <v>1100</v>
      </c>
      <c r="L124" s="168">
        <v>3</v>
      </c>
      <c r="M124" s="166">
        <f>F124/V124*60</f>
        <v>2946.9097376611826</v>
      </c>
      <c r="N124" s="167">
        <f>M124/L124</f>
        <v>982.30324588706083</v>
      </c>
      <c r="O124" s="169">
        <f>L124-I124</f>
        <v>0</v>
      </c>
      <c r="P124" s="170">
        <f>N124-K124</f>
        <v>-117.69675411293917</v>
      </c>
      <c r="Q124" s="171">
        <f>N124/K124</f>
        <v>0.89300295080641889</v>
      </c>
      <c r="R124" s="308">
        <f>Q140</f>
        <v>0.89241281045021836</v>
      </c>
      <c r="S124" s="172">
        <v>0.70833333333333337</v>
      </c>
      <c r="T124" s="173">
        <v>0.73436342592592596</v>
      </c>
      <c r="U124" s="174"/>
      <c r="V124" s="175">
        <v>37.483333333333334</v>
      </c>
      <c r="W124" s="176"/>
      <c r="X124" s="177"/>
      <c r="Y124" s="311"/>
      <c r="Z124" s="312"/>
      <c r="AA124" s="121">
        <f>M124-J124</f>
        <v>-353.09026233881741</v>
      </c>
      <c r="AB124" s="171">
        <f>M124/J124</f>
        <v>0.893002950806419</v>
      </c>
      <c r="AC124" s="313">
        <f>AB140</f>
        <v>0.89241281045021836</v>
      </c>
    </row>
    <row r="125" spans="1:29" ht="15.75" customHeight="1">
      <c r="A125" s="303"/>
      <c r="B125" s="106" t="s">
        <v>118</v>
      </c>
      <c r="C125" s="298" t="s">
        <v>153</v>
      </c>
      <c r="D125" s="299"/>
      <c r="E125" s="107">
        <v>22.28</v>
      </c>
      <c r="F125" s="108">
        <v>1667</v>
      </c>
      <c r="G125" s="109">
        <f t="shared" si="40"/>
        <v>37140.76</v>
      </c>
      <c r="H125" s="26"/>
      <c r="I125" s="110">
        <v>5</v>
      </c>
      <c r="J125" s="111">
        <v>3300</v>
      </c>
      <c r="K125" s="112">
        <f t="shared" ref="K125:K162" si="41">J125/I125</f>
        <v>660</v>
      </c>
      <c r="L125" s="113">
        <v>5</v>
      </c>
      <c r="M125" s="111">
        <f>F125/V125*60</f>
        <v>2944.6516192345453</v>
      </c>
      <c r="N125" s="112">
        <f>M125/L125</f>
        <v>588.930323846909</v>
      </c>
      <c r="O125" s="114">
        <f>L125-I125</f>
        <v>0</v>
      </c>
      <c r="P125" s="115">
        <f>N125-K125</f>
        <v>-71.069676153090995</v>
      </c>
      <c r="Q125" s="116">
        <f>N125/K125</f>
        <v>0.89231867249531671</v>
      </c>
      <c r="R125" s="309"/>
      <c r="S125" s="47">
        <v>0.73752314814814812</v>
      </c>
      <c r="T125" s="48">
        <v>0.76111111111111107</v>
      </c>
      <c r="U125" s="117">
        <v>4.5499999999999119</v>
      </c>
      <c r="V125" s="118">
        <v>33.966666666666647</v>
      </c>
      <c r="W125" s="119"/>
      <c r="X125" s="123"/>
      <c r="Y125" s="300"/>
      <c r="Z125" s="301"/>
      <c r="AA125" s="124">
        <f>M125-J125</f>
        <v>-355.34838076545475</v>
      </c>
      <c r="AB125" s="116">
        <f>M125/J125</f>
        <v>0.89231867249531671</v>
      </c>
      <c r="AC125" s="314"/>
    </row>
    <row r="126" spans="1:29" ht="15.75" customHeight="1">
      <c r="A126" s="303"/>
      <c r="B126" s="106" t="s">
        <v>118</v>
      </c>
      <c r="C126" s="298" t="s">
        <v>154</v>
      </c>
      <c r="D126" s="299"/>
      <c r="E126" s="107">
        <v>18.18</v>
      </c>
      <c r="F126" s="108">
        <v>857</v>
      </c>
      <c r="G126" s="109">
        <f t="shared" si="40"/>
        <v>15580.26</v>
      </c>
      <c r="H126" s="26"/>
      <c r="I126" s="110">
        <v>4</v>
      </c>
      <c r="J126" s="111">
        <v>3300</v>
      </c>
      <c r="K126" s="112">
        <f t="shared" si="41"/>
        <v>825</v>
      </c>
      <c r="L126" s="113">
        <v>4</v>
      </c>
      <c r="M126" s="111">
        <f>F126/V126*60</f>
        <v>2946.7048710601703</v>
      </c>
      <c r="N126" s="112">
        <f>M126/L126</f>
        <v>736.67621776504257</v>
      </c>
      <c r="O126" s="114">
        <f>L126-I126</f>
        <v>0</v>
      </c>
      <c r="P126" s="115">
        <f>N126-K126</f>
        <v>-88.323782234957434</v>
      </c>
      <c r="Q126" s="116">
        <f>N126/K126</f>
        <v>0.89294087001823341</v>
      </c>
      <c r="R126" s="309"/>
      <c r="S126" s="47">
        <v>0.76458333333333328</v>
      </c>
      <c r="T126" s="48">
        <v>0.77670138888888884</v>
      </c>
      <c r="U126" s="117">
        <v>4.9999999999999822</v>
      </c>
      <c r="V126" s="118">
        <v>17.45000000000001</v>
      </c>
      <c r="W126" s="119"/>
      <c r="X126" s="123"/>
      <c r="Y126" s="300"/>
      <c r="Z126" s="301"/>
      <c r="AA126" s="124">
        <f>M126-J126</f>
        <v>-353.29512893982974</v>
      </c>
      <c r="AB126" s="116">
        <f>M126/J126</f>
        <v>0.89294087001823341</v>
      </c>
      <c r="AC126" s="314"/>
    </row>
    <row r="127" spans="1:29" ht="15.75" customHeight="1">
      <c r="A127" s="303"/>
      <c r="B127" s="106" t="s">
        <v>118</v>
      </c>
      <c r="C127" s="298" t="s">
        <v>155</v>
      </c>
      <c r="D127" s="299"/>
      <c r="E127" s="107">
        <v>16.66</v>
      </c>
      <c r="F127" s="108">
        <v>6907</v>
      </c>
      <c r="G127" s="109">
        <f t="shared" si="40"/>
        <v>115070.62</v>
      </c>
      <c r="H127" s="26"/>
      <c r="I127" s="110">
        <v>4</v>
      </c>
      <c r="J127" s="111">
        <v>3300</v>
      </c>
      <c r="K127" s="112">
        <f t="shared" si="41"/>
        <v>825</v>
      </c>
      <c r="L127" s="113">
        <v>4</v>
      </c>
      <c r="M127" s="111">
        <f>F127/V127*60</f>
        <v>2941.5828699869862</v>
      </c>
      <c r="N127" s="112">
        <f>M127/L127</f>
        <v>735.39571749674656</v>
      </c>
      <c r="O127" s="114">
        <f>L127-I127</f>
        <v>0</v>
      </c>
      <c r="P127" s="115">
        <f>N127-K127</f>
        <v>-89.604282503253444</v>
      </c>
      <c r="Q127" s="116">
        <f>N127/K127</f>
        <v>0.89138874848090488</v>
      </c>
      <c r="R127" s="309"/>
      <c r="S127" s="47">
        <v>0.77994212962962961</v>
      </c>
      <c r="T127" s="48">
        <v>0.87777777777777777</v>
      </c>
      <c r="U127" s="117">
        <v>4.6666666666667034</v>
      </c>
      <c r="V127" s="118">
        <v>140.88333333333335</v>
      </c>
      <c r="W127" s="119"/>
      <c r="X127" s="123"/>
      <c r="Y127" s="300"/>
      <c r="Z127" s="301"/>
      <c r="AA127" s="124">
        <f>M127-J127</f>
        <v>-358.41713001301378</v>
      </c>
      <c r="AB127" s="116">
        <f>M127/J127</f>
        <v>0.89138874848090488</v>
      </c>
      <c r="AC127" s="314"/>
    </row>
    <row r="128" spans="1:29" ht="15.75" customHeight="1">
      <c r="A128" s="304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04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300"/>
      <c r="Z129" s="301"/>
      <c r="AA129" s="124"/>
      <c r="AB129" s="116"/>
      <c r="AC129" s="314"/>
    </row>
    <row r="130" spans="1:29" ht="15.75" customHeight="1">
      <c r="A130" s="304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04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04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300"/>
      <c r="Z132" s="301"/>
      <c r="AA132" s="124"/>
      <c r="AB132" s="116"/>
      <c r="AC132" s="314"/>
    </row>
    <row r="133" spans="1:29" ht="15.75" customHeight="1">
      <c r="A133" s="304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300"/>
      <c r="Z133" s="301"/>
      <c r="AA133" s="124"/>
      <c r="AB133" s="116"/>
      <c r="AC133" s="314"/>
    </row>
    <row r="134" spans="1:29" ht="15.75" customHeight="1">
      <c r="A134" s="304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04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04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04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04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04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05"/>
      <c r="B140" s="144" t="s">
        <v>124</v>
      </c>
      <c r="C140" s="295"/>
      <c r="D140" s="295"/>
      <c r="E140" s="145"/>
      <c r="F140" s="105"/>
      <c r="G140" s="146"/>
      <c r="H140" s="75"/>
      <c r="I140" s="147">
        <f t="shared" ref="I140:J140" si="42">AVERAGE(I124:I139)</f>
        <v>4</v>
      </c>
      <c r="J140" s="148">
        <f t="shared" si="42"/>
        <v>3300</v>
      </c>
      <c r="K140" s="149">
        <f t="shared" ref="K140" si="43">J140/I140</f>
        <v>825</v>
      </c>
      <c r="L140" s="147">
        <f t="shared" ref="L140:M140" si="44">AVERAGE(L124:L139)</f>
        <v>4</v>
      </c>
      <c r="M140" s="148">
        <f t="shared" si="44"/>
        <v>2944.9622744857206</v>
      </c>
      <c r="N140" s="149">
        <f>M140/L140</f>
        <v>736.24056862143016</v>
      </c>
      <c r="O140" s="150">
        <f>L140-I140</f>
        <v>0</v>
      </c>
      <c r="P140" s="151">
        <f>N140-K140</f>
        <v>-88.759431378569843</v>
      </c>
      <c r="Q140" s="152">
        <f>N140/K140</f>
        <v>0.89241281045021836</v>
      </c>
      <c r="R140" s="310"/>
      <c r="S140" s="153">
        <f>S124</f>
        <v>0.70833333333333337</v>
      </c>
      <c r="T140" s="154">
        <f>INDEX(T124:T139,COUNTA(T124:T139))</f>
        <v>0.87777777777777777</v>
      </c>
      <c r="U140" s="155"/>
      <c r="V140" s="181"/>
      <c r="W140" s="105"/>
      <c r="X140" s="75"/>
      <c r="Y140" s="296"/>
      <c r="Z140" s="297"/>
      <c r="AA140" s="183">
        <f>M140-J140</f>
        <v>-355.03772551427937</v>
      </c>
      <c r="AB140" s="152">
        <f>M140/J140</f>
        <v>0.89241281045021836</v>
      </c>
      <c r="AC140" s="315"/>
    </row>
    <row r="141" spans="1:29" ht="15.75" customHeight="1">
      <c r="A141" s="316" t="s">
        <v>156</v>
      </c>
      <c r="B141" s="120" t="s">
        <v>118</v>
      </c>
      <c r="C141" s="306" t="s">
        <v>157</v>
      </c>
      <c r="D141" s="307"/>
      <c r="E141" s="162">
        <v>14.03</v>
      </c>
      <c r="F141" s="103">
        <v>1868</v>
      </c>
      <c r="G141" s="163">
        <f t="shared" ref="G141:G144" si="45">E141*F141</f>
        <v>26208.039999999997</v>
      </c>
      <c r="H141" s="164">
        <v>2</v>
      </c>
      <c r="I141" s="165">
        <v>3</v>
      </c>
      <c r="J141" s="166">
        <v>3000</v>
      </c>
      <c r="K141" s="167">
        <f>J141/I141</f>
        <v>1000</v>
      </c>
      <c r="L141" s="168">
        <v>3</v>
      </c>
      <c r="M141" s="166">
        <f>F141/V141*60</f>
        <v>2682.4092540885504</v>
      </c>
      <c r="N141" s="167">
        <f>M141/L141</f>
        <v>894.13641802951679</v>
      </c>
      <c r="O141" s="169">
        <f>L141-I141</f>
        <v>0</v>
      </c>
      <c r="P141" s="170">
        <f>N141-K141</f>
        <v>-105.86358197048321</v>
      </c>
      <c r="Q141" s="171">
        <f>N141/K141</f>
        <v>0.89413641802951682</v>
      </c>
      <c r="R141" s="308">
        <f>Q157</f>
        <v>0.88604746090466324</v>
      </c>
      <c r="S141" s="172">
        <v>0.70848379629629632</v>
      </c>
      <c r="T141" s="173">
        <v>0.73750000000000004</v>
      </c>
      <c r="U141" s="174"/>
      <c r="V141" s="175">
        <v>41.78333333333336</v>
      </c>
      <c r="W141" s="176"/>
      <c r="X141" s="177"/>
      <c r="Y141" s="311"/>
      <c r="Z141" s="312"/>
      <c r="AA141" s="121">
        <f>M141-J141</f>
        <v>-317.59074591144963</v>
      </c>
      <c r="AB141" s="171">
        <f>M141/J141</f>
        <v>0.89413641802951682</v>
      </c>
      <c r="AC141" s="313">
        <f>AB157</f>
        <v>0.88604746090466335</v>
      </c>
    </row>
    <row r="142" spans="1:29" ht="15.75" customHeight="1">
      <c r="A142" s="317"/>
      <c r="B142" s="106" t="s">
        <v>118</v>
      </c>
      <c r="C142" s="298" t="s">
        <v>158</v>
      </c>
      <c r="D142" s="299"/>
      <c r="E142" s="107">
        <v>18.18</v>
      </c>
      <c r="F142" s="108">
        <v>1793</v>
      </c>
      <c r="G142" s="109">
        <f t="shared" si="45"/>
        <v>32596.739999999998</v>
      </c>
      <c r="H142" s="26"/>
      <c r="I142" s="110">
        <v>4</v>
      </c>
      <c r="J142" s="111">
        <v>3000</v>
      </c>
      <c r="K142" s="112">
        <f t="shared" si="41"/>
        <v>750</v>
      </c>
      <c r="L142" s="113">
        <v>4</v>
      </c>
      <c r="M142" s="111">
        <f>F142/V142*60</f>
        <v>2685.0249584026642</v>
      </c>
      <c r="N142" s="112">
        <f>M142/L142</f>
        <v>671.25623960066605</v>
      </c>
      <c r="O142" s="114">
        <f>L142-I142</f>
        <v>0</v>
      </c>
      <c r="P142" s="115">
        <f>N142-K142</f>
        <v>-78.743760399333951</v>
      </c>
      <c r="Q142" s="116">
        <f>N142/K142</f>
        <v>0.89500831946755477</v>
      </c>
      <c r="R142" s="309"/>
      <c r="S142" s="47">
        <v>0.74791666666666667</v>
      </c>
      <c r="T142" s="48">
        <v>0.77574074074074073</v>
      </c>
      <c r="U142" s="117">
        <v>14.999999999999947</v>
      </c>
      <c r="V142" s="118">
        <v>40.066666666666642</v>
      </c>
      <c r="W142" s="119"/>
      <c r="X142" s="123"/>
      <c r="Y142" s="300"/>
      <c r="Z142" s="301"/>
      <c r="AA142" s="124">
        <f>M142-J142</f>
        <v>-314.9750415973358</v>
      </c>
      <c r="AB142" s="116">
        <f>M142/J142</f>
        <v>0.89500831946755477</v>
      </c>
      <c r="AC142" s="314"/>
    </row>
    <row r="143" spans="1:29" ht="15.75" customHeight="1">
      <c r="A143" s="317"/>
      <c r="B143" s="106" t="s">
        <v>118</v>
      </c>
      <c r="C143" s="298" t="s">
        <v>159</v>
      </c>
      <c r="D143" s="299"/>
      <c r="E143" s="107">
        <v>14.28</v>
      </c>
      <c r="F143" s="108">
        <v>4745</v>
      </c>
      <c r="G143" s="109">
        <f t="shared" si="45"/>
        <v>67758.599999999991</v>
      </c>
      <c r="H143" s="26">
        <v>2</v>
      </c>
      <c r="I143" s="110">
        <v>3</v>
      </c>
      <c r="J143" s="111">
        <v>3600</v>
      </c>
      <c r="K143" s="112">
        <f t="shared" si="41"/>
        <v>1200</v>
      </c>
      <c r="L143" s="113">
        <v>3</v>
      </c>
      <c r="M143" s="111">
        <f>F143/V143*60</f>
        <v>3114.3117593436641</v>
      </c>
      <c r="N143" s="112">
        <f>M143/L143</f>
        <v>1038.1039197812213</v>
      </c>
      <c r="O143" s="114">
        <f>L143-I143</f>
        <v>0</v>
      </c>
      <c r="P143" s="115">
        <f>N143-K143</f>
        <v>-161.89608021877871</v>
      </c>
      <c r="Q143" s="116">
        <f>N143/K143</f>
        <v>0.86508659981768443</v>
      </c>
      <c r="R143" s="309"/>
      <c r="S143" s="47">
        <v>0.78611111111111109</v>
      </c>
      <c r="T143" s="48">
        <v>0.8495949074074074</v>
      </c>
      <c r="U143" s="117">
        <v>14.933333333333323</v>
      </c>
      <c r="V143" s="118">
        <v>91.416666666666671</v>
      </c>
      <c r="W143" s="119">
        <v>0.8495949074074074</v>
      </c>
      <c r="X143" s="123">
        <v>0.90357638888888892</v>
      </c>
      <c r="Y143" s="300"/>
      <c r="Z143" s="301"/>
      <c r="AA143" s="124">
        <f>M143-J143</f>
        <v>-485.68824065633589</v>
      </c>
      <c r="AB143" s="116">
        <f>M143/J143</f>
        <v>0.86508659981768443</v>
      </c>
      <c r="AC143" s="314"/>
    </row>
    <row r="144" spans="1:29" ht="15.75" customHeight="1">
      <c r="A144" s="317"/>
      <c r="B144" s="106" t="s">
        <v>118</v>
      </c>
      <c r="C144" s="298" t="s">
        <v>157</v>
      </c>
      <c r="D144" s="299"/>
      <c r="E144" s="107">
        <v>14.03</v>
      </c>
      <c r="F144" s="108">
        <v>4777</v>
      </c>
      <c r="G144" s="109">
        <f t="shared" si="45"/>
        <v>67021.31</v>
      </c>
      <c r="H144" s="26"/>
      <c r="I144" s="110">
        <v>3</v>
      </c>
      <c r="J144" s="111">
        <v>3000</v>
      </c>
      <c r="K144" s="112">
        <f t="shared" si="41"/>
        <v>1000</v>
      </c>
      <c r="L144" s="113">
        <v>3</v>
      </c>
      <c r="M144" s="111">
        <f>F144/V144*60</f>
        <v>2682.4520355638806</v>
      </c>
      <c r="N144" s="112">
        <f>M144/L144</f>
        <v>894.15067852129357</v>
      </c>
      <c r="O144" s="114">
        <f>L144-I144</f>
        <v>0</v>
      </c>
      <c r="P144" s="115">
        <f>N144-K144</f>
        <v>-105.84932147870643</v>
      </c>
      <c r="Q144" s="116">
        <f>N144/K144</f>
        <v>0.8941506785212936</v>
      </c>
      <c r="R144" s="309"/>
      <c r="S144" s="47">
        <v>0.90357638888888892</v>
      </c>
      <c r="T144" s="48">
        <v>0.97777777777777763</v>
      </c>
      <c r="U144" s="117">
        <v>77.733333333333391</v>
      </c>
      <c r="V144" s="118">
        <v>106.84999999999975</v>
      </c>
      <c r="W144" s="119"/>
      <c r="X144" s="123"/>
      <c r="Y144" s="300"/>
      <c r="Z144" s="301"/>
      <c r="AA144" s="124">
        <f>M144-J144</f>
        <v>-317.5479644361194</v>
      </c>
      <c r="AB144" s="116">
        <f>M144/J144</f>
        <v>0.89415067852129348</v>
      </c>
      <c r="AC144" s="314"/>
    </row>
    <row r="145" spans="1:29" ht="15.75" customHeight="1">
      <c r="A145" s="317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17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17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17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17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17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17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34"/>
      <c r="X151" s="135"/>
      <c r="Y151" s="300"/>
      <c r="Z151" s="301"/>
      <c r="AA151" s="124"/>
      <c r="AB151" s="116"/>
      <c r="AC151" s="314"/>
    </row>
    <row r="152" spans="1:29" ht="15.75" customHeight="1">
      <c r="A152" s="317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34"/>
      <c r="X152" s="135"/>
      <c r="Y152" s="300"/>
      <c r="Z152" s="301"/>
      <c r="AA152" s="124"/>
      <c r="AB152" s="116"/>
      <c r="AC152" s="314"/>
    </row>
    <row r="153" spans="1:29" ht="15.75" customHeight="1">
      <c r="A153" s="317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34"/>
      <c r="X153" s="135"/>
      <c r="Y153" s="300"/>
      <c r="Z153" s="301"/>
      <c r="AA153" s="124"/>
      <c r="AB153" s="116"/>
      <c r="AC153" s="314"/>
    </row>
    <row r="154" spans="1:29" ht="15.75" customHeight="1">
      <c r="A154" s="317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34"/>
      <c r="X154" s="135"/>
      <c r="Y154" s="300"/>
      <c r="Z154" s="301"/>
      <c r="AA154" s="124"/>
      <c r="AB154" s="116"/>
      <c r="AC154" s="314"/>
    </row>
    <row r="155" spans="1:29" ht="15.75" customHeight="1">
      <c r="A155" s="317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34"/>
      <c r="X155" s="135"/>
      <c r="Y155" s="300"/>
      <c r="Z155" s="301"/>
      <c r="AA155" s="124"/>
      <c r="AB155" s="116"/>
      <c r="AC155" s="314"/>
    </row>
    <row r="156" spans="1:29" ht="15.75" customHeight="1">
      <c r="A156" s="317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18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46">AVERAGE(I141:I156)</f>
        <v>3.25</v>
      </c>
      <c r="J157" s="148">
        <f t="shared" si="46"/>
        <v>3150</v>
      </c>
      <c r="K157" s="149">
        <f t="shared" ref="K157" si="47">J157/I157</f>
        <v>969.23076923076928</v>
      </c>
      <c r="L157" s="147">
        <f t="shared" ref="L157:M157" si="48">AVERAGE(L141:L156)</f>
        <v>3.25</v>
      </c>
      <c r="M157" s="148">
        <f t="shared" si="48"/>
        <v>2791.0495018496895</v>
      </c>
      <c r="N157" s="149">
        <f t="shared" ref="N157:N162" si="49">M157/L157</f>
        <v>858.78446210759671</v>
      </c>
      <c r="O157" s="150">
        <f t="shared" ref="O157:O162" si="50">L157-I157</f>
        <v>0</v>
      </c>
      <c r="P157" s="151">
        <f t="shared" ref="P157:P162" si="51">N157-K157</f>
        <v>-110.44630712317257</v>
      </c>
      <c r="Q157" s="152">
        <f t="shared" ref="Q157:Q162" si="52">N157/K157</f>
        <v>0.88604746090466324</v>
      </c>
      <c r="R157" s="310"/>
      <c r="S157" s="153">
        <f>S141</f>
        <v>0.70848379629629632</v>
      </c>
      <c r="T157" s="154">
        <f>INDEX(T141:T156,COUNTA(T141:T156))</f>
        <v>0.97777777777777763</v>
      </c>
      <c r="U157" s="155"/>
      <c r="V157" s="181"/>
      <c r="W157" s="105"/>
      <c r="X157" s="75"/>
      <c r="Y157" s="296"/>
      <c r="Z157" s="297"/>
      <c r="AA157" s="183">
        <f t="shared" ref="AA157:AA162" si="53">M157-J157</f>
        <v>-358.95049815031052</v>
      </c>
      <c r="AB157" s="152">
        <f t="shared" ref="AB157:AB162" si="54">M157/J157</f>
        <v>0.88604746090466335</v>
      </c>
      <c r="AC157" s="315"/>
    </row>
    <row r="158" spans="1:29" ht="15.75" customHeight="1">
      <c r="A158" s="302" t="s">
        <v>160</v>
      </c>
      <c r="B158" s="120" t="s">
        <v>118</v>
      </c>
      <c r="C158" s="306" t="s">
        <v>161</v>
      </c>
      <c r="D158" s="307"/>
      <c r="E158" s="162">
        <v>18.18</v>
      </c>
      <c r="F158" s="103">
        <v>1388</v>
      </c>
      <c r="G158" s="163">
        <f t="shared" ref="G158:G162" si="55">E158*F158</f>
        <v>25233.84</v>
      </c>
      <c r="H158" s="164"/>
      <c r="I158" s="165">
        <v>3</v>
      </c>
      <c r="J158" s="166">
        <v>3600</v>
      </c>
      <c r="K158" s="167">
        <f>J158/I158</f>
        <v>1200</v>
      </c>
      <c r="L158" s="168">
        <v>3</v>
      </c>
      <c r="M158" s="166">
        <f>F158/V158*60</f>
        <v>3115.2119700748231</v>
      </c>
      <c r="N158" s="167">
        <f t="shared" si="49"/>
        <v>1038.4039900249411</v>
      </c>
      <c r="O158" s="169">
        <f t="shared" si="50"/>
        <v>0</v>
      </c>
      <c r="P158" s="170">
        <f t="shared" si="51"/>
        <v>-161.59600997505891</v>
      </c>
      <c r="Q158" s="171">
        <f t="shared" si="52"/>
        <v>0.86533665835411755</v>
      </c>
      <c r="R158" s="308">
        <f>Q174</f>
        <v>0.87288464229316476</v>
      </c>
      <c r="S158" s="172">
        <v>0.70851851851851855</v>
      </c>
      <c r="T158" s="173">
        <v>0.7270833333333333</v>
      </c>
      <c r="U158" s="174"/>
      <c r="V158" s="175">
        <v>26.733333333333249</v>
      </c>
      <c r="W158" s="173"/>
      <c r="X158" s="184"/>
      <c r="Y158" s="311"/>
      <c r="Z158" s="312"/>
      <c r="AA158" s="186">
        <f t="shared" si="53"/>
        <v>-484.78802992517694</v>
      </c>
      <c r="AB158" s="171">
        <f t="shared" si="54"/>
        <v>0.86533665835411755</v>
      </c>
      <c r="AC158" s="313">
        <f>AB174</f>
        <v>0.87288464229316476</v>
      </c>
    </row>
    <row r="159" spans="1:29" ht="15.75" customHeight="1">
      <c r="A159" s="303"/>
      <c r="B159" s="106" t="s">
        <v>118</v>
      </c>
      <c r="C159" s="298" t="s">
        <v>162</v>
      </c>
      <c r="D159" s="299"/>
      <c r="E159" s="107">
        <v>24.82</v>
      </c>
      <c r="F159" s="108">
        <v>2603</v>
      </c>
      <c r="G159" s="109">
        <f t="shared" si="55"/>
        <v>64606.46</v>
      </c>
      <c r="H159" s="26"/>
      <c r="I159" s="110">
        <v>4</v>
      </c>
      <c r="J159" s="111">
        <v>3300</v>
      </c>
      <c r="K159" s="112">
        <f t="shared" si="41"/>
        <v>825</v>
      </c>
      <c r="L159" s="113">
        <v>4</v>
      </c>
      <c r="M159" s="111">
        <f>F159/V159*60</f>
        <v>2921.0723192019955</v>
      </c>
      <c r="N159" s="112">
        <f t="shared" si="49"/>
        <v>730.26807980049887</v>
      </c>
      <c r="O159" s="114">
        <f t="shared" si="50"/>
        <v>0</v>
      </c>
      <c r="P159" s="115">
        <f t="shared" si="51"/>
        <v>-94.731920199501133</v>
      </c>
      <c r="Q159" s="116">
        <f t="shared" si="52"/>
        <v>0.88517343006121074</v>
      </c>
      <c r="R159" s="309"/>
      <c r="S159" s="47">
        <v>0.73750000000000004</v>
      </c>
      <c r="T159" s="48">
        <v>0.77462962962962967</v>
      </c>
      <c r="U159" s="117">
        <v>15.000000000000107</v>
      </c>
      <c r="V159" s="118">
        <v>53.466666666666654</v>
      </c>
      <c r="W159" s="119"/>
      <c r="X159" s="13"/>
      <c r="Y159" s="300"/>
      <c r="Z159" s="301"/>
      <c r="AA159" s="187">
        <f t="shared" si="53"/>
        <v>-378.92768079800453</v>
      </c>
      <c r="AB159" s="116">
        <f t="shared" si="54"/>
        <v>0.88517343006121074</v>
      </c>
      <c r="AC159" s="314"/>
    </row>
    <row r="160" spans="1:29" ht="15.75" customHeight="1">
      <c r="A160" s="303"/>
      <c r="B160" s="106" t="s">
        <v>118</v>
      </c>
      <c r="C160" s="298" t="s">
        <v>163</v>
      </c>
      <c r="D160" s="299"/>
      <c r="E160" s="107">
        <v>25.03</v>
      </c>
      <c r="F160" s="108">
        <v>2104</v>
      </c>
      <c r="G160" s="109">
        <f t="shared" si="55"/>
        <v>52663.12</v>
      </c>
      <c r="H160" s="26"/>
      <c r="I160" s="110">
        <v>4</v>
      </c>
      <c r="J160" s="111">
        <v>3300</v>
      </c>
      <c r="K160" s="112">
        <f t="shared" si="41"/>
        <v>825</v>
      </c>
      <c r="L160" s="113">
        <v>4</v>
      </c>
      <c r="M160" s="111">
        <f>F160/V160*60</f>
        <v>2919.969159599068</v>
      </c>
      <c r="N160" s="112">
        <f t="shared" si="49"/>
        <v>729.992289899767</v>
      </c>
      <c r="O160" s="114">
        <f t="shared" si="50"/>
        <v>0</v>
      </c>
      <c r="P160" s="115">
        <f t="shared" si="51"/>
        <v>-95.007710100232998</v>
      </c>
      <c r="Q160" s="116">
        <f t="shared" si="52"/>
        <v>0.88483913927244484</v>
      </c>
      <c r="R160" s="309"/>
      <c r="S160" s="47">
        <v>0.78472222222222221</v>
      </c>
      <c r="T160" s="48">
        <v>0.81474537037037043</v>
      </c>
      <c r="U160" s="117">
        <v>14.53333333333326</v>
      </c>
      <c r="V160" s="118">
        <v>43.233333333333434</v>
      </c>
      <c r="W160" s="119"/>
      <c r="X160" s="13"/>
      <c r="Y160" s="300"/>
      <c r="Z160" s="301"/>
      <c r="AA160" s="187">
        <f t="shared" si="53"/>
        <v>-380.03084040093199</v>
      </c>
      <c r="AB160" s="116">
        <f t="shared" si="54"/>
        <v>0.88483913927244484</v>
      </c>
      <c r="AC160" s="314"/>
    </row>
    <row r="161" spans="1:29" ht="15.75" customHeight="1">
      <c r="A161" s="303"/>
      <c r="B161" s="106" t="s">
        <v>118</v>
      </c>
      <c r="C161" s="298" t="s">
        <v>164</v>
      </c>
      <c r="D161" s="299"/>
      <c r="E161" s="107">
        <v>18.18</v>
      </c>
      <c r="F161" s="108">
        <v>3366</v>
      </c>
      <c r="G161" s="109">
        <f t="shared" si="55"/>
        <v>61193.88</v>
      </c>
      <c r="H161" s="26"/>
      <c r="I161" s="110">
        <v>3</v>
      </c>
      <c r="J161" s="111">
        <v>3600</v>
      </c>
      <c r="K161" s="112">
        <f t="shared" si="41"/>
        <v>1200</v>
      </c>
      <c r="L161" s="113">
        <v>3</v>
      </c>
      <c r="M161" s="111">
        <f>F161/V161*60</f>
        <v>3117.4684846925675</v>
      </c>
      <c r="N161" s="112">
        <f t="shared" si="49"/>
        <v>1039.1561615641892</v>
      </c>
      <c r="O161" s="114">
        <f t="shared" si="50"/>
        <v>0</v>
      </c>
      <c r="P161" s="115">
        <f t="shared" si="51"/>
        <v>-160.84383843581077</v>
      </c>
      <c r="Q161" s="116">
        <f t="shared" si="52"/>
        <v>0.86596346797015766</v>
      </c>
      <c r="R161" s="309"/>
      <c r="S161" s="47">
        <v>0.82515046296296302</v>
      </c>
      <c r="T161" s="48">
        <v>0.87013888888888891</v>
      </c>
      <c r="U161" s="117">
        <v>14.983333333333331</v>
      </c>
      <c r="V161" s="118">
        <v>64.783333333333275</v>
      </c>
      <c r="W161" s="119">
        <v>0.87013888888888891</v>
      </c>
      <c r="X161" s="123">
        <v>0.92361111111111116</v>
      </c>
      <c r="Y161" s="300"/>
      <c r="Z161" s="301"/>
      <c r="AA161" s="187">
        <f t="shared" si="53"/>
        <v>-482.53151530743253</v>
      </c>
      <c r="AB161" s="116">
        <f t="shared" si="54"/>
        <v>0.86596346797015766</v>
      </c>
      <c r="AC161" s="314"/>
    </row>
    <row r="162" spans="1:29" ht="15.75" customHeight="1">
      <c r="A162" s="304"/>
      <c r="B162" s="106" t="s">
        <v>118</v>
      </c>
      <c r="C162" s="298" t="s">
        <v>159</v>
      </c>
      <c r="D162" s="299"/>
      <c r="E162" s="107">
        <v>14.28</v>
      </c>
      <c r="F162" s="108">
        <v>3605</v>
      </c>
      <c r="G162" s="109">
        <f t="shared" si="55"/>
        <v>51479.399999999994</v>
      </c>
      <c r="H162" s="13"/>
      <c r="I162" s="110">
        <v>3</v>
      </c>
      <c r="J162" s="111">
        <v>3600</v>
      </c>
      <c r="K162" s="112">
        <f t="shared" si="41"/>
        <v>1200</v>
      </c>
      <c r="L162" s="126">
        <v>3</v>
      </c>
      <c r="M162" s="111">
        <f>F162/V162*60</f>
        <v>3114.4708423326142</v>
      </c>
      <c r="N162" s="112">
        <f t="shared" si="49"/>
        <v>1038.1569474442047</v>
      </c>
      <c r="O162" s="114">
        <f t="shared" si="50"/>
        <v>0</v>
      </c>
      <c r="P162" s="115">
        <f t="shared" si="51"/>
        <v>-161.84305255579534</v>
      </c>
      <c r="Q162" s="116">
        <f t="shared" si="52"/>
        <v>0.8651307895368372</v>
      </c>
      <c r="R162" s="309"/>
      <c r="S162" s="47">
        <v>0.92361111111111116</v>
      </c>
      <c r="T162" s="48">
        <v>0.97184027777777782</v>
      </c>
      <c r="U162" s="117">
        <v>77.000000000000043</v>
      </c>
      <c r="V162" s="118">
        <v>69.449999999999989</v>
      </c>
      <c r="W162" s="119"/>
      <c r="X162" s="123"/>
      <c r="Y162" s="300"/>
      <c r="Z162" s="301"/>
      <c r="AA162" s="187">
        <f t="shared" si="53"/>
        <v>-485.52915766738579</v>
      </c>
      <c r="AB162" s="116">
        <f t="shared" si="54"/>
        <v>0.86513078953683731</v>
      </c>
      <c r="AC162" s="314"/>
    </row>
    <row r="163" spans="1:29" ht="15.75" customHeight="1">
      <c r="A163" s="304"/>
      <c r="B163" s="106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50"/>
      <c r="Y163" s="300"/>
      <c r="Z163" s="301"/>
      <c r="AA163" s="187"/>
      <c r="AB163" s="116"/>
      <c r="AC163" s="314"/>
    </row>
    <row r="164" spans="1:29" ht="15.75" customHeight="1">
      <c r="A164" s="304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87"/>
      <c r="AB164" s="116"/>
      <c r="AC164" s="314"/>
    </row>
    <row r="165" spans="1:29" ht="15.75" customHeight="1">
      <c r="A165" s="304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87"/>
      <c r="AB165" s="116"/>
      <c r="AC165" s="314"/>
    </row>
    <row r="166" spans="1:29" ht="15.75" customHeight="1">
      <c r="A166" s="304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34"/>
      <c r="X166" s="135"/>
      <c r="Y166" s="300"/>
      <c r="Z166" s="301"/>
      <c r="AA166" s="187"/>
      <c r="AB166" s="116"/>
      <c r="AC166" s="314"/>
    </row>
    <row r="167" spans="1:29" ht="15.75" customHeight="1">
      <c r="A167" s="304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34"/>
      <c r="X167" s="135"/>
      <c r="Y167" s="300"/>
      <c r="Z167" s="301"/>
      <c r="AA167" s="187"/>
      <c r="AB167" s="116"/>
      <c r="AC167" s="314"/>
    </row>
    <row r="168" spans="1:29" ht="15.75" customHeight="1">
      <c r="A168" s="304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87"/>
      <c r="AB168" s="116"/>
      <c r="AC168" s="314"/>
    </row>
    <row r="169" spans="1:29" ht="15.75" customHeight="1">
      <c r="A169" s="304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87"/>
      <c r="AB169" s="116"/>
      <c r="AC169" s="314"/>
    </row>
    <row r="170" spans="1:29" ht="15.75" customHeight="1">
      <c r="A170" s="304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87"/>
      <c r="AB170" s="116"/>
      <c r="AC170" s="314"/>
    </row>
    <row r="171" spans="1:29" ht="15.75" customHeight="1">
      <c r="A171" s="304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19"/>
      <c r="X171" s="123"/>
      <c r="Y171" s="300"/>
      <c r="Z171" s="301"/>
      <c r="AA171" s="187"/>
      <c r="AB171" s="116"/>
      <c r="AC171" s="314"/>
    </row>
    <row r="172" spans="1:29" ht="15.75" customHeight="1">
      <c r="A172" s="304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87"/>
      <c r="AB172" s="116"/>
      <c r="AC172" s="314"/>
    </row>
    <row r="173" spans="1:29" ht="15.75" customHeight="1">
      <c r="A173" s="304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8"/>
      <c r="AB173" s="133"/>
      <c r="AC173" s="314"/>
    </row>
    <row r="174" spans="1:29" ht="15.75" customHeight="1" thickBot="1">
      <c r="A174" s="305"/>
      <c r="B174" s="144" t="s">
        <v>124</v>
      </c>
      <c r="C174" s="295"/>
      <c r="D174" s="295"/>
      <c r="E174" s="145"/>
      <c r="F174" s="182"/>
      <c r="G174" s="146"/>
      <c r="H174" s="75"/>
      <c r="I174" s="147">
        <f t="shared" ref="I174:J174" si="56">AVERAGE(I158:I173)</f>
        <v>3.4</v>
      </c>
      <c r="J174" s="148">
        <f t="shared" si="56"/>
        <v>3480</v>
      </c>
      <c r="K174" s="149">
        <f t="shared" ref="K174" si="57">J174/I174</f>
        <v>1023.5294117647059</v>
      </c>
      <c r="L174" s="147">
        <f t="shared" ref="L174:M174" si="58">AVERAGE(L158:L173)</f>
        <v>3.4</v>
      </c>
      <c r="M174" s="148">
        <f t="shared" si="58"/>
        <v>3037.6385551802132</v>
      </c>
      <c r="N174" s="149">
        <f>M174/L174</f>
        <v>893.42310446476858</v>
      </c>
      <c r="O174" s="150">
        <f>L174-I174</f>
        <v>0</v>
      </c>
      <c r="P174" s="151">
        <f>N174-K174</f>
        <v>-130.10630729993727</v>
      </c>
      <c r="Q174" s="152">
        <f>N174/K174</f>
        <v>0.87288464229316476</v>
      </c>
      <c r="R174" s="310"/>
      <c r="S174" s="153">
        <f>S158</f>
        <v>0.70851851851851855</v>
      </c>
      <c r="T174" s="154">
        <f>INDEX(T158:T173,COUNTA(T158:T173))</f>
        <v>0.97184027777777782</v>
      </c>
      <c r="U174" s="155"/>
      <c r="V174" s="181"/>
      <c r="W174" s="182"/>
      <c r="X174" s="149"/>
      <c r="Y174" s="296"/>
      <c r="Z174" s="297"/>
      <c r="AA174" s="189">
        <f>M174-J174</f>
        <v>-442.36144481978681</v>
      </c>
      <c r="AB174" s="152">
        <f>M174/J174</f>
        <v>0.87288464229316476</v>
      </c>
      <c r="AC174" s="315"/>
    </row>
    <row r="176" spans="1:29">
      <c r="Y176" s="294" t="s">
        <v>165</v>
      </c>
      <c r="Z176" s="294"/>
    </row>
    <row r="177" spans="25:26">
      <c r="Y177" s="294" t="s">
        <v>166</v>
      </c>
      <c r="Z177" s="294"/>
    </row>
    <row r="178" spans="25:26">
      <c r="Y178" s="294" t="s">
        <v>167</v>
      </c>
      <c r="Z178" s="294"/>
    </row>
    <row r="179" spans="25:26">
      <c r="Y179" s="294" t="s">
        <v>168</v>
      </c>
      <c r="Z179" s="294"/>
    </row>
    <row r="180" spans="25:26">
      <c r="Y180" s="294" t="s">
        <v>169</v>
      </c>
      <c r="Z180" s="294"/>
    </row>
    <row r="181" spans="25:26">
      <c r="Y181" s="294" t="s">
        <v>170</v>
      </c>
      <c r="Z181" s="294"/>
    </row>
    <row r="182" spans="25:26">
      <c r="Y182" s="294" t="s">
        <v>171</v>
      </c>
      <c r="Z182" s="294"/>
    </row>
    <row r="183" spans="25:26">
      <c r="Y183" s="294" t="s">
        <v>172</v>
      </c>
      <c r="Z183" s="294"/>
    </row>
    <row r="184" spans="25:26">
      <c r="Y184" s="294" t="s">
        <v>173</v>
      </c>
      <c r="Z184" s="294"/>
    </row>
    <row r="185" spans="25:26">
      <c r="Y185" s="294" t="s">
        <v>174</v>
      </c>
      <c r="Z185" s="294"/>
    </row>
    <row r="186" spans="25:26">
      <c r="Y186" s="294" t="s">
        <v>175</v>
      </c>
      <c r="Z186" s="294"/>
    </row>
    <row r="187" spans="25:26">
      <c r="Y187" s="294" t="s">
        <v>176</v>
      </c>
      <c r="Z187" s="294"/>
    </row>
    <row r="188" spans="25:26">
      <c r="Y188" s="294" t="s">
        <v>177</v>
      </c>
      <c r="Z188" s="294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5" type="noConversion"/>
  <conditionalFormatting sqref="O5:O174">
    <cfRule type="cellIs" dxfId="628" priority="1" operator="greaterThan">
      <formula>0</formula>
    </cfRule>
  </conditionalFormatting>
  <conditionalFormatting sqref="P5:P174 AA5:AA174">
    <cfRule type="cellIs" dxfId="627" priority="4" operator="lessThan">
      <formula>0</formula>
    </cfRule>
  </conditionalFormatting>
  <conditionalFormatting sqref="Q5:Q174 AB5:AB174">
    <cfRule type="cellIs" dxfId="626" priority="2" operator="greaterThan">
      <formula>1</formula>
    </cfRule>
    <cfRule type="cellIs" dxfId="625" priority="3" operator="lessThan">
      <formula>0.8</formula>
    </cfRule>
  </conditionalFormatting>
  <conditionalFormatting sqref="AC5:AC6 R5:R174 AC90:AC95">
    <cfRule type="cellIs" dxfId="624" priority="5" operator="lessThan">
      <formula>0.8</formula>
    </cfRule>
  </conditionalFormatting>
  <conditionalFormatting sqref="AC12:AC20">
    <cfRule type="cellIs" dxfId="623" priority="14" operator="lessThan">
      <formula>0.8</formula>
    </cfRule>
  </conditionalFormatting>
  <conditionalFormatting sqref="AC22:AC27">
    <cfRule type="cellIs" dxfId="622" priority="13" operator="lessThan">
      <formula>0.8</formula>
    </cfRule>
  </conditionalFormatting>
  <conditionalFormatting sqref="AC39">
    <cfRule type="cellIs" dxfId="621" priority="12" operator="lessThan">
      <formula>0.8</formula>
    </cfRule>
  </conditionalFormatting>
  <conditionalFormatting sqref="AC56">
    <cfRule type="cellIs" dxfId="620" priority="7" operator="lessThan">
      <formula>0.8</formula>
    </cfRule>
  </conditionalFormatting>
  <conditionalFormatting sqref="AC73:AC78">
    <cfRule type="cellIs" dxfId="619" priority="6" operator="lessThan">
      <formula>0.8</formula>
    </cfRule>
  </conditionalFormatting>
  <conditionalFormatting sqref="AC107">
    <cfRule type="cellIs" dxfId="618" priority="11" operator="lessThan">
      <formula>0.8</formula>
    </cfRule>
  </conditionalFormatting>
  <conditionalFormatting sqref="AC124">
    <cfRule type="cellIs" dxfId="617" priority="10" operator="lessThan">
      <formula>0.8</formula>
    </cfRule>
  </conditionalFormatting>
  <conditionalFormatting sqref="AC141">
    <cfRule type="cellIs" dxfId="616" priority="9" operator="lessThan">
      <formula>0.8</formula>
    </cfRule>
  </conditionalFormatting>
  <conditionalFormatting sqref="AC158:AC163">
    <cfRule type="cellIs" dxfId="615" priority="8" operator="lessThan">
      <formula>0.8</formula>
    </cfRule>
  </conditionalFormatting>
  <dataValidations count="1">
    <dataValidation type="list" allowBlank="1" showInputMessage="1" showErrorMessage="1" sqref="Y5:Z174" xr:uid="{22E6F777-1371-4F01-8ACE-4C9195AD5DDA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EB65A-240D-4247-903E-2E33841AE8E3}">
  <sheetPr codeName="工作表4">
    <tabColor theme="8" tint="0.59999389629810485"/>
    <pageSetUpPr fitToPage="1"/>
  </sheetPr>
  <dimension ref="A1:AK137"/>
  <sheetViews>
    <sheetView zoomScale="85" zoomScaleNormal="85" workbookViewId="0">
      <pane ySplit="4" topLeftCell="A5" activePane="bottomLeft" state="frozen"/>
      <selection pane="bottomLeft" activeCell="K41" sqref="K41"/>
      <selection activeCell="K41" sqref="K41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SUM(F5:F123)</f>
        <v>46058</v>
      </c>
      <c r="E1" s="94" t="s">
        <v>4</v>
      </c>
      <c r="F1" s="95">
        <f>SUM(G5:G123)</f>
        <v>2421900.52</v>
      </c>
      <c r="G1" s="96" t="s">
        <v>85</v>
      </c>
      <c r="H1" s="97">
        <f>L21+L38+L55+L72+L89+L106+L123</f>
        <v>132.58333333333331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46015</v>
      </c>
      <c r="B2" s="353"/>
      <c r="C2" s="98" t="s">
        <v>41</v>
      </c>
      <c r="D2" s="99">
        <f>AVERAGE(N21,N38,N55,N72,N89,N106,N123)</f>
        <v>150.52937703517287</v>
      </c>
      <c r="E2" s="99" t="s">
        <v>92</v>
      </c>
      <c r="F2" s="100">
        <f>F1/D1</f>
        <v>52.583710104650656</v>
      </c>
      <c r="G2" s="101" t="s">
        <v>93</v>
      </c>
      <c r="H2" s="102">
        <f>COUNT(H5:H123)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SUM(Y21+Y38+Y55+Y72+Y89+Y106)</f>
        <v>0</v>
      </c>
      <c r="Z2" s="195">
        <f>SUM(Z21+Z38+Z55+Z72+Z89+Z106)</f>
        <v>0</v>
      </c>
      <c r="AA2" s="398"/>
      <c r="AB2" s="399"/>
      <c r="AC2" s="196">
        <f t="shared" ref="AC2:AD2" si="0">SUM(AC21+AC38+AC55+AC72+AC89+AC106)</f>
        <v>0</v>
      </c>
      <c r="AD2" s="197">
        <f t="shared" si="0"/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16" t="s">
        <v>185</v>
      </c>
      <c r="B5" s="120" t="s">
        <v>186</v>
      </c>
      <c r="C5" s="383" t="s">
        <v>187</v>
      </c>
      <c r="D5" s="383"/>
      <c r="E5" s="162">
        <v>56.77</v>
      </c>
      <c r="F5" s="166">
        <v>3502</v>
      </c>
      <c r="G5" s="163">
        <f t="shared" ref="G5:G9" si="1">E5*F5</f>
        <v>198808.54</v>
      </c>
      <c r="H5" s="164"/>
      <c r="I5" s="165">
        <v>25</v>
      </c>
      <c r="J5" s="166">
        <v>2000</v>
      </c>
      <c r="K5" s="167">
        <f>J5/I5</f>
        <v>80</v>
      </c>
      <c r="L5" s="168">
        <v>25</v>
      </c>
      <c r="M5" s="166">
        <f>F5/V5*60</f>
        <v>1776.162299239222</v>
      </c>
      <c r="N5" s="167">
        <f>M5/L5</f>
        <v>71.046491969568876</v>
      </c>
      <c r="O5" s="169">
        <f>L5-I5</f>
        <v>0</v>
      </c>
      <c r="P5" s="170">
        <f>N5-K5</f>
        <v>-8.9535080304311236</v>
      </c>
      <c r="Q5" s="171">
        <f>N5/K5</f>
        <v>0.88808114961961093</v>
      </c>
      <c r="R5" s="308">
        <f>Q21</f>
        <v>0.88797940186031088</v>
      </c>
      <c r="S5" s="172">
        <v>0.25</v>
      </c>
      <c r="T5" s="173">
        <v>0.3321527777777778</v>
      </c>
      <c r="U5" s="174"/>
      <c r="V5" s="175">
        <v>118.30000000000003</v>
      </c>
      <c r="W5" s="208"/>
      <c r="X5" s="167"/>
      <c r="Y5" s="202"/>
      <c r="Z5" s="203"/>
      <c r="AA5" s="311"/>
      <c r="AB5" s="312"/>
      <c r="AC5" s="202"/>
      <c r="AD5" s="203"/>
      <c r="AE5" s="311"/>
      <c r="AF5" s="312"/>
      <c r="AG5" s="311"/>
      <c r="AH5" s="312"/>
      <c r="AI5" s="204">
        <f>M5-J5</f>
        <v>-223.83770076077803</v>
      </c>
      <c r="AJ5" s="143">
        <f>M5/J5</f>
        <v>0.88808114961961093</v>
      </c>
      <c r="AK5" s="384">
        <f>AJ21</f>
        <v>0.88797940186031088</v>
      </c>
    </row>
    <row r="6" spans="1:37" ht="15.75" customHeight="1">
      <c r="A6" s="317"/>
      <c r="B6" s="106" t="s">
        <v>191</v>
      </c>
      <c r="C6" s="382" t="s">
        <v>192</v>
      </c>
      <c r="D6" s="382"/>
      <c r="E6" s="107">
        <v>77.34</v>
      </c>
      <c r="F6" s="108">
        <v>1532</v>
      </c>
      <c r="G6" s="109">
        <f t="shared" si="1"/>
        <v>118484.88</v>
      </c>
      <c r="H6" s="26"/>
      <c r="I6" s="110">
        <v>25</v>
      </c>
      <c r="J6" s="111">
        <v>2000</v>
      </c>
      <c r="K6" s="112">
        <f t="shared" ref="K6:K42" si="2">J6/I6</f>
        <v>80</v>
      </c>
      <c r="L6" s="113">
        <v>25</v>
      </c>
      <c r="M6" s="111">
        <f>F6/V6*60</f>
        <v>1775.6600128782986</v>
      </c>
      <c r="N6" s="112">
        <f>M6/L6</f>
        <v>71.02640051513194</v>
      </c>
      <c r="O6" s="114">
        <f>L6-I6</f>
        <v>0</v>
      </c>
      <c r="P6" s="115">
        <f>N6-K6</f>
        <v>-8.9735994848680605</v>
      </c>
      <c r="Q6" s="116">
        <f>N6/K6</f>
        <v>0.88783000643914922</v>
      </c>
      <c r="R6" s="309"/>
      <c r="S6" s="47">
        <v>0.33557870370370368</v>
      </c>
      <c r="T6" s="48">
        <v>0.37152777777777779</v>
      </c>
      <c r="U6" s="117">
        <v>4.9333333333332785</v>
      </c>
      <c r="V6" s="118">
        <v>51.766666666666708</v>
      </c>
      <c r="W6" s="119"/>
      <c r="X6" s="123"/>
      <c r="Y6" s="106"/>
      <c r="Z6" s="205"/>
      <c r="AA6" s="300"/>
      <c r="AB6" s="301"/>
      <c r="AC6" s="106"/>
      <c r="AD6" s="205"/>
      <c r="AE6" s="300"/>
      <c r="AF6" s="301"/>
      <c r="AG6" s="300"/>
      <c r="AH6" s="301"/>
      <c r="AI6" s="124">
        <f>M6-J6</f>
        <v>-224.33998712170137</v>
      </c>
      <c r="AJ6" s="116">
        <f>M6/J6</f>
        <v>0.88783000643914933</v>
      </c>
      <c r="AK6" s="380"/>
    </row>
    <row r="7" spans="1:37" ht="15.75" customHeight="1">
      <c r="A7" s="317"/>
      <c r="B7" s="106" t="s">
        <v>191</v>
      </c>
      <c r="C7" s="382" t="s">
        <v>193</v>
      </c>
      <c r="D7" s="382"/>
      <c r="E7" s="107">
        <v>59.52</v>
      </c>
      <c r="F7" s="108">
        <v>3082</v>
      </c>
      <c r="G7" s="109">
        <f t="shared" si="1"/>
        <v>183440.64000000001</v>
      </c>
      <c r="H7" s="26"/>
      <c r="I7" s="110">
        <v>25</v>
      </c>
      <c r="J7" s="111">
        <v>2000</v>
      </c>
      <c r="K7" s="112">
        <f t="shared" si="2"/>
        <v>80</v>
      </c>
      <c r="L7" s="113">
        <v>25</v>
      </c>
      <c r="M7" s="111">
        <f>F7/V7*60</f>
        <v>1781.2168887461867</v>
      </c>
      <c r="N7" s="112">
        <f>M7/L7</f>
        <v>71.248675549847462</v>
      </c>
      <c r="O7" s="114">
        <f>L7-I7</f>
        <v>0</v>
      </c>
      <c r="P7" s="115">
        <f>N7-K7</f>
        <v>-8.7513244501525378</v>
      </c>
      <c r="Q7" s="116">
        <f>N7/K7</f>
        <v>0.89060844437309328</v>
      </c>
      <c r="R7" s="309"/>
      <c r="S7" s="47">
        <v>0.37512731481481482</v>
      </c>
      <c r="T7" s="48">
        <v>0.44722222222222224</v>
      </c>
      <c r="U7" s="117">
        <v>5.1833333333333176</v>
      </c>
      <c r="V7" s="118">
        <v>103.81666666666669</v>
      </c>
      <c r="W7" s="119"/>
      <c r="X7" s="123"/>
      <c r="Y7" s="106"/>
      <c r="Z7" s="205"/>
      <c r="AA7" s="300"/>
      <c r="AB7" s="301"/>
      <c r="AC7" s="106"/>
      <c r="AD7" s="205"/>
      <c r="AE7" s="300"/>
      <c r="AF7" s="301"/>
      <c r="AG7" s="300"/>
      <c r="AH7" s="301"/>
      <c r="AI7" s="124">
        <f>M7-J7</f>
        <v>-218.78311125381333</v>
      </c>
      <c r="AJ7" s="116">
        <f>M7/J7</f>
        <v>0.89060844437309339</v>
      </c>
      <c r="AK7" s="380"/>
    </row>
    <row r="8" spans="1:37" ht="15.75" customHeight="1">
      <c r="A8" s="317"/>
      <c r="B8" s="106" t="s">
        <v>188</v>
      </c>
      <c r="C8" s="382" t="s">
        <v>189</v>
      </c>
      <c r="D8" s="382"/>
      <c r="E8" s="107">
        <v>24.07</v>
      </c>
      <c r="F8" s="108">
        <v>907</v>
      </c>
      <c r="G8" s="109">
        <f t="shared" si="1"/>
        <v>21831.49</v>
      </c>
      <c r="H8" s="26"/>
      <c r="I8" s="110">
        <v>20</v>
      </c>
      <c r="J8" s="111">
        <v>2600</v>
      </c>
      <c r="K8" s="112">
        <f t="shared" si="2"/>
        <v>130</v>
      </c>
      <c r="L8" s="113">
        <v>20</v>
      </c>
      <c r="M8" s="111">
        <f>F8/V8*60</f>
        <v>2305.9322033898293</v>
      </c>
      <c r="N8" s="112">
        <f>M8/L8</f>
        <v>115.29661016949146</v>
      </c>
      <c r="O8" s="114">
        <f>L8-I8</f>
        <v>0</v>
      </c>
      <c r="P8" s="115">
        <f>N8-K8</f>
        <v>-14.703389830508542</v>
      </c>
      <c r="Q8" s="116">
        <f>N8/K8</f>
        <v>0.88689700130378046</v>
      </c>
      <c r="R8" s="309"/>
      <c r="S8" s="47">
        <v>0.45097222222222222</v>
      </c>
      <c r="T8" s="48">
        <v>0.46736111111111112</v>
      </c>
      <c r="U8" s="117">
        <v>5.3999999999999648</v>
      </c>
      <c r="V8" s="118">
        <v>23.600000000000012</v>
      </c>
      <c r="W8" s="119">
        <v>0.46736111111111112</v>
      </c>
      <c r="X8" s="123">
        <v>0.50694444444444442</v>
      </c>
      <c r="Y8" s="106"/>
      <c r="Z8" s="205"/>
      <c r="AA8" s="300"/>
      <c r="AB8" s="301"/>
      <c r="AC8" s="106"/>
      <c r="AD8" s="205"/>
      <c r="AE8" s="300"/>
      <c r="AF8" s="301"/>
      <c r="AG8" s="300"/>
      <c r="AH8" s="301"/>
      <c r="AI8" s="124">
        <f>M8-J8</f>
        <v>-294.06779661017072</v>
      </c>
      <c r="AJ8" s="116">
        <f>M8/J8</f>
        <v>0.88689700130378046</v>
      </c>
      <c r="AK8" s="380"/>
    </row>
    <row r="9" spans="1:37" ht="15.75" customHeight="1">
      <c r="A9" s="317"/>
      <c r="B9" s="106" t="s">
        <v>188</v>
      </c>
      <c r="C9" s="382" t="s">
        <v>190</v>
      </c>
      <c r="D9" s="382"/>
      <c r="E9" s="107">
        <v>29.97</v>
      </c>
      <c r="F9" s="108">
        <v>2193</v>
      </c>
      <c r="G9" s="109">
        <f t="shared" si="1"/>
        <v>65724.209999999992</v>
      </c>
      <c r="H9" s="13"/>
      <c r="I9" s="110">
        <v>20</v>
      </c>
      <c r="J9" s="111">
        <v>2600</v>
      </c>
      <c r="K9" s="112">
        <f t="shared" si="2"/>
        <v>130</v>
      </c>
      <c r="L9" s="126">
        <v>20</v>
      </c>
      <c r="M9" s="111">
        <f>F9/V9*60</f>
        <v>2306.397896581947</v>
      </c>
      <c r="N9" s="112">
        <f>M9/L9</f>
        <v>115.31989482909735</v>
      </c>
      <c r="O9" s="114">
        <f>L9-I9</f>
        <v>0</v>
      </c>
      <c r="P9" s="115">
        <f>N9-K9</f>
        <v>-14.68010517090265</v>
      </c>
      <c r="Q9" s="116">
        <f>N9/K9</f>
        <v>0.88707611406997966</v>
      </c>
      <c r="R9" s="309"/>
      <c r="S9" s="47">
        <v>0.50694444444444442</v>
      </c>
      <c r="T9" s="48">
        <v>0.54656249999999995</v>
      </c>
      <c r="U9" s="117">
        <v>56.999999999999957</v>
      </c>
      <c r="V9" s="118">
        <v>57.049999999999969</v>
      </c>
      <c r="W9" s="119"/>
      <c r="X9" s="123"/>
      <c r="Y9" s="106"/>
      <c r="Z9" s="205"/>
      <c r="AA9" s="300"/>
      <c r="AB9" s="301"/>
      <c r="AC9" s="106"/>
      <c r="AD9" s="205"/>
      <c r="AE9" s="300"/>
      <c r="AF9" s="301"/>
      <c r="AG9" s="300"/>
      <c r="AH9" s="301"/>
      <c r="AI9" s="124">
        <f>M9-J9</f>
        <v>-293.60210341805305</v>
      </c>
      <c r="AJ9" s="116">
        <f>M9/J9</f>
        <v>0.88707611406997955</v>
      </c>
      <c r="AK9" s="380"/>
    </row>
    <row r="10" spans="1:37" ht="15.75" customHeight="1">
      <c r="A10" s="317"/>
      <c r="B10" s="106"/>
      <c r="C10" s="382"/>
      <c r="D10" s="382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47"/>
      <c r="T10" s="48"/>
      <c r="U10" s="117"/>
      <c r="V10" s="118"/>
      <c r="W10" s="119"/>
      <c r="X10" s="123"/>
      <c r="Y10" s="106"/>
      <c r="Z10" s="205"/>
      <c r="AA10" s="300"/>
      <c r="AB10" s="301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17"/>
      <c r="B11" s="106"/>
      <c r="C11" s="382"/>
      <c r="D11" s="382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47"/>
      <c r="T11" s="48"/>
      <c r="U11" s="117"/>
      <c r="V11" s="118"/>
      <c r="W11" s="119"/>
      <c r="X11" s="123"/>
      <c r="Y11" s="106"/>
      <c r="Z11" s="205"/>
      <c r="AA11" s="300"/>
      <c r="AB11" s="301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17"/>
      <c r="B12" s="106"/>
      <c r="C12" s="382"/>
      <c r="D12" s="382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47"/>
      <c r="T12" s="48"/>
      <c r="U12" s="117"/>
      <c r="V12" s="118"/>
      <c r="W12" s="119"/>
      <c r="X12" s="123"/>
      <c r="Y12" s="106"/>
      <c r="Z12" s="205"/>
      <c r="AA12" s="300"/>
      <c r="AB12" s="301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17"/>
      <c r="B13" s="106"/>
      <c r="C13" s="382"/>
      <c r="D13" s="382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47"/>
      <c r="T13" s="48"/>
      <c r="U13" s="117"/>
      <c r="V13" s="118"/>
      <c r="W13" s="119"/>
      <c r="X13" s="123"/>
      <c r="Y13" s="106"/>
      <c r="Z13" s="205"/>
      <c r="AA13" s="300"/>
      <c r="AB13" s="301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17"/>
      <c r="B14" s="106"/>
      <c r="C14" s="382"/>
      <c r="D14" s="382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47"/>
      <c r="T14" s="48"/>
      <c r="U14" s="117"/>
      <c r="V14" s="118"/>
      <c r="W14" s="119"/>
      <c r="X14" s="123"/>
      <c r="Y14" s="106"/>
      <c r="Z14" s="205"/>
      <c r="AA14" s="300"/>
      <c r="AB14" s="301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17"/>
      <c r="B15" s="106"/>
      <c r="C15" s="382"/>
      <c r="D15" s="382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47"/>
      <c r="T15" s="48"/>
      <c r="U15" s="117"/>
      <c r="V15" s="118"/>
      <c r="W15" s="119"/>
      <c r="X15" s="123"/>
      <c r="Y15" s="106"/>
      <c r="Z15" s="205"/>
      <c r="AA15" s="300"/>
      <c r="AB15" s="301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17"/>
      <c r="B16" s="106"/>
      <c r="C16" s="382"/>
      <c r="D16" s="382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47"/>
      <c r="T16" s="48"/>
      <c r="U16" s="117"/>
      <c r="V16" s="118"/>
      <c r="W16" s="119"/>
      <c r="X16" s="123"/>
      <c r="Y16" s="106"/>
      <c r="Z16" s="205"/>
      <c r="AA16" s="300"/>
      <c r="AB16" s="301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17"/>
      <c r="B17" s="106"/>
      <c r="C17" s="382"/>
      <c r="D17" s="382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47"/>
      <c r="T17" s="48"/>
      <c r="U17" s="117"/>
      <c r="V17" s="118"/>
      <c r="W17" s="119"/>
      <c r="X17" s="123"/>
      <c r="Y17" s="106"/>
      <c r="Z17" s="205"/>
      <c r="AA17" s="300"/>
      <c r="AB17" s="301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17"/>
      <c r="B18" s="106"/>
      <c r="C18" s="382"/>
      <c r="D18" s="382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47"/>
      <c r="T18" s="48"/>
      <c r="U18" s="117"/>
      <c r="V18" s="118"/>
      <c r="W18" s="119"/>
      <c r="X18" s="123"/>
      <c r="Y18" s="106"/>
      <c r="Z18" s="205"/>
      <c r="AA18" s="300"/>
      <c r="AB18" s="301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17"/>
      <c r="B19" s="106"/>
      <c r="C19" s="382"/>
      <c r="D19" s="382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47"/>
      <c r="T19" s="48"/>
      <c r="U19" s="117"/>
      <c r="V19" s="118"/>
      <c r="W19" s="119"/>
      <c r="X19" s="123"/>
      <c r="Y19" s="106"/>
      <c r="Z19" s="205"/>
      <c r="AA19" s="300"/>
      <c r="AB19" s="301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17"/>
      <c r="B20" s="106"/>
      <c r="C20" s="382"/>
      <c r="D20" s="382"/>
      <c r="E20" s="209"/>
      <c r="F20" s="10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47"/>
      <c r="T20" s="48"/>
      <c r="U20" s="140"/>
      <c r="V20" s="118"/>
      <c r="W20" s="119"/>
      <c r="X20" s="123"/>
      <c r="Y20" s="106"/>
      <c r="Z20" s="205"/>
      <c r="AA20" s="300"/>
      <c r="AB20" s="301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ht="15.75" customHeight="1" thickBot="1">
      <c r="A21" s="318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3">AVERAGE(I5:I20)</f>
        <v>23</v>
      </c>
      <c r="J21" s="148">
        <f t="shared" si="3"/>
        <v>2240</v>
      </c>
      <c r="K21" s="149">
        <f t="shared" ref="K21" si="4">J21/I21</f>
        <v>97.391304347826093</v>
      </c>
      <c r="L21" s="147">
        <f t="shared" ref="L21:M21" si="5">AVERAGE(L5:L20)</f>
        <v>23</v>
      </c>
      <c r="M21" s="148">
        <f t="shared" si="5"/>
        <v>1989.0738601670964</v>
      </c>
      <c r="N21" s="149">
        <f t="shared" ref="N21:N26" si="6">M21/L21</f>
        <v>86.481472181178106</v>
      </c>
      <c r="O21" s="150">
        <f t="shared" ref="O21:O26" si="7">L21-I21</f>
        <v>0</v>
      </c>
      <c r="P21" s="151">
        <f t="shared" ref="P21:P26" si="8">N21-K21</f>
        <v>-10.909832166647988</v>
      </c>
      <c r="Q21" s="152">
        <f t="shared" ref="Q21:Q26" si="9">N21/K21</f>
        <v>0.88797940186031088</v>
      </c>
      <c r="R21" s="310"/>
      <c r="S21" s="153">
        <f>S5</f>
        <v>0.25</v>
      </c>
      <c r="T21" s="154">
        <f>INDEX(T5:T20,COUNTA(T5:T20))</f>
        <v>0.54656249999999995</v>
      </c>
      <c r="U21" s="155"/>
      <c r="V21" s="181"/>
      <c r="W21" s="182"/>
      <c r="X21" s="149"/>
      <c r="Y21" s="206">
        <f>SUM(Y5:Y20)</f>
        <v>0</v>
      </c>
      <c r="Z21" s="207">
        <f>SUM(Z5:Z20)</f>
        <v>0</v>
      </c>
      <c r="AA21" s="296"/>
      <c r="AB21" s="297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183">
        <f t="shared" ref="AI21:AI26" si="10">M21-J21</f>
        <v>-250.92613983290357</v>
      </c>
      <c r="AJ21" s="152">
        <f t="shared" ref="AJ21:AJ26" si="11">M21/J21</f>
        <v>0.88797940186031088</v>
      </c>
      <c r="AK21" s="381"/>
    </row>
    <row r="22" spans="1:37" ht="15.75" customHeight="1">
      <c r="A22" s="302" t="s">
        <v>194</v>
      </c>
      <c r="B22" s="161" t="s">
        <v>195</v>
      </c>
      <c r="C22" s="306" t="s">
        <v>196</v>
      </c>
      <c r="D22" s="307"/>
      <c r="E22" s="162">
        <v>19.7</v>
      </c>
      <c r="F22" s="174">
        <v>3006</v>
      </c>
      <c r="G22" s="163">
        <f t="shared" ref="G22:G26" si="12">E22*F22</f>
        <v>59218.2</v>
      </c>
      <c r="H22" s="164"/>
      <c r="I22" s="168">
        <v>13</v>
      </c>
      <c r="J22" s="166">
        <v>1200</v>
      </c>
      <c r="K22" s="167">
        <f>J22/I22</f>
        <v>92.307692307692307</v>
      </c>
      <c r="L22" s="168">
        <v>13</v>
      </c>
      <c r="M22" s="166">
        <f>F22/V22*60</f>
        <v>1077.6339374626568</v>
      </c>
      <c r="N22" s="167">
        <f t="shared" si="6"/>
        <v>82.894918266358218</v>
      </c>
      <c r="O22" s="169">
        <f t="shared" si="7"/>
        <v>0</v>
      </c>
      <c r="P22" s="170">
        <f t="shared" si="8"/>
        <v>-9.4127740413340888</v>
      </c>
      <c r="Q22" s="171">
        <f t="shared" si="9"/>
        <v>0.89802828121888068</v>
      </c>
      <c r="R22" s="308">
        <f>Q38</f>
        <v>0.88747618465393208</v>
      </c>
      <c r="S22" s="172">
        <v>0.25</v>
      </c>
      <c r="T22" s="173">
        <v>0.36622685185185183</v>
      </c>
      <c r="U22" s="174"/>
      <c r="V22" s="175">
        <v>167.36666666666665</v>
      </c>
      <c r="W22" s="103"/>
      <c r="X22" s="104"/>
      <c r="Y22" s="202"/>
      <c r="Z22" s="203"/>
      <c r="AA22" s="311"/>
      <c r="AB22" s="312"/>
      <c r="AC22" s="202"/>
      <c r="AD22" s="203"/>
      <c r="AE22" s="311"/>
      <c r="AF22" s="312"/>
      <c r="AG22" s="311"/>
      <c r="AH22" s="312"/>
      <c r="AI22" s="121">
        <f t="shared" si="10"/>
        <v>-122.36606253734317</v>
      </c>
      <c r="AJ22" s="171">
        <f t="shared" si="11"/>
        <v>0.89802828121888068</v>
      </c>
      <c r="AK22" s="379">
        <f>AJ38</f>
        <v>0.88747618465393197</v>
      </c>
    </row>
    <row r="23" spans="1:37" ht="15.75" customHeight="1">
      <c r="A23" s="303"/>
      <c r="B23" s="178" t="s">
        <v>191</v>
      </c>
      <c r="C23" s="298" t="s">
        <v>197</v>
      </c>
      <c r="D23" s="299"/>
      <c r="E23" s="107">
        <v>47.37</v>
      </c>
      <c r="F23" s="117">
        <v>1227</v>
      </c>
      <c r="G23" s="109">
        <f t="shared" si="12"/>
        <v>58122.99</v>
      </c>
      <c r="H23" s="26"/>
      <c r="I23" s="113">
        <v>21</v>
      </c>
      <c r="J23" s="111">
        <v>2000</v>
      </c>
      <c r="K23" s="112">
        <f t="shared" si="2"/>
        <v>95.238095238095241</v>
      </c>
      <c r="L23" s="113">
        <v>21</v>
      </c>
      <c r="M23" s="111">
        <f>F23/V23*60</f>
        <v>1771.8411552346563</v>
      </c>
      <c r="N23" s="112">
        <f t="shared" si="6"/>
        <v>84.373388344507447</v>
      </c>
      <c r="O23" s="114">
        <f t="shared" si="7"/>
        <v>0</v>
      </c>
      <c r="P23" s="115">
        <f t="shared" si="8"/>
        <v>-10.864706893587794</v>
      </c>
      <c r="Q23" s="116">
        <f t="shared" si="9"/>
        <v>0.88592057761732812</v>
      </c>
      <c r="R23" s="309"/>
      <c r="S23" s="47">
        <v>0.36975694444444446</v>
      </c>
      <c r="T23" s="48">
        <v>0.39861111111111114</v>
      </c>
      <c r="U23" s="117">
        <v>5.0833333333333819</v>
      </c>
      <c r="V23" s="118">
        <v>41.550000000000018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300"/>
      <c r="AH23" s="301"/>
      <c r="AI23" s="124">
        <f t="shared" si="10"/>
        <v>-228.1588447653437</v>
      </c>
      <c r="AJ23" s="116">
        <f t="shared" si="11"/>
        <v>0.88592057761732812</v>
      </c>
      <c r="AK23" s="380"/>
    </row>
    <row r="24" spans="1:37" ht="15.75" customHeight="1">
      <c r="A24" s="303"/>
      <c r="B24" s="178" t="s">
        <v>191</v>
      </c>
      <c r="C24" s="298" t="s">
        <v>198</v>
      </c>
      <c r="D24" s="299"/>
      <c r="E24" s="107">
        <v>53.76</v>
      </c>
      <c r="F24" s="117">
        <v>2276</v>
      </c>
      <c r="G24" s="109">
        <f t="shared" si="12"/>
        <v>122357.75999999999</v>
      </c>
      <c r="H24" s="26"/>
      <c r="I24" s="113">
        <v>20</v>
      </c>
      <c r="J24" s="111">
        <v>2000</v>
      </c>
      <c r="K24" s="112">
        <f t="shared" si="2"/>
        <v>100</v>
      </c>
      <c r="L24" s="113">
        <v>20</v>
      </c>
      <c r="M24" s="111">
        <f>F24/V24*60</f>
        <v>1771.2062256809345</v>
      </c>
      <c r="N24" s="112">
        <f t="shared" si="6"/>
        <v>88.560311284046719</v>
      </c>
      <c r="O24" s="114">
        <f t="shared" si="7"/>
        <v>0</v>
      </c>
      <c r="P24" s="115">
        <f t="shared" si="8"/>
        <v>-11.439688715953281</v>
      </c>
      <c r="Q24" s="116">
        <f t="shared" si="9"/>
        <v>0.88560311284046722</v>
      </c>
      <c r="R24" s="309"/>
      <c r="S24" s="47">
        <v>0.40208333333333335</v>
      </c>
      <c r="T24" s="48">
        <v>0.455625</v>
      </c>
      <c r="U24" s="117">
        <v>4.9999999999999822</v>
      </c>
      <c r="V24" s="118">
        <v>77.09999999999998</v>
      </c>
      <c r="W24" s="119"/>
      <c r="X24" s="123"/>
      <c r="Y24" s="106"/>
      <c r="Z24" s="205"/>
      <c r="AA24" s="300"/>
      <c r="AB24" s="301"/>
      <c r="AC24" s="106"/>
      <c r="AD24" s="205"/>
      <c r="AE24" s="300"/>
      <c r="AF24" s="301"/>
      <c r="AG24" s="300"/>
      <c r="AH24" s="301"/>
      <c r="AI24" s="124">
        <f t="shared" si="10"/>
        <v>-228.79377431906551</v>
      </c>
      <c r="AJ24" s="116">
        <f t="shared" si="11"/>
        <v>0.88560311284046722</v>
      </c>
      <c r="AK24" s="380"/>
    </row>
    <row r="25" spans="1:37" ht="15.75" customHeight="1">
      <c r="A25" s="303"/>
      <c r="B25" s="178" t="s">
        <v>191</v>
      </c>
      <c r="C25" s="298" t="s">
        <v>199</v>
      </c>
      <c r="D25" s="299"/>
      <c r="E25" s="107">
        <v>64.97</v>
      </c>
      <c r="F25" s="117">
        <v>647</v>
      </c>
      <c r="G25" s="109">
        <f t="shared" si="12"/>
        <v>42035.59</v>
      </c>
      <c r="H25" s="26"/>
      <c r="I25" s="113">
        <v>20</v>
      </c>
      <c r="J25" s="111">
        <v>2000</v>
      </c>
      <c r="K25" s="112">
        <f t="shared" si="2"/>
        <v>100</v>
      </c>
      <c r="L25" s="113">
        <v>20</v>
      </c>
      <c r="M25" s="111">
        <f>F25/V25*60</f>
        <v>1771.2547528517164</v>
      </c>
      <c r="N25" s="112">
        <f t="shared" si="6"/>
        <v>88.562737642585816</v>
      </c>
      <c r="O25" s="114">
        <f t="shared" si="7"/>
        <v>0</v>
      </c>
      <c r="P25" s="115">
        <f t="shared" si="8"/>
        <v>-11.437262357414184</v>
      </c>
      <c r="Q25" s="116">
        <f t="shared" si="9"/>
        <v>0.8856273764258582</v>
      </c>
      <c r="R25" s="309"/>
      <c r="S25" s="47">
        <v>0.45908564814814817</v>
      </c>
      <c r="T25" s="48">
        <v>0.47430555555555554</v>
      </c>
      <c r="U25" s="117">
        <v>4.9833333333333663</v>
      </c>
      <c r="V25" s="118">
        <v>21.9166666666666</v>
      </c>
      <c r="W25" s="119">
        <v>0.47430555555555554</v>
      </c>
      <c r="X25" s="123">
        <v>0.51462962962962966</v>
      </c>
      <c r="Y25" s="106"/>
      <c r="Z25" s="205"/>
      <c r="AA25" s="300"/>
      <c r="AB25" s="301"/>
      <c r="AC25" s="106"/>
      <c r="AD25" s="205"/>
      <c r="AE25" s="300"/>
      <c r="AF25" s="301"/>
      <c r="AG25" s="300"/>
      <c r="AH25" s="301"/>
      <c r="AI25" s="124">
        <f t="shared" si="10"/>
        <v>-228.74524714828362</v>
      </c>
      <c r="AJ25" s="116">
        <f t="shared" si="11"/>
        <v>0.8856273764258582</v>
      </c>
      <c r="AK25" s="380"/>
    </row>
    <row r="26" spans="1:37" ht="15.75" customHeight="1">
      <c r="A26" s="304"/>
      <c r="B26" s="178" t="s">
        <v>200</v>
      </c>
      <c r="C26" s="298" t="s">
        <v>201</v>
      </c>
      <c r="D26" s="299"/>
      <c r="E26" s="107">
        <v>57.3</v>
      </c>
      <c r="F26" s="117">
        <v>914</v>
      </c>
      <c r="G26" s="109">
        <f t="shared" si="12"/>
        <v>52372.2</v>
      </c>
      <c r="H26" s="13"/>
      <c r="I26" s="126">
        <v>21</v>
      </c>
      <c r="J26" s="111">
        <v>2000</v>
      </c>
      <c r="K26" s="112">
        <f t="shared" si="2"/>
        <v>95.238095238095241</v>
      </c>
      <c r="L26" s="126">
        <v>21</v>
      </c>
      <c r="M26" s="111">
        <f>F26/V26*60</f>
        <v>1772.8448275862108</v>
      </c>
      <c r="N26" s="112">
        <f t="shared" si="6"/>
        <v>84.421182266010035</v>
      </c>
      <c r="O26" s="114">
        <f t="shared" si="7"/>
        <v>0</v>
      </c>
      <c r="P26" s="115">
        <f t="shared" si="8"/>
        <v>-10.816912972085206</v>
      </c>
      <c r="Q26" s="116">
        <f t="shared" si="9"/>
        <v>0.88642241379310538</v>
      </c>
      <c r="R26" s="309"/>
      <c r="S26" s="47">
        <v>0.51462962962962966</v>
      </c>
      <c r="T26" s="48">
        <v>0.53611111111111109</v>
      </c>
      <c r="U26" s="117">
        <v>58.066666666666734</v>
      </c>
      <c r="V26" s="118">
        <v>30.933333333333266</v>
      </c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300"/>
      <c r="AH26" s="301"/>
      <c r="AI26" s="124">
        <f t="shared" si="10"/>
        <v>-227.15517241378916</v>
      </c>
      <c r="AJ26" s="116">
        <f t="shared" si="11"/>
        <v>0.88642241379310538</v>
      </c>
      <c r="AK26" s="380"/>
    </row>
    <row r="27" spans="1:37" ht="15.75" customHeight="1">
      <c r="A27" s="304"/>
      <c r="B27" s="178"/>
      <c r="C27" s="298"/>
      <c r="D27" s="299"/>
      <c r="E27" s="107"/>
      <c r="F27" s="117"/>
      <c r="G27" s="129"/>
      <c r="H27" s="130"/>
      <c r="I27" s="113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300"/>
      <c r="AH27" s="301"/>
      <c r="AI27" s="124"/>
      <c r="AJ27" s="116"/>
      <c r="AK27" s="380"/>
    </row>
    <row r="28" spans="1:37" ht="15.75" customHeight="1">
      <c r="A28" s="304"/>
      <c r="B28" s="178"/>
      <c r="C28" s="298"/>
      <c r="D28" s="299"/>
      <c r="E28" s="107"/>
      <c r="F28" s="117"/>
      <c r="G28" s="129"/>
      <c r="H28" s="68"/>
      <c r="I28" s="126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300"/>
      <c r="AH28" s="301"/>
      <c r="AI28" s="124"/>
      <c r="AJ28" s="116"/>
      <c r="AK28" s="380"/>
    </row>
    <row r="29" spans="1:37" ht="15.75" customHeight="1">
      <c r="A29" s="304"/>
      <c r="B29" s="178"/>
      <c r="C29" s="298"/>
      <c r="D29" s="299"/>
      <c r="E29" s="107"/>
      <c r="F29" s="117"/>
      <c r="G29" s="129"/>
      <c r="H29" s="68"/>
      <c r="I29" s="126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300"/>
      <c r="AH29" s="301"/>
      <c r="AI29" s="124"/>
      <c r="AJ29" s="116"/>
      <c r="AK29" s="380"/>
    </row>
    <row r="30" spans="1:37" ht="15.75" customHeight="1">
      <c r="A30" s="304"/>
      <c r="B30" s="178"/>
      <c r="C30" s="298"/>
      <c r="D30" s="299"/>
      <c r="E30" s="107"/>
      <c r="F30" s="117"/>
      <c r="G30" s="129"/>
      <c r="H30" s="68"/>
      <c r="I30" s="126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300"/>
      <c r="AH30" s="301"/>
      <c r="AI30" s="124"/>
      <c r="AJ30" s="116"/>
      <c r="AK30" s="380"/>
    </row>
    <row r="31" spans="1:37" ht="15.75" customHeight="1">
      <c r="A31" s="304"/>
      <c r="B31" s="178"/>
      <c r="C31" s="298"/>
      <c r="D31" s="299"/>
      <c r="E31" s="107"/>
      <c r="F31" s="117"/>
      <c r="G31" s="129"/>
      <c r="H31" s="68"/>
      <c r="I31" s="126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300"/>
      <c r="AH31" s="301"/>
      <c r="AI31" s="124"/>
      <c r="AJ31" s="116"/>
      <c r="AK31" s="380"/>
    </row>
    <row r="32" spans="1:37" ht="15.75" customHeight="1">
      <c r="A32" s="304"/>
      <c r="B32" s="178"/>
      <c r="C32" s="298"/>
      <c r="D32" s="299"/>
      <c r="E32" s="107"/>
      <c r="F32" s="117"/>
      <c r="G32" s="129"/>
      <c r="H32" s="68"/>
      <c r="I32" s="126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300"/>
      <c r="AH32" s="301"/>
      <c r="AI32" s="124"/>
      <c r="AJ32" s="116"/>
      <c r="AK32" s="380"/>
    </row>
    <row r="33" spans="1:37" ht="15.75" customHeight="1">
      <c r="A33" s="304"/>
      <c r="B33" s="178"/>
      <c r="C33" s="298"/>
      <c r="D33" s="299"/>
      <c r="E33" s="107"/>
      <c r="F33" s="117"/>
      <c r="G33" s="129"/>
      <c r="H33" s="68"/>
      <c r="I33" s="126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300"/>
      <c r="AH33" s="301"/>
      <c r="AI33" s="124"/>
      <c r="AJ33" s="116"/>
      <c r="AK33" s="380"/>
    </row>
    <row r="34" spans="1:37" ht="15.75" customHeight="1">
      <c r="A34" s="304"/>
      <c r="B34" s="178"/>
      <c r="C34" s="298"/>
      <c r="D34" s="299"/>
      <c r="E34" s="107"/>
      <c r="F34" s="117"/>
      <c r="G34" s="129"/>
      <c r="H34" s="68"/>
      <c r="I34" s="126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300"/>
      <c r="AH34" s="301"/>
      <c r="AI34" s="124"/>
      <c r="AJ34" s="116"/>
      <c r="AK34" s="380"/>
    </row>
    <row r="35" spans="1:37" ht="15.75" customHeight="1">
      <c r="A35" s="304"/>
      <c r="B35" s="178"/>
      <c r="C35" s="298"/>
      <c r="D35" s="299"/>
      <c r="E35" s="107"/>
      <c r="F35" s="117"/>
      <c r="G35" s="129"/>
      <c r="H35" s="68"/>
      <c r="I35" s="126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210"/>
      <c r="X35" s="211"/>
      <c r="Y35" s="106"/>
      <c r="Z35" s="205"/>
      <c r="AA35" s="300"/>
      <c r="AB35" s="301"/>
      <c r="AC35" s="106"/>
      <c r="AD35" s="205"/>
      <c r="AE35" s="300"/>
      <c r="AF35" s="301"/>
      <c r="AG35" s="300"/>
      <c r="AH35" s="301"/>
      <c r="AI35" s="124"/>
      <c r="AJ35" s="116"/>
      <c r="AK35" s="380"/>
    </row>
    <row r="36" spans="1:37" ht="15.75" customHeight="1">
      <c r="A36" s="304"/>
      <c r="B36" s="178"/>
      <c r="C36" s="298"/>
      <c r="D36" s="299"/>
      <c r="E36" s="107"/>
      <c r="F36" s="117"/>
      <c r="G36" s="129"/>
      <c r="H36" s="68"/>
      <c r="I36" s="126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212"/>
      <c r="X36" s="213"/>
      <c r="Y36" s="106"/>
      <c r="Z36" s="205"/>
      <c r="AA36" s="300"/>
      <c r="AB36" s="301"/>
      <c r="AC36" s="106"/>
      <c r="AD36" s="205"/>
      <c r="AE36" s="300"/>
      <c r="AF36" s="301"/>
      <c r="AG36" s="300"/>
      <c r="AH36" s="301"/>
      <c r="AI36" s="124"/>
      <c r="AJ36" s="116"/>
      <c r="AK36" s="380"/>
    </row>
    <row r="37" spans="1:37" ht="15.75" customHeight="1">
      <c r="A37" s="304"/>
      <c r="B37" s="106"/>
      <c r="C37" s="298"/>
      <c r="D37" s="299"/>
      <c r="E37" s="185"/>
      <c r="F37" s="108"/>
      <c r="G37" s="139"/>
      <c r="H37" s="68"/>
      <c r="I37" s="126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212"/>
      <c r="X37" s="213"/>
      <c r="Y37" s="106"/>
      <c r="Z37" s="205"/>
      <c r="AA37" s="300"/>
      <c r="AB37" s="301"/>
      <c r="AC37" s="106"/>
      <c r="AD37" s="205"/>
      <c r="AE37" s="300"/>
      <c r="AF37" s="301"/>
      <c r="AG37" s="300"/>
      <c r="AH37" s="301"/>
      <c r="AI37" s="124"/>
      <c r="AJ37" s="116"/>
      <c r="AK37" s="380"/>
    </row>
    <row r="38" spans="1:37" ht="15.75" customHeight="1" thickBot="1">
      <c r="A38" s="305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13">AVERAGE(I22:I37)</f>
        <v>19</v>
      </c>
      <c r="J38" s="148">
        <f t="shared" si="13"/>
        <v>1840</v>
      </c>
      <c r="K38" s="149">
        <f t="shared" ref="K38" si="14">J38/I38</f>
        <v>96.84210526315789</v>
      </c>
      <c r="L38" s="147">
        <f t="shared" ref="L38:M38" si="15">AVERAGE(L22:L37)</f>
        <v>19</v>
      </c>
      <c r="M38" s="148">
        <f t="shared" si="15"/>
        <v>1632.9561797632348</v>
      </c>
      <c r="N38" s="149">
        <f>M38/L38</f>
        <v>85.945062092801834</v>
      </c>
      <c r="O38" s="150">
        <f>L38-I38</f>
        <v>0</v>
      </c>
      <c r="P38" s="151">
        <f>N38-K38</f>
        <v>-10.897043170356056</v>
      </c>
      <c r="Q38" s="152">
        <f>N38/K38</f>
        <v>0.88747618465393208</v>
      </c>
      <c r="R38" s="310"/>
      <c r="S38" s="153">
        <f>S22</f>
        <v>0.25</v>
      </c>
      <c r="T38" s="154">
        <f>INDEX(T22:T37,COUNTA(T22:T37))</f>
        <v>0.53611111111111109</v>
      </c>
      <c r="U38" s="155"/>
      <c r="V38" s="181"/>
      <c r="W38" s="214"/>
      <c r="X38" s="215"/>
      <c r="Y38" s="206">
        <f t="shared" ref="Y38:Z38" si="16">SUM(Y22:Y37)</f>
        <v>0</v>
      </c>
      <c r="Z38" s="207">
        <f t="shared" si="16"/>
        <v>0</v>
      </c>
      <c r="AA38" s="296"/>
      <c r="AB38" s="297"/>
      <c r="AC38" s="206">
        <f t="shared" ref="AC38:AD38" si="17">SUM(AC22:AC37)</f>
        <v>0</v>
      </c>
      <c r="AD38" s="207">
        <f t="shared" si="17"/>
        <v>0</v>
      </c>
      <c r="AE38" s="296"/>
      <c r="AF38" s="297"/>
      <c r="AG38" s="296"/>
      <c r="AH38" s="297"/>
      <c r="AI38" s="183">
        <f>M38-J38</f>
        <v>-207.04382023676521</v>
      </c>
      <c r="AJ38" s="152">
        <f>M38/J38</f>
        <v>0.88747618465393197</v>
      </c>
      <c r="AK38" s="381"/>
    </row>
    <row r="39" spans="1:37" ht="15.75" customHeight="1">
      <c r="A39" s="316" t="s">
        <v>202</v>
      </c>
      <c r="B39" s="161" t="s">
        <v>191</v>
      </c>
      <c r="C39" s="306" t="s">
        <v>203</v>
      </c>
      <c r="D39" s="307"/>
      <c r="E39" s="162">
        <v>59.34</v>
      </c>
      <c r="F39" s="103">
        <v>1184</v>
      </c>
      <c r="G39" s="163">
        <f t="shared" ref="G39:G42" si="18">E39*F39</f>
        <v>70258.559999999998</v>
      </c>
      <c r="H39" s="164"/>
      <c r="I39" s="165">
        <v>24</v>
      </c>
      <c r="J39" s="166">
        <v>2000</v>
      </c>
      <c r="K39" s="167">
        <f>J39/I39</f>
        <v>83.333333333333329</v>
      </c>
      <c r="L39" s="168">
        <v>24</v>
      </c>
      <c r="M39" s="166">
        <f>F39/V39*60</f>
        <v>1771.5710723192042</v>
      </c>
      <c r="N39" s="167">
        <f>M39/L39</f>
        <v>73.815461346633512</v>
      </c>
      <c r="O39" s="169">
        <f>L39-I39</f>
        <v>0</v>
      </c>
      <c r="P39" s="170">
        <f>N39-K39</f>
        <v>-9.5178719866998165</v>
      </c>
      <c r="Q39" s="171">
        <f>N39/K39</f>
        <v>0.8857855361596022</v>
      </c>
      <c r="R39" s="308">
        <f>Q55</f>
        <v>0.88615558834013619</v>
      </c>
      <c r="S39" s="172">
        <v>0.29166666666666669</v>
      </c>
      <c r="T39" s="173">
        <v>0.31951388888888888</v>
      </c>
      <c r="U39" s="174"/>
      <c r="V39" s="175">
        <v>40.099999999999952</v>
      </c>
      <c r="W39" s="173"/>
      <c r="X39" s="184"/>
      <c r="Y39" s="202"/>
      <c r="Z39" s="203"/>
      <c r="AA39" s="311"/>
      <c r="AB39" s="312"/>
      <c r="AC39" s="202"/>
      <c r="AD39" s="203"/>
      <c r="AE39" s="311"/>
      <c r="AF39" s="312"/>
      <c r="AG39" s="311"/>
      <c r="AH39" s="312"/>
      <c r="AI39" s="121">
        <f>M39-J39</f>
        <v>-228.42892768079582</v>
      </c>
      <c r="AJ39" s="171">
        <f>M39/J39</f>
        <v>0.88578553615960209</v>
      </c>
      <c r="AK39" s="313">
        <f>AJ55</f>
        <v>0.88615558834013619</v>
      </c>
    </row>
    <row r="40" spans="1:37" ht="15.75" customHeight="1">
      <c r="A40" s="317"/>
      <c r="B40" s="178" t="s">
        <v>191</v>
      </c>
      <c r="C40" s="298" t="s">
        <v>204</v>
      </c>
      <c r="D40" s="299"/>
      <c r="E40" s="107">
        <v>58.67</v>
      </c>
      <c r="F40" s="108">
        <v>2103</v>
      </c>
      <c r="G40" s="109">
        <f t="shared" si="18"/>
        <v>123383.01000000001</v>
      </c>
      <c r="H40" s="26"/>
      <c r="I40" s="110">
        <v>23</v>
      </c>
      <c r="J40" s="111">
        <v>2000</v>
      </c>
      <c r="K40" s="112">
        <f t="shared" si="2"/>
        <v>86.956521739130437</v>
      </c>
      <c r="L40" s="113">
        <v>23</v>
      </c>
      <c r="M40" s="111">
        <f>F40/V40*60</f>
        <v>1775.5159474671686</v>
      </c>
      <c r="N40" s="112">
        <f>M40/L40</f>
        <v>77.196345542050807</v>
      </c>
      <c r="O40" s="114">
        <f>L40-I40</f>
        <v>0</v>
      </c>
      <c r="P40" s="115">
        <f>N40-K40</f>
        <v>-9.7601761970796304</v>
      </c>
      <c r="Q40" s="116">
        <f>N40/K40</f>
        <v>0.88775797373358423</v>
      </c>
      <c r="R40" s="309"/>
      <c r="S40" s="47">
        <v>0.32291666666666669</v>
      </c>
      <c r="T40" s="48">
        <v>0.3722685185185185</v>
      </c>
      <c r="U40" s="117">
        <v>4.9000000000000465</v>
      </c>
      <c r="V40" s="118">
        <v>71.066666666666606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300"/>
      <c r="AH40" s="301"/>
      <c r="AI40" s="124">
        <f>M40-J40</f>
        <v>-224.48405253283136</v>
      </c>
      <c r="AJ40" s="116">
        <f>M40/J40</f>
        <v>0.88775797373358434</v>
      </c>
      <c r="AK40" s="314"/>
    </row>
    <row r="41" spans="1:37" ht="15.75" customHeight="1">
      <c r="A41" s="317"/>
      <c r="B41" s="178" t="s">
        <v>191</v>
      </c>
      <c r="C41" s="298" t="s">
        <v>205</v>
      </c>
      <c r="D41" s="299"/>
      <c r="E41" s="107">
        <v>59.54</v>
      </c>
      <c r="F41" s="108">
        <v>2119</v>
      </c>
      <c r="G41" s="109">
        <f t="shared" si="18"/>
        <v>126165.26</v>
      </c>
      <c r="H41" s="26"/>
      <c r="I41" s="110">
        <v>23</v>
      </c>
      <c r="J41" s="111">
        <v>2000</v>
      </c>
      <c r="K41" s="112">
        <f t="shared" si="2"/>
        <v>86.956521739130437</v>
      </c>
      <c r="L41" s="113">
        <v>23</v>
      </c>
      <c r="M41" s="111">
        <f>F41/V41*60</f>
        <v>1769.5198329853872</v>
      </c>
      <c r="N41" s="112">
        <f>M41/L41</f>
        <v>76.935644912408137</v>
      </c>
      <c r="O41" s="114">
        <f>L41-I41</f>
        <v>0</v>
      </c>
      <c r="P41" s="115">
        <f>N41-K41</f>
        <v>-10.020876826722301</v>
      </c>
      <c r="Q41" s="116">
        <f>N41/K41</f>
        <v>0.88475991649269359</v>
      </c>
      <c r="R41" s="309"/>
      <c r="S41" s="47">
        <v>0.37579861111111112</v>
      </c>
      <c r="T41" s="48">
        <v>0.42569444444444443</v>
      </c>
      <c r="U41" s="117">
        <v>5.0833333333333819</v>
      </c>
      <c r="V41" s="118">
        <v>71.849999999999966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300"/>
      <c r="AH41" s="301"/>
      <c r="AI41" s="124">
        <f>M41-J41</f>
        <v>-230.48016701461279</v>
      </c>
      <c r="AJ41" s="116">
        <f>M41/J41</f>
        <v>0.88475991649269359</v>
      </c>
      <c r="AK41" s="314"/>
    </row>
    <row r="42" spans="1:37" ht="15.75" customHeight="1">
      <c r="A42" s="317"/>
      <c r="B42" s="178" t="s">
        <v>191</v>
      </c>
      <c r="C42" s="298" t="s">
        <v>206</v>
      </c>
      <c r="D42" s="299"/>
      <c r="E42" s="107">
        <v>71.55</v>
      </c>
      <c r="F42" s="108">
        <v>1652</v>
      </c>
      <c r="G42" s="109">
        <f t="shared" si="18"/>
        <v>118200.59999999999</v>
      </c>
      <c r="H42" s="26"/>
      <c r="I42" s="110">
        <v>22</v>
      </c>
      <c r="J42" s="111">
        <v>2000</v>
      </c>
      <c r="K42" s="112">
        <f t="shared" si="2"/>
        <v>90.909090909090907</v>
      </c>
      <c r="L42" s="113">
        <v>22</v>
      </c>
      <c r="M42" s="111">
        <f>F42/V42*60</f>
        <v>1772.6378539493301</v>
      </c>
      <c r="N42" s="112">
        <f>M42/L42</f>
        <v>80.574447906787725</v>
      </c>
      <c r="O42" s="114">
        <f>L42-I42</f>
        <v>0</v>
      </c>
      <c r="P42" s="115">
        <f>N42-K42</f>
        <v>-10.334643002303181</v>
      </c>
      <c r="Q42" s="116">
        <f>N42/K42</f>
        <v>0.88631892697466497</v>
      </c>
      <c r="R42" s="309"/>
      <c r="S42" s="47">
        <v>0.42922453703703706</v>
      </c>
      <c r="T42" s="48">
        <v>0.46805555555555556</v>
      </c>
      <c r="U42" s="117">
        <v>5.0833333333333819</v>
      </c>
      <c r="V42" s="118">
        <v>55.916666666666643</v>
      </c>
      <c r="W42" s="119"/>
      <c r="X42" s="123"/>
      <c r="Y42" s="106"/>
      <c r="Z42" s="205"/>
      <c r="AA42" s="300"/>
      <c r="AB42" s="301"/>
      <c r="AC42" s="106"/>
      <c r="AD42" s="205"/>
      <c r="AE42" s="300"/>
      <c r="AF42" s="301"/>
      <c r="AG42" s="300"/>
      <c r="AH42" s="301"/>
      <c r="AI42" s="124">
        <f>M42-J42</f>
        <v>-227.36214605066993</v>
      </c>
      <c r="AJ42" s="116">
        <f>M42/J42</f>
        <v>0.88631892697466508</v>
      </c>
      <c r="AK42" s="314"/>
    </row>
    <row r="43" spans="1:37" ht="15.75" customHeight="1">
      <c r="A43" s="317"/>
      <c r="B43" s="178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23"/>
      <c r="Y43" s="106"/>
      <c r="Z43" s="205"/>
      <c r="AA43" s="300"/>
      <c r="AB43" s="301"/>
      <c r="AC43" s="106"/>
      <c r="AD43" s="205"/>
      <c r="AE43" s="300"/>
      <c r="AF43" s="301"/>
      <c r="AG43" s="300"/>
      <c r="AH43" s="301"/>
      <c r="AI43" s="124"/>
      <c r="AJ43" s="116"/>
      <c r="AK43" s="314"/>
    </row>
    <row r="44" spans="1:37" ht="15.75" customHeight="1">
      <c r="A44" s="317"/>
      <c r="B44" s="178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300"/>
      <c r="AH44" s="301"/>
      <c r="AI44" s="124"/>
      <c r="AJ44" s="116"/>
      <c r="AK44" s="314"/>
    </row>
    <row r="45" spans="1:37" ht="15.75" customHeight="1">
      <c r="A45" s="317"/>
      <c r="B45" s="178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127"/>
      <c r="T45" s="128"/>
      <c r="U45" s="117"/>
      <c r="V45" s="118"/>
      <c r="W45" s="128"/>
      <c r="X45" s="216"/>
      <c r="Y45" s="106"/>
      <c r="Z45" s="205"/>
      <c r="AA45" s="300"/>
      <c r="AB45" s="301"/>
      <c r="AC45" s="106"/>
      <c r="AD45" s="205"/>
      <c r="AE45" s="300"/>
      <c r="AF45" s="301"/>
      <c r="AG45" s="300"/>
      <c r="AH45" s="301"/>
      <c r="AI45" s="124"/>
      <c r="AJ45" s="116"/>
      <c r="AK45" s="314"/>
    </row>
    <row r="46" spans="1:37" ht="15.75" customHeight="1">
      <c r="A46" s="317"/>
      <c r="B46" s="178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127"/>
      <c r="T46" s="128"/>
      <c r="U46" s="117"/>
      <c r="V46" s="118"/>
      <c r="W46" s="128"/>
      <c r="X46" s="216"/>
      <c r="Y46" s="106"/>
      <c r="Z46" s="205"/>
      <c r="AA46" s="300"/>
      <c r="AB46" s="301"/>
      <c r="AC46" s="106"/>
      <c r="AD46" s="205"/>
      <c r="AE46" s="300"/>
      <c r="AF46" s="301"/>
      <c r="AG46" s="300"/>
      <c r="AH46" s="301"/>
      <c r="AI46" s="124"/>
      <c r="AJ46" s="116"/>
      <c r="AK46" s="314"/>
    </row>
    <row r="47" spans="1:37" ht="15.75" customHeight="1">
      <c r="A47" s="317"/>
      <c r="B47" s="178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18"/>
      <c r="W47" s="128"/>
      <c r="X47" s="216"/>
      <c r="Y47" s="106"/>
      <c r="Z47" s="205"/>
      <c r="AA47" s="300"/>
      <c r="AB47" s="301"/>
      <c r="AC47" s="106"/>
      <c r="AD47" s="205"/>
      <c r="AE47" s="300"/>
      <c r="AF47" s="301"/>
      <c r="AG47" s="300"/>
      <c r="AH47" s="301"/>
      <c r="AI47" s="124"/>
      <c r="AJ47" s="116"/>
      <c r="AK47" s="314"/>
    </row>
    <row r="48" spans="1:37" ht="15.75" customHeight="1">
      <c r="A48" s="317"/>
      <c r="B48" s="178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18"/>
      <c r="W48" s="128"/>
      <c r="X48" s="216"/>
      <c r="Y48" s="106"/>
      <c r="Z48" s="205"/>
      <c r="AA48" s="300"/>
      <c r="AB48" s="301"/>
      <c r="AC48" s="106"/>
      <c r="AD48" s="205"/>
      <c r="AE48" s="300"/>
      <c r="AF48" s="301"/>
      <c r="AG48" s="300"/>
      <c r="AH48" s="301"/>
      <c r="AI48" s="124"/>
      <c r="AJ48" s="116"/>
      <c r="AK48" s="314"/>
    </row>
    <row r="49" spans="1:37" ht="15.75" customHeight="1">
      <c r="A49" s="317"/>
      <c r="B49" s="178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18"/>
      <c r="W49" s="128"/>
      <c r="X49" s="216"/>
      <c r="Y49" s="106"/>
      <c r="Z49" s="205"/>
      <c r="AA49" s="300"/>
      <c r="AB49" s="301"/>
      <c r="AC49" s="106"/>
      <c r="AD49" s="205"/>
      <c r="AE49" s="300"/>
      <c r="AF49" s="301"/>
      <c r="AG49" s="300"/>
      <c r="AH49" s="301"/>
      <c r="AI49" s="124"/>
      <c r="AJ49" s="116"/>
      <c r="AK49" s="314"/>
    </row>
    <row r="50" spans="1:37" ht="15.75" customHeight="1">
      <c r="A50" s="317"/>
      <c r="B50" s="178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18"/>
      <c r="W50" s="128"/>
      <c r="X50" s="216"/>
      <c r="Y50" s="106"/>
      <c r="Z50" s="205"/>
      <c r="AA50" s="300"/>
      <c r="AB50" s="301"/>
      <c r="AC50" s="106"/>
      <c r="AD50" s="205"/>
      <c r="AE50" s="300"/>
      <c r="AF50" s="301"/>
      <c r="AG50" s="300"/>
      <c r="AH50" s="301"/>
      <c r="AI50" s="124"/>
      <c r="AJ50" s="116"/>
      <c r="AK50" s="314"/>
    </row>
    <row r="51" spans="1:37" ht="15.75" customHeight="1">
      <c r="A51" s="317"/>
      <c r="B51" s="178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18"/>
      <c r="W51" s="128"/>
      <c r="X51" s="216"/>
      <c r="Y51" s="106"/>
      <c r="Z51" s="205"/>
      <c r="AA51" s="300"/>
      <c r="AB51" s="301"/>
      <c r="AC51" s="106"/>
      <c r="AD51" s="205"/>
      <c r="AE51" s="300"/>
      <c r="AF51" s="301"/>
      <c r="AG51" s="300"/>
      <c r="AH51" s="301"/>
      <c r="AI51" s="124"/>
      <c r="AJ51" s="116"/>
      <c r="AK51" s="314"/>
    </row>
    <row r="52" spans="1:37" ht="15.75" customHeight="1">
      <c r="A52" s="317"/>
      <c r="B52" s="178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18"/>
      <c r="W52" s="128"/>
      <c r="X52" s="216"/>
      <c r="Y52" s="106"/>
      <c r="Z52" s="205"/>
      <c r="AA52" s="300"/>
      <c r="AB52" s="301"/>
      <c r="AC52" s="106"/>
      <c r="AD52" s="205"/>
      <c r="AE52" s="300"/>
      <c r="AF52" s="301"/>
      <c r="AG52" s="300"/>
      <c r="AH52" s="301"/>
      <c r="AI52" s="124"/>
      <c r="AJ52" s="116"/>
      <c r="AK52" s="314"/>
    </row>
    <row r="53" spans="1:37" ht="15.75" customHeight="1">
      <c r="A53" s="317"/>
      <c r="B53" s="178"/>
      <c r="C53" s="298"/>
      <c r="D53" s="299"/>
      <c r="E53" s="107"/>
      <c r="F53" s="13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18"/>
      <c r="W53" s="128"/>
      <c r="X53" s="216"/>
      <c r="Y53" s="106"/>
      <c r="Z53" s="205"/>
      <c r="AA53" s="300"/>
      <c r="AB53" s="301"/>
      <c r="AC53" s="106"/>
      <c r="AD53" s="205"/>
      <c r="AE53" s="300"/>
      <c r="AF53" s="301"/>
      <c r="AG53" s="300"/>
      <c r="AH53" s="301"/>
      <c r="AI53" s="124"/>
      <c r="AJ53" s="116"/>
      <c r="AK53" s="314"/>
    </row>
    <row r="54" spans="1:37" ht="15.75" customHeight="1">
      <c r="A54" s="317"/>
      <c r="B54" s="178"/>
      <c r="C54" s="298"/>
      <c r="D54" s="299"/>
      <c r="E54" s="179"/>
      <c r="F54" s="13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106"/>
      <c r="Z54" s="205"/>
      <c r="AA54" s="300"/>
      <c r="AB54" s="301"/>
      <c r="AC54" s="106"/>
      <c r="AD54" s="205"/>
      <c r="AE54" s="300"/>
      <c r="AF54" s="301"/>
      <c r="AG54" s="300"/>
      <c r="AH54" s="301"/>
      <c r="AI54" s="180"/>
      <c r="AJ54" s="133"/>
      <c r="AK54" s="314"/>
    </row>
    <row r="55" spans="1:37" ht="15.75" customHeight="1" thickBot="1">
      <c r="A55" s="318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9">AVERAGE(I39:I54)</f>
        <v>23</v>
      </c>
      <c r="J55" s="148">
        <f t="shared" si="19"/>
        <v>2000</v>
      </c>
      <c r="K55" s="149">
        <f t="shared" ref="K55" si="20">J55/I55</f>
        <v>86.956521739130437</v>
      </c>
      <c r="L55" s="147">
        <f t="shared" ref="L55:M55" si="21">AVERAGE(L39:L54)</f>
        <v>23</v>
      </c>
      <c r="M55" s="148">
        <f t="shared" si="21"/>
        <v>1772.3111766802724</v>
      </c>
      <c r="N55" s="149">
        <f t="shared" ref="N55:N61" si="22">M55/L55</f>
        <v>77.057007681750974</v>
      </c>
      <c r="O55" s="150">
        <f t="shared" ref="O55:O61" si="23">L55-I55</f>
        <v>0</v>
      </c>
      <c r="P55" s="151">
        <f t="shared" ref="P55:P61" si="24">N55-K55</f>
        <v>-9.8995140573794629</v>
      </c>
      <c r="Q55" s="152">
        <f t="shared" ref="Q55:Q61" si="25">N55/K55</f>
        <v>0.88615558834013619</v>
      </c>
      <c r="R55" s="310"/>
      <c r="S55" s="153">
        <f>S39</f>
        <v>0.29166666666666669</v>
      </c>
      <c r="T55" s="154">
        <f>INDEX(T39:T54,COUNTA(T39:T54))</f>
        <v>0.46805555555555556</v>
      </c>
      <c r="U55" s="155"/>
      <c r="V55" s="181"/>
      <c r="W55" s="182"/>
      <c r="X55" s="149"/>
      <c r="Y55" s="206">
        <f t="shared" ref="Y55:Z55" si="26">SUM(Y39:Y54)</f>
        <v>0</v>
      </c>
      <c r="Z55" s="207">
        <f t="shared" si="26"/>
        <v>0</v>
      </c>
      <c r="AA55" s="296"/>
      <c r="AB55" s="297"/>
      <c r="AC55" s="206">
        <f t="shared" ref="AC55:AD55" si="27">SUM(AC39:AC54)</f>
        <v>0</v>
      </c>
      <c r="AD55" s="207">
        <f t="shared" si="27"/>
        <v>0</v>
      </c>
      <c r="AE55" s="296"/>
      <c r="AF55" s="297"/>
      <c r="AG55" s="296"/>
      <c r="AH55" s="297"/>
      <c r="AI55" s="183">
        <f t="shared" ref="AI55:AI61" si="28">M55-J55</f>
        <v>-227.68882331972759</v>
      </c>
      <c r="AJ55" s="152">
        <f t="shared" ref="AJ55:AJ61" si="29">M55/J55</f>
        <v>0.88615558834013619</v>
      </c>
      <c r="AK55" s="315"/>
    </row>
    <row r="56" spans="1:37" ht="15.75" customHeight="1">
      <c r="A56" s="302" t="s">
        <v>207</v>
      </c>
      <c r="B56" s="120" t="s">
        <v>200</v>
      </c>
      <c r="C56" s="383" t="s">
        <v>208</v>
      </c>
      <c r="D56" s="383"/>
      <c r="E56" s="162">
        <v>57.3</v>
      </c>
      <c r="F56" s="103">
        <v>1934</v>
      </c>
      <c r="G56" s="163">
        <f t="shared" ref="G56:G61" si="30">E56*F56</f>
        <v>110818.2</v>
      </c>
      <c r="H56" s="164"/>
      <c r="I56" s="165">
        <v>22</v>
      </c>
      <c r="J56" s="166">
        <v>1800</v>
      </c>
      <c r="K56" s="167">
        <f>J56/I56</f>
        <v>81.818181818181813</v>
      </c>
      <c r="L56" s="168">
        <v>22</v>
      </c>
      <c r="M56" s="166">
        <f t="shared" ref="M56:M61" si="31">F56/V56*60</f>
        <v>1595.051546391752</v>
      </c>
      <c r="N56" s="167">
        <f t="shared" si="22"/>
        <v>72.502343017806908</v>
      </c>
      <c r="O56" s="169">
        <f t="shared" si="23"/>
        <v>0</v>
      </c>
      <c r="P56" s="170">
        <f t="shared" si="24"/>
        <v>-9.3158388003749053</v>
      </c>
      <c r="Q56" s="171">
        <f t="shared" si="25"/>
        <v>0.88613974799541784</v>
      </c>
      <c r="R56" s="308">
        <f>Q72</f>
        <v>0.88554723770196719</v>
      </c>
      <c r="S56" s="172">
        <v>0.29184027777777777</v>
      </c>
      <c r="T56" s="173">
        <v>0.34236111111111112</v>
      </c>
      <c r="U56" s="174"/>
      <c r="V56" s="175">
        <v>72.750000000000028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311"/>
      <c r="AH56" s="312"/>
      <c r="AI56" s="121">
        <f t="shared" si="28"/>
        <v>-204.94845360824797</v>
      </c>
      <c r="AJ56" s="171">
        <f t="shared" si="29"/>
        <v>0.88613974799541784</v>
      </c>
      <c r="AK56" s="313">
        <f>AJ72</f>
        <v>0.88554723770196719</v>
      </c>
    </row>
    <row r="57" spans="1:37" ht="15.75" customHeight="1">
      <c r="A57" s="303"/>
      <c r="B57" s="106" t="s">
        <v>209</v>
      </c>
      <c r="C57" s="382" t="s">
        <v>210</v>
      </c>
      <c r="D57" s="382"/>
      <c r="E57" s="107">
        <v>71.84</v>
      </c>
      <c r="F57" s="108">
        <v>687</v>
      </c>
      <c r="G57" s="109">
        <f t="shared" si="30"/>
        <v>49354.080000000002</v>
      </c>
      <c r="H57" s="26"/>
      <c r="I57" s="110">
        <v>19</v>
      </c>
      <c r="J57" s="111">
        <v>1800</v>
      </c>
      <c r="K57" s="112">
        <f t="shared" ref="K57:K61" si="32">J57/I57</f>
        <v>94.736842105263165</v>
      </c>
      <c r="L57" s="113">
        <v>19</v>
      </c>
      <c r="M57" s="111">
        <f t="shared" si="31"/>
        <v>1597.674418604654</v>
      </c>
      <c r="N57" s="112">
        <f t="shared" si="22"/>
        <v>84.088127294981788</v>
      </c>
      <c r="O57" s="114">
        <f t="shared" si="23"/>
        <v>0</v>
      </c>
      <c r="P57" s="115">
        <f t="shared" si="24"/>
        <v>-10.648714810281376</v>
      </c>
      <c r="Q57" s="116">
        <f t="shared" si="25"/>
        <v>0.88759689922480767</v>
      </c>
      <c r="R57" s="309"/>
      <c r="S57" s="47">
        <v>0.34597222222222224</v>
      </c>
      <c r="T57" s="48">
        <v>0.36388888888888887</v>
      </c>
      <c r="U57" s="117">
        <v>5.2000000000000135</v>
      </c>
      <c r="V57" s="118">
        <v>25.799999999999955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300"/>
      <c r="AH57" s="301"/>
      <c r="AI57" s="124">
        <f t="shared" si="28"/>
        <v>-202.32558139534603</v>
      </c>
      <c r="AJ57" s="116">
        <f t="shared" si="29"/>
        <v>0.88759689922480778</v>
      </c>
      <c r="AK57" s="314"/>
    </row>
    <row r="58" spans="1:37" ht="15.75" customHeight="1">
      <c r="A58" s="303"/>
      <c r="B58" s="106" t="s">
        <v>209</v>
      </c>
      <c r="C58" s="382" t="s">
        <v>211</v>
      </c>
      <c r="D58" s="382"/>
      <c r="E58" s="107">
        <v>72.400000000000006</v>
      </c>
      <c r="F58" s="108">
        <v>524</v>
      </c>
      <c r="G58" s="109">
        <f t="shared" si="30"/>
        <v>37937.600000000006</v>
      </c>
      <c r="H58" s="26"/>
      <c r="I58" s="110">
        <v>18</v>
      </c>
      <c r="J58" s="111">
        <v>1800</v>
      </c>
      <c r="K58" s="112">
        <f t="shared" si="32"/>
        <v>100</v>
      </c>
      <c r="L58" s="113">
        <v>18</v>
      </c>
      <c r="M58" s="111">
        <f t="shared" si="31"/>
        <v>1598.6440677966114</v>
      </c>
      <c r="N58" s="112">
        <f t="shared" si="22"/>
        <v>88.813559322033967</v>
      </c>
      <c r="O58" s="114">
        <f t="shared" si="23"/>
        <v>0</v>
      </c>
      <c r="P58" s="115">
        <f t="shared" si="24"/>
        <v>-11.186440677966033</v>
      </c>
      <c r="Q58" s="116">
        <f t="shared" si="25"/>
        <v>0.88813559322033964</v>
      </c>
      <c r="R58" s="309"/>
      <c r="S58" s="47">
        <v>0.36759259259259258</v>
      </c>
      <c r="T58" s="48">
        <v>0.38124999999999998</v>
      </c>
      <c r="U58" s="117">
        <v>5.333333333333341</v>
      </c>
      <c r="V58" s="118">
        <v>19.66666666666665</v>
      </c>
      <c r="W58" s="119"/>
      <c r="X58" s="123"/>
      <c r="Y58" s="106"/>
      <c r="Z58" s="205"/>
      <c r="AA58" s="300"/>
      <c r="AB58" s="301"/>
      <c r="AC58" s="106"/>
      <c r="AD58" s="205"/>
      <c r="AE58" s="300"/>
      <c r="AF58" s="301"/>
      <c r="AG58" s="300"/>
      <c r="AH58" s="301"/>
      <c r="AI58" s="124">
        <f t="shared" si="28"/>
        <v>-201.35593220338865</v>
      </c>
      <c r="AJ58" s="116">
        <f t="shared" si="29"/>
        <v>0.88813559322033964</v>
      </c>
      <c r="AK58" s="314"/>
    </row>
    <row r="59" spans="1:37" ht="15.75" customHeight="1">
      <c r="A59" s="303"/>
      <c r="B59" s="106" t="s">
        <v>209</v>
      </c>
      <c r="C59" s="382" t="s">
        <v>212</v>
      </c>
      <c r="D59" s="382"/>
      <c r="E59" s="107">
        <v>32.06</v>
      </c>
      <c r="F59" s="108">
        <v>336</v>
      </c>
      <c r="G59" s="109">
        <f t="shared" si="30"/>
        <v>10772.16</v>
      </c>
      <c r="H59" s="26"/>
      <c r="I59" s="110">
        <v>19</v>
      </c>
      <c r="J59" s="111">
        <v>3600</v>
      </c>
      <c r="K59" s="112">
        <f t="shared" si="32"/>
        <v>189.47368421052633</v>
      </c>
      <c r="L59" s="113">
        <v>19</v>
      </c>
      <c r="M59" s="111">
        <f t="shared" si="31"/>
        <v>3174.8031496063227</v>
      </c>
      <c r="N59" s="112">
        <f t="shared" si="22"/>
        <v>167.09490261085909</v>
      </c>
      <c r="O59" s="114">
        <f t="shared" si="23"/>
        <v>0</v>
      </c>
      <c r="P59" s="115">
        <f t="shared" si="24"/>
        <v>-22.378781599667235</v>
      </c>
      <c r="Q59" s="116">
        <f t="shared" si="25"/>
        <v>0.8818897637795341</v>
      </c>
      <c r="R59" s="309"/>
      <c r="S59" s="47">
        <v>0.38472222222222224</v>
      </c>
      <c r="T59" s="48">
        <v>0.38913194444444443</v>
      </c>
      <c r="U59" s="117">
        <v>5.0000000000000622</v>
      </c>
      <c r="V59" s="118">
        <v>6.3499999999999535</v>
      </c>
      <c r="W59" s="119"/>
      <c r="X59" s="123"/>
      <c r="Y59" s="106"/>
      <c r="Z59" s="205"/>
      <c r="AA59" s="300"/>
      <c r="AB59" s="301"/>
      <c r="AC59" s="106"/>
      <c r="AD59" s="205"/>
      <c r="AE59" s="300"/>
      <c r="AF59" s="301"/>
      <c r="AG59" s="300"/>
      <c r="AH59" s="301"/>
      <c r="AI59" s="217">
        <f t="shared" si="28"/>
        <v>-425.19685039367732</v>
      </c>
      <c r="AJ59" s="218">
        <f t="shared" si="29"/>
        <v>0.8818897637795341</v>
      </c>
      <c r="AK59" s="314"/>
    </row>
    <row r="60" spans="1:37" ht="15.75" customHeight="1">
      <c r="A60" s="304"/>
      <c r="B60" s="106" t="s">
        <v>195</v>
      </c>
      <c r="C60" s="382" t="s">
        <v>213</v>
      </c>
      <c r="D60" s="382"/>
      <c r="E60" s="107">
        <v>57.73</v>
      </c>
      <c r="F60" s="111">
        <v>758</v>
      </c>
      <c r="G60" s="109">
        <f t="shared" si="30"/>
        <v>43759.34</v>
      </c>
      <c r="H60" s="13"/>
      <c r="I60" s="110">
        <v>22</v>
      </c>
      <c r="J60" s="111">
        <v>1800</v>
      </c>
      <c r="K60" s="112">
        <f t="shared" si="32"/>
        <v>81.818181818181813</v>
      </c>
      <c r="L60" s="126">
        <v>22</v>
      </c>
      <c r="M60" s="111">
        <f t="shared" si="31"/>
        <v>1594.8568088836932</v>
      </c>
      <c r="N60" s="112">
        <f t="shared" si="22"/>
        <v>72.493491312895145</v>
      </c>
      <c r="O60" s="114">
        <f t="shared" si="23"/>
        <v>0</v>
      </c>
      <c r="P60" s="115">
        <f t="shared" si="24"/>
        <v>-9.324690505286668</v>
      </c>
      <c r="Q60" s="116">
        <f t="shared" si="25"/>
        <v>0.88603156049094067</v>
      </c>
      <c r="R60" s="309"/>
      <c r="S60" s="47">
        <v>0.39269675925925923</v>
      </c>
      <c r="T60" s="48">
        <v>0.41249999999999998</v>
      </c>
      <c r="U60" s="117">
        <v>5.1333333333333098</v>
      </c>
      <c r="V60" s="118">
        <v>28.516666666666673</v>
      </c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300"/>
      <c r="AH60" s="301"/>
      <c r="AI60" s="217">
        <f t="shared" si="28"/>
        <v>-205.14319111630675</v>
      </c>
      <c r="AJ60" s="218">
        <f t="shared" si="29"/>
        <v>0.88603156049094067</v>
      </c>
      <c r="AK60" s="314"/>
    </row>
    <row r="61" spans="1:37" ht="15.75" customHeight="1">
      <c r="A61" s="304"/>
      <c r="B61" s="106" t="s">
        <v>195</v>
      </c>
      <c r="C61" s="382" t="s">
        <v>214</v>
      </c>
      <c r="D61" s="382"/>
      <c r="E61" s="107">
        <v>57.73</v>
      </c>
      <c r="F61" s="111">
        <v>849</v>
      </c>
      <c r="G61" s="129">
        <f t="shared" si="30"/>
        <v>49012.77</v>
      </c>
      <c r="H61" s="130"/>
      <c r="I61" s="110">
        <v>22</v>
      </c>
      <c r="J61" s="111">
        <v>1800</v>
      </c>
      <c r="K61" s="112">
        <f t="shared" si="32"/>
        <v>81.818181818181813</v>
      </c>
      <c r="L61" s="113">
        <v>22</v>
      </c>
      <c r="M61" s="111">
        <f t="shared" si="31"/>
        <v>1596.8652037617539</v>
      </c>
      <c r="N61" s="112">
        <f t="shared" si="22"/>
        <v>72.584781989170637</v>
      </c>
      <c r="O61" s="114">
        <f t="shared" si="23"/>
        <v>0</v>
      </c>
      <c r="P61" s="115">
        <f t="shared" si="24"/>
        <v>-9.2333998290111765</v>
      </c>
      <c r="Q61" s="116">
        <f t="shared" si="25"/>
        <v>0.88714733542319668</v>
      </c>
      <c r="R61" s="309"/>
      <c r="S61" s="47">
        <v>0.41604166666666664</v>
      </c>
      <c r="T61" s="48">
        <v>0.43819444444444444</v>
      </c>
      <c r="U61" s="117">
        <v>5.0999999999999979</v>
      </c>
      <c r="V61" s="118">
        <v>31.900000000000031</v>
      </c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300"/>
      <c r="AH61" s="301"/>
      <c r="AI61" s="217">
        <f t="shared" si="28"/>
        <v>-203.13479623824605</v>
      </c>
      <c r="AJ61" s="218">
        <f t="shared" si="29"/>
        <v>0.88714733542319668</v>
      </c>
      <c r="AK61" s="314"/>
    </row>
    <row r="62" spans="1:37" ht="15.75" customHeight="1">
      <c r="A62" s="304"/>
      <c r="B62" s="106"/>
      <c r="C62" s="382"/>
      <c r="D62" s="382"/>
      <c r="E62" s="107"/>
      <c r="F62" s="111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23"/>
      <c r="Y62" s="106"/>
      <c r="Z62" s="205"/>
      <c r="AA62" s="300"/>
      <c r="AB62" s="301"/>
      <c r="AC62" s="106"/>
      <c r="AD62" s="205"/>
      <c r="AE62" s="300"/>
      <c r="AF62" s="301"/>
      <c r="AG62" s="300"/>
      <c r="AH62" s="301"/>
      <c r="AI62" s="217"/>
      <c r="AJ62" s="218"/>
      <c r="AK62" s="314"/>
    </row>
    <row r="63" spans="1:37" ht="15.75" customHeight="1">
      <c r="A63" s="304"/>
      <c r="B63" s="106"/>
      <c r="C63" s="382"/>
      <c r="D63" s="382"/>
      <c r="E63" s="107"/>
      <c r="F63" s="111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106"/>
      <c r="Z63" s="205"/>
      <c r="AA63" s="300"/>
      <c r="AB63" s="301"/>
      <c r="AC63" s="106"/>
      <c r="AD63" s="205"/>
      <c r="AE63" s="300"/>
      <c r="AF63" s="301"/>
      <c r="AG63" s="300"/>
      <c r="AH63" s="301"/>
      <c r="AI63" s="217"/>
      <c r="AJ63" s="218"/>
      <c r="AK63" s="314"/>
    </row>
    <row r="64" spans="1:37" ht="15.75" customHeight="1">
      <c r="A64" s="304"/>
      <c r="B64" s="106"/>
      <c r="C64" s="382"/>
      <c r="D64" s="382"/>
      <c r="E64" s="107"/>
      <c r="F64" s="111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23"/>
      <c r="Y64" s="106"/>
      <c r="Z64" s="205"/>
      <c r="AA64" s="300"/>
      <c r="AB64" s="301"/>
      <c r="AC64" s="106"/>
      <c r="AD64" s="205"/>
      <c r="AE64" s="300"/>
      <c r="AF64" s="301"/>
      <c r="AG64" s="300"/>
      <c r="AH64" s="301"/>
      <c r="AI64" s="217"/>
      <c r="AJ64" s="218"/>
      <c r="AK64" s="314"/>
    </row>
    <row r="65" spans="1:37" ht="15.75" customHeight="1">
      <c r="A65" s="304"/>
      <c r="B65" s="106"/>
      <c r="C65" s="382"/>
      <c r="D65" s="382"/>
      <c r="E65" s="107"/>
      <c r="F65" s="111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23"/>
      <c r="Y65" s="106"/>
      <c r="Z65" s="205"/>
      <c r="AA65" s="300"/>
      <c r="AB65" s="301"/>
      <c r="AC65" s="106"/>
      <c r="AD65" s="205"/>
      <c r="AE65" s="300"/>
      <c r="AF65" s="301"/>
      <c r="AG65" s="300"/>
      <c r="AH65" s="301"/>
      <c r="AI65" s="217"/>
      <c r="AJ65" s="218"/>
      <c r="AK65" s="314"/>
    </row>
    <row r="66" spans="1:37" ht="15.75" customHeight="1">
      <c r="A66" s="304"/>
      <c r="B66" s="106"/>
      <c r="C66" s="382"/>
      <c r="D66" s="382"/>
      <c r="E66" s="107"/>
      <c r="F66" s="111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23"/>
      <c r="Y66" s="106"/>
      <c r="Z66" s="205"/>
      <c r="AA66" s="300"/>
      <c r="AB66" s="301"/>
      <c r="AC66" s="106"/>
      <c r="AD66" s="205"/>
      <c r="AE66" s="300"/>
      <c r="AF66" s="301"/>
      <c r="AG66" s="300"/>
      <c r="AH66" s="301"/>
      <c r="AI66" s="217"/>
      <c r="AJ66" s="218"/>
      <c r="AK66" s="314"/>
    </row>
    <row r="67" spans="1:37" ht="15.75" customHeight="1">
      <c r="A67" s="304"/>
      <c r="B67" s="106"/>
      <c r="C67" s="382"/>
      <c r="D67" s="382"/>
      <c r="E67" s="107"/>
      <c r="F67" s="111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23"/>
      <c r="Y67" s="106"/>
      <c r="Z67" s="205"/>
      <c r="AA67" s="300"/>
      <c r="AB67" s="301"/>
      <c r="AC67" s="106"/>
      <c r="AD67" s="205"/>
      <c r="AE67" s="300"/>
      <c r="AF67" s="301"/>
      <c r="AG67" s="300"/>
      <c r="AH67" s="301"/>
      <c r="AI67" s="217"/>
      <c r="AJ67" s="218"/>
      <c r="AK67" s="314"/>
    </row>
    <row r="68" spans="1:37" ht="15.75" customHeight="1">
      <c r="A68" s="304"/>
      <c r="B68" s="106"/>
      <c r="C68" s="382"/>
      <c r="D68" s="382"/>
      <c r="E68" s="107"/>
      <c r="F68" s="111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23"/>
      <c r="Y68" s="106"/>
      <c r="Z68" s="205"/>
      <c r="AA68" s="300"/>
      <c r="AB68" s="301"/>
      <c r="AC68" s="106"/>
      <c r="AD68" s="205"/>
      <c r="AE68" s="300"/>
      <c r="AF68" s="301"/>
      <c r="AG68" s="300"/>
      <c r="AH68" s="301"/>
      <c r="AI68" s="217"/>
      <c r="AJ68" s="218"/>
      <c r="AK68" s="314"/>
    </row>
    <row r="69" spans="1:37" ht="15.75" customHeight="1">
      <c r="A69" s="304"/>
      <c r="B69" s="106"/>
      <c r="C69" s="382"/>
      <c r="D69" s="382"/>
      <c r="E69" s="107"/>
      <c r="F69" s="111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23"/>
      <c r="Y69" s="106"/>
      <c r="Z69" s="205"/>
      <c r="AA69" s="300"/>
      <c r="AB69" s="301"/>
      <c r="AC69" s="106"/>
      <c r="AD69" s="205"/>
      <c r="AE69" s="300"/>
      <c r="AF69" s="301"/>
      <c r="AG69" s="300"/>
      <c r="AH69" s="301"/>
      <c r="AI69" s="217"/>
      <c r="AJ69" s="218"/>
      <c r="AK69" s="314"/>
    </row>
    <row r="70" spans="1:37" ht="15.75" customHeight="1">
      <c r="A70" s="304"/>
      <c r="B70" s="106"/>
      <c r="C70" s="382"/>
      <c r="D70" s="382"/>
      <c r="E70" s="107"/>
      <c r="F70" s="111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23"/>
      <c r="Y70" s="106"/>
      <c r="Z70" s="205"/>
      <c r="AA70" s="300"/>
      <c r="AB70" s="301"/>
      <c r="AC70" s="106"/>
      <c r="AD70" s="205"/>
      <c r="AE70" s="300"/>
      <c r="AF70" s="301"/>
      <c r="AG70" s="300"/>
      <c r="AH70" s="301"/>
      <c r="AI70" s="217"/>
      <c r="AJ70" s="218"/>
      <c r="AK70" s="314"/>
    </row>
    <row r="71" spans="1:37" ht="15.75" customHeight="1">
      <c r="A71" s="304"/>
      <c r="B71" s="106"/>
      <c r="C71" s="382"/>
      <c r="D71" s="382"/>
      <c r="E71" s="209"/>
      <c r="F71" s="111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300"/>
      <c r="AH71" s="301"/>
      <c r="AI71" s="180"/>
      <c r="AJ71" s="133"/>
      <c r="AK71" s="314"/>
    </row>
    <row r="72" spans="1:37" ht="15.75" customHeight="1" thickBot="1">
      <c r="A72" s="305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33">AVERAGE(I56:I71)</f>
        <v>20.333333333333332</v>
      </c>
      <c r="J72" s="148">
        <f t="shared" si="33"/>
        <v>2100</v>
      </c>
      <c r="K72" s="149">
        <f t="shared" ref="K72" si="34">J72/I72</f>
        <v>103.27868852459017</v>
      </c>
      <c r="L72" s="147">
        <f t="shared" ref="L72:M72" si="35">AVERAGE(L56:L71)</f>
        <v>20.333333333333332</v>
      </c>
      <c r="M72" s="148">
        <f t="shared" si="35"/>
        <v>1859.6491991741311</v>
      </c>
      <c r="N72" s="149">
        <f>M72/L72</f>
        <v>91.458157336432677</v>
      </c>
      <c r="O72" s="150">
        <f>L72-I72</f>
        <v>0</v>
      </c>
      <c r="P72" s="151">
        <f>N72-K72</f>
        <v>-11.820531188157489</v>
      </c>
      <c r="Q72" s="152">
        <f>N72/K72</f>
        <v>0.88554723770196719</v>
      </c>
      <c r="R72" s="310"/>
      <c r="S72" s="153">
        <f>S56</f>
        <v>0.29184027777777777</v>
      </c>
      <c r="T72" s="154">
        <f>INDEX(T56:T71,COUNTA(T56:T71))</f>
        <v>0.43819444444444444</v>
      </c>
      <c r="U72" s="155"/>
      <c r="V72" s="181"/>
      <c r="W72" s="182"/>
      <c r="X72" s="149"/>
      <c r="Y72" s="206">
        <f t="shared" ref="Y72:Z72" si="36">SUM(Y56:Y71)</f>
        <v>0</v>
      </c>
      <c r="Z72" s="207">
        <f t="shared" si="36"/>
        <v>0</v>
      </c>
      <c r="AA72" s="296"/>
      <c r="AB72" s="297"/>
      <c r="AC72" s="206">
        <f t="shared" ref="AC72:AD72" si="37">SUM(AC56:AC71)</f>
        <v>0</v>
      </c>
      <c r="AD72" s="207">
        <f t="shared" si="37"/>
        <v>0</v>
      </c>
      <c r="AE72" s="296"/>
      <c r="AF72" s="297"/>
      <c r="AG72" s="296"/>
      <c r="AH72" s="297"/>
      <c r="AI72" s="183">
        <f>M72-J72</f>
        <v>-240.35080082586887</v>
      </c>
      <c r="AJ72" s="152">
        <f>M72/J72</f>
        <v>0.88554723770196719</v>
      </c>
      <c r="AK72" s="315"/>
    </row>
    <row r="73" spans="1:37" ht="15.75" customHeight="1">
      <c r="A73" s="316" t="s">
        <v>115</v>
      </c>
      <c r="B73" s="161" t="s">
        <v>188</v>
      </c>
      <c r="C73" s="306" t="s">
        <v>215</v>
      </c>
      <c r="D73" s="307"/>
      <c r="E73" s="162">
        <v>21.74</v>
      </c>
      <c r="F73" s="103">
        <v>899</v>
      </c>
      <c r="G73" s="163">
        <f t="shared" ref="G73" si="38">E73*F73</f>
        <v>19544.259999999998</v>
      </c>
      <c r="H73" s="164"/>
      <c r="I73" s="165">
        <v>6</v>
      </c>
      <c r="J73" s="166">
        <v>3600</v>
      </c>
      <c r="K73" s="167">
        <f>J73/I73</f>
        <v>600</v>
      </c>
      <c r="L73" s="168">
        <v>6</v>
      </c>
      <c r="M73" s="166">
        <f>F73/V73*60</f>
        <v>3262.5000000000005</v>
      </c>
      <c r="N73" s="167">
        <f>M73/L73</f>
        <v>543.75000000000011</v>
      </c>
      <c r="O73" s="169">
        <f>L73-I73</f>
        <v>0</v>
      </c>
      <c r="P73" s="170">
        <f>N73-K73</f>
        <v>-56.249999999999886</v>
      </c>
      <c r="Q73" s="171">
        <f>N73/K73</f>
        <v>0.90625000000000022</v>
      </c>
      <c r="R73" s="308">
        <f>Q89</f>
        <v>0.90625000000000022</v>
      </c>
      <c r="S73" s="172">
        <v>0.3114351851851852</v>
      </c>
      <c r="T73" s="173">
        <v>0.32291666666666669</v>
      </c>
      <c r="U73" s="174"/>
      <c r="V73" s="175">
        <v>16.533333333333331</v>
      </c>
      <c r="W73" s="176"/>
      <c r="X73" s="177"/>
      <c r="Y73" s="202"/>
      <c r="Z73" s="203"/>
      <c r="AA73" s="311"/>
      <c r="AB73" s="312"/>
      <c r="AC73" s="202"/>
      <c r="AD73" s="203"/>
      <c r="AE73" s="311"/>
      <c r="AF73" s="312"/>
      <c r="AG73" s="311"/>
      <c r="AH73" s="312"/>
      <c r="AI73" s="121">
        <f>M73-J73</f>
        <v>-337.49999999999955</v>
      </c>
      <c r="AJ73" s="171">
        <f>M73/J73</f>
        <v>0.90625000000000011</v>
      </c>
      <c r="AK73" s="313">
        <f>AJ89</f>
        <v>0.90625000000000011</v>
      </c>
    </row>
    <row r="74" spans="1:37" ht="15.75" customHeight="1">
      <c r="A74" s="317"/>
      <c r="B74" s="106"/>
      <c r="C74" s="298"/>
      <c r="D74" s="299"/>
      <c r="E74" s="107"/>
      <c r="F74" s="108"/>
      <c r="G74" s="109"/>
      <c r="H74" s="26"/>
      <c r="I74" s="110"/>
      <c r="J74" s="111"/>
      <c r="K74" s="112"/>
      <c r="L74" s="113"/>
      <c r="M74" s="111"/>
      <c r="N74" s="112"/>
      <c r="O74" s="114"/>
      <c r="P74" s="115"/>
      <c r="Q74" s="116"/>
      <c r="R74" s="309"/>
      <c r="S74" s="47"/>
      <c r="T74" s="48"/>
      <c r="U74" s="117"/>
      <c r="V74" s="118"/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300"/>
      <c r="AH74" s="301"/>
      <c r="AI74" s="124"/>
      <c r="AJ74" s="116"/>
      <c r="AK74" s="314"/>
    </row>
    <row r="75" spans="1:37" ht="15.75" customHeight="1">
      <c r="A75" s="317"/>
      <c r="B75" s="106"/>
      <c r="C75" s="298"/>
      <c r="D75" s="299"/>
      <c r="E75" s="107"/>
      <c r="F75" s="108"/>
      <c r="G75" s="109"/>
      <c r="H75" s="26"/>
      <c r="I75" s="110"/>
      <c r="J75" s="111"/>
      <c r="K75" s="112"/>
      <c r="L75" s="113"/>
      <c r="M75" s="111"/>
      <c r="N75" s="112"/>
      <c r="O75" s="114"/>
      <c r="P75" s="115"/>
      <c r="Q75" s="116"/>
      <c r="R75" s="309"/>
      <c r="S75" s="47"/>
      <c r="T75" s="48"/>
      <c r="U75" s="117"/>
      <c r="V75" s="118"/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300"/>
      <c r="AH75" s="301"/>
      <c r="AI75" s="124"/>
      <c r="AJ75" s="116"/>
      <c r="AK75" s="314"/>
    </row>
    <row r="76" spans="1:37" ht="15.75" customHeight="1">
      <c r="A76" s="317"/>
      <c r="B76" s="106"/>
      <c r="C76" s="298"/>
      <c r="D76" s="299"/>
      <c r="E76" s="107"/>
      <c r="F76" s="108"/>
      <c r="G76" s="109"/>
      <c r="H76" s="26"/>
      <c r="I76" s="110"/>
      <c r="J76" s="111"/>
      <c r="K76" s="112"/>
      <c r="L76" s="113"/>
      <c r="M76" s="111"/>
      <c r="N76" s="112"/>
      <c r="O76" s="114"/>
      <c r="P76" s="115"/>
      <c r="Q76" s="116"/>
      <c r="R76" s="309"/>
      <c r="S76" s="47"/>
      <c r="T76" s="48"/>
      <c r="U76" s="117"/>
      <c r="V76" s="118"/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300"/>
      <c r="AH76" s="301"/>
      <c r="AI76" s="124"/>
      <c r="AJ76" s="116"/>
      <c r="AK76" s="314"/>
    </row>
    <row r="77" spans="1:37" ht="15.75" customHeight="1">
      <c r="A77" s="317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300"/>
      <c r="AH77" s="301"/>
      <c r="AI77" s="124"/>
      <c r="AJ77" s="116"/>
      <c r="AK77" s="314"/>
    </row>
    <row r="78" spans="1:37" ht="15.75" customHeight="1">
      <c r="A78" s="317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300"/>
      <c r="AH78" s="301"/>
      <c r="AI78" s="124"/>
      <c r="AJ78" s="116"/>
      <c r="AK78" s="314"/>
    </row>
    <row r="79" spans="1:37" ht="15.75" customHeight="1">
      <c r="A79" s="317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300"/>
      <c r="AH79" s="301"/>
      <c r="AI79" s="124"/>
      <c r="AJ79" s="116"/>
      <c r="AK79" s="314"/>
    </row>
    <row r="80" spans="1:37" ht="15.75" customHeight="1">
      <c r="A80" s="317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106"/>
      <c r="Z80" s="205"/>
      <c r="AA80" s="300"/>
      <c r="AB80" s="301"/>
      <c r="AC80" s="106"/>
      <c r="AD80" s="205"/>
      <c r="AE80" s="300"/>
      <c r="AF80" s="301"/>
      <c r="AG80" s="300"/>
      <c r="AH80" s="301"/>
      <c r="AI80" s="124"/>
      <c r="AJ80" s="116"/>
      <c r="AK80" s="314"/>
    </row>
    <row r="81" spans="1:37" ht="15.75" customHeight="1">
      <c r="A81" s="317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35"/>
      <c r="Y81" s="106"/>
      <c r="Z81" s="205"/>
      <c r="AA81" s="300"/>
      <c r="AB81" s="301"/>
      <c r="AC81" s="106"/>
      <c r="AD81" s="205"/>
      <c r="AE81" s="300"/>
      <c r="AF81" s="301"/>
      <c r="AG81" s="300"/>
      <c r="AH81" s="301"/>
      <c r="AI81" s="124"/>
      <c r="AJ81" s="116"/>
      <c r="AK81" s="314"/>
    </row>
    <row r="82" spans="1:37" ht="15.75" customHeight="1">
      <c r="A82" s="317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35"/>
      <c r="Y82" s="106"/>
      <c r="Z82" s="205"/>
      <c r="AA82" s="300"/>
      <c r="AB82" s="301"/>
      <c r="AC82" s="106"/>
      <c r="AD82" s="205"/>
      <c r="AE82" s="300"/>
      <c r="AF82" s="301"/>
      <c r="AG82" s="300"/>
      <c r="AH82" s="301"/>
      <c r="AI82" s="124"/>
      <c r="AJ82" s="116"/>
      <c r="AK82" s="314"/>
    </row>
    <row r="83" spans="1:37" ht="15.75" customHeight="1">
      <c r="A83" s="317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35"/>
      <c r="Y83" s="106"/>
      <c r="Z83" s="205"/>
      <c r="AA83" s="300"/>
      <c r="AB83" s="301"/>
      <c r="AC83" s="106"/>
      <c r="AD83" s="205"/>
      <c r="AE83" s="300"/>
      <c r="AF83" s="301"/>
      <c r="AG83" s="300"/>
      <c r="AH83" s="301"/>
      <c r="AI83" s="124"/>
      <c r="AJ83" s="116"/>
      <c r="AK83" s="314"/>
    </row>
    <row r="84" spans="1:37" ht="15.75" customHeight="1">
      <c r="A84" s="317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35"/>
      <c r="Y84" s="106"/>
      <c r="Z84" s="205"/>
      <c r="AA84" s="300"/>
      <c r="AB84" s="301"/>
      <c r="AC84" s="106"/>
      <c r="AD84" s="205"/>
      <c r="AE84" s="300"/>
      <c r="AF84" s="301"/>
      <c r="AG84" s="300"/>
      <c r="AH84" s="301"/>
      <c r="AI84" s="124"/>
      <c r="AJ84" s="116"/>
      <c r="AK84" s="314"/>
    </row>
    <row r="85" spans="1:37" ht="15.75" customHeight="1">
      <c r="A85" s="317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35"/>
      <c r="Y85" s="106"/>
      <c r="Z85" s="205"/>
      <c r="AA85" s="300"/>
      <c r="AB85" s="301"/>
      <c r="AC85" s="106"/>
      <c r="AD85" s="205"/>
      <c r="AE85" s="300"/>
      <c r="AF85" s="301"/>
      <c r="AG85" s="300"/>
      <c r="AH85" s="301"/>
      <c r="AI85" s="124"/>
      <c r="AJ85" s="116"/>
      <c r="AK85" s="314"/>
    </row>
    <row r="86" spans="1:37" ht="15.75" customHeight="1">
      <c r="A86" s="317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35"/>
      <c r="Y86" s="106"/>
      <c r="Z86" s="205"/>
      <c r="AA86" s="300"/>
      <c r="AB86" s="301"/>
      <c r="AC86" s="106"/>
      <c r="AD86" s="205"/>
      <c r="AE86" s="300"/>
      <c r="AF86" s="301"/>
      <c r="AG86" s="300"/>
      <c r="AH86" s="301"/>
      <c r="AI86" s="124"/>
      <c r="AJ86" s="116"/>
      <c r="AK86" s="314"/>
    </row>
    <row r="87" spans="1:37" ht="15.75" customHeight="1">
      <c r="A87" s="317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35"/>
      <c r="Y87" s="106"/>
      <c r="Z87" s="205"/>
      <c r="AA87" s="300"/>
      <c r="AB87" s="301"/>
      <c r="AC87" s="106"/>
      <c r="AD87" s="205"/>
      <c r="AE87" s="300"/>
      <c r="AF87" s="301"/>
      <c r="AG87" s="300"/>
      <c r="AH87" s="301"/>
      <c r="AI87" s="124"/>
      <c r="AJ87" s="116"/>
      <c r="AK87" s="314"/>
    </row>
    <row r="88" spans="1:37" ht="15.75" customHeight="1">
      <c r="A88" s="317"/>
      <c r="B88" s="178"/>
      <c r="C88" s="298"/>
      <c r="D88" s="299"/>
      <c r="E88" s="179"/>
      <c r="F88" s="13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300"/>
      <c r="AH88" s="301"/>
      <c r="AI88" s="180"/>
      <c r="AJ88" s="133"/>
      <c r="AK88" s="314"/>
    </row>
    <row r="89" spans="1:37" ht="15.75" customHeight="1" thickBot="1">
      <c r="A89" s="318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39">AVERAGE(I73:I88)</f>
        <v>6</v>
      </c>
      <c r="J89" s="148">
        <f t="shared" si="39"/>
        <v>3600</v>
      </c>
      <c r="K89" s="149">
        <f t="shared" ref="K89" si="40">J89/I89</f>
        <v>600</v>
      </c>
      <c r="L89" s="147">
        <f t="shared" ref="L89:M89" si="41">AVERAGE(L73:L88)</f>
        <v>6</v>
      </c>
      <c r="M89" s="148">
        <f t="shared" si="41"/>
        <v>3262.5000000000005</v>
      </c>
      <c r="N89" s="149">
        <f>M89/L89</f>
        <v>543.75000000000011</v>
      </c>
      <c r="O89" s="150">
        <f>L89-I89</f>
        <v>0</v>
      </c>
      <c r="P89" s="151">
        <f>N89-K89</f>
        <v>-56.249999999999886</v>
      </c>
      <c r="Q89" s="152">
        <f>N89/K89</f>
        <v>0.90625000000000022</v>
      </c>
      <c r="R89" s="310"/>
      <c r="S89" s="153">
        <f>S73</f>
        <v>0.3114351851851852</v>
      </c>
      <c r="T89" s="154">
        <f>INDEX(T73:T88,COUNTA(T73:T88))</f>
        <v>0.32291666666666669</v>
      </c>
      <c r="U89" s="155"/>
      <c r="V89" s="181"/>
      <c r="W89" s="182"/>
      <c r="X89" s="149"/>
      <c r="Y89" s="206">
        <f t="shared" ref="Y89:Z89" si="42">SUM(Y73:Y88)</f>
        <v>0</v>
      </c>
      <c r="Z89" s="207">
        <f t="shared" si="42"/>
        <v>0</v>
      </c>
      <c r="AA89" s="296"/>
      <c r="AB89" s="297"/>
      <c r="AC89" s="206">
        <f t="shared" ref="AC89:AD89" si="43">SUM(AC73:AC88)</f>
        <v>0</v>
      </c>
      <c r="AD89" s="207">
        <f t="shared" si="43"/>
        <v>0</v>
      </c>
      <c r="AE89" s="296"/>
      <c r="AF89" s="297"/>
      <c r="AG89" s="296"/>
      <c r="AH89" s="297"/>
      <c r="AI89" s="183">
        <f>M89-J89</f>
        <v>-337.49999999999955</v>
      </c>
      <c r="AJ89" s="152">
        <f>M89/J89</f>
        <v>0.90625000000000011</v>
      </c>
      <c r="AK89" s="315"/>
    </row>
    <row r="90" spans="1:37" ht="15.75" customHeight="1">
      <c r="A90" s="302" t="s">
        <v>216</v>
      </c>
      <c r="B90" s="161" t="s">
        <v>186</v>
      </c>
      <c r="C90" s="306" t="s">
        <v>217</v>
      </c>
      <c r="D90" s="307"/>
      <c r="E90" s="162">
        <v>44.3</v>
      </c>
      <c r="F90" s="103">
        <v>820</v>
      </c>
      <c r="G90" s="163">
        <f t="shared" ref="G90:G93" si="44">E90*F90</f>
        <v>36326</v>
      </c>
      <c r="H90" s="164"/>
      <c r="I90" s="165">
        <v>17</v>
      </c>
      <c r="J90" s="166">
        <v>2000</v>
      </c>
      <c r="K90" s="167">
        <f>J90/I90</f>
        <v>117.64705882352941</v>
      </c>
      <c r="L90" s="168">
        <v>17</v>
      </c>
      <c r="M90" s="166">
        <f>F90/V90*60</f>
        <v>1772.9729729729718</v>
      </c>
      <c r="N90" s="167">
        <f>M90/L90</f>
        <v>104.29252782193952</v>
      </c>
      <c r="O90" s="169">
        <f>L90-I90</f>
        <v>0</v>
      </c>
      <c r="P90" s="170">
        <f>N90-K90</f>
        <v>-13.354531001589891</v>
      </c>
      <c r="Q90" s="171">
        <f>N90/K90</f>
        <v>0.88648648648648587</v>
      </c>
      <c r="R90" s="308">
        <f>Q106</f>
        <v>0.87407378726059892</v>
      </c>
      <c r="S90" s="172">
        <v>0.7085069444444444</v>
      </c>
      <c r="T90" s="173">
        <v>0.72777777777777775</v>
      </c>
      <c r="U90" s="174"/>
      <c r="V90" s="175">
        <v>27.750000000000021</v>
      </c>
      <c r="W90" s="173"/>
      <c r="X90" s="184"/>
      <c r="Y90" s="202"/>
      <c r="Z90" s="203"/>
      <c r="AA90" s="311"/>
      <c r="AB90" s="312"/>
      <c r="AC90" s="202"/>
      <c r="AD90" s="203"/>
      <c r="AE90" s="311"/>
      <c r="AF90" s="312"/>
      <c r="AG90" s="311"/>
      <c r="AH90" s="312"/>
      <c r="AI90" s="121">
        <f>M90-J90</f>
        <v>-227.02702702702823</v>
      </c>
      <c r="AJ90" s="171">
        <f>M90/J90</f>
        <v>0.88648648648648587</v>
      </c>
      <c r="AK90" s="313">
        <f>AJ106</f>
        <v>0.87407378726059892</v>
      </c>
    </row>
    <row r="91" spans="1:37" ht="15.75" customHeight="1">
      <c r="A91" s="303"/>
      <c r="B91" s="178" t="s">
        <v>186</v>
      </c>
      <c r="C91" s="298" t="s">
        <v>219</v>
      </c>
      <c r="D91" s="299"/>
      <c r="E91" s="107">
        <v>50.67</v>
      </c>
      <c r="F91" s="108">
        <v>703</v>
      </c>
      <c r="G91" s="109">
        <f t="shared" si="44"/>
        <v>35621.01</v>
      </c>
      <c r="H91" s="26"/>
      <c r="I91" s="110">
        <v>20</v>
      </c>
      <c r="J91" s="111">
        <v>2000</v>
      </c>
      <c r="K91" s="112">
        <f t="shared" ref="K91:K93" si="45">J91/I91</f>
        <v>100</v>
      </c>
      <c r="L91" s="113">
        <v>20</v>
      </c>
      <c r="M91" s="111">
        <f>F91/V91*60</f>
        <v>1766.0851360781614</v>
      </c>
      <c r="N91" s="112">
        <f>M91/L91</f>
        <v>88.304256803908075</v>
      </c>
      <c r="O91" s="114">
        <f>L91-I91</f>
        <v>0</v>
      </c>
      <c r="P91" s="115">
        <f>N91-K91</f>
        <v>-11.695743196091925</v>
      </c>
      <c r="Q91" s="116">
        <f>N91/K91</f>
        <v>0.88304256803908077</v>
      </c>
      <c r="R91" s="309"/>
      <c r="S91" s="47">
        <v>0.73133101851851856</v>
      </c>
      <c r="T91" s="48">
        <v>0.74791666666666667</v>
      </c>
      <c r="U91" s="117">
        <v>5.1166666666667737</v>
      </c>
      <c r="V91" s="118">
        <v>23.883333333333283</v>
      </c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300"/>
      <c r="AH91" s="301"/>
      <c r="AI91" s="124">
        <f>M91-J91</f>
        <v>-233.91486392183856</v>
      </c>
      <c r="AJ91" s="116">
        <f>M91/J91</f>
        <v>0.88304256803908077</v>
      </c>
      <c r="AK91" s="314"/>
    </row>
    <row r="92" spans="1:37" ht="15.75" customHeight="1">
      <c r="A92" s="303"/>
      <c r="B92" s="178" t="s">
        <v>186</v>
      </c>
      <c r="C92" s="298" t="s">
        <v>220</v>
      </c>
      <c r="D92" s="299"/>
      <c r="E92" s="107">
        <v>57.3</v>
      </c>
      <c r="F92" s="108">
        <v>1315</v>
      </c>
      <c r="G92" s="109">
        <f t="shared" si="44"/>
        <v>75349.5</v>
      </c>
      <c r="H92" s="26"/>
      <c r="I92" s="110">
        <v>21</v>
      </c>
      <c r="J92" s="111">
        <v>2000</v>
      </c>
      <c r="K92" s="112">
        <f t="shared" si="45"/>
        <v>95.238095238095241</v>
      </c>
      <c r="L92" s="113">
        <v>21</v>
      </c>
      <c r="M92" s="111">
        <f>F92/V92*60</f>
        <v>1769.7196261682247</v>
      </c>
      <c r="N92" s="112">
        <f>M92/L92</f>
        <v>84.272363150867847</v>
      </c>
      <c r="O92" s="114">
        <f>L92-I92</f>
        <v>0</v>
      </c>
      <c r="P92" s="115">
        <f>N92-K92</f>
        <v>-10.965732087227394</v>
      </c>
      <c r="Q92" s="116">
        <f>N92/K92</f>
        <v>0.88485981308411232</v>
      </c>
      <c r="R92" s="309"/>
      <c r="S92" s="47">
        <v>0.75167824074074074</v>
      </c>
      <c r="T92" s="48">
        <v>0.78263888888888888</v>
      </c>
      <c r="U92" s="117">
        <v>5.4166666666666607</v>
      </c>
      <c r="V92" s="118">
        <v>44.583333333333321</v>
      </c>
      <c r="W92" s="119"/>
      <c r="X92" s="123"/>
      <c r="Y92" s="106"/>
      <c r="Z92" s="205"/>
      <c r="AA92" s="300"/>
      <c r="AB92" s="301"/>
      <c r="AC92" s="106"/>
      <c r="AD92" s="205"/>
      <c r="AE92" s="300"/>
      <c r="AF92" s="301"/>
      <c r="AG92" s="300"/>
      <c r="AH92" s="301"/>
      <c r="AI92" s="124">
        <f>M92-J92</f>
        <v>-230.28037383177525</v>
      </c>
      <c r="AJ92" s="116">
        <f>M92/J92</f>
        <v>0.88485981308411232</v>
      </c>
      <c r="AK92" s="314"/>
    </row>
    <row r="93" spans="1:37" ht="15.75" customHeight="1">
      <c r="A93" s="303"/>
      <c r="B93" s="178" t="s">
        <v>186</v>
      </c>
      <c r="C93" s="298" t="s">
        <v>218</v>
      </c>
      <c r="D93" s="299"/>
      <c r="E93" s="107">
        <v>55.56</v>
      </c>
      <c r="F93" s="108">
        <v>4011</v>
      </c>
      <c r="G93" s="109">
        <f t="shared" si="44"/>
        <v>222851.16</v>
      </c>
      <c r="H93" s="26"/>
      <c r="I93" s="110">
        <v>19</v>
      </c>
      <c r="J93" s="111">
        <v>1800</v>
      </c>
      <c r="K93" s="112">
        <f t="shared" si="45"/>
        <v>94.736842105263165</v>
      </c>
      <c r="L93" s="113">
        <v>19</v>
      </c>
      <c r="M93" s="111">
        <f>F93/V93*60</f>
        <v>1508.9978054133135</v>
      </c>
      <c r="N93" s="112">
        <f>M93/L93</f>
        <v>79.420937127016501</v>
      </c>
      <c r="O93" s="114">
        <f>L93-I93</f>
        <v>0</v>
      </c>
      <c r="P93" s="115">
        <f>N93-K93</f>
        <v>-15.315904978246664</v>
      </c>
      <c r="Q93" s="116">
        <f>N93/K93</f>
        <v>0.8383321141185075</v>
      </c>
      <c r="R93" s="309"/>
      <c r="S93" s="47">
        <v>0.78611111111111109</v>
      </c>
      <c r="T93" s="48">
        <v>0.89686342592592594</v>
      </c>
      <c r="U93" s="117">
        <v>4.9999999999999822</v>
      </c>
      <c r="V93" s="118">
        <v>159.48333333333338</v>
      </c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300"/>
      <c r="AH93" s="301"/>
      <c r="AI93" s="124">
        <f>M93-J93</f>
        <v>-291.00219458668653</v>
      </c>
      <c r="AJ93" s="116">
        <f>M93/J93</f>
        <v>0.8383321141185075</v>
      </c>
      <c r="AK93" s="314"/>
    </row>
    <row r="94" spans="1:37" ht="15.75" customHeight="1">
      <c r="A94" s="304"/>
      <c r="B94" s="178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300"/>
      <c r="AH94" s="301"/>
      <c r="AI94" s="124"/>
      <c r="AJ94" s="116"/>
      <c r="AK94" s="314"/>
    </row>
    <row r="95" spans="1:37" ht="15.75" customHeight="1">
      <c r="A95" s="304"/>
      <c r="B95" s="178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300"/>
      <c r="AH95" s="301"/>
      <c r="AI95" s="124"/>
      <c r="AJ95" s="116"/>
      <c r="AK95" s="314"/>
    </row>
    <row r="96" spans="1:37" ht="15.75" customHeight="1">
      <c r="A96" s="304"/>
      <c r="B96" s="178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127"/>
      <c r="T96" s="128"/>
      <c r="U96" s="117"/>
      <c r="V96" s="118"/>
      <c r="W96" s="128"/>
      <c r="X96" s="216"/>
      <c r="Y96" s="106"/>
      <c r="Z96" s="205"/>
      <c r="AA96" s="300"/>
      <c r="AB96" s="301"/>
      <c r="AC96" s="106"/>
      <c r="AD96" s="205"/>
      <c r="AE96" s="300"/>
      <c r="AF96" s="301"/>
      <c r="AG96" s="300"/>
      <c r="AH96" s="301"/>
      <c r="AI96" s="124"/>
      <c r="AJ96" s="116"/>
      <c r="AK96" s="314"/>
    </row>
    <row r="97" spans="1:37" ht="15.75" customHeight="1">
      <c r="A97" s="304"/>
      <c r="B97" s="178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127"/>
      <c r="T97" s="128"/>
      <c r="U97" s="117"/>
      <c r="V97" s="118"/>
      <c r="W97" s="128"/>
      <c r="X97" s="216"/>
      <c r="Y97" s="106"/>
      <c r="Z97" s="205"/>
      <c r="AA97" s="300"/>
      <c r="AB97" s="301"/>
      <c r="AC97" s="106"/>
      <c r="AD97" s="205"/>
      <c r="AE97" s="300"/>
      <c r="AF97" s="301"/>
      <c r="AG97" s="300"/>
      <c r="AH97" s="301"/>
      <c r="AI97" s="124"/>
      <c r="AJ97" s="116"/>
      <c r="AK97" s="314"/>
    </row>
    <row r="98" spans="1:37" ht="15.75" customHeight="1">
      <c r="A98" s="304"/>
      <c r="B98" s="178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127"/>
      <c r="T98" s="128"/>
      <c r="U98" s="117"/>
      <c r="V98" s="118"/>
      <c r="W98" s="128"/>
      <c r="X98" s="216"/>
      <c r="Y98" s="106"/>
      <c r="Z98" s="205"/>
      <c r="AA98" s="300"/>
      <c r="AB98" s="301"/>
      <c r="AC98" s="106"/>
      <c r="AD98" s="205"/>
      <c r="AE98" s="300"/>
      <c r="AF98" s="301"/>
      <c r="AG98" s="300"/>
      <c r="AH98" s="301"/>
      <c r="AI98" s="124"/>
      <c r="AJ98" s="116"/>
      <c r="AK98" s="314"/>
    </row>
    <row r="99" spans="1:37" ht="15.75" customHeight="1">
      <c r="A99" s="304"/>
      <c r="B99" s="178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127"/>
      <c r="T99" s="128"/>
      <c r="U99" s="117"/>
      <c r="V99" s="118"/>
      <c r="W99" s="128"/>
      <c r="X99" s="216"/>
      <c r="Y99" s="106"/>
      <c r="Z99" s="205"/>
      <c r="AA99" s="300"/>
      <c r="AB99" s="301"/>
      <c r="AC99" s="106"/>
      <c r="AD99" s="205"/>
      <c r="AE99" s="300"/>
      <c r="AF99" s="301"/>
      <c r="AG99" s="300"/>
      <c r="AH99" s="301"/>
      <c r="AI99" s="124"/>
      <c r="AJ99" s="116"/>
      <c r="AK99" s="314"/>
    </row>
    <row r="100" spans="1:37" ht="15.75" customHeight="1">
      <c r="A100" s="304"/>
      <c r="B100" s="178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127"/>
      <c r="T100" s="128"/>
      <c r="U100" s="117"/>
      <c r="V100" s="118"/>
      <c r="W100" s="128"/>
      <c r="X100" s="216"/>
      <c r="Y100" s="106"/>
      <c r="Z100" s="205"/>
      <c r="AA100" s="300"/>
      <c r="AB100" s="301"/>
      <c r="AC100" s="106"/>
      <c r="AD100" s="205"/>
      <c r="AE100" s="300"/>
      <c r="AF100" s="301"/>
      <c r="AG100" s="300"/>
      <c r="AH100" s="301"/>
      <c r="AI100" s="124"/>
      <c r="AJ100" s="116"/>
      <c r="AK100" s="314"/>
    </row>
    <row r="101" spans="1:37" ht="15.75" customHeight="1">
      <c r="A101" s="304"/>
      <c r="B101" s="178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127"/>
      <c r="T101" s="128"/>
      <c r="U101" s="117"/>
      <c r="V101" s="118"/>
      <c r="W101" s="128"/>
      <c r="X101" s="216"/>
      <c r="Y101" s="106"/>
      <c r="Z101" s="205"/>
      <c r="AA101" s="300"/>
      <c r="AB101" s="301"/>
      <c r="AC101" s="106"/>
      <c r="AD101" s="205"/>
      <c r="AE101" s="300"/>
      <c r="AF101" s="301"/>
      <c r="AG101" s="300"/>
      <c r="AH101" s="301"/>
      <c r="AI101" s="124"/>
      <c r="AJ101" s="116"/>
      <c r="AK101" s="314"/>
    </row>
    <row r="102" spans="1:37" ht="15.75" customHeight="1">
      <c r="A102" s="304"/>
      <c r="B102" s="178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127"/>
      <c r="T102" s="128"/>
      <c r="U102" s="117"/>
      <c r="V102" s="118"/>
      <c r="W102" s="128"/>
      <c r="X102" s="216"/>
      <c r="Y102" s="106"/>
      <c r="Z102" s="205"/>
      <c r="AA102" s="300"/>
      <c r="AB102" s="301"/>
      <c r="AC102" s="106"/>
      <c r="AD102" s="205"/>
      <c r="AE102" s="300"/>
      <c r="AF102" s="301"/>
      <c r="AG102" s="300"/>
      <c r="AH102" s="301"/>
      <c r="AI102" s="124"/>
      <c r="AJ102" s="116"/>
      <c r="AK102" s="314"/>
    </row>
    <row r="103" spans="1:37" ht="15.75" customHeight="1">
      <c r="A103" s="304"/>
      <c r="B103" s="178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127"/>
      <c r="T103" s="128"/>
      <c r="U103" s="117"/>
      <c r="V103" s="118"/>
      <c r="W103" s="128"/>
      <c r="X103" s="216"/>
      <c r="Y103" s="106"/>
      <c r="Z103" s="205"/>
      <c r="AA103" s="300"/>
      <c r="AB103" s="301"/>
      <c r="AC103" s="106"/>
      <c r="AD103" s="205"/>
      <c r="AE103" s="300"/>
      <c r="AF103" s="301"/>
      <c r="AG103" s="300"/>
      <c r="AH103" s="301"/>
      <c r="AI103" s="124"/>
      <c r="AJ103" s="116"/>
      <c r="AK103" s="314"/>
    </row>
    <row r="104" spans="1:37" ht="15.75" customHeight="1">
      <c r="A104" s="304"/>
      <c r="B104" s="178"/>
      <c r="C104" s="298"/>
      <c r="D104" s="299"/>
      <c r="E104" s="107"/>
      <c r="F104" s="13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127"/>
      <c r="T104" s="128"/>
      <c r="U104" s="117"/>
      <c r="V104" s="118"/>
      <c r="W104" s="128"/>
      <c r="X104" s="216"/>
      <c r="Y104" s="106"/>
      <c r="Z104" s="205"/>
      <c r="AA104" s="300"/>
      <c r="AB104" s="301"/>
      <c r="AC104" s="106"/>
      <c r="AD104" s="205"/>
      <c r="AE104" s="300"/>
      <c r="AF104" s="301"/>
      <c r="AG104" s="300"/>
      <c r="AH104" s="301"/>
      <c r="AI104" s="124"/>
      <c r="AJ104" s="116"/>
      <c r="AK104" s="314"/>
    </row>
    <row r="105" spans="1:37" ht="15.75" customHeight="1">
      <c r="A105" s="304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300"/>
      <c r="AH105" s="301"/>
      <c r="AI105" s="180"/>
      <c r="AJ105" s="133"/>
      <c r="AK105" s="314"/>
    </row>
    <row r="106" spans="1:37" ht="15.75" customHeight="1" thickBot="1">
      <c r="A106" s="305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46">AVERAGE(I90:I105)</f>
        <v>19.25</v>
      </c>
      <c r="J106" s="148">
        <f t="shared" si="46"/>
        <v>1950</v>
      </c>
      <c r="K106" s="149">
        <f t="shared" ref="K106" si="47">J106/I106</f>
        <v>101.2987012987013</v>
      </c>
      <c r="L106" s="147">
        <f t="shared" ref="L106:M106" si="48">AVERAGE(L90:L105)</f>
        <v>19.25</v>
      </c>
      <c r="M106" s="148">
        <f t="shared" si="48"/>
        <v>1704.4438851581679</v>
      </c>
      <c r="N106" s="149">
        <f>M106/L106</f>
        <v>88.542539488735997</v>
      </c>
      <c r="O106" s="150">
        <f>L106-I106</f>
        <v>0</v>
      </c>
      <c r="P106" s="151">
        <f>N106-K106</f>
        <v>-12.756161809965306</v>
      </c>
      <c r="Q106" s="152">
        <f>N106/K106</f>
        <v>0.87407378726059892</v>
      </c>
      <c r="R106" s="310"/>
      <c r="S106" s="153">
        <f>S90</f>
        <v>0.7085069444444444</v>
      </c>
      <c r="T106" s="154">
        <f>INDEX(T90:T105,COUNTA(T90:T105))</f>
        <v>0.89686342592592594</v>
      </c>
      <c r="U106" s="155"/>
      <c r="V106" s="181"/>
      <c r="W106" s="182"/>
      <c r="X106" s="149"/>
      <c r="Y106" s="206">
        <f t="shared" ref="Y106:Z106" si="49">SUM(Y90:Y105)</f>
        <v>0</v>
      </c>
      <c r="Z106" s="207">
        <f t="shared" si="49"/>
        <v>0</v>
      </c>
      <c r="AA106" s="296"/>
      <c r="AB106" s="297"/>
      <c r="AC106" s="206">
        <f t="shared" ref="AC106:AD106" si="50">SUM(AC90:AC105)</f>
        <v>0</v>
      </c>
      <c r="AD106" s="207">
        <f t="shared" si="50"/>
        <v>0</v>
      </c>
      <c r="AE106" s="296"/>
      <c r="AF106" s="297"/>
      <c r="AG106" s="296"/>
      <c r="AH106" s="297"/>
      <c r="AI106" s="183">
        <f>M106-J106</f>
        <v>-245.55611484183214</v>
      </c>
      <c r="AJ106" s="152">
        <f>M106/J106</f>
        <v>0.87407378726059892</v>
      </c>
      <c r="AK106" s="315"/>
    </row>
    <row r="107" spans="1:37" ht="15.75" customHeight="1">
      <c r="A107" s="316" t="s">
        <v>221</v>
      </c>
      <c r="B107" s="161" t="s">
        <v>186</v>
      </c>
      <c r="C107" s="306" t="s">
        <v>222</v>
      </c>
      <c r="D107" s="307"/>
      <c r="E107" s="162">
        <v>56.79</v>
      </c>
      <c r="F107" s="174">
        <v>1508</v>
      </c>
      <c r="G107" s="163">
        <f t="shared" ref="G107:G110" si="51">E107*F107</f>
        <v>85639.319999999992</v>
      </c>
      <c r="H107" s="164"/>
      <c r="I107" s="165">
        <v>23</v>
      </c>
      <c r="J107" s="166">
        <v>2000</v>
      </c>
      <c r="K107" s="167">
        <f>J107/I107</f>
        <v>86.956521739130437</v>
      </c>
      <c r="L107" s="168">
        <v>23</v>
      </c>
      <c r="M107" s="166">
        <f>F107/V107*60</f>
        <v>1770.6457925636009</v>
      </c>
      <c r="N107" s="167">
        <f>M107/L107</f>
        <v>76.9845996766783</v>
      </c>
      <c r="O107" s="169">
        <f>L107-I107</f>
        <v>0</v>
      </c>
      <c r="P107" s="170">
        <f>N107-K107</f>
        <v>-9.971922062452137</v>
      </c>
      <c r="Q107" s="171">
        <f>N107/K107</f>
        <v>0.88532289628180039</v>
      </c>
      <c r="R107" s="308">
        <f>Q123</f>
        <v>0.88518540511841248</v>
      </c>
      <c r="S107" s="172">
        <v>0.70833333333333337</v>
      </c>
      <c r="T107" s="173">
        <v>0.74381944444444448</v>
      </c>
      <c r="U107" s="174"/>
      <c r="V107" s="175">
        <v>51.099999999999994</v>
      </c>
      <c r="W107" s="103"/>
      <c r="X107" s="104"/>
      <c r="Y107" s="202"/>
      <c r="Z107" s="203"/>
      <c r="AA107" s="311"/>
      <c r="AB107" s="312"/>
      <c r="AC107" s="202"/>
      <c r="AD107" s="203"/>
      <c r="AE107" s="311"/>
      <c r="AF107" s="312"/>
      <c r="AG107" s="311"/>
      <c r="AH107" s="312"/>
      <c r="AI107" s="121">
        <f>M107-J107</f>
        <v>-229.35420743639907</v>
      </c>
      <c r="AJ107" s="171">
        <f>M107/J107</f>
        <v>0.8853228962818005</v>
      </c>
      <c r="AK107" s="379">
        <f>AJ123</f>
        <v>0.88518540511841237</v>
      </c>
    </row>
    <row r="108" spans="1:37" ht="15.75" customHeight="1">
      <c r="A108" s="317"/>
      <c r="B108" s="178" t="s">
        <v>186</v>
      </c>
      <c r="C108" s="298" t="s">
        <v>223</v>
      </c>
      <c r="D108" s="299"/>
      <c r="E108" s="107">
        <v>56.87</v>
      </c>
      <c r="F108" s="117">
        <v>1195</v>
      </c>
      <c r="G108" s="109">
        <f t="shared" si="51"/>
        <v>67959.649999999994</v>
      </c>
      <c r="H108" s="26"/>
      <c r="I108" s="110">
        <v>23</v>
      </c>
      <c r="J108" s="111">
        <v>2000</v>
      </c>
      <c r="K108" s="112">
        <f t="shared" ref="K108:K110" si="52">J108/I108</f>
        <v>86.956521739130437</v>
      </c>
      <c r="L108" s="113">
        <v>23</v>
      </c>
      <c r="M108" s="111">
        <f>F108/V108*60</f>
        <v>1771.0992177850974</v>
      </c>
      <c r="N108" s="112">
        <f>M108/L108</f>
        <v>77.004313816743363</v>
      </c>
      <c r="O108" s="114">
        <f>L108-I108</f>
        <v>0</v>
      </c>
      <c r="P108" s="115">
        <f>N108-K108</f>
        <v>-9.9522079223870747</v>
      </c>
      <c r="Q108" s="116">
        <f>N108/K108</f>
        <v>0.88554960889254863</v>
      </c>
      <c r="R108" s="309"/>
      <c r="S108" s="47">
        <v>0.74722222222222223</v>
      </c>
      <c r="T108" s="48">
        <v>0.77533564814814815</v>
      </c>
      <c r="U108" s="117">
        <v>4.8999999999999666</v>
      </c>
      <c r="V108" s="118">
        <v>40.48333333333332</v>
      </c>
      <c r="W108" s="119"/>
      <c r="X108" s="123"/>
      <c r="Y108" s="106"/>
      <c r="Z108" s="205"/>
      <c r="AA108" s="300"/>
      <c r="AB108" s="301"/>
      <c r="AC108" s="106"/>
      <c r="AD108" s="205"/>
      <c r="AE108" s="300"/>
      <c r="AF108" s="301"/>
      <c r="AG108" s="300"/>
      <c r="AH108" s="301"/>
      <c r="AI108" s="124">
        <f>M108-J108</f>
        <v>-228.90078221490262</v>
      </c>
      <c r="AJ108" s="116">
        <f>M108/J108</f>
        <v>0.88554960889254875</v>
      </c>
      <c r="AK108" s="380"/>
    </row>
    <row r="109" spans="1:37" ht="15.75" customHeight="1">
      <c r="A109" s="317"/>
      <c r="B109" s="178" t="s">
        <v>186</v>
      </c>
      <c r="C109" s="298" t="s">
        <v>224</v>
      </c>
      <c r="D109" s="299"/>
      <c r="E109" s="107">
        <v>47.6</v>
      </c>
      <c r="F109" s="117">
        <v>1429</v>
      </c>
      <c r="G109" s="109">
        <f t="shared" si="51"/>
        <v>68020.400000000009</v>
      </c>
      <c r="H109" s="26"/>
      <c r="I109" s="110">
        <v>23</v>
      </c>
      <c r="J109" s="111">
        <v>2000</v>
      </c>
      <c r="K109" s="112">
        <f t="shared" si="52"/>
        <v>86.956521739130437</v>
      </c>
      <c r="L109" s="113">
        <v>23</v>
      </c>
      <c r="M109" s="111">
        <f>F109/V109*60</f>
        <v>1768.4427638363716</v>
      </c>
      <c r="N109" s="112">
        <f>M109/L109</f>
        <v>76.888815818972674</v>
      </c>
      <c r="O109" s="114">
        <f>L109-I109</f>
        <v>0</v>
      </c>
      <c r="P109" s="115">
        <f>N109-K109</f>
        <v>-10.067705920157763</v>
      </c>
      <c r="Q109" s="116">
        <f>N109/K109</f>
        <v>0.88422138191818578</v>
      </c>
      <c r="R109" s="309"/>
      <c r="S109" s="47">
        <v>0.77847222222222223</v>
      </c>
      <c r="T109" s="48">
        <v>0.81214120370370368</v>
      </c>
      <c r="U109" s="117">
        <v>4.5166666666666799</v>
      </c>
      <c r="V109" s="118">
        <v>48.483333333333292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300"/>
      <c r="AH109" s="301"/>
      <c r="AI109" s="124">
        <f>M109-J109</f>
        <v>-231.55723616362843</v>
      </c>
      <c r="AJ109" s="116">
        <f>M109/J109</f>
        <v>0.88422138191818578</v>
      </c>
      <c r="AK109" s="380"/>
    </row>
    <row r="110" spans="1:37" ht="15.75" customHeight="1">
      <c r="A110" s="317"/>
      <c r="B110" s="178" t="s">
        <v>186</v>
      </c>
      <c r="C110" s="298" t="s">
        <v>225</v>
      </c>
      <c r="D110" s="299"/>
      <c r="E110" s="107">
        <v>54.09</v>
      </c>
      <c r="F110" s="117">
        <v>2746</v>
      </c>
      <c r="G110" s="109">
        <f t="shared" si="51"/>
        <v>148531.14000000001</v>
      </c>
      <c r="H110" s="26"/>
      <c r="I110" s="110">
        <v>19</v>
      </c>
      <c r="J110" s="111">
        <v>2000</v>
      </c>
      <c r="K110" s="112">
        <f t="shared" si="52"/>
        <v>105.26315789473684</v>
      </c>
      <c r="L110" s="113">
        <v>19</v>
      </c>
      <c r="M110" s="111">
        <f>F110/V110*60</f>
        <v>1771.29546676223</v>
      </c>
      <c r="N110" s="112">
        <f>M110/L110</f>
        <v>93.226077198012106</v>
      </c>
      <c r="O110" s="114">
        <f>L110-I110</f>
        <v>0</v>
      </c>
      <c r="P110" s="115">
        <f>N110-K110</f>
        <v>-12.037080696724729</v>
      </c>
      <c r="Q110" s="116">
        <f>N110/K110</f>
        <v>0.88564773338111502</v>
      </c>
      <c r="R110" s="309"/>
      <c r="S110" s="47">
        <v>0.81597222222222221</v>
      </c>
      <c r="T110" s="48">
        <v>0.88056712962962957</v>
      </c>
      <c r="U110" s="117">
        <v>5.5166666666666764</v>
      </c>
      <c r="V110" s="118">
        <v>93.016666666666609</v>
      </c>
      <c r="W110" s="119"/>
      <c r="X110" s="123"/>
      <c r="Y110" s="106"/>
      <c r="Z110" s="205"/>
      <c r="AA110" s="300"/>
      <c r="AB110" s="301"/>
      <c r="AC110" s="106"/>
      <c r="AD110" s="205"/>
      <c r="AE110" s="300"/>
      <c r="AF110" s="301"/>
      <c r="AG110" s="300"/>
      <c r="AH110" s="301"/>
      <c r="AI110" s="124">
        <f>M110-J110</f>
        <v>-228.70453323776997</v>
      </c>
      <c r="AJ110" s="116">
        <f>M110/J110</f>
        <v>0.88564773338111502</v>
      </c>
      <c r="AK110" s="380"/>
    </row>
    <row r="111" spans="1:37" ht="15.75" customHeight="1">
      <c r="A111" s="317"/>
      <c r="B111" s="178"/>
      <c r="C111" s="298"/>
      <c r="D111" s="299"/>
      <c r="E111" s="107"/>
      <c r="F111" s="117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106"/>
      <c r="Z111" s="205"/>
      <c r="AA111" s="300"/>
      <c r="AB111" s="301"/>
      <c r="AC111" s="106"/>
      <c r="AD111" s="205"/>
      <c r="AE111" s="300"/>
      <c r="AF111" s="301"/>
      <c r="AG111" s="300"/>
      <c r="AH111" s="301"/>
      <c r="AI111" s="124"/>
      <c r="AJ111" s="116"/>
      <c r="AK111" s="380"/>
    </row>
    <row r="112" spans="1:37" ht="15.75" customHeight="1">
      <c r="A112" s="317"/>
      <c r="B112" s="178"/>
      <c r="C112" s="298"/>
      <c r="D112" s="299"/>
      <c r="E112" s="107"/>
      <c r="F112" s="117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106"/>
      <c r="Z112" s="205"/>
      <c r="AA112" s="300"/>
      <c r="AB112" s="301"/>
      <c r="AC112" s="106"/>
      <c r="AD112" s="205"/>
      <c r="AE112" s="300"/>
      <c r="AF112" s="301"/>
      <c r="AG112" s="300"/>
      <c r="AH112" s="301"/>
      <c r="AI112" s="124"/>
      <c r="AJ112" s="116"/>
      <c r="AK112" s="380"/>
    </row>
    <row r="113" spans="1:37" ht="15.75" customHeight="1">
      <c r="A113" s="317"/>
      <c r="B113" s="178"/>
      <c r="C113" s="298"/>
      <c r="D113" s="299"/>
      <c r="E113" s="107"/>
      <c r="F113" s="117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106"/>
      <c r="Z113" s="205"/>
      <c r="AA113" s="300"/>
      <c r="AB113" s="301"/>
      <c r="AC113" s="106"/>
      <c r="AD113" s="205"/>
      <c r="AE113" s="300"/>
      <c r="AF113" s="301"/>
      <c r="AG113" s="300"/>
      <c r="AH113" s="301"/>
      <c r="AI113" s="124"/>
      <c r="AJ113" s="116"/>
      <c r="AK113" s="380"/>
    </row>
    <row r="114" spans="1:37" ht="15.75" customHeight="1">
      <c r="A114" s="317"/>
      <c r="B114" s="178"/>
      <c r="C114" s="298"/>
      <c r="D114" s="299"/>
      <c r="E114" s="107"/>
      <c r="F114" s="117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300"/>
      <c r="AH114" s="301"/>
      <c r="AI114" s="124"/>
      <c r="AJ114" s="116"/>
      <c r="AK114" s="380"/>
    </row>
    <row r="115" spans="1:37" ht="15.75" customHeight="1">
      <c r="A115" s="317"/>
      <c r="B115" s="178"/>
      <c r="C115" s="298"/>
      <c r="D115" s="299"/>
      <c r="E115" s="107"/>
      <c r="F115" s="117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23"/>
      <c r="Y115" s="106"/>
      <c r="Z115" s="205"/>
      <c r="AA115" s="300"/>
      <c r="AB115" s="301"/>
      <c r="AC115" s="106"/>
      <c r="AD115" s="205"/>
      <c r="AE115" s="300"/>
      <c r="AF115" s="301"/>
      <c r="AG115" s="300"/>
      <c r="AH115" s="301"/>
      <c r="AI115" s="124"/>
      <c r="AJ115" s="116"/>
      <c r="AK115" s="380"/>
    </row>
    <row r="116" spans="1:37" ht="15.75" customHeight="1">
      <c r="A116" s="317"/>
      <c r="B116" s="178"/>
      <c r="C116" s="298"/>
      <c r="D116" s="299"/>
      <c r="E116" s="107"/>
      <c r="F116" s="117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23"/>
      <c r="Y116" s="106"/>
      <c r="Z116" s="205"/>
      <c r="AA116" s="300"/>
      <c r="AB116" s="301"/>
      <c r="AC116" s="106"/>
      <c r="AD116" s="205"/>
      <c r="AE116" s="300"/>
      <c r="AF116" s="301"/>
      <c r="AG116" s="300"/>
      <c r="AH116" s="301"/>
      <c r="AI116" s="124"/>
      <c r="AJ116" s="116"/>
      <c r="AK116" s="380"/>
    </row>
    <row r="117" spans="1:37" ht="15.75" customHeight="1">
      <c r="A117" s="317"/>
      <c r="B117" s="178"/>
      <c r="C117" s="298"/>
      <c r="D117" s="299"/>
      <c r="E117" s="107"/>
      <c r="F117" s="117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23"/>
      <c r="Y117" s="106"/>
      <c r="Z117" s="205"/>
      <c r="AA117" s="300"/>
      <c r="AB117" s="301"/>
      <c r="AC117" s="106"/>
      <c r="AD117" s="205"/>
      <c r="AE117" s="300"/>
      <c r="AF117" s="301"/>
      <c r="AG117" s="300"/>
      <c r="AH117" s="301"/>
      <c r="AI117" s="124"/>
      <c r="AJ117" s="116"/>
      <c r="AK117" s="380"/>
    </row>
    <row r="118" spans="1:37" ht="15.75" customHeight="1">
      <c r="A118" s="317"/>
      <c r="B118" s="178"/>
      <c r="C118" s="298"/>
      <c r="D118" s="299"/>
      <c r="E118" s="107"/>
      <c r="F118" s="117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23"/>
      <c r="Y118" s="106"/>
      <c r="Z118" s="205"/>
      <c r="AA118" s="300"/>
      <c r="AB118" s="301"/>
      <c r="AC118" s="106"/>
      <c r="AD118" s="205"/>
      <c r="AE118" s="300"/>
      <c r="AF118" s="301"/>
      <c r="AG118" s="300"/>
      <c r="AH118" s="301"/>
      <c r="AI118" s="124"/>
      <c r="AJ118" s="116"/>
      <c r="AK118" s="380"/>
    </row>
    <row r="119" spans="1:37" ht="15.75" customHeight="1">
      <c r="A119" s="317"/>
      <c r="B119" s="178"/>
      <c r="C119" s="298"/>
      <c r="D119" s="299"/>
      <c r="E119" s="107"/>
      <c r="F119" s="117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23"/>
      <c r="Y119" s="106"/>
      <c r="Z119" s="205"/>
      <c r="AA119" s="300"/>
      <c r="AB119" s="301"/>
      <c r="AC119" s="106"/>
      <c r="AD119" s="205"/>
      <c r="AE119" s="300"/>
      <c r="AF119" s="301"/>
      <c r="AG119" s="300"/>
      <c r="AH119" s="301"/>
      <c r="AI119" s="124"/>
      <c r="AJ119" s="116"/>
      <c r="AK119" s="380"/>
    </row>
    <row r="120" spans="1:37" ht="15.75" customHeight="1">
      <c r="A120" s="317"/>
      <c r="B120" s="178"/>
      <c r="C120" s="298"/>
      <c r="D120" s="299"/>
      <c r="E120" s="107"/>
      <c r="F120" s="117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210"/>
      <c r="X120" s="211"/>
      <c r="Y120" s="106"/>
      <c r="Z120" s="205"/>
      <c r="AA120" s="300"/>
      <c r="AB120" s="301"/>
      <c r="AC120" s="106"/>
      <c r="AD120" s="205"/>
      <c r="AE120" s="300"/>
      <c r="AF120" s="301"/>
      <c r="AG120" s="300"/>
      <c r="AH120" s="301"/>
      <c r="AI120" s="124"/>
      <c r="AJ120" s="116"/>
      <c r="AK120" s="380"/>
    </row>
    <row r="121" spans="1:37" ht="15.75" customHeight="1">
      <c r="A121" s="317"/>
      <c r="B121" s="178"/>
      <c r="C121" s="298"/>
      <c r="D121" s="299"/>
      <c r="E121" s="107"/>
      <c r="F121" s="117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212"/>
      <c r="X121" s="213"/>
      <c r="Y121" s="106"/>
      <c r="Z121" s="205"/>
      <c r="AA121" s="300"/>
      <c r="AB121" s="301"/>
      <c r="AC121" s="106"/>
      <c r="AD121" s="205"/>
      <c r="AE121" s="300"/>
      <c r="AF121" s="301"/>
      <c r="AG121" s="300"/>
      <c r="AH121" s="301"/>
      <c r="AI121" s="124"/>
      <c r="AJ121" s="116"/>
      <c r="AK121" s="380"/>
    </row>
    <row r="122" spans="1:37" ht="15.75" customHeight="1">
      <c r="A122" s="317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47"/>
      <c r="T122" s="48"/>
      <c r="U122" s="140"/>
      <c r="V122" s="118"/>
      <c r="W122" s="212"/>
      <c r="X122" s="213"/>
      <c r="Y122" s="106"/>
      <c r="Z122" s="205"/>
      <c r="AA122" s="300"/>
      <c r="AB122" s="301"/>
      <c r="AC122" s="106"/>
      <c r="AD122" s="205"/>
      <c r="AE122" s="300"/>
      <c r="AF122" s="301"/>
      <c r="AG122" s="300"/>
      <c r="AH122" s="301"/>
      <c r="AI122" s="124"/>
      <c r="AJ122" s="116"/>
      <c r="AK122" s="380"/>
    </row>
    <row r="123" spans="1:37" ht="15.75" customHeight="1" thickBot="1">
      <c r="A123" s="318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53">AVERAGE(I107:I122)</f>
        <v>22</v>
      </c>
      <c r="J123" s="148">
        <f t="shared" si="53"/>
        <v>2000</v>
      </c>
      <c r="K123" s="149">
        <f t="shared" ref="K123" si="54">J123/I123</f>
        <v>90.909090909090907</v>
      </c>
      <c r="L123" s="147">
        <f t="shared" ref="L123:M123" si="55">AVERAGE(L107:L122)</f>
        <v>22</v>
      </c>
      <c r="M123" s="148">
        <f t="shared" si="55"/>
        <v>1770.3708102368248</v>
      </c>
      <c r="N123" s="149">
        <f>M123/L123</f>
        <v>80.471400465310225</v>
      </c>
      <c r="O123" s="150">
        <f>L123-I123</f>
        <v>0</v>
      </c>
      <c r="P123" s="151">
        <f>N123-K123</f>
        <v>-10.437690443780681</v>
      </c>
      <c r="Q123" s="152">
        <f>N123/K123</f>
        <v>0.88518540511841248</v>
      </c>
      <c r="R123" s="310"/>
      <c r="S123" s="153">
        <f>S107</f>
        <v>0.70833333333333337</v>
      </c>
      <c r="T123" s="154">
        <f>INDEX(T107:T122,COUNTA(T107:T122))</f>
        <v>0.88056712962962957</v>
      </c>
      <c r="U123" s="155"/>
      <c r="V123" s="181"/>
      <c r="W123" s="214"/>
      <c r="X123" s="215"/>
      <c r="Y123" s="206">
        <f t="shared" ref="Y123:Z123" si="56">SUM(Y107:Y122)</f>
        <v>0</v>
      </c>
      <c r="Z123" s="207">
        <f t="shared" si="56"/>
        <v>0</v>
      </c>
      <c r="AA123" s="296"/>
      <c r="AB123" s="297"/>
      <c r="AC123" s="206">
        <f t="shared" ref="AC123:AD123" si="57">SUM(AC107:AC122)</f>
        <v>0</v>
      </c>
      <c r="AD123" s="207">
        <f t="shared" si="57"/>
        <v>0</v>
      </c>
      <c r="AE123" s="296"/>
      <c r="AF123" s="297"/>
      <c r="AG123" s="296"/>
      <c r="AH123" s="297"/>
      <c r="AI123" s="183">
        <f>M123-J123</f>
        <v>-229.62918976317519</v>
      </c>
      <c r="AJ123" s="152">
        <f>M123/J123</f>
        <v>0.88518540511841237</v>
      </c>
      <c r="AK123" s="381"/>
    </row>
    <row r="125" spans="1:37">
      <c r="AA125" s="294" t="s">
        <v>165</v>
      </c>
      <c r="AB125" s="294"/>
      <c r="AE125" s="5" t="s">
        <v>226</v>
      </c>
      <c r="AF125" s="190"/>
      <c r="AG125" s="190"/>
      <c r="AH125" s="190"/>
    </row>
    <row r="126" spans="1:37">
      <c r="AA126" s="294" t="s">
        <v>166</v>
      </c>
      <c r="AB126" s="294"/>
      <c r="AE126" s="5" t="s">
        <v>227</v>
      </c>
      <c r="AF126" s="190"/>
      <c r="AG126" s="190"/>
      <c r="AH126" s="190"/>
    </row>
    <row r="127" spans="1:37">
      <c r="AA127" s="294" t="s">
        <v>167</v>
      </c>
      <c r="AB127" s="294"/>
      <c r="AE127" s="5" t="s">
        <v>228</v>
      </c>
      <c r="AF127" s="190"/>
      <c r="AG127" s="190"/>
      <c r="AH127" s="190"/>
    </row>
    <row r="128" spans="1:37">
      <c r="AA128" s="294" t="s">
        <v>168</v>
      </c>
      <c r="AB128" s="294"/>
      <c r="AE128" s="5" t="s">
        <v>229</v>
      </c>
      <c r="AF128" s="190"/>
      <c r="AG128" s="190"/>
      <c r="AH128" s="190"/>
    </row>
    <row r="129" spans="27:34">
      <c r="AA129" s="294" t="s">
        <v>169</v>
      </c>
      <c r="AB129" s="294"/>
      <c r="AE129" s="5" t="s">
        <v>230</v>
      </c>
      <c r="AF129" s="190"/>
      <c r="AG129" s="190"/>
      <c r="AH129" s="190"/>
    </row>
    <row r="130" spans="27:34">
      <c r="AA130" s="294" t="s">
        <v>170</v>
      </c>
      <c r="AB130" s="294"/>
      <c r="AE130" s="5" t="s">
        <v>231</v>
      </c>
      <c r="AF130" s="190"/>
      <c r="AG130" s="190"/>
      <c r="AH130" s="190"/>
    </row>
    <row r="131" spans="27:34">
      <c r="AA131" s="294" t="s">
        <v>171</v>
      </c>
      <c r="AB131" s="294"/>
      <c r="AE131" s="221" t="s">
        <v>232</v>
      </c>
      <c r="AF131" s="190"/>
      <c r="AG131" s="190"/>
      <c r="AH131" s="190"/>
    </row>
    <row r="132" spans="27:34">
      <c r="AA132" s="294" t="s">
        <v>172</v>
      </c>
      <c r="AB132" s="294"/>
      <c r="AE132" s="221" t="s">
        <v>233</v>
      </c>
      <c r="AF132" s="190"/>
      <c r="AG132" s="190"/>
      <c r="AH132" s="190"/>
    </row>
    <row r="133" spans="27:34">
      <c r="AA133" s="294" t="s">
        <v>173</v>
      </c>
      <c r="AB133" s="294"/>
      <c r="AE133" s="221" t="s">
        <v>234</v>
      </c>
      <c r="AF133" s="190"/>
      <c r="AG133" s="190"/>
      <c r="AH133" s="190"/>
    </row>
    <row r="134" spans="27:34">
      <c r="AA134" s="294" t="s">
        <v>174</v>
      </c>
      <c r="AB134" s="294"/>
      <c r="AE134" s="221"/>
      <c r="AF134" s="190"/>
      <c r="AG134" s="190"/>
      <c r="AH134" s="190"/>
    </row>
    <row r="135" spans="27:34">
      <c r="AA135" s="294" t="s">
        <v>175</v>
      </c>
      <c r="AB135" s="294"/>
      <c r="AE135" s="221"/>
      <c r="AF135" s="190"/>
      <c r="AG135" s="190"/>
      <c r="AH135" s="190"/>
    </row>
    <row r="136" spans="27:34">
      <c r="AA136" s="294" t="s">
        <v>176</v>
      </c>
      <c r="AB136" s="294"/>
      <c r="AE136" s="190"/>
      <c r="AF136" s="190"/>
      <c r="AG136" s="190"/>
      <c r="AH136" s="190"/>
    </row>
    <row r="137" spans="27:34">
      <c r="AA137" s="294" t="s">
        <v>177</v>
      </c>
      <c r="AB137" s="294"/>
      <c r="AE137" s="190"/>
      <c r="AF137" s="190"/>
      <c r="AG137" s="190"/>
      <c r="AH137" s="190"/>
    </row>
  </sheetData>
  <mergeCells count="548"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614" priority="2" operator="greaterThan">
      <formula>0</formula>
    </cfRule>
  </conditionalFormatting>
  <conditionalFormatting sqref="P5:P123 AI5:AI123">
    <cfRule type="cellIs" dxfId="613" priority="5" operator="lessThan">
      <formula>0</formula>
    </cfRule>
  </conditionalFormatting>
  <conditionalFormatting sqref="Q5:Q123 AJ5:AJ123">
    <cfRule type="cellIs" dxfId="612" priority="3" operator="greaterThan">
      <formula>1</formula>
    </cfRule>
    <cfRule type="cellIs" dxfId="611" priority="4" operator="lessThan">
      <formula>0.8</formula>
    </cfRule>
  </conditionalFormatting>
  <conditionalFormatting sqref="AK5 R5:R123 AK90:AK107">
    <cfRule type="cellIs" dxfId="610" priority="6" operator="lessThan">
      <formula>0.8</formula>
    </cfRule>
  </conditionalFormatting>
  <conditionalFormatting sqref="AK22">
    <cfRule type="cellIs" dxfId="609" priority="10" operator="lessThan">
      <formula>0.8</formula>
    </cfRule>
  </conditionalFormatting>
  <conditionalFormatting sqref="AK37">
    <cfRule type="cellIs" dxfId="608" priority="9" operator="lessThan">
      <formula>0.8</formula>
    </cfRule>
  </conditionalFormatting>
  <conditionalFormatting sqref="AK39:AK74">
    <cfRule type="cellIs" dxfId="607" priority="7" operator="lessThan">
      <formula>0.8</formula>
    </cfRule>
  </conditionalFormatting>
  <conditionalFormatting sqref="AK80:AK88">
    <cfRule type="cellIs" dxfId="606" priority="8" operator="lessThan">
      <formula>0.8</formula>
    </cfRule>
  </conditionalFormatting>
  <conditionalFormatting sqref="AK122">
    <cfRule type="cellIs" dxfId="605" priority="1" operator="lessThan">
      <formula>0.8</formula>
    </cfRule>
  </conditionalFormatting>
  <dataValidations count="2">
    <dataValidation type="list" allowBlank="1" showInputMessage="1" showErrorMessage="1" sqref="AE5:AH123" xr:uid="{001E721E-2B5B-47BD-9F53-E4259F733DD9}">
      <formula1>$AE$125:$AE$133</formula1>
    </dataValidation>
    <dataValidation type="list" allowBlank="1" showInputMessage="1" showErrorMessage="1" sqref="AA5:AB123" xr:uid="{33DBDDB2-B0E7-4520-A501-4D638A933FC1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925C3-7C7D-479D-80AC-BA7A99469D16}">
  <sheetPr>
    <tabColor theme="9" tint="0.59999389629810485"/>
  </sheetPr>
  <dimension ref="B1:AR42"/>
  <sheetViews>
    <sheetView zoomScale="70" zoomScaleNormal="70" workbookViewId="0">
      <selection activeCell="K44" sqref="K4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242</v>
      </c>
      <c r="D3" s="284"/>
      <c r="E3" s="3" t="s">
        <v>3</v>
      </c>
      <c r="F3" s="285">
        <f>'1223(18度C)'!D1+'1223(4度C)'!D1</f>
        <v>170997</v>
      </c>
      <c r="G3" s="286"/>
      <c r="H3" s="3" t="s">
        <v>4</v>
      </c>
      <c r="I3" s="287">
        <f>'1223(18度C)'!F1+'1223(4度C)'!F1</f>
        <v>5486740.5200000014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455.74505763695237</v>
      </c>
      <c r="F6" s="259" t="e">
        <f>AVERAGE(#REF!,D14:K14)</f>
        <v>#REF!</v>
      </c>
      <c r="G6" s="260">
        <f>AVERAGE(D14:K14)</f>
        <v>181.42515047576811</v>
      </c>
      <c r="H6" s="261"/>
      <c r="I6" s="260">
        <f>AVERAGE(L14:O14)</f>
        <v>96.629213483146074</v>
      </c>
      <c r="J6" s="261"/>
      <c r="K6" s="260">
        <f>AVERAGE(D32:O32)</f>
        <v>693.69411764705887</v>
      </c>
      <c r="L6" s="261"/>
      <c r="M6" s="260">
        <f>AVERAGE(P32:X32)</f>
        <v>762.44939271255066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402.76739332361541</v>
      </c>
      <c r="F7" s="255" t="e">
        <f>AVERAGE(#REF!,D15:K15)</f>
        <v>#REF!</v>
      </c>
      <c r="G7" s="256">
        <f>AVERAGE(D15:K15)</f>
        <v>162.83432178303943</v>
      </c>
      <c r="H7" s="257"/>
      <c r="I7" s="256">
        <f>AVERAGE(L15:O15)</f>
        <v>83.699299781255803</v>
      </c>
      <c r="J7" s="257"/>
      <c r="K7" s="256">
        <f>AVERAGE(D33:O33)</f>
        <v>611.97945027937305</v>
      </c>
      <c r="L7" s="257"/>
      <c r="M7" s="256">
        <f>AVERAGE(P33:X33)</f>
        <v>672.91587834196434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0.88176983593971003</v>
      </c>
      <c r="F8" s="264" t="e">
        <f>AVERAGE(D16:K16,#REF!)</f>
        <v>#REF!</v>
      </c>
      <c r="G8" s="243">
        <f>AVERAGE(D16:K16)</f>
        <v>0.8902534144441373</v>
      </c>
      <c r="H8" s="244"/>
      <c r="I8" s="243">
        <f>AVERAGE(L16:O16)</f>
        <v>0.86578909138077087</v>
      </c>
      <c r="J8" s="244"/>
      <c r="K8" s="243">
        <f>AVERAGE(D34:O34)</f>
        <v>0.88179023184901628</v>
      </c>
      <c r="L8" s="244"/>
      <c r="M8" s="243">
        <f>AVERAGE(P34:X34)</f>
        <v>0.88115759256045456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>
        <v>120.75471698113208</v>
      </c>
      <c r="E14" s="28">
        <v>80</v>
      </c>
      <c r="F14" s="28">
        <v>97.560975609756099</v>
      </c>
      <c r="G14" s="28">
        <v>86.956521739130437</v>
      </c>
      <c r="H14" s="28">
        <v>103.27868852459017</v>
      </c>
      <c r="I14" s="28">
        <v>600</v>
      </c>
      <c r="J14" s="28" t="s">
        <v>43</v>
      </c>
      <c r="K14" s="29" t="s">
        <v>43</v>
      </c>
      <c r="L14" s="27" t="s">
        <v>43</v>
      </c>
      <c r="M14" s="30">
        <v>105.26315789473684</v>
      </c>
      <c r="N14" s="28">
        <v>94.736842105263165</v>
      </c>
      <c r="O14" s="31">
        <v>89.887640449438209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>
        <v>107.36344065200835</v>
      </c>
      <c r="E15" s="35">
        <v>71.107958858155911</v>
      </c>
      <c r="F15" s="35">
        <v>86.424228394953474</v>
      </c>
      <c r="G15" s="35">
        <v>77.046666632288321</v>
      </c>
      <c r="H15" s="35">
        <v>91.473892571088854</v>
      </c>
      <c r="I15" s="35">
        <v>543.58974358974172</v>
      </c>
      <c r="J15" s="35" t="s">
        <v>43</v>
      </c>
      <c r="K15" s="36" t="s">
        <v>43</v>
      </c>
      <c r="L15" s="34" t="s">
        <v>43</v>
      </c>
      <c r="M15" s="37">
        <v>93.225169463648726</v>
      </c>
      <c r="N15" s="35">
        <v>78.332409972299175</v>
      </c>
      <c r="O15" s="38">
        <v>79.540319907819509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>
        <f t="shared" ref="D16:I16" si="0">D15/D14</f>
        <v>0.88910349289944413</v>
      </c>
      <c r="E16" s="43">
        <f t="shared" si="0"/>
        <v>0.88884948572694888</v>
      </c>
      <c r="F16" s="43">
        <f t="shared" si="0"/>
        <v>0.88584834104827315</v>
      </c>
      <c r="G16" s="43">
        <f t="shared" si="0"/>
        <v>0.88603666627131572</v>
      </c>
      <c r="H16" s="43">
        <f t="shared" si="0"/>
        <v>0.88569959473593973</v>
      </c>
      <c r="I16" s="43">
        <f t="shared" si="0"/>
        <v>0.90598290598290288</v>
      </c>
      <c r="J16" s="43" t="s">
        <v>43</v>
      </c>
      <c r="K16" s="44" t="s">
        <v>43</v>
      </c>
      <c r="L16" s="42" t="s">
        <v>43</v>
      </c>
      <c r="M16" s="45">
        <f t="shared" ref="M16:O16" si="1">M15/M14</f>
        <v>0.88563910990466299</v>
      </c>
      <c r="N16" s="43">
        <f t="shared" si="1"/>
        <v>0.82684210526315793</v>
      </c>
      <c r="O16" s="46">
        <f t="shared" si="1"/>
        <v>0.88488605897449202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>
        <v>0.29166666666666669</v>
      </c>
      <c r="E17" s="48">
        <v>0.29166666666666669</v>
      </c>
      <c r="F17" s="48">
        <v>0.29166666666666669</v>
      </c>
      <c r="G17" s="48">
        <v>0.29166666666666669</v>
      </c>
      <c r="H17" s="48">
        <v>0.29192129629629632</v>
      </c>
      <c r="I17" s="48">
        <v>0.31736111111111104</v>
      </c>
      <c r="J17" s="48" t="s">
        <v>43</v>
      </c>
      <c r="K17" s="48" t="s">
        <v>43</v>
      </c>
      <c r="L17" s="47" t="s">
        <v>43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>
        <v>0.48628472222222224</v>
      </c>
      <c r="E18" s="48">
        <v>0.59305555555555556</v>
      </c>
      <c r="F18" s="48">
        <v>0.47222222222222221</v>
      </c>
      <c r="G18" s="48">
        <v>0.57501157407407411</v>
      </c>
      <c r="H18" s="48">
        <v>0.58016203703703706</v>
      </c>
      <c r="I18" s="48">
        <v>0.33225694444444442</v>
      </c>
      <c r="J18" s="48" t="s">
        <v>43</v>
      </c>
      <c r="K18" s="48" t="s">
        <v>43</v>
      </c>
      <c r="L18" s="47" t="s">
        <v>43</v>
      </c>
      <c r="M18" s="49">
        <v>0.8329050925925926</v>
      </c>
      <c r="N18" s="48">
        <v>0.84027777777777779</v>
      </c>
      <c r="O18" s="50">
        <v>0.8370023148148148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>
        <v>17.666666666666668</v>
      </c>
      <c r="E23" s="64">
        <v>25</v>
      </c>
      <c r="F23" s="64">
        <v>20.5</v>
      </c>
      <c r="G23" s="64">
        <v>23</v>
      </c>
      <c r="H23" s="64">
        <v>20.333333333333332</v>
      </c>
      <c r="I23" s="64">
        <v>6</v>
      </c>
      <c r="J23" s="64" t="s">
        <v>43</v>
      </c>
      <c r="K23" s="65" t="s">
        <v>43</v>
      </c>
      <c r="L23" s="63" t="s">
        <v>43</v>
      </c>
      <c r="M23" s="66">
        <v>19</v>
      </c>
      <c r="N23" s="64">
        <v>19</v>
      </c>
      <c r="O23" s="67">
        <v>22.25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248.66666666666669</v>
      </c>
      <c r="H32" s="28">
        <v>433.33333333333331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715.38461538461547</v>
      </c>
      <c r="U32" s="28" t="s">
        <v>43</v>
      </c>
      <c r="V32" s="28">
        <v>825</v>
      </c>
      <c r="W32" s="28">
        <v>969.23076923076928</v>
      </c>
      <c r="X32" s="31">
        <v>1050</v>
      </c>
    </row>
    <row r="33" spans="2:24" ht="39.6" customHeight="1">
      <c r="B33" s="240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215.55163471038372</v>
      </c>
      <c r="H33" s="35">
        <v>385.8405386793176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693.42474986616162</v>
      </c>
      <c r="N33" s="35">
        <v>1001.7742193935096</v>
      </c>
      <c r="O33" s="35">
        <v>763.30610874749254</v>
      </c>
      <c r="P33" s="34">
        <v>219.27692034553286</v>
      </c>
      <c r="Q33" s="35" t="s">
        <v>43</v>
      </c>
      <c r="R33" s="35" t="s">
        <v>43</v>
      </c>
      <c r="S33" s="35" t="s">
        <v>43</v>
      </c>
      <c r="T33" s="35">
        <v>635.23106239000197</v>
      </c>
      <c r="U33" s="35" t="s">
        <v>43</v>
      </c>
      <c r="V33" s="35">
        <v>735.97490997504747</v>
      </c>
      <c r="W33" s="35">
        <v>858.7266335640785</v>
      </c>
      <c r="X33" s="38">
        <v>915.36986543516127</v>
      </c>
    </row>
    <row r="34" spans="2:24" ht="40.15" customHeight="1">
      <c r="B34" s="240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0.8668296302026155</v>
      </c>
      <c r="H34" s="43">
        <f>H33/H32</f>
        <v>0.89040124310611757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0.89304702634278388</v>
      </c>
      <c r="N34" s="43">
        <f>N33/N32</f>
        <v>0.87110801686392136</v>
      </c>
      <c r="O34" s="43">
        <f>O33/O32</f>
        <v>0.88756524272964255</v>
      </c>
      <c r="P34" s="42">
        <f>P33/P32</f>
        <v>0.86797114303440093</v>
      </c>
      <c r="Q34" s="43" t="s">
        <v>43</v>
      </c>
      <c r="R34" s="43" t="s">
        <v>43</v>
      </c>
      <c r="S34" s="43" t="s">
        <v>43</v>
      </c>
      <c r="T34" s="43">
        <f>T33/T32</f>
        <v>0.88795739903978754</v>
      </c>
      <c r="U34" s="43" t="s">
        <v>43</v>
      </c>
      <c r="V34" s="43">
        <f>V33/V32</f>
        <v>0.89209079996975449</v>
      </c>
      <c r="W34" s="43">
        <f>W33/W32</f>
        <v>0.88598779653436666</v>
      </c>
      <c r="X34" s="46">
        <f>X33/X32</f>
        <v>0.87178082422396308</v>
      </c>
    </row>
    <row r="35" spans="2:24" ht="17.25" customHeight="1">
      <c r="B35" s="225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0.33541666666666659</v>
      </c>
      <c r="H35" s="48">
        <v>0.25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0.25011574074074072</v>
      </c>
      <c r="N35" s="48">
        <v>0.16666666666666666</v>
      </c>
      <c r="O35" s="48">
        <v>0.25016203703703704</v>
      </c>
      <c r="P35" s="47">
        <v>0.70839120370370368</v>
      </c>
      <c r="Q35" s="48" t="s">
        <v>43</v>
      </c>
      <c r="R35" s="48" t="s">
        <v>43</v>
      </c>
      <c r="S35" s="48" t="s">
        <v>43</v>
      </c>
      <c r="T35" s="48">
        <v>0.70849537037037036</v>
      </c>
      <c r="U35" s="48" t="s">
        <v>43</v>
      </c>
      <c r="V35" s="48">
        <v>0.70859953703703704</v>
      </c>
      <c r="W35" s="48">
        <v>0.70856481481481481</v>
      </c>
      <c r="X35" s="50">
        <v>0.70833333333333337</v>
      </c>
    </row>
    <row r="36" spans="2:24" ht="17.25" customHeight="1">
      <c r="B36" s="226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0.65625</v>
      </c>
      <c r="H36" s="48">
        <v>0.2981712962962963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0.43055555555555558</v>
      </c>
      <c r="N36" s="48">
        <v>0.41620370370370369</v>
      </c>
      <c r="O36" s="48">
        <v>0.40972222222222221</v>
      </c>
      <c r="P36" s="47">
        <v>0.82222222222222219</v>
      </c>
      <c r="Q36" s="48" t="s">
        <v>43</v>
      </c>
      <c r="R36" s="48" t="s">
        <v>43</v>
      </c>
      <c r="S36" s="48" t="s">
        <v>43</v>
      </c>
      <c r="T36" s="48">
        <v>0.87722222222222224</v>
      </c>
      <c r="U36" s="48" t="s">
        <v>43</v>
      </c>
      <c r="V36" s="48">
        <v>0.88611111111111107</v>
      </c>
      <c r="W36" s="48">
        <v>0.99045138888888884</v>
      </c>
      <c r="X36" s="50">
        <v>0.9916666666666667</v>
      </c>
    </row>
    <row r="37" spans="2:24" ht="17.25" customHeight="1">
      <c r="B37" s="226" t="s">
        <v>54</v>
      </c>
      <c r="C37" s="227"/>
      <c r="D37" s="64" t="s">
        <v>43</v>
      </c>
      <c r="E37" s="64" t="s">
        <v>43</v>
      </c>
      <c r="F37" s="64" t="s">
        <v>43</v>
      </c>
      <c r="G37" s="64">
        <v>12.5</v>
      </c>
      <c r="H37" s="64">
        <v>6</v>
      </c>
      <c r="I37" s="64" t="s">
        <v>43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4</v>
      </c>
      <c r="W37" s="64">
        <v>3.25</v>
      </c>
      <c r="X37" s="67">
        <v>3.3333333333333335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7C00A-9CE3-4C32-B6BF-0D300803FE47}">
  <sheetPr>
    <tabColor theme="9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pane="bottomLeft" activeCell="K44" sqref="K44"/>
      <selection activeCell="K44" sqref="K44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SUM(F5:F174)</f>
        <v>110691</v>
      </c>
      <c r="E1" s="94" t="s">
        <v>4</v>
      </c>
      <c r="F1" s="95">
        <f>SUM(G5:G174)</f>
        <v>2251767.5000000009</v>
      </c>
      <c r="G1" s="96" t="s">
        <v>85</v>
      </c>
      <c r="H1" s="97">
        <f>L21+L38+L55+L72+L89+L106+L123+L140+L157+L174</f>
        <v>58.666666666666671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46014</v>
      </c>
      <c r="B2" s="353"/>
      <c r="C2" s="98" t="s">
        <v>41</v>
      </c>
      <c r="D2" s="99">
        <f>AVERAGE(N21,N38,N55,N72,N89,N106,N123,N140,N157,N174)</f>
        <v>642.44766431066876</v>
      </c>
      <c r="E2" s="99" t="s">
        <v>92</v>
      </c>
      <c r="F2" s="100">
        <f>F1/D1</f>
        <v>20.34282371647199</v>
      </c>
      <c r="G2" s="101" t="s">
        <v>93</v>
      </c>
      <c r="H2" s="102">
        <f>COUNT(H5:H174)</f>
        <v>3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16" t="s">
        <v>115</v>
      </c>
      <c r="B5" s="106" t="s">
        <v>116</v>
      </c>
      <c r="C5" s="306" t="s">
        <v>117</v>
      </c>
      <c r="D5" s="307"/>
      <c r="E5" s="107">
        <v>19.7</v>
      </c>
      <c r="F5" s="108">
        <v>838</v>
      </c>
      <c r="G5" s="109">
        <f t="shared" ref="G5:G10" si="0">E5*F5</f>
        <v>16508.599999999999</v>
      </c>
      <c r="H5" s="26"/>
      <c r="I5" s="110">
        <v>6</v>
      </c>
      <c r="J5" s="111">
        <v>2500</v>
      </c>
      <c r="K5" s="112">
        <f t="shared" ref="K5:K10" si="1">J5/I5</f>
        <v>416.66666666666669</v>
      </c>
      <c r="L5" s="113">
        <v>6</v>
      </c>
      <c r="M5" s="111">
        <f t="shared" ref="M5:M10" si="2">F5/V5*60</f>
        <v>2251.3432835820786</v>
      </c>
      <c r="N5" s="112">
        <f t="shared" ref="N5:N10" si="3">M5/L5</f>
        <v>375.22388059701308</v>
      </c>
      <c r="O5" s="114">
        <f t="shared" ref="O5:O10" si="4">L5-I5</f>
        <v>0</v>
      </c>
      <c r="P5" s="115">
        <f t="shared" ref="P5:P10" si="5">N5-K5</f>
        <v>-41.442786069653607</v>
      </c>
      <c r="Q5" s="116">
        <f t="shared" ref="Q5:Q10" si="6">N5/K5</f>
        <v>0.90053731343283139</v>
      </c>
      <c r="R5" s="308">
        <f>Q21</f>
        <v>0.8668296302026155</v>
      </c>
      <c r="S5" s="47">
        <v>0.33541666666666659</v>
      </c>
      <c r="T5" s="48">
        <v>0.35092592592592592</v>
      </c>
      <c r="U5" s="117">
        <v>4.5499999999999119</v>
      </c>
      <c r="V5" s="118">
        <v>22.333333333333442</v>
      </c>
      <c r="W5" s="119"/>
      <c r="X5" s="123"/>
      <c r="Y5" s="311"/>
      <c r="Z5" s="312"/>
      <c r="AA5" s="121">
        <f t="shared" ref="AA5:AA10" si="7">M5-J5</f>
        <v>-248.65671641792142</v>
      </c>
      <c r="AB5" s="171">
        <f t="shared" ref="AB5:AB10" si="8">M5/J5</f>
        <v>0.90053731343283139</v>
      </c>
      <c r="AC5" s="313">
        <f>AB21</f>
        <v>0.8668296302026155</v>
      </c>
    </row>
    <row r="6" spans="1:29" ht="15.75" customHeight="1">
      <c r="A6" s="317"/>
      <c r="B6" s="106" t="s">
        <v>118</v>
      </c>
      <c r="C6" s="298" t="s">
        <v>119</v>
      </c>
      <c r="D6" s="299"/>
      <c r="E6" s="107">
        <v>28.57</v>
      </c>
      <c r="F6" s="108">
        <v>2837</v>
      </c>
      <c r="G6" s="109">
        <f t="shared" si="0"/>
        <v>81053.09</v>
      </c>
      <c r="H6" s="26"/>
      <c r="I6" s="110">
        <v>12</v>
      </c>
      <c r="J6" s="111">
        <v>3600</v>
      </c>
      <c r="K6" s="112">
        <f t="shared" si="1"/>
        <v>300</v>
      </c>
      <c r="L6" s="113">
        <v>12</v>
      </c>
      <c r="M6" s="111">
        <f t="shared" si="2"/>
        <v>3109.9878197320359</v>
      </c>
      <c r="N6" s="112">
        <f t="shared" si="3"/>
        <v>259.16565164433632</v>
      </c>
      <c r="O6" s="114">
        <f t="shared" si="4"/>
        <v>0</v>
      </c>
      <c r="P6" s="115">
        <f t="shared" si="5"/>
        <v>-40.834348355663678</v>
      </c>
      <c r="Q6" s="116">
        <f t="shared" si="6"/>
        <v>0.86388550548112109</v>
      </c>
      <c r="R6" s="309"/>
      <c r="S6" s="47">
        <v>0.3550462962962963</v>
      </c>
      <c r="T6" s="48">
        <v>0.39305555555555555</v>
      </c>
      <c r="U6" s="117">
        <v>5.9333333333333549</v>
      </c>
      <c r="V6" s="118">
        <v>54.733333333333306</v>
      </c>
      <c r="W6" s="119"/>
      <c r="X6" s="123"/>
      <c r="Y6" s="300"/>
      <c r="Z6" s="301"/>
      <c r="AA6" s="124">
        <f t="shared" si="7"/>
        <v>-490.01218026796414</v>
      </c>
      <c r="AB6" s="116">
        <f t="shared" si="8"/>
        <v>0.86388550548112109</v>
      </c>
      <c r="AC6" s="314"/>
    </row>
    <row r="7" spans="1:29" ht="15.75" customHeight="1">
      <c r="A7" s="317"/>
      <c r="B7" s="106" t="s">
        <v>116</v>
      </c>
      <c r="C7" s="298" t="s">
        <v>120</v>
      </c>
      <c r="D7" s="299"/>
      <c r="E7" s="107">
        <v>29.85</v>
      </c>
      <c r="F7" s="108">
        <v>2191</v>
      </c>
      <c r="G7" s="109">
        <f t="shared" si="0"/>
        <v>65401.350000000006</v>
      </c>
      <c r="H7" s="26"/>
      <c r="I7" s="110">
        <v>17</v>
      </c>
      <c r="J7" s="111">
        <v>3600</v>
      </c>
      <c r="K7" s="112">
        <f t="shared" si="1"/>
        <v>211.76470588235293</v>
      </c>
      <c r="L7" s="113">
        <v>17</v>
      </c>
      <c r="M7" s="111">
        <f t="shared" si="2"/>
        <v>3118.8612099644106</v>
      </c>
      <c r="N7" s="112">
        <f t="shared" si="3"/>
        <v>183.46242411555357</v>
      </c>
      <c r="O7" s="114">
        <f t="shared" si="4"/>
        <v>0</v>
      </c>
      <c r="P7" s="115">
        <f t="shared" si="5"/>
        <v>-28.302281766799354</v>
      </c>
      <c r="Q7" s="116">
        <f t="shared" si="6"/>
        <v>0.86635033610122525</v>
      </c>
      <c r="R7" s="309"/>
      <c r="S7" s="47">
        <v>0.39652777777777776</v>
      </c>
      <c r="T7" s="48">
        <v>0.42579861111111111</v>
      </c>
      <c r="U7" s="117">
        <v>4.9999999999999822</v>
      </c>
      <c r="V7" s="118">
        <v>42.150000000000034</v>
      </c>
      <c r="W7" s="119"/>
      <c r="X7" s="123"/>
      <c r="Y7" s="300"/>
      <c r="Z7" s="301"/>
      <c r="AA7" s="124">
        <f t="shared" si="7"/>
        <v>-481.13879003558941</v>
      </c>
      <c r="AB7" s="116">
        <f t="shared" si="8"/>
        <v>0.86635033610122514</v>
      </c>
      <c r="AC7" s="314"/>
    </row>
    <row r="8" spans="1:29" ht="15.75" customHeight="1">
      <c r="A8" s="317"/>
      <c r="B8" s="106" t="s">
        <v>116</v>
      </c>
      <c r="C8" s="298" t="s">
        <v>121</v>
      </c>
      <c r="D8" s="299"/>
      <c r="E8" s="107">
        <v>29.52</v>
      </c>
      <c r="F8" s="108">
        <v>2109</v>
      </c>
      <c r="G8" s="109">
        <f t="shared" si="0"/>
        <v>62257.68</v>
      </c>
      <c r="H8" s="13"/>
      <c r="I8" s="110">
        <v>17</v>
      </c>
      <c r="J8" s="111">
        <v>3600</v>
      </c>
      <c r="K8" s="112">
        <f t="shared" si="1"/>
        <v>211.76470588235293</v>
      </c>
      <c r="L8" s="126">
        <v>17</v>
      </c>
      <c r="M8" s="111">
        <f t="shared" si="2"/>
        <v>3116.7487684729103</v>
      </c>
      <c r="N8" s="112">
        <f t="shared" si="3"/>
        <v>183.33816285134768</v>
      </c>
      <c r="O8" s="114">
        <f t="shared" si="4"/>
        <v>0</v>
      </c>
      <c r="P8" s="115">
        <f t="shared" si="5"/>
        <v>-28.426543031005252</v>
      </c>
      <c r="Q8" s="116">
        <f t="shared" si="6"/>
        <v>0.86576354679803069</v>
      </c>
      <c r="R8" s="309"/>
      <c r="S8" s="47">
        <v>0.4301388888888889</v>
      </c>
      <c r="T8" s="48">
        <v>0.45833333333333331</v>
      </c>
      <c r="U8" s="117">
        <v>6.2500000000000178</v>
      </c>
      <c r="V8" s="118">
        <v>40.599999999999952</v>
      </c>
      <c r="W8" s="119"/>
      <c r="X8" s="123"/>
      <c r="Y8" s="300"/>
      <c r="Z8" s="301"/>
      <c r="AA8" s="124">
        <f t="shared" si="7"/>
        <v>-483.25123152708966</v>
      </c>
      <c r="AB8" s="116">
        <f t="shared" si="8"/>
        <v>0.86576354679803069</v>
      </c>
      <c r="AC8" s="314"/>
    </row>
    <row r="9" spans="1:29" ht="15.75" customHeight="1">
      <c r="A9" s="317"/>
      <c r="B9" s="106" t="s">
        <v>116</v>
      </c>
      <c r="C9" s="298" t="s">
        <v>122</v>
      </c>
      <c r="D9" s="299"/>
      <c r="E9" s="107">
        <v>25.64</v>
      </c>
      <c r="F9" s="108">
        <v>1369</v>
      </c>
      <c r="G9" s="129">
        <f t="shared" si="0"/>
        <v>35101.160000000003</v>
      </c>
      <c r="H9" s="130"/>
      <c r="I9" s="110">
        <v>11</v>
      </c>
      <c r="J9" s="111">
        <v>3600</v>
      </c>
      <c r="K9" s="112">
        <f t="shared" si="1"/>
        <v>327.27272727272725</v>
      </c>
      <c r="L9" s="113">
        <v>11</v>
      </c>
      <c r="M9" s="111">
        <f t="shared" si="2"/>
        <v>3147.1264367815797</v>
      </c>
      <c r="N9" s="112">
        <f t="shared" si="3"/>
        <v>286.10240334378</v>
      </c>
      <c r="O9" s="114">
        <f t="shared" si="4"/>
        <v>0</v>
      </c>
      <c r="P9" s="115">
        <f t="shared" si="5"/>
        <v>-41.170323928947255</v>
      </c>
      <c r="Q9" s="116">
        <f t="shared" si="6"/>
        <v>0.87420178799488335</v>
      </c>
      <c r="R9" s="309"/>
      <c r="S9" s="47">
        <v>0.46180555555555541</v>
      </c>
      <c r="T9" s="48">
        <v>0.47993055555555558</v>
      </c>
      <c r="U9" s="117">
        <v>4.9999999999998224</v>
      </c>
      <c r="V9" s="118">
        <v>26.100000000000243</v>
      </c>
      <c r="W9" s="119">
        <v>0.47993055555555558</v>
      </c>
      <c r="X9" s="123">
        <v>0.51967592592592593</v>
      </c>
      <c r="Y9" s="300"/>
      <c r="Z9" s="301"/>
      <c r="AA9" s="124">
        <f t="shared" si="7"/>
        <v>-452.87356321842026</v>
      </c>
      <c r="AB9" s="116">
        <f t="shared" si="8"/>
        <v>0.87420178799488324</v>
      </c>
      <c r="AC9" s="314"/>
    </row>
    <row r="10" spans="1:29" ht="15.75" customHeight="1">
      <c r="A10" s="317"/>
      <c r="B10" s="106" t="s">
        <v>116</v>
      </c>
      <c r="C10" s="298" t="s">
        <v>123</v>
      </c>
      <c r="D10" s="299"/>
      <c r="E10" s="107">
        <v>29.52</v>
      </c>
      <c r="F10" s="108">
        <v>4662</v>
      </c>
      <c r="G10" s="129">
        <f t="shared" si="0"/>
        <v>137622.24</v>
      </c>
      <c r="H10" s="68"/>
      <c r="I10" s="110">
        <v>12</v>
      </c>
      <c r="J10" s="111">
        <v>1750</v>
      </c>
      <c r="K10" s="112">
        <f t="shared" si="1"/>
        <v>145.83333333333334</v>
      </c>
      <c r="L10" s="126">
        <v>12</v>
      </c>
      <c r="M10" s="111">
        <f t="shared" si="2"/>
        <v>1422.3050847457628</v>
      </c>
      <c r="N10" s="112">
        <f t="shared" si="3"/>
        <v>118.52542372881356</v>
      </c>
      <c r="O10" s="131">
        <f t="shared" si="4"/>
        <v>0</v>
      </c>
      <c r="P10" s="132">
        <f t="shared" si="5"/>
        <v>-27.307909604519779</v>
      </c>
      <c r="Q10" s="133">
        <f t="shared" si="6"/>
        <v>0.81274576271186438</v>
      </c>
      <c r="R10" s="309"/>
      <c r="S10" s="47">
        <v>0.51967592592592593</v>
      </c>
      <c r="T10" s="48">
        <v>0.65625</v>
      </c>
      <c r="U10" s="117">
        <v>57.233333333333299</v>
      </c>
      <c r="V10" s="118">
        <v>196.66666666666666</v>
      </c>
      <c r="W10" s="119"/>
      <c r="X10" s="123"/>
      <c r="Y10" s="300"/>
      <c r="Z10" s="301"/>
      <c r="AA10" s="124">
        <f t="shared" si="7"/>
        <v>-327.69491525423723</v>
      </c>
      <c r="AB10" s="116">
        <f t="shared" si="8"/>
        <v>0.81274576271186449</v>
      </c>
      <c r="AC10" s="314"/>
    </row>
    <row r="11" spans="1:29" ht="15.75" customHeight="1">
      <c r="A11" s="317"/>
      <c r="B11" s="106"/>
      <c r="C11" s="298"/>
      <c r="D11" s="299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47"/>
      <c r="T11" s="48"/>
      <c r="U11" s="117"/>
      <c r="V11" s="118"/>
      <c r="W11" s="119"/>
      <c r="X11" s="123"/>
      <c r="Y11" s="300"/>
      <c r="Z11" s="301"/>
      <c r="AA11" s="124"/>
      <c r="AB11" s="116"/>
      <c r="AC11" s="314"/>
    </row>
    <row r="12" spans="1:29" ht="15.75" customHeight="1">
      <c r="A12" s="317"/>
      <c r="B12" s="106"/>
      <c r="C12" s="298"/>
      <c r="D12" s="299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47"/>
      <c r="T12" s="48"/>
      <c r="U12" s="117"/>
      <c r="V12" s="118"/>
      <c r="W12" s="119"/>
      <c r="X12" s="135"/>
      <c r="Y12" s="300"/>
      <c r="Z12" s="301"/>
      <c r="AA12" s="124"/>
      <c r="AB12" s="116"/>
      <c r="AC12" s="314"/>
    </row>
    <row r="13" spans="1:29" ht="15.75" customHeight="1">
      <c r="A13" s="317"/>
      <c r="B13" s="106"/>
      <c r="C13" s="298"/>
      <c r="D13" s="299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47"/>
      <c r="T13" s="48"/>
      <c r="U13" s="117"/>
      <c r="V13" s="118"/>
      <c r="W13" s="119"/>
      <c r="X13" s="135"/>
      <c r="Y13" s="300"/>
      <c r="Z13" s="301"/>
      <c r="AA13" s="124"/>
      <c r="AB13" s="116"/>
      <c r="AC13" s="314"/>
    </row>
    <row r="14" spans="1:29" ht="15.75" customHeight="1">
      <c r="A14" s="317"/>
      <c r="B14" s="106"/>
      <c r="C14" s="298"/>
      <c r="D14" s="299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47"/>
      <c r="T14" s="48"/>
      <c r="U14" s="117"/>
      <c r="V14" s="118"/>
      <c r="W14" s="119"/>
      <c r="X14" s="135"/>
      <c r="Y14" s="300"/>
      <c r="Z14" s="301"/>
      <c r="AA14" s="124"/>
      <c r="AB14" s="116"/>
      <c r="AC14" s="314"/>
    </row>
    <row r="15" spans="1:29" ht="15.75" customHeight="1">
      <c r="A15" s="317"/>
      <c r="B15" s="106"/>
      <c r="C15" s="298"/>
      <c r="D15" s="299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47"/>
      <c r="T15" s="48"/>
      <c r="U15" s="117"/>
      <c r="V15" s="118"/>
      <c r="W15" s="119"/>
      <c r="X15" s="135"/>
      <c r="Y15" s="300"/>
      <c r="Z15" s="301"/>
      <c r="AA15" s="124"/>
      <c r="AB15" s="116"/>
      <c r="AC15" s="314"/>
    </row>
    <row r="16" spans="1:29" ht="15.75" customHeight="1">
      <c r="A16" s="317"/>
      <c r="B16" s="106"/>
      <c r="C16" s="298"/>
      <c r="D16" s="299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47"/>
      <c r="T16" s="48"/>
      <c r="U16" s="117"/>
      <c r="V16" s="118"/>
      <c r="W16" s="119"/>
      <c r="X16" s="135"/>
      <c r="Y16" s="300"/>
      <c r="Z16" s="301"/>
      <c r="AA16" s="124"/>
      <c r="AB16" s="116"/>
      <c r="AC16" s="314"/>
    </row>
    <row r="17" spans="1:29" ht="15.75" customHeight="1">
      <c r="A17" s="317"/>
      <c r="B17" s="106"/>
      <c r="C17" s="298"/>
      <c r="D17" s="299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47"/>
      <c r="T17" s="48"/>
      <c r="U17" s="117"/>
      <c r="V17" s="118"/>
      <c r="W17" s="119"/>
      <c r="X17" s="135"/>
      <c r="Y17" s="300"/>
      <c r="Z17" s="301"/>
      <c r="AA17" s="124"/>
      <c r="AB17" s="116"/>
      <c r="AC17" s="314"/>
    </row>
    <row r="18" spans="1:29" ht="15.75" customHeight="1">
      <c r="A18" s="317"/>
      <c r="B18" s="106"/>
      <c r="C18" s="298"/>
      <c r="D18" s="299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47"/>
      <c r="T18" s="48"/>
      <c r="U18" s="117"/>
      <c r="V18" s="118"/>
      <c r="W18" s="119"/>
      <c r="X18" s="135"/>
      <c r="Y18" s="300"/>
      <c r="Z18" s="301"/>
      <c r="AA18" s="124"/>
      <c r="AB18" s="116"/>
      <c r="AC18" s="314"/>
    </row>
    <row r="19" spans="1:29" ht="15.75" customHeight="1">
      <c r="A19" s="317"/>
      <c r="B19" s="106"/>
      <c r="C19" s="298"/>
      <c r="D19" s="299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47"/>
      <c r="T19" s="48"/>
      <c r="U19" s="117"/>
      <c r="V19" s="118"/>
      <c r="W19" s="119"/>
      <c r="X19" s="135"/>
      <c r="Y19" s="300"/>
      <c r="Z19" s="301"/>
      <c r="AA19" s="124"/>
      <c r="AB19" s="116"/>
      <c r="AC19" s="314"/>
    </row>
    <row r="20" spans="1:29" ht="15.75" customHeight="1">
      <c r="A20" s="317"/>
      <c r="B20" s="178"/>
      <c r="C20" s="298"/>
      <c r="D20" s="299"/>
      <c r="E20" s="179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301"/>
      <c r="AA20" s="180"/>
      <c r="AB20" s="133"/>
      <c r="AC20" s="314"/>
    </row>
    <row r="21" spans="1:29" ht="15.75" customHeight="1" thickBot="1">
      <c r="A21" s="318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9">AVERAGE(I5:I20)</f>
        <v>12.5</v>
      </c>
      <c r="J21" s="148">
        <f t="shared" si="9"/>
        <v>3108.3333333333335</v>
      </c>
      <c r="K21" s="149">
        <f t="shared" ref="K21" si="10">J21/I21</f>
        <v>248.66666666666669</v>
      </c>
      <c r="L21" s="147">
        <f t="shared" ref="L21:M21" si="11">AVERAGE(L5:L20)</f>
        <v>12.5</v>
      </c>
      <c r="M21" s="148">
        <f t="shared" si="11"/>
        <v>2694.3954338797967</v>
      </c>
      <c r="N21" s="149">
        <f>M21/L21</f>
        <v>215.55163471038372</v>
      </c>
      <c r="O21" s="150">
        <f>L21-I21</f>
        <v>0</v>
      </c>
      <c r="P21" s="151">
        <f>N21-K21</f>
        <v>-33.115031956282962</v>
      </c>
      <c r="Q21" s="152">
        <f>N21/K21</f>
        <v>0.8668296302026155</v>
      </c>
      <c r="R21" s="310"/>
      <c r="S21" s="153">
        <f>S5</f>
        <v>0.33541666666666659</v>
      </c>
      <c r="T21" s="154">
        <f>INDEX(T5:T20,COUNTA(T5:T20))</f>
        <v>0.65625</v>
      </c>
      <c r="U21" s="155"/>
      <c r="V21" s="181"/>
      <c r="W21" s="182"/>
      <c r="X21" s="149"/>
      <c r="Y21" s="296"/>
      <c r="Z21" s="297"/>
      <c r="AA21" s="183">
        <f>M21-J21</f>
        <v>-413.93789945353683</v>
      </c>
      <c r="AB21" s="152">
        <f>M21/J21</f>
        <v>0.8668296302026155</v>
      </c>
      <c r="AC21" s="315"/>
    </row>
    <row r="22" spans="1:29" ht="15.75" customHeight="1">
      <c r="A22" s="302" t="s">
        <v>125</v>
      </c>
      <c r="B22" s="120" t="s">
        <v>116</v>
      </c>
      <c r="C22" s="306" t="s">
        <v>126</v>
      </c>
      <c r="D22" s="307"/>
      <c r="E22" s="162">
        <v>14.03</v>
      </c>
      <c r="F22" s="103">
        <v>1201</v>
      </c>
      <c r="G22" s="163">
        <f t="shared" ref="G22:G23" si="12">E22*F22</f>
        <v>16850.03</v>
      </c>
      <c r="H22" s="164"/>
      <c r="I22" s="165">
        <v>6</v>
      </c>
      <c r="J22" s="166">
        <v>2600</v>
      </c>
      <c r="K22" s="167">
        <f>J22/I22</f>
        <v>433.33333333333331</v>
      </c>
      <c r="L22" s="168">
        <v>6</v>
      </c>
      <c r="M22" s="166">
        <f>F22/V22*60</f>
        <v>2315.8007498660941</v>
      </c>
      <c r="N22" s="167">
        <f>M22/L22</f>
        <v>385.96679164434903</v>
      </c>
      <c r="O22" s="169">
        <f>L22-I22</f>
        <v>0</v>
      </c>
      <c r="P22" s="170">
        <f>N22-K22</f>
        <v>-47.366541688984285</v>
      </c>
      <c r="Q22" s="171">
        <f>N22/K22</f>
        <v>0.89069259610234397</v>
      </c>
      <c r="R22" s="308">
        <f>Q38</f>
        <v>0.89040124310611757</v>
      </c>
      <c r="S22" s="172">
        <v>0.25</v>
      </c>
      <c r="T22" s="173">
        <v>0.27160879629629631</v>
      </c>
      <c r="U22" s="174"/>
      <c r="V22" s="175">
        <v>31.116666666666681</v>
      </c>
      <c r="W22" s="173"/>
      <c r="X22" s="184"/>
      <c r="Y22" s="311"/>
      <c r="Z22" s="312"/>
      <c r="AA22" s="121">
        <f>M22-J22</f>
        <v>-284.19925013390593</v>
      </c>
      <c r="AB22" s="171">
        <f>M22/J22</f>
        <v>0.89069259610234386</v>
      </c>
      <c r="AC22" s="313">
        <f>AB38</f>
        <v>0.89040124310611746</v>
      </c>
    </row>
    <row r="23" spans="1:29" ht="15.75" customHeight="1">
      <c r="A23" s="303"/>
      <c r="B23" s="106" t="s">
        <v>116</v>
      </c>
      <c r="C23" s="298" t="s">
        <v>127</v>
      </c>
      <c r="D23" s="299"/>
      <c r="E23" s="107">
        <v>14.49</v>
      </c>
      <c r="F23" s="108">
        <v>1287</v>
      </c>
      <c r="G23" s="109">
        <f t="shared" si="12"/>
        <v>18648.63</v>
      </c>
      <c r="H23" s="26"/>
      <c r="I23" s="110">
        <v>6</v>
      </c>
      <c r="J23" s="111">
        <v>2600</v>
      </c>
      <c r="K23" s="112">
        <f t="shared" ref="K23" si="13">J23/I23</f>
        <v>433.33333333333331</v>
      </c>
      <c r="L23" s="113">
        <v>6</v>
      </c>
      <c r="M23" s="111">
        <f>F23/V23*60</f>
        <v>2314.2857142857165</v>
      </c>
      <c r="N23" s="112">
        <f>M23/L23</f>
        <v>385.71428571428606</v>
      </c>
      <c r="O23" s="114">
        <f>L23-I23</f>
        <v>0</v>
      </c>
      <c r="P23" s="115">
        <f>N23-K23</f>
        <v>-47.619047619047251</v>
      </c>
      <c r="Q23" s="116">
        <f>N23/K23</f>
        <v>0.89010989010989094</v>
      </c>
      <c r="R23" s="309"/>
      <c r="S23" s="47">
        <v>0.27500000000000002</v>
      </c>
      <c r="T23" s="48">
        <v>0.2981712962962963</v>
      </c>
      <c r="U23" s="117">
        <v>4.8833333333333506</v>
      </c>
      <c r="V23" s="118">
        <v>33.366666666666632</v>
      </c>
      <c r="W23" s="119"/>
      <c r="X23" s="13"/>
      <c r="Y23" s="300"/>
      <c r="Z23" s="301"/>
      <c r="AA23" s="124">
        <f>M23-J23</f>
        <v>-285.71428571428351</v>
      </c>
      <c r="AB23" s="116">
        <f>M23/J23</f>
        <v>0.89010989010989094</v>
      </c>
      <c r="AC23" s="314"/>
    </row>
    <row r="24" spans="1:29" ht="15.75" customHeight="1">
      <c r="A24" s="303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3"/>
      <c r="Y24" s="300"/>
      <c r="Z24" s="301"/>
      <c r="AA24" s="124"/>
      <c r="AB24" s="116"/>
      <c r="AC24" s="314"/>
    </row>
    <row r="25" spans="1:29" ht="15.75" customHeight="1">
      <c r="A25" s="303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04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3"/>
      <c r="Y26" s="300"/>
      <c r="Z26" s="301"/>
      <c r="AA26" s="124"/>
      <c r="AB26" s="116"/>
      <c r="AC26" s="314"/>
    </row>
    <row r="27" spans="1:29" ht="15.75" customHeight="1">
      <c r="A27" s="304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50"/>
      <c r="Y27" s="300"/>
      <c r="Z27" s="301"/>
      <c r="AA27" s="124"/>
      <c r="AB27" s="116"/>
      <c r="AC27" s="314"/>
    </row>
    <row r="28" spans="1:29" ht="15.75" customHeight="1">
      <c r="A28" s="304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04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04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127"/>
      <c r="T30" s="128"/>
      <c r="U30" s="117"/>
      <c r="V30" s="141"/>
      <c r="W30" s="119"/>
      <c r="X30" s="123"/>
      <c r="Y30" s="300"/>
      <c r="Z30" s="301"/>
      <c r="AA30" s="124"/>
      <c r="AB30" s="116"/>
      <c r="AC30" s="314"/>
    </row>
    <row r="31" spans="1:29" ht="15.75" customHeight="1">
      <c r="A31" s="304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127"/>
      <c r="T31" s="128"/>
      <c r="U31" s="117"/>
      <c r="V31" s="141"/>
      <c r="W31" s="134"/>
      <c r="X31" s="135"/>
      <c r="Y31" s="300"/>
      <c r="Z31" s="301"/>
      <c r="AA31" s="124"/>
      <c r="AB31" s="116"/>
      <c r="AC31" s="314"/>
    </row>
    <row r="32" spans="1:29" ht="15.75" customHeight="1">
      <c r="A32" s="304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127"/>
      <c r="T32" s="128"/>
      <c r="U32" s="117"/>
      <c r="V32" s="141"/>
      <c r="W32" s="134"/>
      <c r="X32" s="135"/>
      <c r="Y32" s="300"/>
      <c r="Z32" s="301"/>
      <c r="AA32" s="124"/>
      <c r="AB32" s="116"/>
      <c r="AC32" s="314"/>
    </row>
    <row r="33" spans="1:29" ht="15.75" customHeight="1">
      <c r="A33" s="304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127"/>
      <c r="T33" s="128"/>
      <c r="U33" s="117"/>
      <c r="V33" s="141"/>
      <c r="W33" s="134"/>
      <c r="X33" s="135"/>
      <c r="Y33" s="300"/>
      <c r="Z33" s="301"/>
      <c r="AA33" s="124"/>
      <c r="AB33" s="116"/>
      <c r="AC33" s="314"/>
    </row>
    <row r="34" spans="1:29" ht="15.75" customHeight="1">
      <c r="A34" s="304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127"/>
      <c r="T34" s="128"/>
      <c r="U34" s="117"/>
      <c r="V34" s="141"/>
      <c r="W34" s="134"/>
      <c r="X34" s="135"/>
      <c r="Y34" s="300"/>
      <c r="Z34" s="301"/>
      <c r="AA34" s="124"/>
      <c r="AB34" s="116"/>
      <c r="AC34" s="314"/>
    </row>
    <row r="35" spans="1:29" ht="15.75" customHeight="1">
      <c r="A35" s="304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127"/>
      <c r="T35" s="128"/>
      <c r="U35" s="117"/>
      <c r="V35" s="141"/>
      <c r="W35" s="134"/>
      <c r="X35" s="135"/>
      <c r="Y35" s="300"/>
      <c r="Z35" s="301"/>
      <c r="AA35" s="124"/>
      <c r="AB35" s="116"/>
      <c r="AC35" s="314"/>
    </row>
    <row r="36" spans="1:29" ht="15.75" customHeight="1">
      <c r="A36" s="304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127"/>
      <c r="T36" s="128"/>
      <c r="U36" s="117"/>
      <c r="V36" s="141"/>
      <c r="W36" s="134"/>
      <c r="X36" s="135"/>
      <c r="Y36" s="300"/>
      <c r="Z36" s="301"/>
      <c r="AA36" s="124"/>
      <c r="AB36" s="116"/>
      <c r="AC36" s="314"/>
    </row>
    <row r="37" spans="1:29" ht="15.75" customHeight="1">
      <c r="A37" s="304"/>
      <c r="B37" s="106"/>
      <c r="C37" s="298"/>
      <c r="D37" s="299"/>
      <c r="E37" s="185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05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14">AVERAGE(I22:I37)</f>
        <v>6</v>
      </c>
      <c r="J38" s="148">
        <f t="shared" si="14"/>
        <v>2600</v>
      </c>
      <c r="K38" s="149">
        <f t="shared" ref="K38" si="15">J38/I38</f>
        <v>433.33333333333331</v>
      </c>
      <c r="L38" s="147">
        <f t="shared" ref="L38:M38" si="16">AVERAGE(L22:L37)</f>
        <v>6</v>
      </c>
      <c r="M38" s="148">
        <f t="shared" si="16"/>
        <v>2315.0432320759055</v>
      </c>
      <c r="N38" s="149">
        <f>M38/L38</f>
        <v>385.8405386793176</v>
      </c>
      <c r="O38" s="150">
        <f>L38-I38</f>
        <v>0</v>
      </c>
      <c r="P38" s="151">
        <f>N38-K38</f>
        <v>-47.492794654015711</v>
      </c>
      <c r="Q38" s="152">
        <f>N38/K38</f>
        <v>0.89040124310611757</v>
      </c>
      <c r="R38" s="310"/>
      <c r="S38" s="153">
        <f>S22</f>
        <v>0.25</v>
      </c>
      <c r="T38" s="154">
        <f>INDEX(T22:T37,COUNTA(T22:T37))</f>
        <v>0.2981712962962963</v>
      </c>
      <c r="U38" s="155"/>
      <c r="V38" s="181"/>
      <c r="W38" s="182"/>
      <c r="X38" s="149"/>
      <c r="Y38" s="296"/>
      <c r="Z38" s="297"/>
      <c r="AA38" s="183">
        <f>M38-J38</f>
        <v>-284.95676792409449</v>
      </c>
      <c r="AB38" s="152">
        <f>M38/J38</f>
        <v>0.89040124310611746</v>
      </c>
      <c r="AC38" s="315"/>
    </row>
    <row r="39" spans="1:29" ht="15.75" customHeight="1">
      <c r="A39" s="316" t="s">
        <v>128</v>
      </c>
      <c r="B39" s="120" t="s">
        <v>118</v>
      </c>
      <c r="C39" s="306" t="s">
        <v>129</v>
      </c>
      <c r="D39" s="307"/>
      <c r="E39" s="162">
        <v>21.45</v>
      </c>
      <c r="F39" s="103">
        <v>2205</v>
      </c>
      <c r="G39" s="163">
        <f t="shared" ref="G39:G42" si="17">E39*F39</f>
        <v>47297.25</v>
      </c>
      <c r="H39" s="164"/>
      <c r="I39" s="165">
        <v>4</v>
      </c>
      <c r="J39" s="166">
        <v>3300</v>
      </c>
      <c r="K39" s="167">
        <f>J39/I39</f>
        <v>825</v>
      </c>
      <c r="L39" s="168">
        <v>4</v>
      </c>
      <c r="M39" s="166">
        <f>F39/V39*60</f>
        <v>2950.9293680297383</v>
      </c>
      <c r="N39" s="167">
        <f>M39/L39</f>
        <v>737.73234200743457</v>
      </c>
      <c r="O39" s="169">
        <f>L39-I39</f>
        <v>0</v>
      </c>
      <c r="P39" s="170">
        <f>N39-K39</f>
        <v>-87.267657992565432</v>
      </c>
      <c r="Q39" s="171">
        <f>N39/K39</f>
        <v>0.89422102061507225</v>
      </c>
      <c r="R39" s="308">
        <f>Q55</f>
        <v>0.89304702634278388</v>
      </c>
      <c r="S39" s="172">
        <v>0.25011574074074072</v>
      </c>
      <c r="T39" s="173">
        <v>0.28125</v>
      </c>
      <c r="U39" s="174"/>
      <c r="V39" s="175">
        <v>44.833333333333357</v>
      </c>
      <c r="W39" s="176"/>
      <c r="X39" s="177"/>
      <c r="Y39" s="311"/>
      <c r="Z39" s="312"/>
      <c r="AA39" s="121">
        <f>M39-J39</f>
        <v>-349.07063197026173</v>
      </c>
      <c r="AB39" s="171">
        <f>M39/J39</f>
        <v>0.89422102061507225</v>
      </c>
      <c r="AC39" s="313">
        <f>AB55</f>
        <v>0.89304702634278399</v>
      </c>
    </row>
    <row r="40" spans="1:29" ht="15.75" customHeight="1">
      <c r="A40" s="317"/>
      <c r="B40" s="106" t="s">
        <v>118</v>
      </c>
      <c r="C40" s="298" t="s">
        <v>130</v>
      </c>
      <c r="D40" s="299"/>
      <c r="E40" s="107">
        <v>22.28</v>
      </c>
      <c r="F40" s="108">
        <v>1378</v>
      </c>
      <c r="G40" s="109">
        <f t="shared" si="17"/>
        <v>30701.84</v>
      </c>
      <c r="H40" s="26"/>
      <c r="I40" s="110">
        <v>5</v>
      </c>
      <c r="J40" s="111">
        <v>3300</v>
      </c>
      <c r="K40" s="112">
        <f t="shared" ref="K40:K42" si="18">J40/I40</f>
        <v>660</v>
      </c>
      <c r="L40" s="113">
        <v>5</v>
      </c>
      <c r="M40" s="111">
        <f>F40/V40*60</f>
        <v>2949.3460166468449</v>
      </c>
      <c r="N40" s="112">
        <f>M40/L40</f>
        <v>589.86920332936893</v>
      </c>
      <c r="O40" s="114">
        <f>L40-I40</f>
        <v>0</v>
      </c>
      <c r="P40" s="115">
        <f>N40-K40</f>
        <v>-70.130796670631071</v>
      </c>
      <c r="Q40" s="116">
        <f>N40/K40</f>
        <v>0.89374121716571053</v>
      </c>
      <c r="R40" s="309"/>
      <c r="S40" s="47">
        <v>0.28472222222222221</v>
      </c>
      <c r="T40" s="48">
        <v>0.30418981481481483</v>
      </c>
      <c r="U40" s="117">
        <v>4.9999999999999822</v>
      </c>
      <c r="V40" s="118">
        <v>28.033333333333374</v>
      </c>
      <c r="W40" s="119"/>
      <c r="X40" s="123"/>
      <c r="Y40" s="300"/>
      <c r="Z40" s="301"/>
      <c r="AA40" s="124">
        <f>M40-J40</f>
        <v>-350.65398335315513</v>
      </c>
      <c r="AB40" s="116">
        <f>M40/J40</f>
        <v>0.89374121716571053</v>
      </c>
      <c r="AC40" s="314"/>
    </row>
    <row r="41" spans="1:29" ht="15.75" customHeight="1">
      <c r="A41" s="317"/>
      <c r="B41" s="106" t="s">
        <v>118</v>
      </c>
      <c r="C41" s="298" t="s">
        <v>131</v>
      </c>
      <c r="D41" s="299"/>
      <c r="E41" s="107">
        <v>17.89</v>
      </c>
      <c r="F41" s="108">
        <v>3193</v>
      </c>
      <c r="G41" s="109">
        <f t="shared" si="17"/>
        <v>57122.770000000004</v>
      </c>
      <c r="H41" s="26"/>
      <c r="I41" s="110">
        <v>4</v>
      </c>
      <c r="J41" s="111">
        <v>3300</v>
      </c>
      <c r="K41" s="112">
        <f t="shared" si="18"/>
        <v>825</v>
      </c>
      <c r="L41" s="113">
        <v>4</v>
      </c>
      <c r="M41" s="111">
        <f>F41/V41*60</f>
        <v>2947.3846153846148</v>
      </c>
      <c r="N41" s="112">
        <f>M41/L41</f>
        <v>736.8461538461537</v>
      </c>
      <c r="O41" s="114">
        <f>L41-I41</f>
        <v>0</v>
      </c>
      <c r="P41" s="115">
        <f>N41-K41</f>
        <v>-88.153846153846303</v>
      </c>
      <c r="Q41" s="116">
        <f>N41/K41</f>
        <v>0.89314685314685294</v>
      </c>
      <c r="R41" s="309"/>
      <c r="S41" s="47">
        <v>0.30763888888888891</v>
      </c>
      <c r="T41" s="48">
        <v>0.3527777777777778</v>
      </c>
      <c r="U41" s="117">
        <v>4.9666666666666703</v>
      </c>
      <c r="V41" s="118">
        <v>65.000000000000014</v>
      </c>
      <c r="W41" s="119"/>
      <c r="X41" s="123"/>
      <c r="Y41" s="300"/>
      <c r="Z41" s="301"/>
      <c r="AA41" s="124">
        <f>M41-J41</f>
        <v>-352.61538461538521</v>
      </c>
      <c r="AB41" s="116">
        <f>M41/J41</f>
        <v>0.89314685314685294</v>
      </c>
      <c r="AC41" s="314"/>
    </row>
    <row r="42" spans="1:29" ht="15.75" customHeight="1">
      <c r="A42" s="317"/>
      <c r="B42" s="106" t="s">
        <v>118</v>
      </c>
      <c r="C42" s="298" t="s">
        <v>133</v>
      </c>
      <c r="D42" s="299"/>
      <c r="E42" s="107">
        <v>16.66</v>
      </c>
      <c r="F42" s="108">
        <v>5244</v>
      </c>
      <c r="G42" s="109">
        <f t="shared" si="17"/>
        <v>87365.04</v>
      </c>
      <c r="H42" s="26"/>
      <c r="I42" s="110">
        <v>4</v>
      </c>
      <c r="J42" s="111">
        <v>3300</v>
      </c>
      <c r="K42" s="112">
        <f t="shared" si="18"/>
        <v>825</v>
      </c>
      <c r="L42" s="113">
        <v>4</v>
      </c>
      <c r="M42" s="111">
        <f>F42/V42*60</f>
        <v>2940.560747663551</v>
      </c>
      <c r="N42" s="112">
        <f>M42/L42</f>
        <v>735.14018691588774</v>
      </c>
      <c r="O42" s="114">
        <f>L42-I42</f>
        <v>0</v>
      </c>
      <c r="P42" s="115">
        <f>N42-K42</f>
        <v>-89.859813084112261</v>
      </c>
      <c r="Q42" s="116">
        <f>N42/K42</f>
        <v>0.89107901444350024</v>
      </c>
      <c r="R42" s="309"/>
      <c r="S42" s="47">
        <v>0.35625000000000001</v>
      </c>
      <c r="T42" s="48">
        <v>0.43055555555555558</v>
      </c>
      <c r="U42" s="117">
        <v>4.9999999999999822</v>
      </c>
      <c r="V42" s="118">
        <v>107.00000000000001</v>
      </c>
      <c r="W42" s="119"/>
      <c r="X42" s="123"/>
      <c r="Y42" s="300"/>
      <c r="Z42" s="301"/>
      <c r="AA42" s="124">
        <f>M42-J42</f>
        <v>-359.43925233644904</v>
      </c>
      <c r="AB42" s="116">
        <f>M42/J42</f>
        <v>0.89107901444350024</v>
      </c>
      <c r="AC42" s="314"/>
    </row>
    <row r="43" spans="1:29" ht="15.75" customHeight="1">
      <c r="A43" s="317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23"/>
      <c r="Y43" s="300"/>
      <c r="Z43" s="301"/>
      <c r="AA43" s="124"/>
      <c r="AB43" s="116"/>
      <c r="AC43" s="314"/>
    </row>
    <row r="44" spans="1:29" ht="15.75" customHeight="1">
      <c r="A44" s="317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300"/>
      <c r="Z44" s="301"/>
      <c r="AA44" s="124"/>
      <c r="AB44" s="116"/>
      <c r="AC44" s="314"/>
    </row>
    <row r="45" spans="1:29" ht="15.75" customHeight="1">
      <c r="A45" s="317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17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17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17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300"/>
      <c r="Z48" s="301"/>
      <c r="AA48" s="124"/>
      <c r="AB48" s="116"/>
      <c r="AC48" s="314"/>
    </row>
    <row r="49" spans="1:29" ht="15.75" customHeight="1">
      <c r="A49" s="317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300"/>
      <c r="Z49" s="301"/>
      <c r="AA49" s="124"/>
      <c r="AB49" s="116"/>
      <c r="AC49" s="314"/>
    </row>
    <row r="50" spans="1:29" ht="15.75" customHeight="1">
      <c r="A50" s="317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300"/>
      <c r="Z50" s="301"/>
      <c r="AA50" s="124"/>
      <c r="AB50" s="116"/>
      <c r="AC50" s="314"/>
    </row>
    <row r="51" spans="1:29" ht="15.75" customHeight="1">
      <c r="A51" s="317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300"/>
      <c r="Z51" s="301"/>
      <c r="AA51" s="124"/>
      <c r="AB51" s="116"/>
      <c r="AC51" s="314"/>
    </row>
    <row r="52" spans="1:29" ht="15.75" customHeight="1">
      <c r="A52" s="317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119"/>
      <c r="X52" s="123"/>
      <c r="Y52" s="300"/>
      <c r="Z52" s="301"/>
      <c r="AA52" s="124"/>
      <c r="AB52" s="116"/>
      <c r="AC52" s="314"/>
    </row>
    <row r="53" spans="1:29" ht="15.75" customHeight="1">
      <c r="A53" s="317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119"/>
      <c r="X53" s="123"/>
      <c r="Y53" s="300"/>
      <c r="Z53" s="301"/>
      <c r="AA53" s="124"/>
      <c r="AB53" s="116"/>
      <c r="AC53" s="314"/>
    </row>
    <row r="54" spans="1:29" ht="15.75" customHeight="1">
      <c r="A54" s="317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18"/>
      <c r="B55" s="144" t="s">
        <v>124</v>
      </c>
      <c r="C55" s="295"/>
      <c r="D55" s="295"/>
      <c r="E55" s="145"/>
      <c r="F55" s="105"/>
      <c r="G55" s="146"/>
      <c r="H55" s="75"/>
      <c r="I55" s="147">
        <f t="shared" ref="I55:J55" si="19">AVERAGE(I39:I54)</f>
        <v>4.25</v>
      </c>
      <c r="J55" s="148">
        <f t="shared" si="19"/>
        <v>3300</v>
      </c>
      <c r="K55" s="149">
        <f t="shared" ref="K55" si="20">J55/I55</f>
        <v>776.47058823529414</v>
      </c>
      <c r="L55" s="147">
        <f t="shared" ref="L55:M55" si="21">AVERAGE(L39:L54)</f>
        <v>4.25</v>
      </c>
      <c r="M55" s="148">
        <f t="shared" si="21"/>
        <v>2947.0551869311871</v>
      </c>
      <c r="N55" s="149">
        <f>M55/L55</f>
        <v>693.42474986616162</v>
      </c>
      <c r="O55" s="150">
        <f>L55-I55</f>
        <v>0</v>
      </c>
      <c r="P55" s="151">
        <f>N55-K55</f>
        <v>-83.045838369132525</v>
      </c>
      <c r="Q55" s="152">
        <f>N55/K55</f>
        <v>0.89304702634278388</v>
      </c>
      <c r="R55" s="310"/>
      <c r="S55" s="153">
        <f>S39</f>
        <v>0.25011574074074072</v>
      </c>
      <c r="T55" s="154">
        <f>INDEX(T39:T54,COUNTA(T39:T54))</f>
        <v>0.43055555555555558</v>
      </c>
      <c r="U55" s="155"/>
      <c r="V55" s="181"/>
      <c r="W55" s="105"/>
      <c r="X55" s="75"/>
      <c r="Y55" s="296"/>
      <c r="Z55" s="297"/>
      <c r="AA55" s="183">
        <f>M55-J55</f>
        <v>-352.94481306881289</v>
      </c>
      <c r="AB55" s="152">
        <f>M55/J55</f>
        <v>0.89304702634278399</v>
      </c>
      <c r="AC55" s="315"/>
    </row>
    <row r="56" spans="1:29" ht="15.75" customHeight="1">
      <c r="A56" s="302" t="s">
        <v>72</v>
      </c>
      <c r="B56" s="120" t="s">
        <v>118</v>
      </c>
      <c r="C56" s="306" t="s">
        <v>134</v>
      </c>
      <c r="D56" s="307"/>
      <c r="E56" s="162">
        <v>18.18</v>
      </c>
      <c r="F56" s="103">
        <v>1517</v>
      </c>
      <c r="G56" s="163">
        <f t="shared" ref="G56:G59" si="22">E56*F56</f>
        <v>27579.06</v>
      </c>
      <c r="H56" s="164"/>
      <c r="I56" s="165">
        <v>3</v>
      </c>
      <c r="J56" s="166">
        <v>3600</v>
      </c>
      <c r="K56" s="167">
        <f>J56/I56</f>
        <v>1200</v>
      </c>
      <c r="L56" s="168">
        <v>3</v>
      </c>
      <c r="M56" s="166">
        <f>F56/V56*60</f>
        <v>3117.1232876712315</v>
      </c>
      <c r="N56" s="167">
        <f>M56/L56</f>
        <v>1039.0410958904106</v>
      </c>
      <c r="O56" s="169">
        <f>L56-I56</f>
        <v>0</v>
      </c>
      <c r="P56" s="170">
        <f>N56-K56</f>
        <v>-160.95890410958941</v>
      </c>
      <c r="Q56" s="171">
        <f>N56/K56</f>
        <v>0.86586757990867547</v>
      </c>
      <c r="R56" s="308">
        <f>Q72</f>
        <v>0.87110801686392136</v>
      </c>
      <c r="S56" s="172">
        <v>0.16666666666666666</v>
      </c>
      <c r="T56" s="173">
        <v>0.18694444444444444</v>
      </c>
      <c r="U56" s="174"/>
      <c r="V56" s="175">
        <v>29.20000000000001</v>
      </c>
      <c r="W56" s="176"/>
      <c r="X56" s="177"/>
      <c r="Y56" s="311"/>
      <c r="Z56" s="312"/>
      <c r="AA56" s="121">
        <f>M56-J56</f>
        <v>-482.87671232876846</v>
      </c>
      <c r="AB56" s="171">
        <f>M56/J56</f>
        <v>0.86586757990867547</v>
      </c>
      <c r="AC56" s="313">
        <f>AB72</f>
        <v>0.87110801686392136</v>
      </c>
    </row>
    <row r="57" spans="1:29" ht="15.75" customHeight="1">
      <c r="A57" s="303"/>
      <c r="B57" s="106" t="s">
        <v>118</v>
      </c>
      <c r="C57" s="298" t="s">
        <v>135</v>
      </c>
      <c r="D57" s="299"/>
      <c r="E57" s="107">
        <v>14.03</v>
      </c>
      <c r="F57" s="108">
        <v>4935</v>
      </c>
      <c r="G57" s="109">
        <f t="shared" si="22"/>
        <v>69238.05</v>
      </c>
      <c r="H57" s="26"/>
      <c r="I57" s="110">
        <v>3</v>
      </c>
      <c r="J57" s="111">
        <v>3000</v>
      </c>
      <c r="K57" s="112">
        <f t="shared" ref="K57:K93" si="23">J57/I57</f>
        <v>1000</v>
      </c>
      <c r="L57" s="113">
        <v>3</v>
      </c>
      <c r="M57" s="111">
        <f>F57/V57*60</f>
        <v>2682.0652173913036</v>
      </c>
      <c r="N57" s="112">
        <f>M57/L57</f>
        <v>894.02173913043453</v>
      </c>
      <c r="O57" s="114">
        <f>L57-I57</f>
        <v>0</v>
      </c>
      <c r="P57" s="115">
        <f>N57-K57</f>
        <v>-105.97826086956547</v>
      </c>
      <c r="Q57" s="116">
        <f>N57/K57</f>
        <v>0.89402173913043448</v>
      </c>
      <c r="R57" s="309"/>
      <c r="S57" s="47">
        <v>0.19722222222222222</v>
      </c>
      <c r="T57" s="48">
        <v>0.2738888888888889</v>
      </c>
      <c r="U57" s="117">
        <v>14.799999999999995</v>
      </c>
      <c r="V57" s="118">
        <v>110.40000000000003</v>
      </c>
      <c r="W57" s="119"/>
      <c r="X57" s="123"/>
      <c r="Y57" s="300"/>
      <c r="Z57" s="301"/>
      <c r="AA57" s="124">
        <f>M57-J57</f>
        <v>-317.93478260869642</v>
      </c>
      <c r="AB57" s="116">
        <f>M57/J57</f>
        <v>0.89402173913043448</v>
      </c>
      <c r="AC57" s="314"/>
    </row>
    <row r="58" spans="1:29" ht="15.75" customHeight="1">
      <c r="A58" s="303"/>
      <c r="B58" s="106" t="s">
        <v>118</v>
      </c>
      <c r="C58" s="298" t="s">
        <v>136</v>
      </c>
      <c r="D58" s="299"/>
      <c r="E58" s="107">
        <v>18.18</v>
      </c>
      <c r="F58" s="108">
        <v>2592</v>
      </c>
      <c r="G58" s="109">
        <f t="shared" si="22"/>
        <v>47122.559999999998</v>
      </c>
      <c r="H58" s="26"/>
      <c r="I58" s="110">
        <v>3</v>
      </c>
      <c r="J58" s="111">
        <v>3600</v>
      </c>
      <c r="K58" s="112">
        <f t="shared" si="23"/>
        <v>1200</v>
      </c>
      <c r="L58" s="113">
        <v>3</v>
      </c>
      <c r="M58" s="111">
        <f>F58/V58*60</f>
        <v>3110.400000000006</v>
      </c>
      <c r="N58" s="112">
        <f>M58/L58</f>
        <v>1036.800000000002</v>
      </c>
      <c r="O58" s="114">
        <f>L58-I58</f>
        <v>0</v>
      </c>
      <c r="P58" s="115">
        <f>N58-K58</f>
        <v>-163.199999999998</v>
      </c>
      <c r="Q58" s="116">
        <f>N58/K58</f>
        <v>0.86400000000000166</v>
      </c>
      <c r="R58" s="309"/>
      <c r="S58" s="47">
        <v>0.28402777777777782</v>
      </c>
      <c r="T58" s="48">
        <v>0.31874999999999998</v>
      </c>
      <c r="U58" s="117">
        <v>14.600000000000044</v>
      </c>
      <c r="V58" s="118">
        <v>49.999999999999901</v>
      </c>
      <c r="W58" s="119"/>
      <c r="X58" s="123"/>
      <c r="Y58" s="300"/>
      <c r="Z58" s="301"/>
      <c r="AA58" s="124">
        <f>M58-J58</f>
        <v>-489.599999999994</v>
      </c>
      <c r="AB58" s="116">
        <f>M58/J58</f>
        <v>0.86400000000000166</v>
      </c>
      <c r="AC58" s="314"/>
    </row>
    <row r="59" spans="1:29" ht="15.75" customHeight="1">
      <c r="A59" s="303"/>
      <c r="B59" s="106" t="s">
        <v>118</v>
      </c>
      <c r="C59" s="298" t="s">
        <v>137</v>
      </c>
      <c r="D59" s="299"/>
      <c r="E59" s="107">
        <v>14.28</v>
      </c>
      <c r="F59" s="108">
        <v>6500</v>
      </c>
      <c r="G59" s="109">
        <f t="shared" si="22"/>
        <v>92820</v>
      </c>
      <c r="H59" s="26"/>
      <c r="I59" s="110">
        <v>3</v>
      </c>
      <c r="J59" s="111">
        <v>3600</v>
      </c>
      <c r="K59" s="112">
        <f t="shared" si="23"/>
        <v>1200</v>
      </c>
      <c r="L59" s="113">
        <v>3</v>
      </c>
      <c r="M59" s="111">
        <f>F59/V59*60</f>
        <v>3111.7021276595751</v>
      </c>
      <c r="N59" s="112">
        <f>M59/L59</f>
        <v>1037.2340425531918</v>
      </c>
      <c r="O59" s="114">
        <f>L59-I59</f>
        <v>0</v>
      </c>
      <c r="P59" s="115">
        <f>N59-K59</f>
        <v>-162.76595744680822</v>
      </c>
      <c r="Q59" s="116">
        <f>N59/K59</f>
        <v>0.86436170212765984</v>
      </c>
      <c r="R59" s="309"/>
      <c r="S59" s="47">
        <v>0.32916666666666666</v>
      </c>
      <c r="T59" s="48">
        <v>0.41620370370370369</v>
      </c>
      <c r="U59" s="117">
        <v>15.000000000000027</v>
      </c>
      <c r="V59" s="118">
        <v>125.33333333333331</v>
      </c>
      <c r="W59" s="119"/>
      <c r="X59" s="123"/>
      <c r="Y59" s="300"/>
      <c r="Z59" s="301"/>
      <c r="AA59" s="124">
        <f>M59-J59</f>
        <v>-488.29787234042487</v>
      </c>
      <c r="AB59" s="116">
        <f>M59/J59</f>
        <v>0.86436170212765973</v>
      </c>
      <c r="AC59" s="314"/>
    </row>
    <row r="60" spans="1:29" ht="15.75" customHeight="1">
      <c r="A60" s="304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300"/>
      <c r="Z60" s="301"/>
      <c r="AA60" s="124"/>
      <c r="AB60" s="116"/>
      <c r="AC60" s="314"/>
    </row>
    <row r="61" spans="1:29" ht="15.75" customHeight="1">
      <c r="A61" s="304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300"/>
      <c r="Z61" s="301"/>
      <c r="AA61" s="124"/>
      <c r="AB61" s="116"/>
      <c r="AC61" s="314"/>
    </row>
    <row r="62" spans="1:29" ht="15.75" customHeight="1">
      <c r="A62" s="304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23"/>
      <c r="Y62" s="300"/>
      <c r="Z62" s="301"/>
      <c r="AA62" s="124"/>
      <c r="AB62" s="116"/>
      <c r="AC62" s="314"/>
    </row>
    <row r="63" spans="1:29" ht="15.75" customHeight="1">
      <c r="A63" s="304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04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23"/>
      <c r="Y64" s="300"/>
      <c r="Z64" s="301"/>
      <c r="AA64" s="124"/>
      <c r="AB64" s="116"/>
      <c r="AC64" s="314"/>
    </row>
    <row r="65" spans="1:29" ht="15.75" customHeight="1">
      <c r="A65" s="304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23"/>
      <c r="Y65" s="300"/>
      <c r="Z65" s="301"/>
      <c r="AA65" s="124"/>
      <c r="AB65" s="116"/>
      <c r="AC65" s="314"/>
    </row>
    <row r="66" spans="1:29" ht="15.75" customHeight="1">
      <c r="A66" s="304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34"/>
      <c r="X66" s="135"/>
      <c r="Y66" s="300"/>
      <c r="Z66" s="301"/>
      <c r="AA66" s="124"/>
      <c r="AB66" s="116"/>
      <c r="AC66" s="314"/>
    </row>
    <row r="67" spans="1:29" ht="15.75" customHeight="1">
      <c r="A67" s="304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34"/>
      <c r="X67" s="135"/>
      <c r="Y67" s="300"/>
      <c r="Z67" s="301"/>
      <c r="AA67" s="124"/>
      <c r="AB67" s="116"/>
      <c r="AC67" s="314"/>
    </row>
    <row r="68" spans="1:29" ht="15.75" customHeight="1">
      <c r="A68" s="304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34"/>
      <c r="X68" s="135"/>
      <c r="Y68" s="300"/>
      <c r="Z68" s="301"/>
      <c r="AA68" s="124"/>
      <c r="AB68" s="116"/>
      <c r="AC68" s="314"/>
    </row>
    <row r="69" spans="1:29" ht="15.75" customHeight="1">
      <c r="A69" s="304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34"/>
      <c r="X69" s="135"/>
      <c r="Y69" s="300"/>
      <c r="Z69" s="301"/>
      <c r="AA69" s="124"/>
      <c r="AB69" s="116"/>
      <c r="AC69" s="314"/>
    </row>
    <row r="70" spans="1:29" ht="15.75" customHeight="1">
      <c r="A70" s="304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34"/>
      <c r="X70" s="135"/>
      <c r="Y70" s="300"/>
      <c r="Z70" s="301"/>
      <c r="AA70" s="124"/>
      <c r="AB70" s="116"/>
      <c r="AC70" s="314"/>
    </row>
    <row r="71" spans="1:29" ht="15.75" customHeight="1">
      <c r="A71" s="304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05"/>
      <c r="B72" s="144" t="s">
        <v>124</v>
      </c>
      <c r="C72" s="295"/>
      <c r="D72" s="295"/>
      <c r="E72" s="145"/>
      <c r="F72" s="105"/>
      <c r="G72" s="146"/>
      <c r="H72" s="75"/>
      <c r="I72" s="147">
        <f t="shared" ref="I72:J72" si="24">AVERAGE(I56:I71)</f>
        <v>3</v>
      </c>
      <c r="J72" s="148">
        <f t="shared" si="24"/>
        <v>3450</v>
      </c>
      <c r="K72" s="149">
        <f t="shared" ref="K72" si="25">J72/I72</f>
        <v>1150</v>
      </c>
      <c r="L72" s="147">
        <f t="shared" ref="L72:M72" si="26">AVERAGE(L56:L71)</f>
        <v>3</v>
      </c>
      <c r="M72" s="148">
        <f t="shared" si="26"/>
        <v>3005.3226581805288</v>
      </c>
      <c r="N72" s="149">
        <f>M72/L72</f>
        <v>1001.7742193935096</v>
      </c>
      <c r="O72" s="150">
        <f>L72-I72</f>
        <v>0</v>
      </c>
      <c r="P72" s="151">
        <f>N72-K72</f>
        <v>-148.22578060649039</v>
      </c>
      <c r="Q72" s="152">
        <f>N72/K72</f>
        <v>0.87110801686392136</v>
      </c>
      <c r="R72" s="310"/>
      <c r="S72" s="153">
        <f>S56</f>
        <v>0.16666666666666666</v>
      </c>
      <c r="T72" s="154">
        <f>INDEX(T56:T71,COUNTA(T56:T71))</f>
        <v>0.41620370370370369</v>
      </c>
      <c r="U72" s="155"/>
      <c r="V72" s="181"/>
      <c r="W72" s="105"/>
      <c r="X72" s="75"/>
      <c r="Y72" s="296"/>
      <c r="Z72" s="297"/>
      <c r="AA72" s="183">
        <f>M72-J72</f>
        <v>-444.67734181947117</v>
      </c>
      <c r="AB72" s="152">
        <f>M72/J72</f>
        <v>0.87110801686392136</v>
      </c>
      <c r="AC72" s="315"/>
    </row>
    <row r="73" spans="1:29" ht="15.75" customHeight="1">
      <c r="A73" s="316" t="s">
        <v>79</v>
      </c>
      <c r="B73" s="120" t="s">
        <v>118</v>
      </c>
      <c r="C73" s="306" t="s">
        <v>138</v>
      </c>
      <c r="D73" s="307"/>
      <c r="E73" s="162">
        <v>25.45</v>
      </c>
      <c r="F73" s="103">
        <v>1108</v>
      </c>
      <c r="G73" s="163">
        <f t="shared" ref="G73:G76" si="27">E73*F73</f>
        <v>28198.6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2920.0585651537349</v>
      </c>
      <c r="N73" s="167">
        <f>M73/L73</f>
        <v>730.01464128843372</v>
      </c>
      <c r="O73" s="169">
        <f>L73-I73</f>
        <v>0</v>
      </c>
      <c r="P73" s="170">
        <f>N73-K73</f>
        <v>-94.985358711566278</v>
      </c>
      <c r="Q73" s="171">
        <f>N73/K73</f>
        <v>0.88486623186476809</v>
      </c>
      <c r="R73" s="308">
        <f>Q89</f>
        <v>0.88756524272964255</v>
      </c>
      <c r="S73" s="172">
        <v>0.25016203703703704</v>
      </c>
      <c r="T73" s="173">
        <v>0.26597222222222222</v>
      </c>
      <c r="U73" s="174"/>
      <c r="V73" s="175">
        <v>22.766666666666655</v>
      </c>
      <c r="W73" s="173"/>
      <c r="X73" s="184"/>
      <c r="Y73" s="311"/>
      <c r="Z73" s="312"/>
      <c r="AA73" s="121">
        <f>M73-J73</f>
        <v>-379.94143484626511</v>
      </c>
      <c r="AB73" s="171">
        <f>M73/J73</f>
        <v>0.88486623186476809</v>
      </c>
      <c r="AC73" s="313">
        <f>AB89</f>
        <v>0.88756524272964255</v>
      </c>
    </row>
    <row r="74" spans="1:29" ht="15.75" customHeight="1">
      <c r="A74" s="317"/>
      <c r="B74" s="106" t="s">
        <v>118</v>
      </c>
      <c r="C74" s="298" t="s">
        <v>139</v>
      </c>
      <c r="D74" s="299"/>
      <c r="E74" s="107">
        <v>25.03</v>
      </c>
      <c r="F74" s="108">
        <v>1890</v>
      </c>
      <c r="G74" s="109">
        <f t="shared" si="27"/>
        <v>47306.700000000004</v>
      </c>
      <c r="H74" s="26"/>
      <c r="I74" s="110">
        <v>4</v>
      </c>
      <c r="J74" s="111">
        <v>3300</v>
      </c>
      <c r="K74" s="112">
        <f t="shared" si="23"/>
        <v>825</v>
      </c>
      <c r="L74" s="113">
        <v>4</v>
      </c>
      <c r="M74" s="111">
        <f>F74/V74*60</f>
        <v>2921.4255045083773</v>
      </c>
      <c r="N74" s="112">
        <f>M74/L74</f>
        <v>730.35637612709434</v>
      </c>
      <c r="O74" s="114">
        <f>L74-I74</f>
        <v>0</v>
      </c>
      <c r="P74" s="115">
        <f>N74-K74</f>
        <v>-94.643623872905664</v>
      </c>
      <c r="Q74" s="116">
        <f>N74/K74</f>
        <v>0.88528045591162952</v>
      </c>
      <c r="R74" s="309"/>
      <c r="S74" s="47">
        <v>0.27651620370370372</v>
      </c>
      <c r="T74" s="48">
        <v>0.3034722222222222</v>
      </c>
      <c r="U74" s="117">
        <v>15.183333333333362</v>
      </c>
      <c r="V74" s="118">
        <v>38.816666666666606</v>
      </c>
      <c r="W74" s="119"/>
      <c r="X74" s="13"/>
      <c r="Y74" s="300"/>
      <c r="Z74" s="301"/>
      <c r="AA74" s="124">
        <f>M74-J74</f>
        <v>-378.57449549162266</v>
      </c>
      <c r="AB74" s="116">
        <f>M74/J74</f>
        <v>0.88528045591162952</v>
      </c>
      <c r="AC74" s="314"/>
    </row>
    <row r="75" spans="1:29" ht="15.75" customHeight="1">
      <c r="A75" s="317"/>
      <c r="B75" s="106" t="s">
        <v>118</v>
      </c>
      <c r="C75" s="298" t="s">
        <v>140</v>
      </c>
      <c r="D75" s="299"/>
      <c r="E75" s="107">
        <v>24.82</v>
      </c>
      <c r="F75" s="108">
        <v>2154</v>
      </c>
      <c r="G75" s="109">
        <f t="shared" si="27"/>
        <v>53462.28</v>
      </c>
      <c r="H75" s="26"/>
      <c r="I75" s="110">
        <v>4</v>
      </c>
      <c r="J75" s="111">
        <v>3300</v>
      </c>
      <c r="K75" s="112">
        <f t="shared" si="23"/>
        <v>825</v>
      </c>
      <c r="L75" s="113">
        <v>4</v>
      </c>
      <c r="M75" s="111">
        <f>F75/V75*60</f>
        <v>2921.7784476262236</v>
      </c>
      <c r="N75" s="112">
        <f>M75/L75</f>
        <v>730.44461190655591</v>
      </c>
      <c r="O75" s="114">
        <f>L75-I75</f>
        <v>0</v>
      </c>
      <c r="P75" s="115">
        <f>N75-K75</f>
        <v>-94.555388093444094</v>
      </c>
      <c r="Q75" s="116">
        <f>N75/K75</f>
        <v>0.88538740837158292</v>
      </c>
      <c r="R75" s="309"/>
      <c r="S75" s="47">
        <v>0.31388888888888888</v>
      </c>
      <c r="T75" s="48">
        <v>0.34460648148148149</v>
      </c>
      <c r="U75" s="117">
        <v>15.000000000000027</v>
      </c>
      <c r="V75" s="118">
        <v>44.233333333333348</v>
      </c>
      <c r="W75" s="119"/>
      <c r="X75" s="13"/>
      <c r="Y75" s="300"/>
      <c r="Z75" s="301"/>
      <c r="AA75" s="124">
        <f>M75-J75</f>
        <v>-378.22155237377638</v>
      </c>
      <c r="AB75" s="116">
        <f>M75/J75</f>
        <v>0.88538740837158292</v>
      </c>
      <c r="AC75" s="314"/>
    </row>
    <row r="76" spans="1:29" ht="15.75" customHeight="1">
      <c r="A76" s="317"/>
      <c r="B76" s="106" t="s">
        <v>118</v>
      </c>
      <c r="C76" s="298" t="s">
        <v>141</v>
      </c>
      <c r="D76" s="299"/>
      <c r="E76" s="107">
        <v>30</v>
      </c>
      <c r="F76" s="108">
        <v>3537</v>
      </c>
      <c r="G76" s="109">
        <f t="shared" si="27"/>
        <v>106110</v>
      </c>
      <c r="H76" s="26"/>
      <c r="I76" s="110">
        <v>3</v>
      </c>
      <c r="J76" s="111">
        <v>3000</v>
      </c>
      <c r="K76" s="112">
        <f t="shared" si="23"/>
        <v>1000</v>
      </c>
      <c r="L76" s="113">
        <v>3</v>
      </c>
      <c r="M76" s="111">
        <f>F76/V76*60</f>
        <v>2686.3291139240519</v>
      </c>
      <c r="N76" s="112">
        <f>M76/L76</f>
        <v>895.44303797468399</v>
      </c>
      <c r="O76" s="114">
        <f>L76-I76</f>
        <v>0</v>
      </c>
      <c r="P76" s="115">
        <f>N76-K76</f>
        <v>-104.55696202531601</v>
      </c>
      <c r="Q76" s="116">
        <f>N76/K76</f>
        <v>0.89544303797468394</v>
      </c>
      <c r="R76" s="309"/>
      <c r="S76" s="47">
        <v>0.35486111111111113</v>
      </c>
      <c r="T76" s="48">
        <v>0.40972222222222221</v>
      </c>
      <c r="U76" s="117">
        <v>14.766666666666683</v>
      </c>
      <c r="V76" s="118">
        <v>78.999999999999957</v>
      </c>
      <c r="W76" s="119"/>
      <c r="X76" s="123"/>
      <c r="Y76" s="300"/>
      <c r="Z76" s="301"/>
      <c r="AA76" s="124">
        <f>M76-J76</f>
        <v>-313.67088607594815</v>
      </c>
      <c r="AB76" s="116">
        <f>M76/J76</f>
        <v>0.89544303797468394</v>
      </c>
      <c r="AC76" s="314"/>
    </row>
    <row r="77" spans="1:29" ht="15.75" customHeight="1">
      <c r="A77" s="317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17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50"/>
      <c r="Y78" s="300"/>
      <c r="Z78" s="301"/>
      <c r="AA78" s="124"/>
      <c r="AB78" s="116"/>
      <c r="AC78" s="314"/>
    </row>
    <row r="79" spans="1:29" ht="15.75" customHeight="1">
      <c r="A79" s="317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17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17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34"/>
      <c r="X81" s="135"/>
      <c r="Y81" s="300"/>
      <c r="Z81" s="301"/>
      <c r="AA81" s="124"/>
      <c r="AB81" s="116"/>
      <c r="AC81" s="314"/>
    </row>
    <row r="82" spans="1:29" ht="15.75" customHeight="1">
      <c r="A82" s="317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34"/>
      <c r="X82" s="135"/>
      <c r="Y82" s="300"/>
      <c r="Z82" s="301"/>
      <c r="AA82" s="124"/>
      <c r="AB82" s="116"/>
      <c r="AC82" s="314"/>
    </row>
    <row r="83" spans="1:29" ht="15.75" customHeight="1">
      <c r="A83" s="317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34"/>
      <c r="X83" s="135"/>
      <c r="Y83" s="300"/>
      <c r="Z83" s="301"/>
      <c r="AA83" s="124"/>
      <c r="AB83" s="116"/>
      <c r="AC83" s="314"/>
    </row>
    <row r="84" spans="1:29" ht="15.75" customHeight="1">
      <c r="A84" s="317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34"/>
      <c r="X84" s="135"/>
      <c r="Y84" s="300"/>
      <c r="Z84" s="301"/>
      <c r="AA84" s="124"/>
      <c r="AB84" s="116"/>
      <c r="AC84" s="314"/>
    </row>
    <row r="85" spans="1:29" ht="15.75" customHeight="1">
      <c r="A85" s="317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34"/>
      <c r="X85" s="135"/>
      <c r="Y85" s="300"/>
      <c r="Z85" s="301"/>
      <c r="AA85" s="124"/>
      <c r="AB85" s="116"/>
      <c r="AC85" s="314"/>
    </row>
    <row r="86" spans="1:29" ht="15.75" customHeight="1">
      <c r="A86" s="317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34"/>
      <c r="X86" s="135"/>
      <c r="Y86" s="300"/>
      <c r="Z86" s="301"/>
      <c r="AA86" s="124"/>
      <c r="AB86" s="116"/>
      <c r="AC86" s="314"/>
    </row>
    <row r="87" spans="1:29" ht="15.75" customHeight="1">
      <c r="A87" s="317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34"/>
      <c r="X87" s="135"/>
      <c r="Y87" s="300"/>
      <c r="Z87" s="301"/>
      <c r="AA87" s="124"/>
      <c r="AB87" s="116"/>
      <c r="AC87" s="314"/>
    </row>
    <row r="88" spans="1:29" ht="15.75" customHeight="1">
      <c r="A88" s="317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18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28">AVERAGE(I73:I88)</f>
        <v>3.75</v>
      </c>
      <c r="J89" s="148">
        <f t="shared" si="28"/>
        <v>3225</v>
      </c>
      <c r="K89" s="149">
        <f t="shared" ref="K89" si="29">J89/I89</f>
        <v>860</v>
      </c>
      <c r="L89" s="147">
        <f t="shared" ref="L89:M89" si="30">AVERAGE(L73:L88)</f>
        <v>3.75</v>
      </c>
      <c r="M89" s="148">
        <f t="shared" si="30"/>
        <v>2862.397907803097</v>
      </c>
      <c r="N89" s="149">
        <f>M89/L89</f>
        <v>763.30610874749254</v>
      </c>
      <c r="O89" s="150">
        <f>L89-I89</f>
        <v>0</v>
      </c>
      <c r="P89" s="151">
        <f>N89-K89</f>
        <v>-96.693891252507456</v>
      </c>
      <c r="Q89" s="152">
        <f>N89/K89</f>
        <v>0.88756524272964255</v>
      </c>
      <c r="R89" s="310"/>
      <c r="S89" s="153">
        <f>S73</f>
        <v>0.25016203703703704</v>
      </c>
      <c r="T89" s="154">
        <f>INDEX(T73:T88,COUNTA(T73:T88))</f>
        <v>0.40972222222222221</v>
      </c>
      <c r="U89" s="155"/>
      <c r="V89" s="181"/>
      <c r="W89" s="182"/>
      <c r="X89" s="149"/>
      <c r="Y89" s="296"/>
      <c r="Z89" s="297"/>
      <c r="AA89" s="183">
        <f>M89-J89</f>
        <v>-362.60209219690296</v>
      </c>
      <c r="AB89" s="152">
        <f>M89/J89</f>
        <v>0.88756524272964255</v>
      </c>
      <c r="AC89" s="315"/>
    </row>
    <row r="90" spans="1:29" ht="15.75" customHeight="1">
      <c r="A90" s="302" t="s">
        <v>142</v>
      </c>
      <c r="B90" s="120" t="s">
        <v>116</v>
      </c>
      <c r="C90" s="306" t="s">
        <v>143</v>
      </c>
      <c r="D90" s="307"/>
      <c r="E90" s="162">
        <v>25.64</v>
      </c>
      <c r="F90" s="103">
        <v>1518</v>
      </c>
      <c r="G90" s="163">
        <f t="shared" ref="G90:G93" si="31">E90*F90</f>
        <v>38921.520000000004</v>
      </c>
      <c r="H90" s="164"/>
      <c r="I90" s="165">
        <v>11</v>
      </c>
      <c r="J90" s="166">
        <v>3600</v>
      </c>
      <c r="K90" s="167">
        <f>J90/I90</f>
        <v>327.27272727272725</v>
      </c>
      <c r="L90" s="168">
        <v>11</v>
      </c>
      <c r="M90" s="166">
        <f>F90/V90*60</f>
        <v>3149.7406340057646</v>
      </c>
      <c r="N90" s="167">
        <f>M90/L90</f>
        <v>286.34005763688771</v>
      </c>
      <c r="O90" s="169">
        <f>L90-I90</f>
        <v>0</v>
      </c>
      <c r="P90" s="170">
        <f>N90-K90</f>
        <v>-40.932669635839545</v>
      </c>
      <c r="Q90" s="171">
        <f>N90/K90</f>
        <v>0.87492795389049027</v>
      </c>
      <c r="R90" s="308">
        <f>Q106</f>
        <v>0.86797114303440093</v>
      </c>
      <c r="S90" s="172">
        <v>0.70839120370370368</v>
      </c>
      <c r="T90" s="173">
        <v>0.72847222222222219</v>
      </c>
      <c r="U90" s="174"/>
      <c r="V90" s="175">
        <v>28.916666666666657</v>
      </c>
      <c r="W90" s="173"/>
      <c r="X90" s="184"/>
      <c r="Y90" s="311"/>
      <c r="Z90" s="312"/>
      <c r="AA90" s="121">
        <f>M90-J90</f>
        <v>-450.2593659942354</v>
      </c>
      <c r="AB90" s="171">
        <f>M90/J90</f>
        <v>0.87492795389049016</v>
      </c>
      <c r="AC90" s="313">
        <f>AB106</f>
        <v>0.86797114303440093</v>
      </c>
    </row>
    <row r="91" spans="1:29" ht="15.75" customHeight="1">
      <c r="A91" s="303"/>
      <c r="B91" s="106" t="s">
        <v>116</v>
      </c>
      <c r="C91" s="298" t="s">
        <v>144</v>
      </c>
      <c r="D91" s="299"/>
      <c r="E91" s="107">
        <v>29.52</v>
      </c>
      <c r="F91" s="108">
        <v>2073</v>
      </c>
      <c r="G91" s="109">
        <f t="shared" si="31"/>
        <v>61194.96</v>
      </c>
      <c r="H91" s="26"/>
      <c r="I91" s="110">
        <v>17</v>
      </c>
      <c r="J91" s="111">
        <v>3600</v>
      </c>
      <c r="K91" s="112">
        <f t="shared" si="23"/>
        <v>211.76470588235293</v>
      </c>
      <c r="L91" s="113">
        <v>17</v>
      </c>
      <c r="M91" s="111">
        <f>F91/V91*60</f>
        <v>3118.5959047221022</v>
      </c>
      <c r="N91" s="112">
        <f>M91/L91</f>
        <v>183.44681792482953</v>
      </c>
      <c r="O91" s="114">
        <f>L91-I91</f>
        <v>0</v>
      </c>
      <c r="P91" s="115">
        <f>N91-K91</f>
        <v>-28.317887957523396</v>
      </c>
      <c r="Q91" s="116">
        <f>N91/K91</f>
        <v>0.86627664020058393</v>
      </c>
      <c r="R91" s="309"/>
      <c r="S91" s="47">
        <v>0.732025462962963</v>
      </c>
      <c r="T91" s="48">
        <v>0.7597222222222223</v>
      </c>
      <c r="U91" s="117">
        <v>5.1166666666667737</v>
      </c>
      <c r="V91" s="118">
        <v>39.883333333333383</v>
      </c>
      <c r="W91" s="119"/>
      <c r="X91" s="13"/>
      <c r="Y91" s="300"/>
      <c r="Z91" s="301"/>
      <c r="AA91" s="124">
        <f>M91-J91</f>
        <v>-481.4040952778978</v>
      </c>
      <c r="AB91" s="116">
        <f>M91/J91</f>
        <v>0.86627664020058393</v>
      </c>
      <c r="AC91" s="314"/>
    </row>
    <row r="92" spans="1:29" ht="15.75" customHeight="1">
      <c r="A92" s="303"/>
      <c r="B92" s="106" t="s">
        <v>116</v>
      </c>
      <c r="C92" s="298" t="s">
        <v>145</v>
      </c>
      <c r="D92" s="299"/>
      <c r="E92" s="107">
        <v>29.85</v>
      </c>
      <c r="F92" s="108">
        <v>2195</v>
      </c>
      <c r="G92" s="109">
        <f t="shared" si="31"/>
        <v>65520.75</v>
      </c>
      <c r="H92" s="26"/>
      <c r="I92" s="110">
        <v>17</v>
      </c>
      <c r="J92" s="111">
        <v>3600</v>
      </c>
      <c r="K92" s="112">
        <f t="shared" si="23"/>
        <v>211.76470588235293</v>
      </c>
      <c r="L92" s="113">
        <v>17</v>
      </c>
      <c r="M92" s="111">
        <f>F92/V92*60</f>
        <v>3118.3898973954265</v>
      </c>
      <c r="N92" s="112">
        <f>M92/L92</f>
        <v>183.43469984678978</v>
      </c>
      <c r="O92" s="114">
        <f>L92-I92</f>
        <v>0</v>
      </c>
      <c r="P92" s="115">
        <f>N92-K92</f>
        <v>-28.330006035563144</v>
      </c>
      <c r="Q92" s="116">
        <f>N92/K92</f>
        <v>0.86621941594317409</v>
      </c>
      <c r="R92" s="309"/>
      <c r="S92" s="47">
        <v>0.76319444444444451</v>
      </c>
      <c r="T92" s="48">
        <v>0.79252314814814817</v>
      </c>
      <c r="U92" s="117">
        <v>4.9999999999999822</v>
      </c>
      <c r="V92" s="118">
        <v>42.233333333333277</v>
      </c>
      <c r="W92" s="119"/>
      <c r="X92" s="13"/>
      <c r="Y92" s="300"/>
      <c r="Z92" s="301"/>
      <c r="AA92" s="124">
        <f>M92-J92</f>
        <v>-481.61010260457351</v>
      </c>
      <c r="AB92" s="116">
        <f>M92/J92</f>
        <v>0.86621941594317398</v>
      </c>
      <c r="AC92" s="314"/>
    </row>
    <row r="93" spans="1:29" ht="15.75" customHeight="1">
      <c r="A93" s="303"/>
      <c r="B93" s="106" t="s">
        <v>118</v>
      </c>
      <c r="C93" s="298" t="s">
        <v>146</v>
      </c>
      <c r="D93" s="299"/>
      <c r="E93" s="107">
        <v>28.57</v>
      </c>
      <c r="F93" s="108">
        <v>1907</v>
      </c>
      <c r="G93" s="109">
        <f t="shared" si="31"/>
        <v>54482.99</v>
      </c>
      <c r="H93" s="26"/>
      <c r="I93" s="110">
        <v>12</v>
      </c>
      <c r="J93" s="111">
        <v>3600</v>
      </c>
      <c r="K93" s="112">
        <f t="shared" si="23"/>
        <v>300</v>
      </c>
      <c r="L93" s="113">
        <v>12</v>
      </c>
      <c r="M93" s="111">
        <f>F93/V93*60</f>
        <v>3112.0580235720809</v>
      </c>
      <c r="N93" s="112">
        <f>M93/L93</f>
        <v>259.33816863100674</v>
      </c>
      <c r="O93" s="114">
        <f>L93-I93</f>
        <v>0</v>
      </c>
      <c r="P93" s="115">
        <f>N93-K93</f>
        <v>-40.661831368993262</v>
      </c>
      <c r="Q93" s="116">
        <f>N93/K93</f>
        <v>0.86446056210335576</v>
      </c>
      <c r="R93" s="309"/>
      <c r="S93" s="47">
        <v>0.79668981481481482</v>
      </c>
      <c r="T93" s="48">
        <v>0.82222222222222219</v>
      </c>
      <c r="U93" s="117">
        <v>5.9999999999999787</v>
      </c>
      <c r="V93" s="118">
        <v>36.766666666666609</v>
      </c>
      <c r="W93" s="119"/>
      <c r="X93" s="123"/>
      <c r="Y93" s="300"/>
      <c r="Z93" s="301"/>
      <c r="AA93" s="124">
        <f>M93-J93</f>
        <v>-487.94197642791914</v>
      </c>
      <c r="AB93" s="116">
        <f>M93/J93</f>
        <v>0.86446056210335576</v>
      </c>
      <c r="AC93" s="314"/>
    </row>
    <row r="94" spans="1:29" ht="15.75" customHeight="1">
      <c r="A94" s="304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04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50"/>
      <c r="Y95" s="300"/>
      <c r="Z95" s="301"/>
      <c r="AA95" s="124"/>
      <c r="AB95" s="116"/>
      <c r="AC95" s="314"/>
    </row>
    <row r="96" spans="1:29" ht="15.75" customHeight="1">
      <c r="A96" s="304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04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04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34"/>
      <c r="X98" s="135"/>
      <c r="Y98" s="300"/>
      <c r="Z98" s="301"/>
      <c r="AA98" s="124"/>
      <c r="AB98" s="116"/>
      <c r="AC98" s="314"/>
    </row>
    <row r="99" spans="1:29" ht="15.75" customHeight="1">
      <c r="A99" s="304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34"/>
      <c r="X99" s="135"/>
      <c r="Y99" s="300"/>
      <c r="Z99" s="301"/>
      <c r="AA99" s="124"/>
      <c r="AB99" s="116"/>
      <c r="AC99" s="314"/>
    </row>
    <row r="100" spans="1:29" ht="15.75" customHeight="1">
      <c r="A100" s="304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04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04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04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04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04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05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32">AVERAGE(I90:I105)</f>
        <v>14.25</v>
      </c>
      <c r="J106" s="148">
        <f t="shared" si="32"/>
        <v>3600</v>
      </c>
      <c r="K106" s="149">
        <f t="shared" ref="K106" si="33">J106/I106</f>
        <v>252.63157894736841</v>
      </c>
      <c r="L106" s="147">
        <f t="shared" ref="L106:M106" si="34">AVERAGE(L90:L105)</f>
        <v>14.25</v>
      </c>
      <c r="M106" s="148">
        <f t="shared" si="34"/>
        <v>3124.6961149238432</v>
      </c>
      <c r="N106" s="149">
        <f>M106/L106</f>
        <v>219.27692034553286</v>
      </c>
      <c r="O106" s="150">
        <f>L106-I106</f>
        <v>0</v>
      </c>
      <c r="P106" s="151">
        <f>N106-K106</f>
        <v>-33.354658601835553</v>
      </c>
      <c r="Q106" s="152">
        <f>N106/K106</f>
        <v>0.86797114303440093</v>
      </c>
      <c r="R106" s="310"/>
      <c r="S106" s="153">
        <f>S90</f>
        <v>0.70839120370370368</v>
      </c>
      <c r="T106" s="154">
        <f>INDEX(T90:T105,COUNTA(T90:T105))</f>
        <v>0.82222222222222219</v>
      </c>
      <c r="U106" s="155"/>
      <c r="V106" s="181"/>
      <c r="W106" s="182"/>
      <c r="X106" s="149"/>
      <c r="Y106" s="296"/>
      <c r="Z106" s="297"/>
      <c r="AA106" s="183">
        <f>M106-J106</f>
        <v>-475.3038850761568</v>
      </c>
      <c r="AB106" s="152">
        <f>M106/J106</f>
        <v>0.86797114303440093</v>
      </c>
      <c r="AC106" s="315"/>
    </row>
    <row r="107" spans="1:29" ht="15.75" customHeight="1">
      <c r="A107" s="316" t="s">
        <v>147</v>
      </c>
      <c r="B107" s="120" t="s">
        <v>118</v>
      </c>
      <c r="C107" s="306" t="s">
        <v>148</v>
      </c>
      <c r="D107" s="307"/>
      <c r="E107" s="162">
        <v>22.48</v>
      </c>
      <c r="F107" s="103">
        <v>2914</v>
      </c>
      <c r="G107" s="163">
        <f t="shared" ref="G107:G109" si="35">E107*F107</f>
        <v>65506.720000000001</v>
      </c>
      <c r="H107" s="164"/>
      <c r="I107" s="165">
        <v>5</v>
      </c>
      <c r="J107" s="166">
        <v>3000</v>
      </c>
      <c r="K107" s="167">
        <f>J107/I107</f>
        <v>600</v>
      </c>
      <c r="L107" s="168">
        <v>5</v>
      </c>
      <c r="M107" s="166">
        <f>F107/V107*60</f>
        <v>2658.4896097313735</v>
      </c>
      <c r="N107" s="167">
        <f>M107/L107</f>
        <v>531.69792194627473</v>
      </c>
      <c r="O107" s="169">
        <f>L107-I107</f>
        <v>0</v>
      </c>
      <c r="P107" s="170">
        <f>N107-K107</f>
        <v>-68.302078053725268</v>
      </c>
      <c r="Q107" s="171">
        <f>N107/K107</f>
        <v>0.88616320324379128</v>
      </c>
      <c r="R107" s="308">
        <f>Q123</f>
        <v>0.88795739903978754</v>
      </c>
      <c r="S107" s="172">
        <v>0.70849537037037036</v>
      </c>
      <c r="T107" s="173">
        <v>0.75416666666666665</v>
      </c>
      <c r="U107" s="174"/>
      <c r="V107" s="175">
        <v>65.766666666666666</v>
      </c>
      <c r="W107" s="176"/>
      <c r="X107" s="177"/>
      <c r="Y107" s="311"/>
      <c r="Z107" s="312"/>
      <c r="AA107" s="121">
        <f>M107-J107</f>
        <v>-341.51039026862645</v>
      </c>
      <c r="AB107" s="171">
        <f>M107/J107</f>
        <v>0.88616320324379116</v>
      </c>
      <c r="AC107" s="313">
        <f>AB123</f>
        <v>0.88795739903978754</v>
      </c>
    </row>
    <row r="108" spans="1:29" ht="15.75" customHeight="1">
      <c r="A108" s="317"/>
      <c r="B108" s="106" t="s">
        <v>118</v>
      </c>
      <c r="C108" s="298" t="s">
        <v>149</v>
      </c>
      <c r="D108" s="299"/>
      <c r="E108" s="107">
        <v>24.54</v>
      </c>
      <c r="F108" s="108">
        <v>2995</v>
      </c>
      <c r="G108" s="109">
        <f t="shared" si="35"/>
        <v>73497.3</v>
      </c>
      <c r="H108" s="26"/>
      <c r="I108" s="110">
        <v>4</v>
      </c>
      <c r="J108" s="111">
        <v>3000</v>
      </c>
      <c r="K108" s="112">
        <f t="shared" ref="K108:K109" si="36">J108/I108</f>
        <v>750</v>
      </c>
      <c r="L108" s="113">
        <v>4</v>
      </c>
      <c r="M108" s="111">
        <f>F108/V108*60</f>
        <v>2656.9738787580059</v>
      </c>
      <c r="N108" s="112">
        <f>M108/L108</f>
        <v>664.24346968950147</v>
      </c>
      <c r="O108" s="114">
        <f>L108-I108</f>
        <v>0</v>
      </c>
      <c r="P108" s="115">
        <f>N108-K108</f>
        <v>-85.756530310498533</v>
      </c>
      <c r="Q108" s="116">
        <f>N108/K108</f>
        <v>0.88565795958600191</v>
      </c>
      <c r="R108" s="309"/>
      <c r="S108" s="47">
        <v>0.75789351851851849</v>
      </c>
      <c r="T108" s="48">
        <v>0.80486111111111114</v>
      </c>
      <c r="U108" s="117">
        <v>5.3666666666666529</v>
      </c>
      <c r="V108" s="118">
        <v>67.633333333333411</v>
      </c>
      <c r="W108" s="119"/>
      <c r="X108" s="123"/>
      <c r="Y108" s="300"/>
      <c r="Z108" s="301"/>
      <c r="AA108" s="124">
        <f>M108-J108</f>
        <v>-343.02612124199413</v>
      </c>
      <c r="AB108" s="116">
        <f>M108/J108</f>
        <v>0.88565795958600191</v>
      </c>
      <c r="AC108" s="314"/>
    </row>
    <row r="109" spans="1:29" ht="15.75" customHeight="1">
      <c r="A109" s="317"/>
      <c r="B109" s="106" t="s">
        <v>118</v>
      </c>
      <c r="C109" s="298" t="s">
        <v>150</v>
      </c>
      <c r="D109" s="299"/>
      <c r="E109" s="107">
        <v>17.89</v>
      </c>
      <c r="F109" s="108">
        <v>4865</v>
      </c>
      <c r="G109" s="109">
        <f t="shared" si="35"/>
        <v>87034.85</v>
      </c>
      <c r="H109" s="26"/>
      <c r="I109" s="110">
        <v>4</v>
      </c>
      <c r="J109" s="111">
        <v>3300</v>
      </c>
      <c r="K109" s="112">
        <f t="shared" si="36"/>
        <v>825</v>
      </c>
      <c r="L109" s="113">
        <v>4</v>
      </c>
      <c r="M109" s="111">
        <f>F109/V109*60</f>
        <v>2942.5403225806449</v>
      </c>
      <c r="N109" s="112">
        <f>M109/L109</f>
        <v>735.63508064516122</v>
      </c>
      <c r="O109" s="114">
        <f>L109-I109</f>
        <v>0</v>
      </c>
      <c r="P109" s="115">
        <f>N109-K109</f>
        <v>-89.364919354838776</v>
      </c>
      <c r="Q109" s="116">
        <f>N109/K109</f>
        <v>0.89167888563049846</v>
      </c>
      <c r="R109" s="309"/>
      <c r="S109" s="47">
        <v>0.80833333333333335</v>
      </c>
      <c r="T109" s="48">
        <v>0.87722222222222224</v>
      </c>
      <c r="U109" s="117">
        <v>4.9999999999999822</v>
      </c>
      <c r="V109" s="118">
        <v>99.2</v>
      </c>
      <c r="W109" s="119"/>
      <c r="X109" s="123"/>
      <c r="Y109" s="300"/>
      <c r="Z109" s="301"/>
      <c r="AA109" s="124">
        <f>M109-J109</f>
        <v>-357.4596774193551</v>
      </c>
      <c r="AB109" s="116">
        <f>M109/J109</f>
        <v>0.89167888563049846</v>
      </c>
      <c r="AC109" s="314"/>
    </row>
    <row r="110" spans="1:29" ht="15.75" customHeight="1">
      <c r="A110" s="317"/>
      <c r="B110" s="106"/>
      <c r="C110" s="298"/>
      <c r="D110" s="299"/>
      <c r="E110" s="107"/>
      <c r="F110" s="108"/>
      <c r="G110" s="109"/>
      <c r="H110" s="26"/>
      <c r="I110" s="110"/>
      <c r="J110" s="111"/>
      <c r="K110" s="112"/>
      <c r="L110" s="113"/>
      <c r="M110" s="111"/>
      <c r="N110" s="112"/>
      <c r="O110" s="114"/>
      <c r="P110" s="115"/>
      <c r="Q110" s="116"/>
      <c r="R110" s="309"/>
      <c r="S110" s="47"/>
      <c r="T110" s="48"/>
      <c r="U110" s="117"/>
      <c r="V110" s="118"/>
      <c r="W110" s="119"/>
      <c r="X110" s="123"/>
      <c r="Y110" s="300"/>
      <c r="Z110" s="301"/>
      <c r="AA110" s="124"/>
      <c r="AB110" s="116"/>
      <c r="AC110" s="314"/>
    </row>
    <row r="111" spans="1:29" ht="15.75" customHeight="1">
      <c r="A111" s="317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17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300"/>
      <c r="Z112" s="301"/>
      <c r="AA112" s="124"/>
      <c r="AB112" s="116"/>
      <c r="AC112" s="314"/>
    </row>
    <row r="113" spans="1:29" ht="15.75" customHeight="1">
      <c r="A113" s="317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17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17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23"/>
      <c r="Y115" s="300"/>
      <c r="Z115" s="301"/>
      <c r="AA115" s="124"/>
      <c r="AB115" s="116"/>
      <c r="AC115" s="314"/>
    </row>
    <row r="116" spans="1:29" ht="15.75" customHeight="1">
      <c r="A116" s="317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23"/>
      <c r="Y116" s="300"/>
      <c r="Z116" s="301"/>
      <c r="AA116" s="124"/>
      <c r="AB116" s="116"/>
      <c r="AC116" s="314"/>
    </row>
    <row r="117" spans="1:29" ht="15.75" customHeight="1">
      <c r="A117" s="317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23"/>
      <c r="Y117" s="300"/>
      <c r="Z117" s="301"/>
      <c r="AA117" s="124"/>
      <c r="AB117" s="116"/>
      <c r="AC117" s="314"/>
    </row>
    <row r="118" spans="1:29" ht="15.75" customHeight="1">
      <c r="A118" s="317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23"/>
      <c r="Y118" s="300"/>
      <c r="Z118" s="301"/>
      <c r="AA118" s="124"/>
      <c r="AB118" s="116"/>
      <c r="AC118" s="314"/>
    </row>
    <row r="119" spans="1:29" ht="15.75" customHeight="1">
      <c r="A119" s="317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23"/>
      <c r="Y119" s="300"/>
      <c r="Z119" s="301"/>
      <c r="AA119" s="124"/>
      <c r="AB119" s="116"/>
      <c r="AC119" s="314"/>
    </row>
    <row r="120" spans="1:29" ht="15.75" customHeight="1">
      <c r="A120" s="317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23"/>
      <c r="Y120" s="300"/>
      <c r="Z120" s="301"/>
      <c r="AA120" s="124"/>
      <c r="AB120" s="116"/>
      <c r="AC120" s="314"/>
    </row>
    <row r="121" spans="1:29" ht="15.75" customHeight="1">
      <c r="A121" s="317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23"/>
      <c r="Y121" s="300"/>
      <c r="Z121" s="301"/>
      <c r="AA121" s="124"/>
      <c r="AB121" s="116"/>
      <c r="AC121" s="314"/>
    </row>
    <row r="122" spans="1:29" ht="15.75" customHeight="1">
      <c r="A122" s="317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18"/>
      <c r="B123" s="144" t="s">
        <v>124</v>
      </c>
      <c r="C123" s="295"/>
      <c r="D123" s="295"/>
      <c r="E123" s="145"/>
      <c r="F123" s="105"/>
      <c r="G123" s="146"/>
      <c r="H123" s="75"/>
      <c r="I123" s="147">
        <f t="shared" ref="I123:J123" si="37">AVERAGE(I107:I122)</f>
        <v>4.333333333333333</v>
      </c>
      <c r="J123" s="148">
        <f t="shared" si="37"/>
        <v>3100</v>
      </c>
      <c r="K123" s="149">
        <f t="shared" ref="K123" si="38">J123/I123</f>
        <v>715.38461538461547</v>
      </c>
      <c r="L123" s="147">
        <f t="shared" ref="L123:M123" si="39">AVERAGE(L107:L122)</f>
        <v>4.333333333333333</v>
      </c>
      <c r="M123" s="148">
        <f t="shared" si="39"/>
        <v>2752.6679370233414</v>
      </c>
      <c r="N123" s="149">
        <f>M123/L123</f>
        <v>635.23106239000197</v>
      </c>
      <c r="O123" s="150">
        <f>L123-I123</f>
        <v>0</v>
      </c>
      <c r="P123" s="151">
        <f>N123-K123</f>
        <v>-80.153552994613506</v>
      </c>
      <c r="Q123" s="152">
        <f>N123/K123</f>
        <v>0.88795739903978754</v>
      </c>
      <c r="R123" s="310"/>
      <c r="S123" s="153">
        <f>S107</f>
        <v>0.70849537037037036</v>
      </c>
      <c r="T123" s="154">
        <f>INDEX(T107:T122,COUNTA(T107:T122))</f>
        <v>0.87722222222222224</v>
      </c>
      <c r="U123" s="155"/>
      <c r="V123" s="181"/>
      <c r="W123" s="105"/>
      <c r="X123" s="75"/>
      <c r="Y123" s="296"/>
      <c r="Z123" s="297"/>
      <c r="AA123" s="183">
        <f>M123-J123</f>
        <v>-347.33206297665856</v>
      </c>
      <c r="AB123" s="152">
        <f>M123/J123</f>
        <v>0.88795739903978754</v>
      </c>
      <c r="AC123" s="315"/>
    </row>
    <row r="124" spans="1:29" ht="15.75" customHeight="1">
      <c r="A124" s="302" t="s">
        <v>151</v>
      </c>
      <c r="B124" s="120" t="s">
        <v>118</v>
      </c>
      <c r="C124" s="306" t="s">
        <v>152</v>
      </c>
      <c r="D124" s="307"/>
      <c r="E124" s="162">
        <v>16.7</v>
      </c>
      <c r="F124" s="103">
        <v>1847</v>
      </c>
      <c r="G124" s="163">
        <f t="shared" ref="G124:G127" si="40">E124*F124</f>
        <v>30844.899999999998</v>
      </c>
      <c r="H124" s="164"/>
      <c r="I124" s="165">
        <v>3</v>
      </c>
      <c r="J124" s="166">
        <v>3300</v>
      </c>
      <c r="K124" s="167">
        <f>J124/I124</f>
        <v>1100</v>
      </c>
      <c r="L124" s="168">
        <v>3</v>
      </c>
      <c r="M124" s="166">
        <f>F124/V124*60</f>
        <v>2946.0345591493074</v>
      </c>
      <c r="N124" s="167">
        <f>M124/L124</f>
        <v>982.01151971643583</v>
      </c>
      <c r="O124" s="169">
        <f>L124-I124</f>
        <v>0</v>
      </c>
      <c r="P124" s="170">
        <f>N124-K124</f>
        <v>-117.98848028356417</v>
      </c>
      <c r="Q124" s="171">
        <f>N124/K124</f>
        <v>0.89273774519675986</v>
      </c>
      <c r="R124" s="308">
        <f>Q140</f>
        <v>0.89209079996975449</v>
      </c>
      <c r="S124" s="172">
        <v>0.70859953703703704</v>
      </c>
      <c r="T124" s="173">
        <v>0.73472222222222228</v>
      </c>
      <c r="U124" s="174"/>
      <c r="V124" s="175">
        <v>37.616666666666738</v>
      </c>
      <c r="W124" s="176"/>
      <c r="X124" s="177"/>
      <c r="Y124" s="311"/>
      <c r="Z124" s="312"/>
      <c r="AA124" s="121">
        <f>M124-J124</f>
        <v>-353.96544085069263</v>
      </c>
      <c r="AB124" s="171">
        <f>M124/J124</f>
        <v>0.89273774519675986</v>
      </c>
      <c r="AC124" s="313">
        <f>AB140</f>
        <v>0.89209079996975449</v>
      </c>
    </row>
    <row r="125" spans="1:29" ht="15.75" customHeight="1">
      <c r="A125" s="303"/>
      <c r="B125" s="106" t="s">
        <v>118</v>
      </c>
      <c r="C125" s="298" t="s">
        <v>153</v>
      </c>
      <c r="D125" s="299"/>
      <c r="E125" s="107">
        <v>22.28</v>
      </c>
      <c r="F125" s="108">
        <v>1659</v>
      </c>
      <c r="G125" s="109">
        <f t="shared" si="40"/>
        <v>36962.520000000004</v>
      </c>
      <c r="H125" s="26"/>
      <c r="I125" s="110">
        <v>5</v>
      </c>
      <c r="J125" s="111">
        <v>3300</v>
      </c>
      <c r="K125" s="112">
        <f t="shared" ref="K125:K163" si="41">J125/I125</f>
        <v>660</v>
      </c>
      <c r="L125" s="113">
        <v>5</v>
      </c>
      <c r="M125" s="111">
        <f>F125/V125*60</f>
        <v>2943.5189748644693</v>
      </c>
      <c r="N125" s="112">
        <f>M125/L125</f>
        <v>588.70379497289389</v>
      </c>
      <c r="O125" s="114">
        <f>L125-I125</f>
        <v>0</v>
      </c>
      <c r="P125" s="115">
        <f>N125-K125</f>
        <v>-71.296205027106112</v>
      </c>
      <c r="Q125" s="116">
        <f>N125/K125</f>
        <v>0.89197544692862707</v>
      </c>
      <c r="R125" s="309"/>
      <c r="S125" s="47">
        <v>0.73832175925925925</v>
      </c>
      <c r="T125" s="48">
        <v>0.76180555555555551</v>
      </c>
      <c r="U125" s="117">
        <v>5.1833333333332376</v>
      </c>
      <c r="V125" s="118">
        <v>33.81666666666662</v>
      </c>
      <c r="W125" s="119"/>
      <c r="X125" s="123"/>
      <c r="Y125" s="300"/>
      <c r="Z125" s="301"/>
      <c r="AA125" s="124">
        <f>M125-J125</f>
        <v>-356.48102513553067</v>
      </c>
      <c r="AB125" s="116">
        <f>M125/J125</f>
        <v>0.89197544692862707</v>
      </c>
      <c r="AC125" s="314"/>
    </row>
    <row r="126" spans="1:29" ht="15.75" customHeight="1">
      <c r="A126" s="303"/>
      <c r="B126" s="106" t="s">
        <v>118</v>
      </c>
      <c r="C126" s="298" t="s">
        <v>154</v>
      </c>
      <c r="D126" s="299"/>
      <c r="E126" s="107">
        <v>18.18</v>
      </c>
      <c r="F126" s="108">
        <v>867</v>
      </c>
      <c r="G126" s="109">
        <f t="shared" si="40"/>
        <v>15762.06</v>
      </c>
      <c r="H126" s="26"/>
      <c r="I126" s="110">
        <v>4</v>
      </c>
      <c r="J126" s="111">
        <v>3300</v>
      </c>
      <c r="K126" s="112">
        <f t="shared" si="41"/>
        <v>825</v>
      </c>
      <c r="L126" s="113">
        <v>4</v>
      </c>
      <c r="M126" s="111">
        <f>F126/V126*60</f>
        <v>2944.528301886794</v>
      </c>
      <c r="N126" s="112">
        <f>M126/L126</f>
        <v>736.1320754716985</v>
      </c>
      <c r="O126" s="114">
        <f>L126-I126</f>
        <v>0</v>
      </c>
      <c r="P126" s="115">
        <f>N126-K126</f>
        <v>-88.867924528301501</v>
      </c>
      <c r="Q126" s="116">
        <f>N126/K126</f>
        <v>0.89228130360205882</v>
      </c>
      <c r="R126" s="309"/>
      <c r="S126" s="47">
        <v>0.76550925925925928</v>
      </c>
      <c r="T126" s="48">
        <v>0.77777777777777779</v>
      </c>
      <c r="U126" s="117">
        <v>5.333333333333421</v>
      </c>
      <c r="V126" s="118">
        <v>17.666666666666657</v>
      </c>
      <c r="W126" s="119"/>
      <c r="X126" s="123"/>
      <c r="Y126" s="300"/>
      <c r="Z126" s="301"/>
      <c r="AA126" s="124">
        <f>M126-J126</f>
        <v>-355.471698113206</v>
      </c>
      <c r="AB126" s="116">
        <f>M126/J126</f>
        <v>0.89228130360205882</v>
      </c>
      <c r="AC126" s="314"/>
    </row>
    <row r="127" spans="1:29" ht="15.75" customHeight="1">
      <c r="A127" s="303"/>
      <c r="B127" s="106" t="s">
        <v>118</v>
      </c>
      <c r="C127" s="298" t="s">
        <v>155</v>
      </c>
      <c r="D127" s="299"/>
      <c r="E127" s="107">
        <v>16.66</v>
      </c>
      <c r="F127" s="108">
        <v>7402</v>
      </c>
      <c r="G127" s="109">
        <f t="shared" si="40"/>
        <v>123317.32</v>
      </c>
      <c r="H127" s="26"/>
      <c r="I127" s="110">
        <v>4</v>
      </c>
      <c r="J127" s="111">
        <v>3300</v>
      </c>
      <c r="K127" s="112">
        <f t="shared" si="41"/>
        <v>825</v>
      </c>
      <c r="L127" s="113">
        <v>4</v>
      </c>
      <c r="M127" s="111">
        <f>F127/V127*60</f>
        <v>2941.5167237001879</v>
      </c>
      <c r="N127" s="112">
        <f>M127/L127</f>
        <v>735.37918092504697</v>
      </c>
      <c r="O127" s="114">
        <f>L127-I127</f>
        <v>0</v>
      </c>
      <c r="P127" s="115">
        <f>N127-K127</f>
        <v>-89.620819074953033</v>
      </c>
      <c r="Q127" s="116">
        <f>N127/K127</f>
        <v>0.8913687041515721</v>
      </c>
      <c r="R127" s="309"/>
      <c r="S127" s="47">
        <v>0.78126157407407404</v>
      </c>
      <c r="T127" s="48">
        <v>0.88611111111111107</v>
      </c>
      <c r="U127" s="117">
        <v>5.0166666666665982</v>
      </c>
      <c r="V127" s="118">
        <v>150.98333333333332</v>
      </c>
      <c r="W127" s="119"/>
      <c r="X127" s="123"/>
      <c r="Y127" s="300"/>
      <c r="Z127" s="301"/>
      <c r="AA127" s="124">
        <f>M127-J127</f>
        <v>-358.48327629981213</v>
      </c>
      <c r="AB127" s="116">
        <f>M127/J127</f>
        <v>0.8913687041515721</v>
      </c>
      <c r="AC127" s="314"/>
    </row>
    <row r="128" spans="1:29" ht="15.75" customHeight="1">
      <c r="A128" s="304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04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300"/>
      <c r="Z129" s="301"/>
      <c r="AA129" s="124"/>
      <c r="AB129" s="116"/>
      <c r="AC129" s="314"/>
    </row>
    <row r="130" spans="1:29" ht="15.75" customHeight="1">
      <c r="A130" s="304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04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04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300"/>
      <c r="Z132" s="301"/>
      <c r="AA132" s="124"/>
      <c r="AB132" s="116"/>
      <c r="AC132" s="314"/>
    </row>
    <row r="133" spans="1:29" ht="15.75" customHeight="1">
      <c r="A133" s="304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300"/>
      <c r="Z133" s="301"/>
      <c r="AA133" s="124"/>
      <c r="AB133" s="116"/>
      <c r="AC133" s="314"/>
    </row>
    <row r="134" spans="1:29" ht="15.75" customHeight="1">
      <c r="A134" s="304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04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04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04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04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04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05"/>
      <c r="B140" s="144" t="s">
        <v>124</v>
      </c>
      <c r="C140" s="295"/>
      <c r="D140" s="295"/>
      <c r="E140" s="145"/>
      <c r="F140" s="105"/>
      <c r="G140" s="146"/>
      <c r="H140" s="75"/>
      <c r="I140" s="147">
        <f t="shared" ref="I140:J140" si="42">AVERAGE(I124:I139)</f>
        <v>4</v>
      </c>
      <c r="J140" s="148">
        <f t="shared" si="42"/>
        <v>3300</v>
      </c>
      <c r="K140" s="149">
        <f t="shared" ref="K140" si="43">J140/I140</f>
        <v>825</v>
      </c>
      <c r="L140" s="147">
        <f t="shared" ref="L140:M140" si="44">AVERAGE(L124:L139)</f>
        <v>4</v>
      </c>
      <c r="M140" s="148">
        <f t="shared" si="44"/>
        <v>2943.8996399001899</v>
      </c>
      <c r="N140" s="149">
        <f>M140/L140</f>
        <v>735.97490997504747</v>
      </c>
      <c r="O140" s="150">
        <f>L140-I140</f>
        <v>0</v>
      </c>
      <c r="P140" s="151">
        <f>N140-K140</f>
        <v>-89.025090024952533</v>
      </c>
      <c r="Q140" s="152">
        <f>N140/K140</f>
        <v>0.89209079996975449</v>
      </c>
      <c r="R140" s="310"/>
      <c r="S140" s="153">
        <f>S124</f>
        <v>0.70859953703703704</v>
      </c>
      <c r="T140" s="154">
        <f>INDEX(T124:T139,COUNTA(T124:T139))</f>
        <v>0.88611111111111107</v>
      </c>
      <c r="U140" s="155"/>
      <c r="V140" s="181"/>
      <c r="W140" s="105"/>
      <c r="X140" s="75"/>
      <c r="Y140" s="296"/>
      <c r="Z140" s="297"/>
      <c r="AA140" s="183">
        <f>M140-J140</f>
        <v>-356.10036009981013</v>
      </c>
      <c r="AB140" s="152">
        <f>M140/J140</f>
        <v>0.89209079996975449</v>
      </c>
      <c r="AC140" s="315"/>
    </row>
    <row r="141" spans="1:29" ht="15.75" customHeight="1">
      <c r="A141" s="316" t="s">
        <v>156</v>
      </c>
      <c r="B141" s="120" t="s">
        <v>118</v>
      </c>
      <c r="C141" s="306" t="s">
        <v>157</v>
      </c>
      <c r="D141" s="307"/>
      <c r="E141" s="162">
        <v>14.03</v>
      </c>
      <c r="F141" s="103">
        <v>1997</v>
      </c>
      <c r="G141" s="163">
        <f t="shared" ref="G141:G144" si="45">E141*F141</f>
        <v>28017.91</v>
      </c>
      <c r="H141" s="164">
        <v>2</v>
      </c>
      <c r="I141" s="165">
        <v>3</v>
      </c>
      <c r="J141" s="166">
        <v>3000</v>
      </c>
      <c r="K141" s="167">
        <f>J141/I141</f>
        <v>1000</v>
      </c>
      <c r="L141" s="168">
        <v>3</v>
      </c>
      <c r="M141" s="166">
        <f>F141/V141*60</f>
        <v>2682.5373134328324</v>
      </c>
      <c r="N141" s="167">
        <f>M141/L141</f>
        <v>894.17910447761085</v>
      </c>
      <c r="O141" s="169">
        <f>L141-I141</f>
        <v>0</v>
      </c>
      <c r="P141" s="170">
        <f>N141-K141</f>
        <v>-105.82089552238915</v>
      </c>
      <c r="Q141" s="171">
        <f>N141/K141</f>
        <v>0.89417910447761084</v>
      </c>
      <c r="R141" s="308">
        <f>Q157</f>
        <v>0.88598779653436666</v>
      </c>
      <c r="S141" s="172">
        <v>0.70856481481481481</v>
      </c>
      <c r="T141" s="173">
        <v>0.73958333333333337</v>
      </c>
      <c r="U141" s="174"/>
      <c r="V141" s="175">
        <v>44.666666666666721</v>
      </c>
      <c r="W141" s="176"/>
      <c r="X141" s="177"/>
      <c r="Y141" s="311"/>
      <c r="Z141" s="312"/>
      <c r="AA141" s="121">
        <f>M141-J141</f>
        <v>-317.46268656716757</v>
      </c>
      <c r="AB141" s="171">
        <f>M141/J141</f>
        <v>0.89417910447761084</v>
      </c>
      <c r="AC141" s="313">
        <f>AB157</f>
        <v>0.88598779653436666</v>
      </c>
    </row>
    <row r="142" spans="1:29" ht="15.75" customHeight="1">
      <c r="A142" s="317"/>
      <c r="B142" s="106" t="s">
        <v>118</v>
      </c>
      <c r="C142" s="298" t="s">
        <v>158</v>
      </c>
      <c r="D142" s="299"/>
      <c r="E142" s="107">
        <v>18.18</v>
      </c>
      <c r="F142" s="108">
        <v>1759</v>
      </c>
      <c r="G142" s="109">
        <f t="shared" si="45"/>
        <v>31978.62</v>
      </c>
      <c r="H142" s="26"/>
      <c r="I142" s="110">
        <v>4</v>
      </c>
      <c r="J142" s="111">
        <v>3000</v>
      </c>
      <c r="K142" s="112">
        <f t="shared" si="41"/>
        <v>750</v>
      </c>
      <c r="L142" s="113">
        <v>4</v>
      </c>
      <c r="M142" s="111">
        <f>F142/V142*60</f>
        <v>2684.3577787197955</v>
      </c>
      <c r="N142" s="112">
        <f>M142/L142</f>
        <v>671.08944467994888</v>
      </c>
      <c r="O142" s="114">
        <f>L142-I142</f>
        <v>0</v>
      </c>
      <c r="P142" s="115">
        <f>N142-K142</f>
        <v>-78.910555320051117</v>
      </c>
      <c r="Q142" s="116">
        <f>N142/K142</f>
        <v>0.89478592623993181</v>
      </c>
      <c r="R142" s="309"/>
      <c r="S142" s="47">
        <v>0.75</v>
      </c>
      <c r="T142" s="48">
        <v>0.77730324074074075</v>
      </c>
      <c r="U142" s="117">
        <v>14.999999999999947</v>
      </c>
      <c r="V142" s="118">
        <v>39.316666666666684</v>
      </c>
      <c r="W142" s="119"/>
      <c r="X142" s="123"/>
      <c r="Y142" s="300"/>
      <c r="Z142" s="301"/>
      <c r="AA142" s="124">
        <f>M142-J142</f>
        <v>-315.64222128020447</v>
      </c>
      <c r="AB142" s="116">
        <f>M142/J142</f>
        <v>0.89478592623993181</v>
      </c>
      <c r="AC142" s="314"/>
    </row>
    <row r="143" spans="1:29" ht="15.75" customHeight="1">
      <c r="A143" s="317"/>
      <c r="B143" s="106" t="s">
        <v>118</v>
      </c>
      <c r="C143" s="298" t="s">
        <v>159</v>
      </c>
      <c r="D143" s="299"/>
      <c r="E143" s="107">
        <v>14.28</v>
      </c>
      <c r="F143" s="108">
        <v>5137</v>
      </c>
      <c r="G143" s="109">
        <f t="shared" si="45"/>
        <v>73356.36</v>
      </c>
      <c r="H143" s="26">
        <v>2</v>
      </c>
      <c r="I143" s="110">
        <v>3</v>
      </c>
      <c r="J143" s="111">
        <v>3600</v>
      </c>
      <c r="K143" s="112">
        <f t="shared" si="41"/>
        <v>1200</v>
      </c>
      <c r="L143" s="113">
        <v>3</v>
      </c>
      <c r="M143" s="111">
        <f>F143/V143*60</f>
        <v>3114.3819467834314</v>
      </c>
      <c r="N143" s="112">
        <f>M143/L143</f>
        <v>1038.1273155944771</v>
      </c>
      <c r="O143" s="114">
        <f>L143-I143</f>
        <v>0</v>
      </c>
      <c r="P143" s="115">
        <f>N143-K143</f>
        <v>-161.87268440552293</v>
      </c>
      <c r="Q143" s="116">
        <f>N143/K143</f>
        <v>0.86510609632873092</v>
      </c>
      <c r="R143" s="309"/>
      <c r="S143" s="47">
        <v>0.78752314814814817</v>
      </c>
      <c r="T143" s="48">
        <v>0.85624999999999996</v>
      </c>
      <c r="U143" s="117">
        <v>14.716666666666676</v>
      </c>
      <c r="V143" s="118">
        <v>98.966666666666583</v>
      </c>
      <c r="W143" s="119">
        <v>0.85624999999999996</v>
      </c>
      <c r="X143" s="123">
        <v>0.91041666666666654</v>
      </c>
      <c r="Y143" s="300"/>
      <c r="Z143" s="301"/>
      <c r="AA143" s="124">
        <f>M143-J143</f>
        <v>-485.61805321656857</v>
      </c>
      <c r="AB143" s="116">
        <f>M143/J143</f>
        <v>0.86510609632873092</v>
      </c>
      <c r="AC143" s="314"/>
    </row>
    <row r="144" spans="1:29" ht="15.75" customHeight="1">
      <c r="A144" s="317"/>
      <c r="B144" s="106" t="s">
        <v>118</v>
      </c>
      <c r="C144" s="298" t="s">
        <v>157</v>
      </c>
      <c r="D144" s="299"/>
      <c r="E144" s="107">
        <v>14.03</v>
      </c>
      <c r="F144" s="108">
        <v>5152</v>
      </c>
      <c r="G144" s="109">
        <f t="shared" si="45"/>
        <v>72282.559999999998</v>
      </c>
      <c r="H144" s="26"/>
      <c r="I144" s="110">
        <v>3</v>
      </c>
      <c r="J144" s="111">
        <v>3000</v>
      </c>
      <c r="K144" s="112">
        <f t="shared" si="41"/>
        <v>1000</v>
      </c>
      <c r="L144" s="113">
        <v>3</v>
      </c>
      <c r="M144" s="111">
        <f>F144/V144*60</f>
        <v>2682.1691973969605</v>
      </c>
      <c r="N144" s="112">
        <f>M144/L144</f>
        <v>894.05639913232017</v>
      </c>
      <c r="O144" s="114">
        <f>L144-I144</f>
        <v>0</v>
      </c>
      <c r="P144" s="115">
        <f>N144-K144</f>
        <v>-105.94360086767983</v>
      </c>
      <c r="Q144" s="116">
        <f>N144/K144</f>
        <v>0.89405639913232016</v>
      </c>
      <c r="R144" s="309"/>
      <c r="S144" s="47">
        <v>0.91041666666666654</v>
      </c>
      <c r="T144" s="48">
        <v>0.99045138888888884</v>
      </c>
      <c r="U144" s="117">
        <v>77.999999999999886</v>
      </c>
      <c r="V144" s="118">
        <v>115.25000000000011</v>
      </c>
      <c r="W144" s="119"/>
      <c r="X144" s="123"/>
      <c r="Y144" s="300"/>
      <c r="Z144" s="301"/>
      <c r="AA144" s="124">
        <f>M144-J144</f>
        <v>-317.8308026030395</v>
      </c>
      <c r="AB144" s="116">
        <f>M144/J144</f>
        <v>0.89405639913232016</v>
      </c>
      <c r="AC144" s="314"/>
    </row>
    <row r="145" spans="1:29" ht="15.75" customHeight="1">
      <c r="A145" s="317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17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17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17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17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17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17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34"/>
      <c r="X151" s="135"/>
      <c r="Y151" s="300"/>
      <c r="Z151" s="301"/>
      <c r="AA151" s="124"/>
      <c r="AB151" s="116"/>
      <c r="AC151" s="314"/>
    </row>
    <row r="152" spans="1:29" ht="15.75" customHeight="1">
      <c r="A152" s="317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34"/>
      <c r="X152" s="135"/>
      <c r="Y152" s="300"/>
      <c r="Z152" s="301"/>
      <c r="AA152" s="124"/>
      <c r="AB152" s="116"/>
      <c r="AC152" s="314"/>
    </row>
    <row r="153" spans="1:29" ht="15.75" customHeight="1">
      <c r="A153" s="317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34"/>
      <c r="X153" s="135"/>
      <c r="Y153" s="300"/>
      <c r="Z153" s="301"/>
      <c r="AA153" s="124"/>
      <c r="AB153" s="116"/>
      <c r="AC153" s="314"/>
    </row>
    <row r="154" spans="1:29" ht="15.75" customHeight="1">
      <c r="A154" s="317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34"/>
      <c r="X154" s="135"/>
      <c r="Y154" s="300"/>
      <c r="Z154" s="301"/>
      <c r="AA154" s="124"/>
      <c r="AB154" s="116"/>
      <c r="AC154" s="314"/>
    </row>
    <row r="155" spans="1:29" ht="15.75" customHeight="1">
      <c r="A155" s="317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34"/>
      <c r="X155" s="135"/>
      <c r="Y155" s="300"/>
      <c r="Z155" s="301"/>
      <c r="AA155" s="124"/>
      <c r="AB155" s="116"/>
      <c r="AC155" s="314"/>
    </row>
    <row r="156" spans="1:29" ht="15.75" customHeight="1">
      <c r="A156" s="317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18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46">AVERAGE(I141:I156)</f>
        <v>3.25</v>
      </c>
      <c r="J157" s="148">
        <f t="shared" si="46"/>
        <v>3150</v>
      </c>
      <c r="K157" s="149">
        <f t="shared" ref="K157" si="47">J157/I157</f>
        <v>969.23076923076928</v>
      </c>
      <c r="L157" s="147">
        <f t="shared" ref="L157:M157" si="48">AVERAGE(L141:L156)</f>
        <v>3.25</v>
      </c>
      <c r="M157" s="148">
        <f t="shared" si="48"/>
        <v>2790.8615590832551</v>
      </c>
      <c r="N157" s="149">
        <f t="shared" ref="N157:N163" si="49">M157/L157</f>
        <v>858.7266335640785</v>
      </c>
      <c r="O157" s="150">
        <f t="shared" ref="O157:O163" si="50">L157-I157</f>
        <v>0</v>
      </c>
      <c r="P157" s="151">
        <f t="shared" ref="P157:P163" si="51">N157-K157</f>
        <v>-110.50413566669079</v>
      </c>
      <c r="Q157" s="152">
        <f t="shared" ref="Q157:Q163" si="52">N157/K157</f>
        <v>0.88598779653436666</v>
      </c>
      <c r="R157" s="310"/>
      <c r="S157" s="153">
        <f>S141</f>
        <v>0.70856481481481481</v>
      </c>
      <c r="T157" s="154">
        <f>INDEX(T141:T156,COUNTA(T141:T156))</f>
        <v>0.99045138888888884</v>
      </c>
      <c r="U157" s="155"/>
      <c r="V157" s="181"/>
      <c r="W157" s="105"/>
      <c r="X157" s="75"/>
      <c r="Y157" s="296"/>
      <c r="Z157" s="297"/>
      <c r="AA157" s="183">
        <f t="shared" ref="AA157:AA163" si="53">M157-J157</f>
        <v>-359.13844091674491</v>
      </c>
      <c r="AB157" s="152">
        <f t="shared" ref="AB157:AB163" si="54">M157/J157</f>
        <v>0.88598779653436666</v>
      </c>
      <c r="AC157" s="315"/>
    </row>
    <row r="158" spans="1:29" ht="15.75" customHeight="1">
      <c r="A158" s="302" t="s">
        <v>160</v>
      </c>
      <c r="B158" s="120" t="s">
        <v>118</v>
      </c>
      <c r="C158" s="306" t="s">
        <v>164</v>
      </c>
      <c r="D158" s="307"/>
      <c r="E158" s="162">
        <v>18.18</v>
      </c>
      <c r="F158" s="103">
        <v>2035</v>
      </c>
      <c r="G158" s="163">
        <f t="shared" ref="G158:G163" si="55">E158*F158</f>
        <v>36996.300000000003</v>
      </c>
      <c r="H158" s="164">
        <v>2</v>
      </c>
      <c r="I158" s="165">
        <v>3</v>
      </c>
      <c r="J158" s="166">
        <v>3600</v>
      </c>
      <c r="K158" s="167">
        <f>J158/I158</f>
        <v>1200</v>
      </c>
      <c r="L158" s="168">
        <v>3</v>
      </c>
      <c r="M158" s="166">
        <f t="shared" ref="M158:M163" si="56">F158/V158*60</f>
        <v>3117.4468085106391</v>
      </c>
      <c r="N158" s="167">
        <f t="shared" si="49"/>
        <v>1039.1489361702131</v>
      </c>
      <c r="O158" s="169">
        <f t="shared" si="50"/>
        <v>0</v>
      </c>
      <c r="P158" s="170">
        <f t="shared" si="51"/>
        <v>-160.85106382978688</v>
      </c>
      <c r="Q158" s="171">
        <f t="shared" si="52"/>
        <v>0.86595744680851094</v>
      </c>
      <c r="R158" s="308">
        <f>Q174</f>
        <v>0.87178082422396308</v>
      </c>
      <c r="S158" s="172">
        <v>0.70833333333333337</v>
      </c>
      <c r="T158" s="173">
        <v>0.73553240740740744</v>
      </c>
      <c r="U158" s="174"/>
      <c r="V158" s="175">
        <v>39.166666666666657</v>
      </c>
      <c r="W158" s="173"/>
      <c r="X158" s="184"/>
      <c r="Y158" s="311"/>
      <c r="Z158" s="312"/>
      <c r="AA158" s="186">
        <f t="shared" si="53"/>
        <v>-482.55319148936087</v>
      </c>
      <c r="AB158" s="171">
        <f t="shared" si="54"/>
        <v>0.86595744680851083</v>
      </c>
      <c r="AC158" s="313">
        <f>AB174</f>
        <v>0.87178082422396319</v>
      </c>
    </row>
    <row r="159" spans="1:29" ht="15.75" customHeight="1">
      <c r="A159" s="303"/>
      <c r="B159" s="106" t="s">
        <v>118</v>
      </c>
      <c r="C159" s="298" t="s">
        <v>161</v>
      </c>
      <c r="D159" s="299"/>
      <c r="E159" s="107">
        <v>18.18</v>
      </c>
      <c r="F159" s="108">
        <v>1339</v>
      </c>
      <c r="G159" s="109">
        <f t="shared" si="55"/>
        <v>24343.02</v>
      </c>
      <c r="H159" s="26"/>
      <c r="I159" s="110">
        <v>3</v>
      </c>
      <c r="J159" s="111">
        <v>3600</v>
      </c>
      <c r="K159" s="112">
        <f t="shared" si="41"/>
        <v>1200</v>
      </c>
      <c r="L159" s="113">
        <v>3</v>
      </c>
      <c r="M159" s="111">
        <f t="shared" si="56"/>
        <v>3115.9663865546308</v>
      </c>
      <c r="N159" s="112">
        <f t="shared" si="49"/>
        <v>1038.655462184877</v>
      </c>
      <c r="O159" s="114">
        <f t="shared" si="50"/>
        <v>0</v>
      </c>
      <c r="P159" s="115">
        <f t="shared" si="51"/>
        <v>-161.34453781512298</v>
      </c>
      <c r="Q159" s="116">
        <f t="shared" si="52"/>
        <v>0.86554621848739755</v>
      </c>
      <c r="R159" s="309"/>
      <c r="S159" s="47">
        <v>0.7459837962962963</v>
      </c>
      <c r="T159" s="48">
        <v>0.76388888888888884</v>
      </c>
      <c r="U159" s="117">
        <v>15.049999999999955</v>
      </c>
      <c r="V159" s="118">
        <v>25.78333333333326</v>
      </c>
      <c r="W159" s="119"/>
      <c r="X159" s="13"/>
      <c r="Y159" s="300"/>
      <c r="Z159" s="301"/>
      <c r="AA159" s="187">
        <f t="shared" si="53"/>
        <v>-484.03361344536916</v>
      </c>
      <c r="AB159" s="116">
        <f t="shared" si="54"/>
        <v>0.86554621848739743</v>
      </c>
      <c r="AC159" s="314"/>
    </row>
    <row r="160" spans="1:29" ht="15.75" customHeight="1">
      <c r="A160" s="303"/>
      <c r="B160" s="106" t="s">
        <v>118</v>
      </c>
      <c r="C160" s="298" t="s">
        <v>162</v>
      </c>
      <c r="D160" s="299"/>
      <c r="E160" s="107">
        <v>24.82</v>
      </c>
      <c r="F160" s="108">
        <v>2723</v>
      </c>
      <c r="G160" s="109">
        <f t="shared" si="55"/>
        <v>67584.86</v>
      </c>
      <c r="H160" s="26"/>
      <c r="I160" s="110">
        <v>4</v>
      </c>
      <c r="J160" s="111">
        <v>3300</v>
      </c>
      <c r="K160" s="112">
        <f t="shared" si="41"/>
        <v>825</v>
      </c>
      <c r="L160" s="113">
        <v>4</v>
      </c>
      <c r="M160" s="111">
        <f t="shared" si="56"/>
        <v>2920.9773539928487</v>
      </c>
      <c r="N160" s="112">
        <f t="shared" si="49"/>
        <v>730.24433849821219</v>
      </c>
      <c r="O160" s="114">
        <f t="shared" si="50"/>
        <v>0</v>
      </c>
      <c r="P160" s="115">
        <f t="shared" si="51"/>
        <v>-94.755661501787813</v>
      </c>
      <c r="Q160" s="116">
        <f t="shared" si="52"/>
        <v>0.88514465272510567</v>
      </c>
      <c r="R160" s="309"/>
      <c r="S160" s="47">
        <v>0.77435185185185185</v>
      </c>
      <c r="T160" s="48">
        <v>0.81319444444444444</v>
      </c>
      <c r="U160" s="117">
        <v>15.06666666666673</v>
      </c>
      <c r="V160" s="118">
        <v>55.933333333333337</v>
      </c>
      <c r="W160" s="119"/>
      <c r="X160" s="13"/>
      <c r="Y160" s="300"/>
      <c r="Z160" s="301"/>
      <c r="AA160" s="187">
        <f t="shared" si="53"/>
        <v>-379.02264600715125</v>
      </c>
      <c r="AB160" s="116">
        <f t="shared" si="54"/>
        <v>0.88514465272510567</v>
      </c>
      <c r="AC160" s="314"/>
    </row>
    <row r="161" spans="1:29" ht="15.75" customHeight="1">
      <c r="A161" s="303"/>
      <c r="B161" s="106" t="s">
        <v>118</v>
      </c>
      <c r="C161" s="298" t="s">
        <v>163</v>
      </c>
      <c r="D161" s="299"/>
      <c r="E161" s="107">
        <v>25.03</v>
      </c>
      <c r="F161" s="108">
        <v>2123</v>
      </c>
      <c r="G161" s="109">
        <f t="shared" si="55"/>
        <v>53138.69</v>
      </c>
      <c r="H161" s="26"/>
      <c r="I161" s="110">
        <v>4</v>
      </c>
      <c r="J161" s="111">
        <v>3300</v>
      </c>
      <c r="K161" s="112">
        <f t="shared" si="41"/>
        <v>825</v>
      </c>
      <c r="L161" s="113">
        <v>4</v>
      </c>
      <c r="M161" s="111">
        <f t="shared" si="56"/>
        <v>2919.3277310924368</v>
      </c>
      <c r="N161" s="112">
        <f t="shared" si="49"/>
        <v>729.8319327731092</v>
      </c>
      <c r="O161" s="114">
        <f t="shared" si="50"/>
        <v>0</v>
      </c>
      <c r="P161" s="115">
        <f t="shared" si="51"/>
        <v>-95.168067226890798</v>
      </c>
      <c r="Q161" s="116">
        <f t="shared" si="52"/>
        <v>0.88464476699770811</v>
      </c>
      <c r="R161" s="309"/>
      <c r="S161" s="47">
        <v>0.8238657407407407</v>
      </c>
      <c r="T161" s="48">
        <v>0.85416666666666663</v>
      </c>
      <c r="U161" s="117">
        <v>15.366666666666617</v>
      </c>
      <c r="V161" s="118">
        <v>43.633333333333333</v>
      </c>
      <c r="W161" s="119">
        <v>0.85416666666666663</v>
      </c>
      <c r="X161" s="123">
        <v>0.90854166666666669</v>
      </c>
      <c r="Y161" s="300"/>
      <c r="Z161" s="301"/>
      <c r="AA161" s="187">
        <f t="shared" si="53"/>
        <v>-380.67226890756319</v>
      </c>
      <c r="AB161" s="116">
        <f t="shared" si="54"/>
        <v>0.88464476699770811</v>
      </c>
      <c r="AC161" s="314"/>
    </row>
    <row r="162" spans="1:29" ht="15.75" customHeight="1">
      <c r="A162" s="304"/>
      <c r="B162" s="106" t="s">
        <v>118</v>
      </c>
      <c r="C162" s="298" t="s">
        <v>164</v>
      </c>
      <c r="D162" s="299"/>
      <c r="E162" s="107">
        <v>18.18</v>
      </c>
      <c r="F162" s="108">
        <v>1440</v>
      </c>
      <c r="G162" s="109">
        <f t="shared" si="55"/>
        <v>26179.200000000001</v>
      </c>
      <c r="H162" s="13"/>
      <c r="I162" s="110">
        <v>3</v>
      </c>
      <c r="J162" s="111">
        <v>3600</v>
      </c>
      <c r="K162" s="112">
        <f t="shared" si="41"/>
        <v>1200</v>
      </c>
      <c r="L162" s="126">
        <v>3</v>
      </c>
      <c r="M162" s="111">
        <f t="shared" si="56"/>
        <v>3119.1335740072186</v>
      </c>
      <c r="N162" s="112">
        <f t="shared" si="49"/>
        <v>1039.7111913357396</v>
      </c>
      <c r="O162" s="114">
        <f t="shared" si="50"/>
        <v>0</v>
      </c>
      <c r="P162" s="115">
        <f t="shared" si="51"/>
        <v>-160.28880866426039</v>
      </c>
      <c r="Q162" s="116">
        <f t="shared" si="52"/>
        <v>0.86642599277978305</v>
      </c>
      <c r="R162" s="309"/>
      <c r="S162" s="47">
        <v>0.90854166666666669</v>
      </c>
      <c r="T162" s="48">
        <v>0.92777777777777781</v>
      </c>
      <c r="U162" s="117">
        <v>78.300000000000097</v>
      </c>
      <c r="V162" s="118">
        <v>27.700000000000014</v>
      </c>
      <c r="W162" s="119"/>
      <c r="X162" s="123"/>
      <c r="Y162" s="300"/>
      <c r="Z162" s="301"/>
      <c r="AA162" s="187">
        <f t="shared" si="53"/>
        <v>-480.86642599278139</v>
      </c>
      <c r="AB162" s="116">
        <f t="shared" si="54"/>
        <v>0.86642599277978294</v>
      </c>
      <c r="AC162" s="314"/>
    </row>
    <row r="163" spans="1:29" ht="15.75" customHeight="1">
      <c r="A163" s="304"/>
      <c r="B163" s="106" t="s">
        <v>118</v>
      </c>
      <c r="C163" s="298" t="s">
        <v>159</v>
      </c>
      <c r="D163" s="299"/>
      <c r="E163" s="107">
        <v>14.28</v>
      </c>
      <c r="F163" s="108">
        <v>3997</v>
      </c>
      <c r="G163" s="129">
        <f t="shared" si="55"/>
        <v>57077.159999999996</v>
      </c>
      <c r="H163" s="130"/>
      <c r="I163" s="110">
        <v>3</v>
      </c>
      <c r="J163" s="111">
        <v>3600</v>
      </c>
      <c r="K163" s="112">
        <f t="shared" si="41"/>
        <v>1200</v>
      </c>
      <c r="L163" s="113">
        <v>3</v>
      </c>
      <c r="M163" s="111">
        <f t="shared" si="56"/>
        <v>3114.5454545454527</v>
      </c>
      <c r="N163" s="112">
        <f t="shared" si="49"/>
        <v>1038.1818181818176</v>
      </c>
      <c r="O163" s="114">
        <f t="shared" si="50"/>
        <v>0</v>
      </c>
      <c r="P163" s="115">
        <f t="shared" si="51"/>
        <v>-161.81818181818244</v>
      </c>
      <c r="Q163" s="116">
        <f t="shared" si="52"/>
        <v>0.86515151515151467</v>
      </c>
      <c r="R163" s="309"/>
      <c r="S163" s="47">
        <v>0.93819444444444444</v>
      </c>
      <c r="T163" s="48">
        <v>0.9916666666666667</v>
      </c>
      <c r="U163" s="117">
        <v>14.999999999999947</v>
      </c>
      <c r="V163" s="118">
        <v>77.000000000000043</v>
      </c>
      <c r="W163" s="119"/>
      <c r="X163" s="50"/>
      <c r="Y163" s="300"/>
      <c r="Z163" s="301"/>
      <c r="AA163" s="187">
        <f t="shared" si="53"/>
        <v>-485.45454545454731</v>
      </c>
      <c r="AB163" s="116">
        <f t="shared" si="54"/>
        <v>0.86515151515151467</v>
      </c>
      <c r="AC163" s="314"/>
    </row>
    <row r="164" spans="1:29" ht="15.75" customHeight="1">
      <c r="A164" s="304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87"/>
      <c r="AB164" s="116"/>
      <c r="AC164" s="314"/>
    </row>
    <row r="165" spans="1:29" ht="15.75" customHeight="1">
      <c r="A165" s="304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87"/>
      <c r="AB165" s="116"/>
      <c r="AC165" s="314"/>
    </row>
    <row r="166" spans="1:29" ht="15.75" customHeight="1">
      <c r="A166" s="304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34"/>
      <c r="X166" s="135"/>
      <c r="Y166" s="300"/>
      <c r="Z166" s="301"/>
      <c r="AA166" s="187"/>
      <c r="AB166" s="116"/>
      <c r="AC166" s="314"/>
    </row>
    <row r="167" spans="1:29" ht="15.75" customHeight="1">
      <c r="A167" s="304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34"/>
      <c r="X167" s="135"/>
      <c r="Y167" s="300"/>
      <c r="Z167" s="301"/>
      <c r="AA167" s="187"/>
      <c r="AB167" s="116"/>
      <c r="AC167" s="314"/>
    </row>
    <row r="168" spans="1:29" ht="15.75" customHeight="1">
      <c r="A168" s="304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87"/>
      <c r="AB168" s="116"/>
      <c r="AC168" s="314"/>
    </row>
    <row r="169" spans="1:29" ht="15.75" customHeight="1">
      <c r="A169" s="304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87"/>
      <c r="AB169" s="116"/>
      <c r="AC169" s="314"/>
    </row>
    <row r="170" spans="1:29" ht="15.75" customHeight="1">
      <c r="A170" s="304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87"/>
      <c r="AB170" s="116"/>
      <c r="AC170" s="314"/>
    </row>
    <row r="171" spans="1:29" ht="15.75" customHeight="1">
      <c r="A171" s="304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19"/>
      <c r="X171" s="123"/>
      <c r="Y171" s="300"/>
      <c r="Z171" s="301"/>
      <c r="AA171" s="187"/>
      <c r="AB171" s="116"/>
      <c r="AC171" s="314"/>
    </row>
    <row r="172" spans="1:29" ht="15.75" customHeight="1">
      <c r="A172" s="304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87"/>
      <c r="AB172" s="116"/>
      <c r="AC172" s="314"/>
    </row>
    <row r="173" spans="1:29" ht="15.75" customHeight="1">
      <c r="A173" s="304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8"/>
      <c r="AB173" s="133"/>
      <c r="AC173" s="314"/>
    </row>
    <row r="174" spans="1:29" ht="15.75" customHeight="1" thickBot="1">
      <c r="A174" s="305"/>
      <c r="B174" s="144" t="s">
        <v>124</v>
      </c>
      <c r="C174" s="295"/>
      <c r="D174" s="295"/>
      <c r="E174" s="145"/>
      <c r="F174" s="182"/>
      <c r="G174" s="146"/>
      <c r="H174" s="75"/>
      <c r="I174" s="147">
        <f t="shared" ref="I174:J174" si="57">AVERAGE(I158:I173)</f>
        <v>3.3333333333333335</v>
      </c>
      <c r="J174" s="148">
        <f t="shared" si="57"/>
        <v>3500</v>
      </c>
      <c r="K174" s="149">
        <f t="shared" ref="K174" si="58">J174/I174</f>
        <v>1050</v>
      </c>
      <c r="L174" s="147">
        <f t="shared" ref="L174:M174" si="59">AVERAGE(L158:L173)</f>
        <v>3.3333333333333335</v>
      </c>
      <c r="M174" s="148">
        <f t="shared" si="59"/>
        <v>3051.2328847838712</v>
      </c>
      <c r="N174" s="149">
        <f>M174/L174</f>
        <v>915.36986543516127</v>
      </c>
      <c r="O174" s="150">
        <f>L174-I174</f>
        <v>0</v>
      </c>
      <c r="P174" s="151">
        <f>N174-K174</f>
        <v>-134.63013456483873</v>
      </c>
      <c r="Q174" s="152">
        <f>N174/K174</f>
        <v>0.87178082422396308</v>
      </c>
      <c r="R174" s="310"/>
      <c r="S174" s="153">
        <f>S158</f>
        <v>0.70833333333333337</v>
      </c>
      <c r="T174" s="154">
        <f>INDEX(T158:T173,COUNTA(T158:T173))</f>
        <v>0.9916666666666667</v>
      </c>
      <c r="U174" s="155"/>
      <c r="V174" s="181"/>
      <c r="W174" s="182"/>
      <c r="X174" s="149"/>
      <c r="Y174" s="296"/>
      <c r="Z174" s="297"/>
      <c r="AA174" s="189">
        <f>M174-J174</f>
        <v>-448.76711521612879</v>
      </c>
      <c r="AB174" s="152">
        <f>M174/J174</f>
        <v>0.87178082422396319</v>
      </c>
      <c r="AC174" s="315"/>
    </row>
    <row r="176" spans="1:29">
      <c r="Y176" s="294" t="s">
        <v>165</v>
      </c>
      <c r="Z176" s="294"/>
    </row>
    <row r="177" spans="25:26">
      <c r="Y177" s="294" t="s">
        <v>166</v>
      </c>
      <c r="Z177" s="294"/>
    </row>
    <row r="178" spans="25:26">
      <c r="Y178" s="294" t="s">
        <v>167</v>
      </c>
      <c r="Z178" s="294"/>
    </row>
    <row r="179" spans="25:26">
      <c r="Y179" s="294" t="s">
        <v>168</v>
      </c>
      <c r="Z179" s="294"/>
    </row>
    <row r="180" spans="25:26">
      <c r="Y180" s="294" t="s">
        <v>169</v>
      </c>
      <c r="Z180" s="294"/>
    </row>
    <row r="181" spans="25:26">
      <c r="Y181" s="294" t="s">
        <v>170</v>
      </c>
      <c r="Z181" s="294"/>
    </row>
    <row r="182" spans="25:26">
      <c r="Y182" s="294" t="s">
        <v>171</v>
      </c>
      <c r="Z182" s="294"/>
    </row>
    <row r="183" spans="25:26">
      <c r="Y183" s="294" t="s">
        <v>172</v>
      </c>
      <c r="Z183" s="294"/>
    </row>
    <row r="184" spans="25:26">
      <c r="Y184" s="294" t="s">
        <v>173</v>
      </c>
      <c r="Z184" s="294"/>
    </row>
    <row r="185" spans="25:26">
      <c r="Y185" s="294" t="s">
        <v>174</v>
      </c>
      <c r="Z185" s="294"/>
    </row>
    <row r="186" spans="25:26">
      <c r="Y186" s="294" t="s">
        <v>175</v>
      </c>
      <c r="Z186" s="294"/>
    </row>
    <row r="187" spans="25:26">
      <c r="Y187" s="294" t="s">
        <v>176</v>
      </c>
      <c r="Z187" s="294"/>
    </row>
    <row r="188" spans="25:26">
      <c r="Y188" s="294" t="s">
        <v>177</v>
      </c>
      <c r="Z188" s="294"/>
    </row>
  </sheetData>
  <mergeCells count="415"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74">
    <cfRule type="cellIs" dxfId="604" priority="1" operator="greaterThan">
      <formula>0</formula>
    </cfRule>
  </conditionalFormatting>
  <conditionalFormatting sqref="P5:P174 AA5:AA174">
    <cfRule type="cellIs" dxfId="603" priority="4" operator="lessThan">
      <formula>0</formula>
    </cfRule>
  </conditionalFormatting>
  <conditionalFormatting sqref="Q5:Q174 AB5:AB174">
    <cfRule type="cellIs" dxfId="602" priority="2" operator="greaterThan">
      <formula>1</formula>
    </cfRule>
    <cfRule type="cellIs" dxfId="601" priority="3" operator="lessThan">
      <formula>0.8</formula>
    </cfRule>
  </conditionalFormatting>
  <conditionalFormatting sqref="AC5:AC6 R5:R174 AC90:AC95">
    <cfRule type="cellIs" dxfId="600" priority="5" operator="lessThan">
      <formula>0.8</formula>
    </cfRule>
  </conditionalFormatting>
  <conditionalFormatting sqref="AC12:AC20">
    <cfRule type="cellIs" dxfId="599" priority="14" operator="lessThan">
      <formula>0.8</formula>
    </cfRule>
  </conditionalFormatting>
  <conditionalFormatting sqref="AC22:AC27">
    <cfRule type="cellIs" dxfId="598" priority="13" operator="lessThan">
      <formula>0.8</formula>
    </cfRule>
  </conditionalFormatting>
  <conditionalFormatting sqref="AC39">
    <cfRule type="cellIs" dxfId="597" priority="12" operator="lessThan">
      <formula>0.8</formula>
    </cfRule>
  </conditionalFormatting>
  <conditionalFormatting sqref="AC56">
    <cfRule type="cellIs" dxfId="596" priority="7" operator="lessThan">
      <formula>0.8</formula>
    </cfRule>
  </conditionalFormatting>
  <conditionalFormatting sqref="AC73:AC78">
    <cfRule type="cellIs" dxfId="595" priority="6" operator="lessThan">
      <formula>0.8</formula>
    </cfRule>
  </conditionalFormatting>
  <conditionalFormatting sqref="AC107">
    <cfRule type="cellIs" dxfId="594" priority="11" operator="lessThan">
      <formula>0.8</formula>
    </cfRule>
  </conditionalFormatting>
  <conditionalFormatting sqref="AC124">
    <cfRule type="cellIs" dxfId="593" priority="10" operator="lessThan">
      <formula>0.8</formula>
    </cfRule>
  </conditionalFormatting>
  <conditionalFormatting sqref="AC141">
    <cfRule type="cellIs" dxfId="592" priority="9" operator="lessThan">
      <formula>0.8</formula>
    </cfRule>
  </conditionalFormatting>
  <conditionalFormatting sqref="AC158:AC163">
    <cfRule type="cellIs" dxfId="591" priority="8" operator="lessThan">
      <formula>0.8</formula>
    </cfRule>
  </conditionalFormatting>
  <dataValidations count="1">
    <dataValidation type="list" allowBlank="1" showInputMessage="1" showErrorMessage="1" sqref="Y5:Z174" xr:uid="{8263895F-7869-4528-98D5-639EA84BC941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F8951-135C-4C64-B0A8-61E51B52CFCF}">
  <sheetPr>
    <tabColor theme="9" tint="0.59999389629810485"/>
    <pageSetUpPr fitToPage="1"/>
  </sheetPr>
  <dimension ref="A1:AK171"/>
  <sheetViews>
    <sheetView zoomScale="85" zoomScaleNormal="85" workbookViewId="0">
      <pane ySplit="4" topLeftCell="A5" activePane="bottomLeft" state="frozen"/>
      <selection pane="bottomLeft" activeCell="K44" sqref="K44"/>
      <selection activeCell="K44" sqref="K44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SUM(F5:F157)</f>
        <v>60306</v>
      </c>
      <c r="E1" s="94" t="s">
        <v>4</v>
      </c>
      <c r="F1" s="95">
        <f>SUM(G5:G157)</f>
        <v>3234973.0200000005</v>
      </c>
      <c r="G1" s="96" t="s">
        <v>85</v>
      </c>
      <c r="H1" s="97">
        <f>L21+L38+L55+L72+L89+L106+L123+L140+L157</f>
        <v>172.75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46014</v>
      </c>
      <c r="B2" s="353"/>
      <c r="C2" s="98" t="s">
        <v>41</v>
      </c>
      <c r="D2" s="99">
        <f>AVERAGE(N21,N38,N55,N72,N89,N106,N123,N140,N157)</f>
        <v>136.45598111577823</v>
      </c>
      <c r="E2" s="99" t="s">
        <v>92</v>
      </c>
      <c r="F2" s="100">
        <f>F1/D1</f>
        <v>53.642639538354402</v>
      </c>
      <c r="G2" s="101" t="s">
        <v>93</v>
      </c>
      <c r="H2" s="102">
        <f>COUNT(H5:H157)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SUM(Y21+Y38+Y55+Y72+Y89+Y106)</f>
        <v>0</v>
      </c>
      <c r="Z2" s="195">
        <f>SUM(Z21+Z38+Z55+Z72+Z89+Z106)</f>
        <v>0</v>
      </c>
      <c r="AA2" s="398"/>
      <c r="AB2" s="399"/>
      <c r="AC2" s="196">
        <f t="shared" ref="AC2:AD2" si="0">SUM(AC21+AC38+AC55+AC72+AC89+AC106)</f>
        <v>0</v>
      </c>
      <c r="AD2" s="197">
        <f t="shared" si="0"/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02" t="s">
        <v>243</v>
      </c>
      <c r="B5" s="120" t="s">
        <v>195</v>
      </c>
      <c r="C5" s="400" t="s">
        <v>196</v>
      </c>
      <c r="D5" s="401"/>
      <c r="E5" s="162">
        <v>19.7</v>
      </c>
      <c r="F5" s="103">
        <v>3054</v>
      </c>
      <c r="G5" s="163">
        <f t="shared" ref="G5:G7" si="1">E5*F5</f>
        <v>60163.799999999996</v>
      </c>
      <c r="H5" s="164"/>
      <c r="I5" s="165">
        <v>13</v>
      </c>
      <c r="J5" s="166">
        <v>1200</v>
      </c>
      <c r="K5" s="167">
        <f>J5/I5</f>
        <v>92.307692307692307</v>
      </c>
      <c r="L5" s="168">
        <v>13</v>
      </c>
      <c r="M5" s="166">
        <f>F5/V5*60</f>
        <v>1077.6710448931585</v>
      </c>
      <c r="N5" s="167">
        <f>M5/L5</f>
        <v>82.897772684089119</v>
      </c>
      <c r="O5" s="200">
        <f>L5-I5</f>
        <v>0</v>
      </c>
      <c r="P5" s="201">
        <f>N5-K5</f>
        <v>-9.4099196236031872</v>
      </c>
      <c r="Q5" s="143">
        <f>N5/K5</f>
        <v>0.89805920407763218</v>
      </c>
      <c r="R5" s="309">
        <f>Q21</f>
        <v>0.88910349289944413</v>
      </c>
      <c r="S5" s="172">
        <v>0.29166666666666669</v>
      </c>
      <c r="T5" s="173">
        <v>0.40974537037037034</v>
      </c>
      <c r="U5" s="174"/>
      <c r="V5" s="175">
        <v>170.03333333333327</v>
      </c>
      <c r="W5" s="103"/>
      <c r="X5" s="104"/>
      <c r="Y5" s="202"/>
      <c r="Z5" s="203"/>
      <c r="AA5" s="311"/>
      <c r="AB5" s="312"/>
      <c r="AC5" s="202"/>
      <c r="AD5" s="203"/>
      <c r="AE5" s="311"/>
      <c r="AF5" s="312"/>
      <c r="AG5" s="311"/>
      <c r="AH5" s="312"/>
      <c r="AI5" s="204">
        <f>M5-J5</f>
        <v>-122.32895510684148</v>
      </c>
      <c r="AJ5" s="143">
        <f>M5/J5</f>
        <v>0.89805920407763207</v>
      </c>
      <c r="AK5" s="384">
        <f>AJ21</f>
        <v>0.88910349289944413</v>
      </c>
    </row>
    <row r="6" spans="1:37" ht="15.75" customHeight="1">
      <c r="A6" s="303"/>
      <c r="B6" s="106" t="s">
        <v>188</v>
      </c>
      <c r="C6" s="402" t="s">
        <v>189</v>
      </c>
      <c r="D6" s="403"/>
      <c r="E6" s="107">
        <v>24.07</v>
      </c>
      <c r="F6" s="108">
        <v>1030</v>
      </c>
      <c r="G6" s="109">
        <f t="shared" si="1"/>
        <v>24792.1</v>
      </c>
      <c r="H6" s="26"/>
      <c r="I6" s="110">
        <v>20</v>
      </c>
      <c r="J6" s="111">
        <v>2600</v>
      </c>
      <c r="K6" s="112">
        <f t="shared" ref="K6:K59" si="2">J6/I6</f>
        <v>130</v>
      </c>
      <c r="L6" s="113">
        <v>20</v>
      </c>
      <c r="M6" s="111">
        <f>F6/V6*60</f>
        <v>2305.9701492537288</v>
      </c>
      <c r="N6" s="112">
        <f>M6/L6</f>
        <v>115.29850746268644</v>
      </c>
      <c r="O6" s="114">
        <f>L6-I6</f>
        <v>0</v>
      </c>
      <c r="P6" s="115">
        <f>N6-K6</f>
        <v>-14.701492537313555</v>
      </c>
      <c r="Q6" s="116">
        <f>N6/K6</f>
        <v>0.88691159586681878</v>
      </c>
      <c r="R6" s="309"/>
      <c r="S6" s="47">
        <v>0.41333333333333333</v>
      </c>
      <c r="T6" s="48">
        <v>0.43194444444444446</v>
      </c>
      <c r="U6" s="117">
        <v>5.1666666666667016</v>
      </c>
      <c r="V6" s="118">
        <v>26.800000000000033</v>
      </c>
      <c r="W6" s="119"/>
      <c r="X6" s="123"/>
      <c r="Y6" s="106"/>
      <c r="Z6" s="205"/>
      <c r="AA6" s="300"/>
      <c r="AB6" s="301"/>
      <c r="AC6" s="106"/>
      <c r="AD6" s="205"/>
      <c r="AE6" s="300"/>
      <c r="AF6" s="301"/>
      <c r="AG6" s="300"/>
      <c r="AH6" s="301"/>
      <c r="AI6" s="124">
        <f>M6-J6</f>
        <v>-294.02985074627122</v>
      </c>
      <c r="AJ6" s="116">
        <f>M6/J6</f>
        <v>0.88691159586681878</v>
      </c>
      <c r="AK6" s="380"/>
    </row>
    <row r="7" spans="1:37" ht="15.75" customHeight="1">
      <c r="A7" s="303"/>
      <c r="B7" s="106" t="s">
        <v>188</v>
      </c>
      <c r="C7" s="402" t="s">
        <v>190</v>
      </c>
      <c r="D7" s="403"/>
      <c r="E7" s="107">
        <v>29.97</v>
      </c>
      <c r="F7" s="108">
        <v>2816</v>
      </c>
      <c r="G7" s="109">
        <f t="shared" si="1"/>
        <v>84395.51999999999</v>
      </c>
      <c r="H7" s="26"/>
      <c r="I7" s="110">
        <v>20</v>
      </c>
      <c r="J7" s="111">
        <v>2600</v>
      </c>
      <c r="K7" s="112">
        <f t="shared" si="2"/>
        <v>130</v>
      </c>
      <c r="L7" s="113">
        <v>20</v>
      </c>
      <c r="M7" s="111">
        <f>F7/V7*60</f>
        <v>2306.6211604095556</v>
      </c>
      <c r="N7" s="112">
        <f>M7/L7</f>
        <v>115.33105802047778</v>
      </c>
      <c r="O7" s="114">
        <f>L7-I7</f>
        <v>0</v>
      </c>
      <c r="P7" s="115">
        <f>N7-K7</f>
        <v>-14.668941979522216</v>
      </c>
      <c r="Q7" s="116">
        <f>N7/K7</f>
        <v>0.88716198477290598</v>
      </c>
      <c r="R7" s="309"/>
      <c r="S7" s="47">
        <v>0.43541666666666667</v>
      </c>
      <c r="T7" s="48">
        <v>0.48628472222222224</v>
      </c>
      <c r="U7" s="117">
        <v>4.9999999999999822</v>
      </c>
      <c r="V7" s="118">
        <v>73.250000000000014</v>
      </c>
      <c r="W7" s="119"/>
      <c r="X7" s="123"/>
      <c r="Y7" s="106"/>
      <c r="Z7" s="205"/>
      <c r="AA7" s="300"/>
      <c r="AB7" s="301"/>
      <c r="AC7" s="106"/>
      <c r="AD7" s="205"/>
      <c r="AE7" s="300"/>
      <c r="AF7" s="301"/>
      <c r="AG7" s="300"/>
      <c r="AH7" s="301"/>
      <c r="AI7" s="124">
        <f>M7-J7</f>
        <v>-293.37883959044439</v>
      </c>
      <c r="AJ7" s="116">
        <f>M7/J7</f>
        <v>0.88716198477290598</v>
      </c>
      <c r="AK7" s="380"/>
    </row>
    <row r="8" spans="1:37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48"/>
      <c r="X8" s="50"/>
      <c r="Y8" s="106"/>
      <c r="Z8" s="205"/>
      <c r="AA8" s="300"/>
      <c r="AB8" s="301"/>
      <c r="AC8" s="106"/>
      <c r="AD8" s="205"/>
      <c r="AE8" s="300"/>
      <c r="AF8" s="301"/>
      <c r="AG8" s="300"/>
      <c r="AH8" s="301"/>
      <c r="AI8" s="124"/>
      <c r="AJ8" s="116"/>
      <c r="AK8" s="380"/>
    </row>
    <row r="9" spans="1:37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47"/>
      <c r="T9" s="48"/>
      <c r="U9" s="117"/>
      <c r="V9" s="118"/>
      <c r="W9" s="119"/>
      <c r="X9" s="123"/>
      <c r="Y9" s="106"/>
      <c r="Z9" s="205"/>
      <c r="AA9" s="300"/>
      <c r="AB9" s="301"/>
      <c r="AC9" s="106"/>
      <c r="AD9" s="205"/>
      <c r="AE9" s="300"/>
      <c r="AF9" s="301"/>
      <c r="AG9" s="300"/>
      <c r="AH9" s="301"/>
      <c r="AI9" s="124"/>
      <c r="AJ9" s="116"/>
      <c r="AK9" s="380"/>
    </row>
    <row r="10" spans="1:37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106"/>
      <c r="Z10" s="205"/>
      <c r="AA10" s="300"/>
      <c r="AB10" s="301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106"/>
      <c r="Z11" s="205"/>
      <c r="AA11" s="300"/>
      <c r="AB11" s="301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106"/>
      <c r="Z12" s="205"/>
      <c r="AA12" s="300"/>
      <c r="AB12" s="301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106"/>
      <c r="Z13" s="205"/>
      <c r="AA13" s="300"/>
      <c r="AB13" s="301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106"/>
      <c r="Z14" s="205"/>
      <c r="AA14" s="300"/>
      <c r="AB14" s="301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106"/>
      <c r="Z15" s="205"/>
      <c r="AA15" s="300"/>
      <c r="AB15" s="301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106"/>
      <c r="Z16" s="205"/>
      <c r="AA16" s="300"/>
      <c r="AB16" s="301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106"/>
      <c r="Z17" s="205"/>
      <c r="AA17" s="300"/>
      <c r="AB17" s="301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106"/>
      <c r="Z18" s="205"/>
      <c r="AA18" s="300"/>
      <c r="AB18" s="301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106"/>
      <c r="Z19" s="205"/>
      <c r="AA19" s="300"/>
      <c r="AB19" s="301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106"/>
      <c r="Z20" s="205"/>
      <c r="AA20" s="300"/>
      <c r="AB20" s="301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3">AVERAGE(I5:I20)</f>
        <v>17.666666666666668</v>
      </c>
      <c r="J21" s="148">
        <f t="shared" si="3"/>
        <v>2133.3333333333335</v>
      </c>
      <c r="K21" s="149">
        <f t="shared" ref="K21" si="4">J21/I21</f>
        <v>120.75471698113208</v>
      </c>
      <c r="L21" s="147">
        <f t="shared" ref="L21:M21" si="5">AVERAGE(L5:L20)</f>
        <v>17.666666666666668</v>
      </c>
      <c r="M21" s="148">
        <f t="shared" si="5"/>
        <v>1896.754118185481</v>
      </c>
      <c r="N21" s="149">
        <f>M21/L21</f>
        <v>107.36344065200835</v>
      </c>
      <c r="O21" s="150">
        <f>L21-I21</f>
        <v>0</v>
      </c>
      <c r="P21" s="151">
        <f>N21-K21</f>
        <v>-13.391276329123727</v>
      </c>
      <c r="Q21" s="152">
        <f>N21/K21</f>
        <v>0.88910349289944413</v>
      </c>
      <c r="R21" s="310"/>
      <c r="S21" s="153">
        <f>S5</f>
        <v>0.29166666666666669</v>
      </c>
      <c r="T21" s="154">
        <f>INDEX(T5:T20,COUNTA(T5:T20))</f>
        <v>0.48628472222222224</v>
      </c>
      <c r="U21" s="155"/>
      <c r="V21" s="155"/>
      <c r="W21" s="156"/>
      <c r="X21" s="157"/>
      <c r="Y21" s="206">
        <f>SUM(Y5:Y20)</f>
        <v>0</v>
      </c>
      <c r="Z21" s="207">
        <f>SUM(Z5:Z20)</f>
        <v>0</v>
      </c>
      <c r="AA21" s="296"/>
      <c r="AB21" s="297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223">
        <f>M21-J21</f>
        <v>-236.57921514785244</v>
      </c>
      <c r="AJ21" s="159">
        <f>M21/J21</f>
        <v>0.88910349289944413</v>
      </c>
      <c r="AK21" s="381"/>
    </row>
    <row r="22" spans="1:37" ht="15.75" customHeight="1">
      <c r="A22" s="316" t="s">
        <v>185</v>
      </c>
      <c r="B22" s="120" t="s">
        <v>186</v>
      </c>
      <c r="C22" s="383" t="s">
        <v>187</v>
      </c>
      <c r="D22" s="383"/>
      <c r="E22" s="162">
        <v>56.77</v>
      </c>
      <c r="F22" s="166">
        <v>4010</v>
      </c>
      <c r="G22" s="163">
        <f t="shared" ref="G22:G24" si="6">E22*F22</f>
        <v>227647.7</v>
      </c>
      <c r="H22" s="164"/>
      <c r="I22" s="165">
        <v>25</v>
      </c>
      <c r="J22" s="166">
        <v>2000</v>
      </c>
      <c r="K22" s="167">
        <f>J22/I22</f>
        <v>80</v>
      </c>
      <c r="L22" s="168">
        <v>25</v>
      </c>
      <c r="M22" s="166">
        <f>F22/V22*60</f>
        <v>1776.0826771653551</v>
      </c>
      <c r="N22" s="167">
        <f>M22/L22</f>
        <v>71.043307086614206</v>
      </c>
      <c r="O22" s="169">
        <f>L22-I22</f>
        <v>0</v>
      </c>
      <c r="P22" s="170">
        <f>N22-K22</f>
        <v>-8.956692913385794</v>
      </c>
      <c r="Q22" s="171">
        <f>N22/K22</f>
        <v>0.88804133858267753</v>
      </c>
      <c r="R22" s="308">
        <f>Q38</f>
        <v>0.88884948572694888</v>
      </c>
      <c r="S22" s="172">
        <v>0.29166666666666669</v>
      </c>
      <c r="T22" s="173">
        <v>0.38574074074074072</v>
      </c>
      <c r="U22" s="174"/>
      <c r="V22" s="175">
        <v>135.46666666666661</v>
      </c>
      <c r="W22" s="208"/>
      <c r="X22" s="167"/>
      <c r="Y22" s="202"/>
      <c r="Z22" s="203"/>
      <c r="AA22" s="311"/>
      <c r="AB22" s="312"/>
      <c r="AC22" s="202"/>
      <c r="AD22" s="203"/>
      <c r="AE22" s="311"/>
      <c r="AF22" s="312"/>
      <c r="AG22" s="311"/>
      <c r="AH22" s="312"/>
      <c r="AI22" s="204">
        <f>M22-J22</f>
        <v>-223.91732283464489</v>
      </c>
      <c r="AJ22" s="143">
        <f>M22/J22</f>
        <v>0.88804133858267753</v>
      </c>
      <c r="AK22" s="384">
        <f>AJ38</f>
        <v>0.888849485726949</v>
      </c>
    </row>
    <row r="23" spans="1:37" ht="15.75" customHeight="1">
      <c r="A23" s="317"/>
      <c r="B23" s="106" t="s">
        <v>191</v>
      </c>
      <c r="C23" s="382" t="s">
        <v>193</v>
      </c>
      <c r="D23" s="382"/>
      <c r="E23" s="107">
        <v>59.52</v>
      </c>
      <c r="F23" s="108">
        <v>4895</v>
      </c>
      <c r="G23" s="109">
        <f t="shared" si="6"/>
        <v>291350.40000000002</v>
      </c>
      <c r="H23" s="26"/>
      <c r="I23" s="110">
        <v>25</v>
      </c>
      <c r="J23" s="111">
        <v>2000</v>
      </c>
      <c r="K23" s="112">
        <f t="shared" si="2"/>
        <v>80</v>
      </c>
      <c r="L23" s="113">
        <v>25</v>
      </c>
      <c r="M23" s="111">
        <f>F23/V23*60</f>
        <v>1781.2594763974525</v>
      </c>
      <c r="N23" s="112">
        <f>M23/L23</f>
        <v>71.250379055898108</v>
      </c>
      <c r="O23" s="114">
        <f>L23-I23</f>
        <v>0</v>
      </c>
      <c r="P23" s="115">
        <f>N23-K23</f>
        <v>-8.749620944101892</v>
      </c>
      <c r="Q23" s="116">
        <f>N23/K23</f>
        <v>0.89062973819872637</v>
      </c>
      <c r="R23" s="309"/>
      <c r="S23" s="47">
        <v>0.38896990740740739</v>
      </c>
      <c r="T23" s="48">
        <v>0.50347222222222221</v>
      </c>
      <c r="U23" s="117">
        <v>4.6500000000000075</v>
      </c>
      <c r="V23" s="118">
        <v>164.88333333333335</v>
      </c>
      <c r="W23" s="119">
        <v>0.50347222222222221</v>
      </c>
      <c r="X23" s="123">
        <v>0.54321759259259261</v>
      </c>
      <c r="Y23" s="106"/>
      <c r="Z23" s="205"/>
      <c r="AA23" s="300"/>
      <c r="AB23" s="301"/>
      <c r="AC23" s="106"/>
      <c r="AD23" s="205"/>
      <c r="AE23" s="300"/>
      <c r="AF23" s="301"/>
      <c r="AG23" s="300"/>
      <c r="AH23" s="301"/>
      <c r="AI23" s="124">
        <f>M23-J23</f>
        <v>-218.74052360254746</v>
      </c>
      <c r="AJ23" s="116">
        <f>M23/J23</f>
        <v>0.89062973819872626</v>
      </c>
      <c r="AK23" s="380"/>
    </row>
    <row r="24" spans="1:37" ht="15.75" customHeight="1">
      <c r="A24" s="317"/>
      <c r="B24" s="106" t="s">
        <v>191</v>
      </c>
      <c r="C24" s="382" t="s">
        <v>192</v>
      </c>
      <c r="D24" s="382"/>
      <c r="E24" s="107">
        <v>77.34</v>
      </c>
      <c r="F24" s="108">
        <v>2124</v>
      </c>
      <c r="G24" s="109">
        <f t="shared" si="6"/>
        <v>164270.16</v>
      </c>
      <c r="H24" s="26"/>
      <c r="I24" s="110">
        <v>25</v>
      </c>
      <c r="J24" s="111">
        <v>2000</v>
      </c>
      <c r="K24" s="112">
        <f t="shared" si="2"/>
        <v>80</v>
      </c>
      <c r="L24" s="113">
        <v>25</v>
      </c>
      <c r="M24" s="111">
        <f>F24/V24*60</f>
        <v>1775.7547607988861</v>
      </c>
      <c r="N24" s="112">
        <f>M24/L24</f>
        <v>71.030190431955447</v>
      </c>
      <c r="O24" s="114">
        <f>L24-I24</f>
        <v>0</v>
      </c>
      <c r="P24" s="115">
        <f>N24-K24</f>
        <v>-8.9698095680445533</v>
      </c>
      <c r="Q24" s="116">
        <f>N24/K24</f>
        <v>0.88787738039944308</v>
      </c>
      <c r="R24" s="309"/>
      <c r="S24" s="47">
        <v>0.54321759259259261</v>
      </c>
      <c r="T24" s="48">
        <v>0.59305555555555556</v>
      </c>
      <c r="U24" s="117">
        <v>57.233333333333377</v>
      </c>
      <c r="V24" s="118">
        <v>71.766666666666637</v>
      </c>
      <c r="W24" s="119"/>
      <c r="X24" s="123"/>
      <c r="Y24" s="106"/>
      <c r="Z24" s="205"/>
      <c r="AA24" s="300"/>
      <c r="AB24" s="301"/>
      <c r="AC24" s="106"/>
      <c r="AD24" s="205"/>
      <c r="AE24" s="300"/>
      <c r="AF24" s="301"/>
      <c r="AG24" s="300"/>
      <c r="AH24" s="301"/>
      <c r="AI24" s="124">
        <f>M24-J24</f>
        <v>-224.24523920111392</v>
      </c>
      <c r="AJ24" s="116">
        <f>M24/J24</f>
        <v>0.88787738039944308</v>
      </c>
      <c r="AK24" s="380"/>
    </row>
    <row r="25" spans="1:37" ht="15.75" customHeight="1">
      <c r="A25" s="317"/>
      <c r="B25" s="106"/>
      <c r="C25" s="382"/>
      <c r="D25" s="382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106"/>
      <c r="Z25" s="205"/>
      <c r="AA25" s="300"/>
      <c r="AB25" s="301"/>
      <c r="AC25" s="106"/>
      <c r="AD25" s="205"/>
      <c r="AE25" s="300"/>
      <c r="AF25" s="301"/>
      <c r="AG25" s="300"/>
      <c r="AH25" s="301"/>
      <c r="AI25" s="124"/>
      <c r="AJ25" s="116"/>
      <c r="AK25" s="380"/>
    </row>
    <row r="26" spans="1:37" ht="15.75" customHeight="1">
      <c r="A26" s="317"/>
      <c r="B26" s="106"/>
      <c r="C26" s="382"/>
      <c r="D26" s="382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300"/>
      <c r="AH26" s="301"/>
      <c r="AI26" s="124"/>
      <c r="AJ26" s="116"/>
      <c r="AK26" s="380"/>
    </row>
    <row r="27" spans="1:37" ht="15.75" customHeight="1">
      <c r="A27" s="317"/>
      <c r="B27" s="106"/>
      <c r="C27" s="382"/>
      <c r="D27" s="382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300"/>
      <c r="AH27" s="301"/>
      <c r="AI27" s="124"/>
      <c r="AJ27" s="116"/>
      <c r="AK27" s="380"/>
    </row>
    <row r="28" spans="1:37" ht="15.75" customHeight="1">
      <c r="A28" s="317"/>
      <c r="B28" s="106"/>
      <c r="C28" s="382"/>
      <c r="D28" s="382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300"/>
      <c r="AH28" s="301"/>
      <c r="AI28" s="124"/>
      <c r="AJ28" s="116"/>
      <c r="AK28" s="380"/>
    </row>
    <row r="29" spans="1:37" ht="15.75" customHeight="1">
      <c r="A29" s="317"/>
      <c r="B29" s="106"/>
      <c r="C29" s="382"/>
      <c r="D29" s="382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300"/>
      <c r="AH29" s="301"/>
      <c r="AI29" s="124"/>
      <c r="AJ29" s="116"/>
      <c r="AK29" s="380"/>
    </row>
    <row r="30" spans="1:37" ht="15.75" customHeight="1">
      <c r="A30" s="317"/>
      <c r="B30" s="106"/>
      <c r="C30" s="382"/>
      <c r="D30" s="382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300"/>
      <c r="AH30" s="301"/>
      <c r="AI30" s="124"/>
      <c r="AJ30" s="116"/>
      <c r="AK30" s="380"/>
    </row>
    <row r="31" spans="1:37" ht="15.75" customHeight="1">
      <c r="A31" s="317"/>
      <c r="B31" s="106"/>
      <c r="C31" s="382"/>
      <c r="D31" s="382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300"/>
      <c r="AH31" s="301"/>
      <c r="AI31" s="124"/>
      <c r="AJ31" s="116"/>
      <c r="AK31" s="380"/>
    </row>
    <row r="32" spans="1:37" ht="15.75" customHeight="1">
      <c r="A32" s="317"/>
      <c r="B32" s="106"/>
      <c r="C32" s="382"/>
      <c r="D32" s="382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300"/>
      <c r="AH32" s="301"/>
      <c r="AI32" s="124"/>
      <c r="AJ32" s="116"/>
      <c r="AK32" s="380"/>
    </row>
    <row r="33" spans="1:37" ht="15.75" customHeight="1">
      <c r="A33" s="317"/>
      <c r="B33" s="106"/>
      <c r="C33" s="382"/>
      <c r="D33" s="382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300"/>
      <c r="AH33" s="301"/>
      <c r="AI33" s="124"/>
      <c r="AJ33" s="116"/>
      <c r="AK33" s="380"/>
    </row>
    <row r="34" spans="1:37" ht="15.75" customHeight="1">
      <c r="A34" s="317"/>
      <c r="B34" s="106"/>
      <c r="C34" s="382"/>
      <c r="D34" s="382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300"/>
      <c r="AH34" s="301"/>
      <c r="AI34" s="124"/>
      <c r="AJ34" s="116"/>
      <c r="AK34" s="380"/>
    </row>
    <row r="35" spans="1:37" ht="15.75" customHeight="1">
      <c r="A35" s="317"/>
      <c r="B35" s="106"/>
      <c r="C35" s="382"/>
      <c r="D35" s="382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23"/>
      <c r="Y35" s="106"/>
      <c r="Z35" s="205"/>
      <c r="AA35" s="300"/>
      <c r="AB35" s="301"/>
      <c r="AC35" s="106"/>
      <c r="AD35" s="205"/>
      <c r="AE35" s="300"/>
      <c r="AF35" s="301"/>
      <c r="AG35" s="300"/>
      <c r="AH35" s="301"/>
      <c r="AI35" s="124"/>
      <c r="AJ35" s="116"/>
      <c r="AK35" s="380"/>
    </row>
    <row r="36" spans="1:37" ht="15.75" customHeight="1">
      <c r="A36" s="317"/>
      <c r="B36" s="106"/>
      <c r="C36" s="382"/>
      <c r="D36" s="382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23"/>
      <c r="Y36" s="106"/>
      <c r="Z36" s="205"/>
      <c r="AA36" s="300"/>
      <c r="AB36" s="301"/>
      <c r="AC36" s="106"/>
      <c r="AD36" s="205"/>
      <c r="AE36" s="300"/>
      <c r="AF36" s="301"/>
      <c r="AG36" s="300"/>
      <c r="AH36" s="301"/>
      <c r="AI36" s="124"/>
      <c r="AJ36" s="116"/>
      <c r="AK36" s="380"/>
    </row>
    <row r="37" spans="1:37" ht="15.75" customHeight="1">
      <c r="A37" s="317"/>
      <c r="B37" s="106"/>
      <c r="C37" s="382"/>
      <c r="D37" s="382"/>
      <c r="E37" s="209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119"/>
      <c r="X37" s="123"/>
      <c r="Y37" s="106"/>
      <c r="Z37" s="205"/>
      <c r="AA37" s="300"/>
      <c r="AB37" s="301"/>
      <c r="AC37" s="106"/>
      <c r="AD37" s="205"/>
      <c r="AE37" s="300"/>
      <c r="AF37" s="301"/>
      <c r="AG37" s="300"/>
      <c r="AH37" s="301"/>
      <c r="AI37" s="124"/>
      <c r="AJ37" s="116"/>
      <c r="AK37" s="380"/>
    </row>
    <row r="38" spans="1:37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25</v>
      </c>
      <c r="J38" s="148">
        <f t="shared" si="7"/>
        <v>2000</v>
      </c>
      <c r="K38" s="149">
        <f t="shared" ref="K38" si="8">J38/I38</f>
        <v>80</v>
      </c>
      <c r="L38" s="147">
        <f t="shared" ref="L38:M38" si="9">AVERAGE(L22:L37)</f>
        <v>25</v>
      </c>
      <c r="M38" s="148">
        <f t="shared" si="9"/>
        <v>1777.6989714538979</v>
      </c>
      <c r="N38" s="149">
        <f>M38/L38</f>
        <v>71.107958858155911</v>
      </c>
      <c r="O38" s="150">
        <f>L38-I38</f>
        <v>0</v>
      </c>
      <c r="P38" s="151">
        <f>N38-K38</f>
        <v>-8.8920411418440892</v>
      </c>
      <c r="Q38" s="152">
        <f>N38/K38</f>
        <v>0.88884948572694888</v>
      </c>
      <c r="R38" s="310"/>
      <c r="S38" s="153">
        <f>S22</f>
        <v>0.29166666666666669</v>
      </c>
      <c r="T38" s="154">
        <f>INDEX(T22:T37,COUNTA(T22:T37))</f>
        <v>0.59305555555555556</v>
      </c>
      <c r="U38" s="155"/>
      <c r="V38" s="181"/>
      <c r="W38" s="182"/>
      <c r="X38" s="149"/>
      <c r="Y38" s="206">
        <f t="shared" ref="Y38:Z38" si="10">SUM(Y22:Y37)</f>
        <v>0</v>
      </c>
      <c r="Z38" s="207">
        <f t="shared" si="10"/>
        <v>0</v>
      </c>
      <c r="AA38" s="296"/>
      <c r="AB38" s="297"/>
      <c r="AC38" s="206">
        <f t="shared" ref="AC38:AD38" si="11">SUM(AC22:AC37)</f>
        <v>0</v>
      </c>
      <c r="AD38" s="207">
        <f t="shared" si="11"/>
        <v>0</v>
      </c>
      <c r="AE38" s="296"/>
      <c r="AF38" s="297"/>
      <c r="AG38" s="296"/>
      <c r="AH38" s="297"/>
      <c r="AI38" s="183">
        <f>M38-J38</f>
        <v>-222.30102854610209</v>
      </c>
      <c r="AJ38" s="152">
        <f>M38/J38</f>
        <v>0.888849485726949</v>
      </c>
      <c r="AK38" s="381"/>
    </row>
    <row r="39" spans="1:37" ht="15.75" customHeight="1">
      <c r="A39" s="302" t="s">
        <v>194</v>
      </c>
      <c r="B39" s="161" t="s">
        <v>191</v>
      </c>
      <c r="C39" s="306" t="s">
        <v>197</v>
      </c>
      <c r="D39" s="307"/>
      <c r="E39" s="162">
        <v>47.37</v>
      </c>
      <c r="F39" s="174">
        <v>1629</v>
      </c>
      <c r="G39" s="163">
        <f t="shared" ref="G39:G42" si="12">E39*F39</f>
        <v>77165.73</v>
      </c>
      <c r="H39" s="164"/>
      <c r="I39" s="168">
        <v>21</v>
      </c>
      <c r="J39" s="166">
        <v>2000</v>
      </c>
      <c r="K39" s="167">
        <f>J39/I39</f>
        <v>95.238095238095241</v>
      </c>
      <c r="L39" s="168">
        <v>21</v>
      </c>
      <c r="M39" s="166">
        <f>F39/V39*60</f>
        <v>1771.7220543806668</v>
      </c>
      <c r="N39" s="167">
        <f>M39/L39</f>
        <v>84.367716875269849</v>
      </c>
      <c r="O39" s="169">
        <f>L39-I39</f>
        <v>0</v>
      </c>
      <c r="P39" s="170">
        <f>N39-K39</f>
        <v>-10.870378362825392</v>
      </c>
      <c r="Q39" s="171">
        <f>N39/K39</f>
        <v>0.88586102719033344</v>
      </c>
      <c r="R39" s="308">
        <f>Q55</f>
        <v>0.88584834104827315</v>
      </c>
      <c r="S39" s="172">
        <v>0.29166666666666669</v>
      </c>
      <c r="T39" s="173">
        <v>0.32997685185185183</v>
      </c>
      <c r="U39" s="174"/>
      <c r="V39" s="175">
        <v>55.1666666666666</v>
      </c>
      <c r="W39" s="103"/>
      <c r="X39" s="104"/>
      <c r="Y39" s="202"/>
      <c r="Z39" s="203"/>
      <c r="AA39" s="311"/>
      <c r="AB39" s="312"/>
      <c r="AC39" s="202"/>
      <c r="AD39" s="203"/>
      <c r="AE39" s="311"/>
      <c r="AF39" s="312"/>
      <c r="AG39" s="311"/>
      <c r="AH39" s="312"/>
      <c r="AI39" s="121">
        <f>M39-J39</f>
        <v>-228.2779456193332</v>
      </c>
      <c r="AJ39" s="171">
        <f>M39/J39</f>
        <v>0.88586102719033344</v>
      </c>
      <c r="AK39" s="379">
        <f>AJ55</f>
        <v>0.88584834104827315</v>
      </c>
    </row>
    <row r="40" spans="1:37" ht="15.75" customHeight="1">
      <c r="A40" s="303"/>
      <c r="B40" s="178" t="s">
        <v>191</v>
      </c>
      <c r="C40" s="298" t="s">
        <v>198</v>
      </c>
      <c r="D40" s="299"/>
      <c r="E40" s="107">
        <v>53.76</v>
      </c>
      <c r="F40" s="117">
        <v>3172</v>
      </c>
      <c r="G40" s="109">
        <f t="shared" si="12"/>
        <v>170526.72</v>
      </c>
      <c r="H40" s="26"/>
      <c r="I40" s="113">
        <v>20</v>
      </c>
      <c r="J40" s="111">
        <v>2000</v>
      </c>
      <c r="K40" s="112">
        <f t="shared" si="2"/>
        <v>100</v>
      </c>
      <c r="L40" s="113">
        <v>20</v>
      </c>
      <c r="M40" s="111">
        <f>F40/V40*60</f>
        <v>1771.2424383434168</v>
      </c>
      <c r="N40" s="112">
        <f>M40/L40</f>
        <v>88.562121917170842</v>
      </c>
      <c r="O40" s="114">
        <f>L40-I40</f>
        <v>0</v>
      </c>
      <c r="P40" s="115">
        <f>N40-K40</f>
        <v>-11.437878082829158</v>
      </c>
      <c r="Q40" s="116">
        <f>N40/K40</f>
        <v>0.88562121917170844</v>
      </c>
      <c r="R40" s="309"/>
      <c r="S40" s="47">
        <v>0.33333333333333337</v>
      </c>
      <c r="T40" s="48">
        <v>0.40795138888888888</v>
      </c>
      <c r="U40" s="117">
        <v>4.8333333333334227</v>
      </c>
      <c r="V40" s="118">
        <v>107.44999999999993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300"/>
      <c r="AH40" s="301"/>
      <c r="AI40" s="124">
        <f>M40-J40</f>
        <v>-228.75756165658322</v>
      </c>
      <c r="AJ40" s="116">
        <f>M40/J40</f>
        <v>0.88562121917170844</v>
      </c>
      <c r="AK40" s="380"/>
    </row>
    <row r="41" spans="1:37" ht="15.75" customHeight="1">
      <c r="A41" s="303"/>
      <c r="B41" s="178" t="s">
        <v>191</v>
      </c>
      <c r="C41" s="298" t="s">
        <v>199</v>
      </c>
      <c r="D41" s="299"/>
      <c r="E41" s="107">
        <v>64.97</v>
      </c>
      <c r="F41" s="117">
        <v>1055</v>
      </c>
      <c r="G41" s="109">
        <f t="shared" si="12"/>
        <v>68543.350000000006</v>
      </c>
      <c r="H41" s="26"/>
      <c r="I41" s="113">
        <v>20</v>
      </c>
      <c r="J41" s="111">
        <v>2000</v>
      </c>
      <c r="K41" s="112">
        <f t="shared" si="2"/>
        <v>100</v>
      </c>
      <c r="L41" s="113">
        <v>20</v>
      </c>
      <c r="M41" s="111">
        <f>F41/V41*60</f>
        <v>1771.4552238805948</v>
      </c>
      <c r="N41" s="112">
        <f>M41/L41</f>
        <v>88.572761194029738</v>
      </c>
      <c r="O41" s="114">
        <f>L41-I41</f>
        <v>0</v>
      </c>
      <c r="P41" s="115">
        <f>N41-K41</f>
        <v>-11.427238805970262</v>
      </c>
      <c r="Q41" s="116">
        <f>N41/K41</f>
        <v>0.88572761194029737</v>
      </c>
      <c r="R41" s="309"/>
      <c r="S41" s="47">
        <v>0.41129629629629627</v>
      </c>
      <c r="T41" s="48">
        <v>0.43611111111111112</v>
      </c>
      <c r="U41" s="117">
        <v>4.8166666666666469</v>
      </c>
      <c r="V41" s="118">
        <v>35.733333333333377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300"/>
      <c r="AH41" s="301"/>
      <c r="AI41" s="124">
        <f>M41-J41</f>
        <v>-228.54477611940524</v>
      </c>
      <c r="AJ41" s="116">
        <f>M41/J41</f>
        <v>0.88572761194029737</v>
      </c>
      <c r="AK41" s="380"/>
    </row>
    <row r="42" spans="1:37" ht="15.75" customHeight="1">
      <c r="A42" s="303"/>
      <c r="B42" s="178" t="s">
        <v>200</v>
      </c>
      <c r="C42" s="298" t="s">
        <v>201</v>
      </c>
      <c r="D42" s="299"/>
      <c r="E42" s="107">
        <v>57.3</v>
      </c>
      <c r="F42" s="117">
        <v>1379</v>
      </c>
      <c r="G42" s="109">
        <f t="shared" si="12"/>
        <v>79016.7</v>
      </c>
      <c r="H42" s="26"/>
      <c r="I42" s="113">
        <v>21</v>
      </c>
      <c r="J42" s="111">
        <v>2000</v>
      </c>
      <c r="K42" s="112">
        <f t="shared" si="2"/>
        <v>95.238095238095241</v>
      </c>
      <c r="L42" s="113">
        <v>21</v>
      </c>
      <c r="M42" s="111">
        <f>F42/V42*60</f>
        <v>1772.3670117815068</v>
      </c>
      <c r="N42" s="112">
        <f>M42/L42</f>
        <v>84.398429132452705</v>
      </c>
      <c r="O42" s="114">
        <f>L42-I42</f>
        <v>0</v>
      </c>
      <c r="P42" s="115">
        <f>N42-K42</f>
        <v>-10.839666105642536</v>
      </c>
      <c r="Q42" s="116">
        <f>N42/K42</f>
        <v>0.88618350589075334</v>
      </c>
      <c r="R42" s="309"/>
      <c r="S42" s="47">
        <v>0.43980324074074073</v>
      </c>
      <c r="T42" s="48">
        <v>0.47222222222222221</v>
      </c>
      <c r="U42" s="117">
        <v>5.3166666666666451</v>
      </c>
      <c r="V42" s="118">
        <v>46.68333333333333</v>
      </c>
      <c r="W42" s="119"/>
      <c r="X42" s="123"/>
      <c r="Y42" s="106"/>
      <c r="Z42" s="205"/>
      <c r="AA42" s="300"/>
      <c r="AB42" s="301"/>
      <c r="AC42" s="106"/>
      <c r="AD42" s="205"/>
      <c r="AE42" s="300"/>
      <c r="AF42" s="301"/>
      <c r="AG42" s="300"/>
      <c r="AH42" s="301"/>
      <c r="AI42" s="124">
        <f>M42-J42</f>
        <v>-227.63298821849321</v>
      </c>
      <c r="AJ42" s="116">
        <f>M42/J42</f>
        <v>0.88618350589075334</v>
      </c>
      <c r="AK42" s="380"/>
    </row>
    <row r="43" spans="1:37" ht="15.75" customHeight="1">
      <c r="A43" s="304"/>
      <c r="B43" s="178"/>
      <c r="C43" s="298"/>
      <c r="D43" s="299"/>
      <c r="E43" s="107"/>
      <c r="F43" s="117"/>
      <c r="G43" s="109"/>
      <c r="H43" s="13"/>
      <c r="I43" s="126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23"/>
      <c r="Y43" s="106"/>
      <c r="Z43" s="205"/>
      <c r="AA43" s="300"/>
      <c r="AB43" s="301"/>
      <c r="AC43" s="106"/>
      <c r="AD43" s="205"/>
      <c r="AE43" s="300"/>
      <c r="AF43" s="301"/>
      <c r="AG43" s="300"/>
      <c r="AH43" s="301"/>
      <c r="AI43" s="124"/>
      <c r="AJ43" s="116"/>
      <c r="AK43" s="380"/>
    </row>
    <row r="44" spans="1:37" ht="15.75" customHeight="1">
      <c r="A44" s="304"/>
      <c r="B44" s="178"/>
      <c r="C44" s="298"/>
      <c r="D44" s="299"/>
      <c r="E44" s="107"/>
      <c r="F44" s="117"/>
      <c r="G44" s="129"/>
      <c r="H44" s="130"/>
      <c r="I44" s="113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300"/>
      <c r="AH44" s="301"/>
      <c r="AI44" s="124"/>
      <c r="AJ44" s="116"/>
      <c r="AK44" s="380"/>
    </row>
    <row r="45" spans="1:37" ht="15.75" customHeight="1">
      <c r="A45" s="304"/>
      <c r="B45" s="178"/>
      <c r="C45" s="298"/>
      <c r="D45" s="299"/>
      <c r="E45" s="107"/>
      <c r="F45" s="117"/>
      <c r="G45" s="129"/>
      <c r="H45" s="68"/>
      <c r="I45" s="126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106"/>
      <c r="Z45" s="205"/>
      <c r="AA45" s="300"/>
      <c r="AB45" s="301"/>
      <c r="AC45" s="106"/>
      <c r="AD45" s="205"/>
      <c r="AE45" s="300"/>
      <c r="AF45" s="301"/>
      <c r="AG45" s="300"/>
      <c r="AH45" s="301"/>
      <c r="AI45" s="124"/>
      <c r="AJ45" s="116"/>
      <c r="AK45" s="380"/>
    </row>
    <row r="46" spans="1:37" ht="15.75" customHeight="1">
      <c r="A46" s="304"/>
      <c r="B46" s="178"/>
      <c r="C46" s="298"/>
      <c r="D46" s="299"/>
      <c r="E46" s="107"/>
      <c r="F46" s="117"/>
      <c r="G46" s="129"/>
      <c r="H46" s="68"/>
      <c r="I46" s="126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106"/>
      <c r="Z46" s="205"/>
      <c r="AA46" s="300"/>
      <c r="AB46" s="301"/>
      <c r="AC46" s="106"/>
      <c r="AD46" s="205"/>
      <c r="AE46" s="300"/>
      <c r="AF46" s="301"/>
      <c r="AG46" s="300"/>
      <c r="AH46" s="301"/>
      <c r="AI46" s="124"/>
      <c r="AJ46" s="116"/>
      <c r="AK46" s="380"/>
    </row>
    <row r="47" spans="1:37" ht="15.75" customHeight="1">
      <c r="A47" s="304"/>
      <c r="B47" s="178"/>
      <c r="C47" s="298"/>
      <c r="D47" s="299"/>
      <c r="E47" s="107"/>
      <c r="F47" s="117"/>
      <c r="G47" s="129"/>
      <c r="H47" s="68"/>
      <c r="I47" s="126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106"/>
      <c r="Z47" s="205"/>
      <c r="AA47" s="300"/>
      <c r="AB47" s="301"/>
      <c r="AC47" s="106"/>
      <c r="AD47" s="205"/>
      <c r="AE47" s="300"/>
      <c r="AF47" s="301"/>
      <c r="AG47" s="300"/>
      <c r="AH47" s="301"/>
      <c r="AI47" s="124"/>
      <c r="AJ47" s="116"/>
      <c r="AK47" s="380"/>
    </row>
    <row r="48" spans="1:37" ht="15.75" customHeight="1">
      <c r="A48" s="304"/>
      <c r="B48" s="178"/>
      <c r="C48" s="298"/>
      <c r="D48" s="299"/>
      <c r="E48" s="107"/>
      <c r="F48" s="117"/>
      <c r="G48" s="129"/>
      <c r="H48" s="68"/>
      <c r="I48" s="126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106"/>
      <c r="Z48" s="205"/>
      <c r="AA48" s="300"/>
      <c r="AB48" s="301"/>
      <c r="AC48" s="106"/>
      <c r="AD48" s="205"/>
      <c r="AE48" s="300"/>
      <c r="AF48" s="301"/>
      <c r="AG48" s="300"/>
      <c r="AH48" s="301"/>
      <c r="AI48" s="124"/>
      <c r="AJ48" s="116"/>
      <c r="AK48" s="380"/>
    </row>
    <row r="49" spans="1:37" ht="15.75" customHeight="1">
      <c r="A49" s="304"/>
      <c r="B49" s="178"/>
      <c r="C49" s="298"/>
      <c r="D49" s="299"/>
      <c r="E49" s="107"/>
      <c r="F49" s="117"/>
      <c r="G49" s="129"/>
      <c r="H49" s="68"/>
      <c r="I49" s="126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106"/>
      <c r="Z49" s="205"/>
      <c r="AA49" s="300"/>
      <c r="AB49" s="301"/>
      <c r="AC49" s="106"/>
      <c r="AD49" s="205"/>
      <c r="AE49" s="300"/>
      <c r="AF49" s="301"/>
      <c r="AG49" s="300"/>
      <c r="AH49" s="301"/>
      <c r="AI49" s="124"/>
      <c r="AJ49" s="116"/>
      <c r="AK49" s="380"/>
    </row>
    <row r="50" spans="1:37" ht="15.75" customHeight="1">
      <c r="A50" s="304"/>
      <c r="B50" s="178"/>
      <c r="C50" s="298"/>
      <c r="D50" s="299"/>
      <c r="E50" s="107"/>
      <c r="F50" s="117"/>
      <c r="G50" s="129"/>
      <c r="H50" s="68"/>
      <c r="I50" s="126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106"/>
      <c r="Z50" s="205"/>
      <c r="AA50" s="300"/>
      <c r="AB50" s="301"/>
      <c r="AC50" s="106"/>
      <c r="AD50" s="205"/>
      <c r="AE50" s="300"/>
      <c r="AF50" s="301"/>
      <c r="AG50" s="300"/>
      <c r="AH50" s="301"/>
      <c r="AI50" s="124"/>
      <c r="AJ50" s="116"/>
      <c r="AK50" s="380"/>
    </row>
    <row r="51" spans="1:37" ht="15.75" customHeight="1">
      <c r="A51" s="304"/>
      <c r="B51" s="178"/>
      <c r="C51" s="298"/>
      <c r="D51" s="299"/>
      <c r="E51" s="107"/>
      <c r="F51" s="117"/>
      <c r="G51" s="129"/>
      <c r="H51" s="68"/>
      <c r="I51" s="126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106"/>
      <c r="Z51" s="205"/>
      <c r="AA51" s="300"/>
      <c r="AB51" s="301"/>
      <c r="AC51" s="106"/>
      <c r="AD51" s="205"/>
      <c r="AE51" s="300"/>
      <c r="AF51" s="301"/>
      <c r="AG51" s="300"/>
      <c r="AH51" s="301"/>
      <c r="AI51" s="124"/>
      <c r="AJ51" s="116"/>
      <c r="AK51" s="380"/>
    </row>
    <row r="52" spans="1:37" ht="15.75" customHeight="1">
      <c r="A52" s="304"/>
      <c r="B52" s="178"/>
      <c r="C52" s="298"/>
      <c r="D52" s="299"/>
      <c r="E52" s="107"/>
      <c r="F52" s="117"/>
      <c r="G52" s="129"/>
      <c r="H52" s="68"/>
      <c r="I52" s="126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210"/>
      <c r="X52" s="211"/>
      <c r="Y52" s="106"/>
      <c r="Z52" s="205"/>
      <c r="AA52" s="300"/>
      <c r="AB52" s="301"/>
      <c r="AC52" s="106"/>
      <c r="AD52" s="205"/>
      <c r="AE52" s="300"/>
      <c r="AF52" s="301"/>
      <c r="AG52" s="300"/>
      <c r="AH52" s="301"/>
      <c r="AI52" s="124"/>
      <c r="AJ52" s="116"/>
      <c r="AK52" s="380"/>
    </row>
    <row r="53" spans="1:37" ht="15.75" customHeight="1">
      <c r="A53" s="304"/>
      <c r="B53" s="178"/>
      <c r="C53" s="298"/>
      <c r="D53" s="299"/>
      <c r="E53" s="107"/>
      <c r="F53" s="117"/>
      <c r="G53" s="129"/>
      <c r="H53" s="68"/>
      <c r="I53" s="126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212"/>
      <c r="X53" s="213"/>
      <c r="Y53" s="106"/>
      <c r="Z53" s="205"/>
      <c r="AA53" s="300"/>
      <c r="AB53" s="301"/>
      <c r="AC53" s="106"/>
      <c r="AD53" s="205"/>
      <c r="AE53" s="300"/>
      <c r="AF53" s="301"/>
      <c r="AG53" s="300"/>
      <c r="AH53" s="301"/>
      <c r="AI53" s="124"/>
      <c r="AJ53" s="116"/>
      <c r="AK53" s="380"/>
    </row>
    <row r="54" spans="1:37" ht="15.75" customHeight="1">
      <c r="A54" s="304"/>
      <c r="B54" s="106"/>
      <c r="C54" s="298"/>
      <c r="D54" s="299"/>
      <c r="E54" s="185"/>
      <c r="F54" s="108"/>
      <c r="G54" s="139"/>
      <c r="H54" s="68"/>
      <c r="I54" s="126"/>
      <c r="J54" s="111"/>
      <c r="K54" s="112"/>
      <c r="L54" s="126"/>
      <c r="M54" s="111"/>
      <c r="N54" s="112"/>
      <c r="O54" s="131"/>
      <c r="P54" s="132"/>
      <c r="Q54" s="133"/>
      <c r="R54" s="309"/>
      <c r="S54" s="47"/>
      <c r="T54" s="48"/>
      <c r="U54" s="140"/>
      <c r="V54" s="118"/>
      <c r="W54" s="212"/>
      <c r="X54" s="213"/>
      <c r="Y54" s="106"/>
      <c r="Z54" s="205"/>
      <c r="AA54" s="300"/>
      <c r="AB54" s="301"/>
      <c r="AC54" s="106"/>
      <c r="AD54" s="205"/>
      <c r="AE54" s="300"/>
      <c r="AF54" s="301"/>
      <c r="AG54" s="300"/>
      <c r="AH54" s="301"/>
      <c r="AI54" s="124"/>
      <c r="AJ54" s="116"/>
      <c r="AK54" s="380"/>
    </row>
    <row r="55" spans="1:37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3">AVERAGE(I39:I54)</f>
        <v>20.5</v>
      </c>
      <c r="J55" s="148">
        <f t="shared" si="13"/>
        <v>2000</v>
      </c>
      <c r="K55" s="149">
        <f t="shared" ref="K55" si="14">J55/I55</f>
        <v>97.560975609756099</v>
      </c>
      <c r="L55" s="147">
        <f t="shared" ref="L55:M55" si="15">AVERAGE(L39:L54)</f>
        <v>20.5</v>
      </c>
      <c r="M55" s="148">
        <f t="shared" si="15"/>
        <v>1771.6966820965463</v>
      </c>
      <c r="N55" s="149">
        <f>M55/L55</f>
        <v>86.424228394953474</v>
      </c>
      <c r="O55" s="150">
        <f>L55-I55</f>
        <v>0</v>
      </c>
      <c r="P55" s="151">
        <f>N55-K55</f>
        <v>-11.136747214802625</v>
      </c>
      <c r="Q55" s="152">
        <f>N55/K55</f>
        <v>0.88584834104827315</v>
      </c>
      <c r="R55" s="310"/>
      <c r="S55" s="153">
        <f>S39</f>
        <v>0.29166666666666669</v>
      </c>
      <c r="T55" s="154">
        <f>INDEX(T39:T54,COUNTA(T39:T54))</f>
        <v>0.47222222222222221</v>
      </c>
      <c r="U55" s="155"/>
      <c r="V55" s="181"/>
      <c r="W55" s="214"/>
      <c r="X55" s="215"/>
      <c r="Y55" s="206">
        <f t="shared" ref="Y55:Z55" si="16">SUM(Y39:Y54)</f>
        <v>0</v>
      </c>
      <c r="Z55" s="207">
        <f t="shared" si="16"/>
        <v>0</v>
      </c>
      <c r="AA55" s="296"/>
      <c r="AB55" s="297"/>
      <c r="AC55" s="206">
        <f t="shared" ref="AC55:AD55" si="17">SUM(AC39:AC54)</f>
        <v>0</v>
      </c>
      <c r="AD55" s="207">
        <f t="shared" si="17"/>
        <v>0</v>
      </c>
      <c r="AE55" s="296"/>
      <c r="AF55" s="297"/>
      <c r="AG55" s="296"/>
      <c r="AH55" s="297"/>
      <c r="AI55" s="183">
        <f>M55-J55</f>
        <v>-228.30331790345372</v>
      </c>
      <c r="AJ55" s="152">
        <f>M55/J55</f>
        <v>0.88584834104827315</v>
      </c>
      <c r="AK55" s="381"/>
    </row>
    <row r="56" spans="1:37" ht="15.75" customHeight="1">
      <c r="A56" s="316" t="s">
        <v>202</v>
      </c>
      <c r="B56" s="161" t="s">
        <v>191</v>
      </c>
      <c r="C56" s="306" t="s">
        <v>203</v>
      </c>
      <c r="D56" s="307"/>
      <c r="E56" s="162">
        <v>59.34</v>
      </c>
      <c r="F56" s="103">
        <v>1541</v>
      </c>
      <c r="G56" s="163">
        <f t="shared" ref="G56:G59" si="18">E56*F56</f>
        <v>91442.94</v>
      </c>
      <c r="H56" s="164"/>
      <c r="I56" s="165">
        <v>24</v>
      </c>
      <c r="J56" s="166">
        <v>2000</v>
      </c>
      <c r="K56" s="167">
        <f>J56/I56</f>
        <v>83.333333333333329</v>
      </c>
      <c r="L56" s="168">
        <v>24</v>
      </c>
      <c r="M56" s="166">
        <f>F56/V56*60</f>
        <v>1771.2643678160919</v>
      </c>
      <c r="N56" s="167">
        <f>M56/L56</f>
        <v>73.802681992337156</v>
      </c>
      <c r="O56" s="169">
        <f>L56-I56</f>
        <v>0</v>
      </c>
      <c r="P56" s="170">
        <f>N56-K56</f>
        <v>-9.5306513409961724</v>
      </c>
      <c r="Q56" s="171">
        <f>N56/K56</f>
        <v>0.88563218390804588</v>
      </c>
      <c r="R56" s="308">
        <f>Q72</f>
        <v>0.88603666627131572</v>
      </c>
      <c r="S56" s="172">
        <v>0.29166666666666669</v>
      </c>
      <c r="T56" s="173">
        <v>0.32791666666666669</v>
      </c>
      <c r="U56" s="174"/>
      <c r="V56" s="175">
        <v>52.2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311"/>
      <c r="AH56" s="312"/>
      <c r="AI56" s="121">
        <f>M56-J56</f>
        <v>-228.73563218390814</v>
      </c>
      <c r="AJ56" s="171">
        <f>M56/J56</f>
        <v>0.88563218390804588</v>
      </c>
      <c r="AK56" s="313">
        <f>AJ72</f>
        <v>0.88603666627131572</v>
      </c>
    </row>
    <row r="57" spans="1:37" ht="15.75" customHeight="1">
      <c r="A57" s="317"/>
      <c r="B57" s="178" t="s">
        <v>191</v>
      </c>
      <c r="C57" s="298" t="s">
        <v>204</v>
      </c>
      <c r="D57" s="299"/>
      <c r="E57" s="107">
        <v>58.67</v>
      </c>
      <c r="F57" s="108">
        <v>3473</v>
      </c>
      <c r="G57" s="109">
        <f t="shared" si="18"/>
        <v>203760.91</v>
      </c>
      <c r="H57" s="26"/>
      <c r="I57" s="110">
        <v>23</v>
      </c>
      <c r="J57" s="111">
        <v>2000</v>
      </c>
      <c r="K57" s="112">
        <f t="shared" si="2"/>
        <v>86.956521739130437</v>
      </c>
      <c r="L57" s="113">
        <v>23</v>
      </c>
      <c r="M57" s="111">
        <f>F57/V57*60</f>
        <v>1775.2094278006527</v>
      </c>
      <c r="N57" s="112">
        <f>M57/L57</f>
        <v>77.183018600028376</v>
      </c>
      <c r="O57" s="114">
        <f>L57-I57</f>
        <v>0</v>
      </c>
      <c r="P57" s="115">
        <f>N57-K57</f>
        <v>-9.7735031391020613</v>
      </c>
      <c r="Q57" s="116">
        <f>N57/K57</f>
        <v>0.88760471390032625</v>
      </c>
      <c r="R57" s="309"/>
      <c r="S57" s="47">
        <v>0.33124999999999999</v>
      </c>
      <c r="T57" s="48">
        <v>0.4127662037037037</v>
      </c>
      <c r="U57" s="117">
        <v>4.799999999999951</v>
      </c>
      <c r="V57" s="118">
        <v>117.38333333333335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300"/>
      <c r="AH57" s="301"/>
      <c r="AI57" s="124">
        <f>M57-J57</f>
        <v>-224.79057219934725</v>
      </c>
      <c r="AJ57" s="116">
        <f>M57/J57</f>
        <v>0.88760471390032636</v>
      </c>
      <c r="AK57" s="314"/>
    </row>
    <row r="58" spans="1:37" ht="15.75" customHeight="1">
      <c r="A58" s="317"/>
      <c r="B58" s="178" t="s">
        <v>191</v>
      </c>
      <c r="C58" s="298" t="s">
        <v>205</v>
      </c>
      <c r="D58" s="299"/>
      <c r="E58" s="107">
        <v>59.54</v>
      </c>
      <c r="F58" s="108">
        <v>2915</v>
      </c>
      <c r="G58" s="109">
        <f t="shared" si="18"/>
        <v>173559.1</v>
      </c>
      <c r="H58" s="26"/>
      <c r="I58" s="110">
        <v>23</v>
      </c>
      <c r="J58" s="111">
        <v>2000</v>
      </c>
      <c r="K58" s="112">
        <f t="shared" si="2"/>
        <v>86.956521739130437</v>
      </c>
      <c r="L58" s="113">
        <v>23</v>
      </c>
      <c r="M58" s="111">
        <f>F58/V58*60</f>
        <v>1769.3474962063729</v>
      </c>
      <c r="N58" s="112">
        <f>M58/L58</f>
        <v>76.928152008972731</v>
      </c>
      <c r="O58" s="114">
        <f>L58-I58</f>
        <v>0</v>
      </c>
      <c r="P58" s="115">
        <f>N58-K58</f>
        <v>-10.028369730157706</v>
      </c>
      <c r="Q58" s="116">
        <f>N58/K58</f>
        <v>0.88467374810318633</v>
      </c>
      <c r="R58" s="309"/>
      <c r="S58" s="47">
        <v>0.41607638888888887</v>
      </c>
      <c r="T58" s="48">
        <v>0.48472222222222222</v>
      </c>
      <c r="U58" s="117">
        <v>4.7666666666666391</v>
      </c>
      <c r="V58" s="118">
        <v>98.850000000000023</v>
      </c>
      <c r="W58" s="119">
        <v>0.48472222222222222</v>
      </c>
      <c r="X58" s="123">
        <v>0.52430555555555558</v>
      </c>
      <c r="Y58" s="106"/>
      <c r="Z58" s="205"/>
      <c r="AA58" s="300"/>
      <c r="AB58" s="301"/>
      <c r="AC58" s="106"/>
      <c r="AD58" s="205"/>
      <c r="AE58" s="300"/>
      <c r="AF58" s="301"/>
      <c r="AG58" s="300"/>
      <c r="AH58" s="301"/>
      <c r="AI58" s="124">
        <f>M58-J58</f>
        <v>-230.65250379362715</v>
      </c>
      <c r="AJ58" s="116">
        <f>M58/J58</f>
        <v>0.88467374810318644</v>
      </c>
      <c r="AK58" s="314"/>
    </row>
    <row r="59" spans="1:37" ht="15.75" customHeight="1">
      <c r="A59" s="317"/>
      <c r="B59" s="178" t="s">
        <v>191</v>
      </c>
      <c r="C59" s="298" t="s">
        <v>206</v>
      </c>
      <c r="D59" s="299"/>
      <c r="E59" s="107">
        <v>71.55</v>
      </c>
      <c r="F59" s="108">
        <v>2157</v>
      </c>
      <c r="G59" s="109">
        <f t="shared" si="18"/>
        <v>154333.35</v>
      </c>
      <c r="H59" s="26"/>
      <c r="I59" s="110">
        <v>22</v>
      </c>
      <c r="J59" s="111">
        <v>2000</v>
      </c>
      <c r="K59" s="112">
        <f t="shared" si="2"/>
        <v>90.909090909090907</v>
      </c>
      <c r="L59" s="113">
        <v>22</v>
      </c>
      <c r="M59" s="111">
        <f>F59/V59*60</f>
        <v>1772.4720383474089</v>
      </c>
      <c r="N59" s="112">
        <f>M59/L59</f>
        <v>80.566910833973125</v>
      </c>
      <c r="O59" s="114">
        <f>L59-I59</f>
        <v>0</v>
      </c>
      <c r="P59" s="115">
        <f>N59-K59</f>
        <v>-10.342180075117781</v>
      </c>
      <c r="Q59" s="116">
        <f>N59/K59</f>
        <v>0.88623601917370443</v>
      </c>
      <c r="R59" s="309"/>
      <c r="S59" s="47">
        <v>0.52430555555555558</v>
      </c>
      <c r="T59" s="48">
        <v>0.57501157407407411</v>
      </c>
      <c r="U59" s="117">
        <v>57.000000000000036</v>
      </c>
      <c r="V59" s="118">
        <v>73.01666666666668</v>
      </c>
      <c r="W59" s="119"/>
      <c r="X59" s="123"/>
      <c r="Y59" s="106"/>
      <c r="Z59" s="205"/>
      <c r="AA59" s="300"/>
      <c r="AB59" s="301"/>
      <c r="AC59" s="106"/>
      <c r="AD59" s="205"/>
      <c r="AE59" s="300"/>
      <c r="AF59" s="301"/>
      <c r="AG59" s="300"/>
      <c r="AH59" s="301"/>
      <c r="AI59" s="124">
        <f>M59-J59</f>
        <v>-227.5279616525911</v>
      </c>
      <c r="AJ59" s="116">
        <f>M59/J59</f>
        <v>0.88623601917370443</v>
      </c>
      <c r="AK59" s="314"/>
    </row>
    <row r="60" spans="1:37" ht="15.75" customHeight="1">
      <c r="A60" s="317"/>
      <c r="B60" s="178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300"/>
      <c r="AH60" s="301"/>
      <c r="AI60" s="124"/>
      <c r="AJ60" s="116"/>
      <c r="AK60" s="314"/>
    </row>
    <row r="61" spans="1:37" ht="15.75" customHeight="1">
      <c r="A61" s="317"/>
      <c r="B61" s="178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300"/>
      <c r="AH61" s="301"/>
      <c r="AI61" s="124"/>
      <c r="AJ61" s="116"/>
      <c r="AK61" s="314"/>
    </row>
    <row r="62" spans="1:37" ht="15.75" customHeight="1">
      <c r="A62" s="317"/>
      <c r="B62" s="178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127"/>
      <c r="T62" s="128"/>
      <c r="U62" s="117"/>
      <c r="V62" s="118"/>
      <c r="W62" s="128"/>
      <c r="X62" s="216"/>
      <c r="Y62" s="106"/>
      <c r="Z62" s="205"/>
      <c r="AA62" s="300"/>
      <c r="AB62" s="301"/>
      <c r="AC62" s="106"/>
      <c r="AD62" s="205"/>
      <c r="AE62" s="300"/>
      <c r="AF62" s="301"/>
      <c r="AG62" s="300"/>
      <c r="AH62" s="301"/>
      <c r="AI62" s="124"/>
      <c r="AJ62" s="116"/>
      <c r="AK62" s="314"/>
    </row>
    <row r="63" spans="1:37" ht="15.75" customHeight="1">
      <c r="A63" s="317"/>
      <c r="B63" s="178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127"/>
      <c r="T63" s="128"/>
      <c r="U63" s="117"/>
      <c r="V63" s="118"/>
      <c r="W63" s="128"/>
      <c r="X63" s="216"/>
      <c r="Y63" s="106"/>
      <c r="Z63" s="205"/>
      <c r="AA63" s="300"/>
      <c r="AB63" s="301"/>
      <c r="AC63" s="106"/>
      <c r="AD63" s="205"/>
      <c r="AE63" s="300"/>
      <c r="AF63" s="301"/>
      <c r="AG63" s="300"/>
      <c r="AH63" s="301"/>
      <c r="AI63" s="124"/>
      <c r="AJ63" s="116"/>
      <c r="AK63" s="314"/>
    </row>
    <row r="64" spans="1:37" ht="15.75" customHeight="1">
      <c r="A64" s="317"/>
      <c r="B64" s="178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127"/>
      <c r="T64" s="128"/>
      <c r="U64" s="117"/>
      <c r="V64" s="118"/>
      <c r="W64" s="128"/>
      <c r="X64" s="216"/>
      <c r="Y64" s="106"/>
      <c r="Z64" s="205"/>
      <c r="AA64" s="300"/>
      <c r="AB64" s="301"/>
      <c r="AC64" s="106"/>
      <c r="AD64" s="205"/>
      <c r="AE64" s="300"/>
      <c r="AF64" s="301"/>
      <c r="AG64" s="300"/>
      <c r="AH64" s="301"/>
      <c r="AI64" s="124"/>
      <c r="AJ64" s="116"/>
      <c r="AK64" s="314"/>
    </row>
    <row r="65" spans="1:37" ht="15.75" customHeight="1">
      <c r="A65" s="317"/>
      <c r="B65" s="178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127"/>
      <c r="T65" s="128"/>
      <c r="U65" s="117"/>
      <c r="V65" s="118"/>
      <c r="W65" s="128"/>
      <c r="X65" s="216"/>
      <c r="Y65" s="106"/>
      <c r="Z65" s="205"/>
      <c r="AA65" s="300"/>
      <c r="AB65" s="301"/>
      <c r="AC65" s="106"/>
      <c r="AD65" s="205"/>
      <c r="AE65" s="300"/>
      <c r="AF65" s="301"/>
      <c r="AG65" s="300"/>
      <c r="AH65" s="301"/>
      <c r="AI65" s="124"/>
      <c r="AJ65" s="116"/>
      <c r="AK65" s="314"/>
    </row>
    <row r="66" spans="1:37" ht="15.75" customHeight="1">
      <c r="A66" s="317"/>
      <c r="B66" s="178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127"/>
      <c r="T66" s="128"/>
      <c r="U66" s="117"/>
      <c r="V66" s="118"/>
      <c r="W66" s="128"/>
      <c r="X66" s="216"/>
      <c r="Y66" s="106"/>
      <c r="Z66" s="205"/>
      <c r="AA66" s="300"/>
      <c r="AB66" s="301"/>
      <c r="AC66" s="106"/>
      <c r="AD66" s="205"/>
      <c r="AE66" s="300"/>
      <c r="AF66" s="301"/>
      <c r="AG66" s="300"/>
      <c r="AH66" s="301"/>
      <c r="AI66" s="124"/>
      <c r="AJ66" s="116"/>
      <c r="AK66" s="314"/>
    </row>
    <row r="67" spans="1:37" ht="15.75" customHeight="1">
      <c r="A67" s="317"/>
      <c r="B67" s="178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127"/>
      <c r="T67" s="128"/>
      <c r="U67" s="117"/>
      <c r="V67" s="118"/>
      <c r="W67" s="128"/>
      <c r="X67" s="216"/>
      <c r="Y67" s="106"/>
      <c r="Z67" s="205"/>
      <c r="AA67" s="300"/>
      <c r="AB67" s="301"/>
      <c r="AC67" s="106"/>
      <c r="AD67" s="205"/>
      <c r="AE67" s="300"/>
      <c r="AF67" s="301"/>
      <c r="AG67" s="300"/>
      <c r="AH67" s="301"/>
      <c r="AI67" s="124"/>
      <c r="AJ67" s="116"/>
      <c r="AK67" s="314"/>
    </row>
    <row r="68" spans="1:37" ht="15.75" customHeight="1">
      <c r="A68" s="317"/>
      <c r="B68" s="178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127"/>
      <c r="T68" s="128"/>
      <c r="U68" s="117"/>
      <c r="V68" s="118"/>
      <c r="W68" s="128"/>
      <c r="X68" s="216"/>
      <c r="Y68" s="106"/>
      <c r="Z68" s="205"/>
      <c r="AA68" s="300"/>
      <c r="AB68" s="301"/>
      <c r="AC68" s="106"/>
      <c r="AD68" s="205"/>
      <c r="AE68" s="300"/>
      <c r="AF68" s="301"/>
      <c r="AG68" s="300"/>
      <c r="AH68" s="301"/>
      <c r="AI68" s="124"/>
      <c r="AJ68" s="116"/>
      <c r="AK68" s="314"/>
    </row>
    <row r="69" spans="1:37" ht="15.75" customHeight="1">
      <c r="A69" s="317"/>
      <c r="B69" s="178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127"/>
      <c r="T69" s="128"/>
      <c r="U69" s="117"/>
      <c r="V69" s="118"/>
      <c r="W69" s="128"/>
      <c r="X69" s="216"/>
      <c r="Y69" s="106"/>
      <c r="Z69" s="205"/>
      <c r="AA69" s="300"/>
      <c r="AB69" s="301"/>
      <c r="AC69" s="106"/>
      <c r="AD69" s="205"/>
      <c r="AE69" s="300"/>
      <c r="AF69" s="301"/>
      <c r="AG69" s="300"/>
      <c r="AH69" s="301"/>
      <c r="AI69" s="124"/>
      <c r="AJ69" s="116"/>
      <c r="AK69" s="314"/>
    </row>
    <row r="70" spans="1:37" ht="15.75" customHeight="1">
      <c r="A70" s="317"/>
      <c r="B70" s="178"/>
      <c r="C70" s="298"/>
      <c r="D70" s="299"/>
      <c r="E70" s="107"/>
      <c r="F70" s="13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127"/>
      <c r="T70" s="128"/>
      <c r="U70" s="117"/>
      <c r="V70" s="118"/>
      <c r="W70" s="128"/>
      <c r="X70" s="216"/>
      <c r="Y70" s="106"/>
      <c r="Z70" s="205"/>
      <c r="AA70" s="300"/>
      <c r="AB70" s="301"/>
      <c r="AC70" s="106"/>
      <c r="AD70" s="205"/>
      <c r="AE70" s="300"/>
      <c r="AF70" s="301"/>
      <c r="AG70" s="300"/>
      <c r="AH70" s="301"/>
      <c r="AI70" s="124"/>
      <c r="AJ70" s="116"/>
      <c r="AK70" s="314"/>
    </row>
    <row r="71" spans="1:37" ht="15.75" customHeight="1">
      <c r="A71" s="317"/>
      <c r="B71" s="178"/>
      <c r="C71" s="298"/>
      <c r="D71" s="299"/>
      <c r="E71" s="179"/>
      <c r="F71" s="13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300"/>
      <c r="AH71" s="301"/>
      <c r="AI71" s="180"/>
      <c r="AJ71" s="133"/>
      <c r="AK71" s="314"/>
    </row>
    <row r="72" spans="1:37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19">AVERAGE(I56:I71)</f>
        <v>23</v>
      </c>
      <c r="J72" s="148">
        <f t="shared" si="19"/>
        <v>2000</v>
      </c>
      <c r="K72" s="149">
        <f t="shared" ref="K72" si="20">J72/I72</f>
        <v>86.956521739130437</v>
      </c>
      <c r="L72" s="147">
        <f t="shared" ref="L72:M72" si="21">AVERAGE(L56:L71)</f>
        <v>23</v>
      </c>
      <c r="M72" s="148">
        <f t="shared" si="21"/>
        <v>1772.0733325426315</v>
      </c>
      <c r="N72" s="149">
        <f t="shared" ref="N72:N78" si="22">M72/L72</f>
        <v>77.046666632288321</v>
      </c>
      <c r="O72" s="150">
        <f t="shared" ref="O72:O78" si="23">L72-I72</f>
        <v>0</v>
      </c>
      <c r="P72" s="151">
        <f t="shared" ref="P72:P78" si="24">N72-K72</f>
        <v>-9.9098551068421159</v>
      </c>
      <c r="Q72" s="152">
        <f t="shared" ref="Q72:Q78" si="25">N72/K72</f>
        <v>0.88603666627131572</v>
      </c>
      <c r="R72" s="310"/>
      <c r="S72" s="153">
        <f>S56</f>
        <v>0.29166666666666669</v>
      </c>
      <c r="T72" s="154">
        <f>INDEX(T56:T71,COUNTA(T56:T71))</f>
        <v>0.57501157407407411</v>
      </c>
      <c r="U72" s="155"/>
      <c r="V72" s="181"/>
      <c r="W72" s="182"/>
      <c r="X72" s="149"/>
      <c r="Y72" s="206">
        <f t="shared" ref="Y72:Z72" si="26">SUM(Y56:Y71)</f>
        <v>0</v>
      </c>
      <c r="Z72" s="207">
        <f t="shared" si="26"/>
        <v>0</v>
      </c>
      <c r="AA72" s="296"/>
      <c r="AB72" s="297"/>
      <c r="AC72" s="206">
        <f t="shared" ref="AC72:AD72" si="27">SUM(AC56:AC71)</f>
        <v>0</v>
      </c>
      <c r="AD72" s="207">
        <f t="shared" si="27"/>
        <v>0</v>
      </c>
      <c r="AE72" s="296"/>
      <c r="AF72" s="297"/>
      <c r="AG72" s="296"/>
      <c r="AH72" s="297"/>
      <c r="AI72" s="183">
        <f t="shared" ref="AI72:AI78" si="28">M72-J72</f>
        <v>-227.92666745736847</v>
      </c>
      <c r="AJ72" s="152">
        <f t="shared" ref="AJ72:AJ78" si="29">M72/J72</f>
        <v>0.88603666627131572</v>
      </c>
      <c r="AK72" s="315"/>
    </row>
    <row r="73" spans="1:37" ht="15.75" customHeight="1">
      <c r="A73" s="302" t="s">
        <v>207</v>
      </c>
      <c r="B73" s="120" t="s">
        <v>200</v>
      </c>
      <c r="C73" s="383" t="s">
        <v>208</v>
      </c>
      <c r="D73" s="383"/>
      <c r="E73" s="162">
        <v>57.3</v>
      </c>
      <c r="F73" s="103">
        <v>4935</v>
      </c>
      <c r="G73" s="163">
        <f t="shared" ref="G73:G78" si="30">E73*F73</f>
        <v>282775.5</v>
      </c>
      <c r="H73" s="164"/>
      <c r="I73" s="165">
        <v>22</v>
      </c>
      <c r="J73" s="166">
        <v>1800</v>
      </c>
      <c r="K73" s="167">
        <f>J73/I73</f>
        <v>81.818181818181813</v>
      </c>
      <c r="L73" s="168">
        <v>22</v>
      </c>
      <c r="M73" s="166">
        <f t="shared" ref="M73:M78" si="31">F73/V73*60</f>
        <v>1595.0799066259656</v>
      </c>
      <c r="N73" s="167">
        <f t="shared" si="22"/>
        <v>72.503632119362067</v>
      </c>
      <c r="O73" s="169">
        <f t="shared" si="23"/>
        <v>0</v>
      </c>
      <c r="P73" s="170">
        <f t="shared" si="24"/>
        <v>-9.3145496988197465</v>
      </c>
      <c r="Q73" s="171">
        <f t="shared" si="25"/>
        <v>0.88615550368109197</v>
      </c>
      <c r="R73" s="308">
        <f>Q89</f>
        <v>0.88569959473593973</v>
      </c>
      <c r="S73" s="172">
        <v>0.29192129629629632</v>
      </c>
      <c r="T73" s="173">
        <v>0.42083333333333334</v>
      </c>
      <c r="U73" s="174"/>
      <c r="V73" s="175">
        <v>185.6333333333333</v>
      </c>
      <c r="W73" s="173"/>
      <c r="X73" s="184"/>
      <c r="Y73" s="202"/>
      <c r="Z73" s="203"/>
      <c r="AA73" s="311"/>
      <c r="AB73" s="312"/>
      <c r="AC73" s="202"/>
      <c r="AD73" s="203"/>
      <c r="AE73" s="311"/>
      <c r="AF73" s="312"/>
      <c r="AG73" s="311"/>
      <c r="AH73" s="312"/>
      <c r="AI73" s="121">
        <f t="shared" si="28"/>
        <v>-204.92009337403442</v>
      </c>
      <c r="AJ73" s="171">
        <f t="shared" si="29"/>
        <v>0.88615550368109197</v>
      </c>
      <c r="AK73" s="313">
        <f>AJ89</f>
        <v>0.88569959473593962</v>
      </c>
    </row>
    <row r="74" spans="1:37" ht="15.75" customHeight="1">
      <c r="A74" s="303"/>
      <c r="B74" s="106" t="s">
        <v>209</v>
      </c>
      <c r="C74" s="382" t="s">
        <v>210</v>
      </c>
      <c r="D74" s="382"/>
      <c r="E74" s="107">
        <v>71.84</v>
      </c>
      <c r="F74" s="108">
        <v>975</v>
      </c>
      <c r="G74" s="109">
        <f t="shared" si="30"/>
        <v>70044</v>
      </c>
      <c r="H74" s="26"/>
      <c r="I74" s="110">
        <v>19</v>
      </c>
      <c r="J74" s="111">
        <v>1800</v>
      </c>
      <c r="K74" s="112">
        <f t="shared" ref="K74:K78" si="32">J74/I74</f>
        <v>94.736842105263165</v>
      </c>
      <c r="L74" s="113">
        <v>19</v>
      </c>
      <c r="M74" s="111">
        <f t="shared" si="31"/>
        <v>1597.6331360946749</v>
      </c>
      <c r="N74" s="112">
        <f t="shared" si="22"/>
        <v>84.085954531298682</v>
      </c>
      <c r="O74" s="114">
        <f t="shared" si="23"/>
        <v>0</v>
      </c>
      <c r="P74" s="115">
        <f t="shared" si="24"/>
        <v>-10.650887573964482</v>
      </c>
      <c r="Q74" s="116">
        <f t="shared" si="25"/>
        <v>0.88757396449704162</v>
      </c>
      <c r="R74" s="309"/>
      <c r="S74" s="47">
        <v>0.42457175925925927</v>
      </c>
      <c r="T74" s="48">
        <v>0.45</v>
      </c>
      <c r="U74" s="117">
        <v>5.3833333333333488</v>
      </c>
      <c r="V74" s="118">
        <v>36.61666666666666</v>
      </c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300"/>
      <c r="AH74" s="301"/>
      <c r="AI74" s="124">
        <f t="shared" si="28"/>
        <v>-202.36686390532509</v>
      </c>
      <c r="AJ74" s="116">
        <f t="shared" si="29"/>
        <v>0.88757396449704162</v>
      </c>
      <c r="AK74" s="314"/>
    </row>
    <row r="75" spans="1:37" ht="15.75" customHeight="1">
      <c r="A75" s="303"/>
      <c r="B75" s="106" t="s">
        <v>209</v>
      </c>
      <c r="C75" s="382" t="s">
        <v>211</v>
      </c>
      <c r="D75" s="382"/>
      <c r="E75" s="107">
        <v>72.400000000000006</v>
      </c>
      <c r="F75" s="108">
        <v>792</v>
      </c>
      <c r="G75" s="109">
        <f t="shared" si="30"/>
        <v>57340.800000000003</v>
      </c>
      <c r="H75" s="26"/>
      <c r="I75" s="110">
        <v>18</v>
      </c>
      <c r="J75" s="111">
        <v>1800</v>
      </c>
      <c r="K75" s="112">
        <f t="shared" si="32"/>
        <v>100</v>
      </c>
      <c r="L75" s="113">
        <v>18</v>
      </c>
      <c r="M75" s="111">
        <f t="shared" si="31"/>
        <v>1598.2062780269064</v>
      </c>
      <c r="N75" s="112">
        <f t="shared" si="22"/>
        <v>88.789237668161462</v>
      </c>
      <c r="O75" s="114">
        <f t="shared" si="23"/>
        <v>0</v>
      </c>
      <c r="P75" s="115">
        <f t="shared" si="24"/>
        <v>-11.210762331838538</v>
      </c>
      <c r="Q75" s="116">
        <f t="shared" si="25"/>
        <v>0.88789237668161458</v>
      </c>
      <c r="R75" s="309"/>
      <c r="S75" s="47">
        <v>0.4536574074074074</v>
      </c>
      <c r="T75" s="48">
        <v>0.47430555555555554</v>
      </c>
      <c r="U75" s="117">
        <v>5.2666666666666373</v>
      </c>
      <c r="V75" s="118">
        <v>29.73333333333332</v>
      </c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300"/>
      <c r="AH75" s="301"/>
      <c r="AI75" s="124">
        <f t="shared" si="28"/>
        <v>-201.79372197309362</v>
      </c>
      <c r="AJ75" s="116">
        <f t="shared" si="29"/>
        <v>0.88789237668161469</v>
      </c>
      <c r="AK75" s="314"/>
    </row>
    <row r="76" spans="1:37" ht="15.75" customHeight="1">
      <c r="A76" s="303"/>
      <c r="B76" s="106" t="s">
        <v>209</v>
      </c>
      <c r="C76" s="382" t="s">
        <v>212</v>
      </c>
      <c r="D76" s="382"/>
      <c r="E76" s="107">
        <v>32.06</v>
      </c>
      <c r="F76" s="108">
        <v>443</v>
      </c>
      <c r="G76" s="109">
        <f t="shared" si="30"/>
        <v>14202.580000000002</v>
      </c>
      <c r="H76" s="26"/>
      <c r="I76" s="110">
        <v>19</v>
      </c>
      <c r="J76" s="111">
        <v>3600</v>
      </c>
      <c r="K76" s="112">
        <f t="shared" si="32"/>
        <v>189.47368421052633</v>
      </c>
      <c r="L76" s="113">
        <v>19</v>
      </c>
      <c r="M76" s="111">
        <f t="shared" si="31"/>
        <v>3176.8924302788937</v>
      </c>
      <c r="N76" s="112">
        <f t="shared" si="22"/>
        <v>167.20486475152072</v>
      </c>
      <c r="O76" s="114">
        <f t="shared" si="23"/>
        <v>0</v>
      </c>
      <c r="P76" s="115">
        <f t="shared" si="24"/>
        <v>-22.268819459005613</v>
      </c>
      <c r="Q76" s="116">
        <f t="shared" si="25"/>
        <v>0.88247011952191479</v>
      </c>
      <c r="R76" s="309"/>
      <c r="S76" s="47">
        <v>0.4777777777777778</v>
      </c>
      <c r="T76" s="48">
        <v>0.48358796296296297</v>
      </c>
      <c r="U76" s="117">
        <v>5.0000000000000622</v>
      </c>
      <c r="V76" s="118">
        <v>8.3666666666666423</v>
      </c>
      <c r="W76" s="119">
        <v>0.48358796296296297</v>
      </c>
      <c r="X76" s="123">
        <v>0.52361111111111114</v>
      </c>
      <c r="Y76" s="106"/>
      <c r="Z76" s="205"/>
      <c r="AA76" s="300"/>
      <c r="AB76" s="301"/>
      <c r="AC76" s="106"/>
      <c r="AD76" s="205"/>
      <c r="AE76" s="300"/>
      <c r="AF76" s="301"/>
      <c r="AG76" s="300"/>
      <c r="AH76" s="301"/>
      <c r="AI76" s="217">
        <f t="shared" si="28"/>
        <v>-423.1075697211063</v>
      </c>
      <c r="AJ76" s="218">
        <f t="shared" si="29"/>
        <v>0.8824701195219149</v>
      </c>
      <c r="AK76" s="314"/>
    </row>
    <row r="77" spans="1:37" ht="15.75" customHeight="1">
      <c r="A77" s="304"/>
      <c r="B77" s="106" t="s">
        <v>195</v>
      </c>
      <c r="C77" s="382" t="s">
        <v>213</v>
      </c>
      <c r="D77" s="382"/>
      <c r="E77" s="107">
        <v>57.73</v>
      </c>
      <c r="F77" s="111">
        <v>943</v>
      </c>
      <c r="G77" s="109">
        <f t="shared" si="30"/>
        <v>54439.39</v>
      </c>
      <c r="H77" s="13"/>
      <c r="I77" s="110">
        <v>22</v>
      </c>
      <c r="J77" s="111">
        <v>1800</v>
      </c>
      <c r="K77" s="112">
        <f t="shared" si="32"/>
        <v>81.818181818181813</v>
      </c>
      <c r="L77" s="126">
        <v>22</v>
      </c>
      <c r="M77" s="111">
        <f t="shared" si="31"/>
        <v>1595.300751879704</v>
      </c>
      <c r="N77" s="112">
        <f t="shared" si="22"/>
        <v>72.513670539986549</v>
      </c>
      <c r="O77" s="114">
        <f t="shared" si="23"/>
        <v>0</v>
      </c>
      <c r="P77" s="115">
        <f t="shared" si="24"/>
        <v>-9.3045112781952639</v>
      </c>
      <c r="Q77" s="116">
        <f t="shared" si="25"/>
        <v>0.88627819548872455</v>
      </c>
      <c r="R77" s="309"/>
      <c r="S77" s="47">
        <v>0.52361111111111114</v>
      </c>
      <c r="T77" s="48">
        <v>0.5482407407407407</v>
      </c>
      <c r="U77" s="117">
        <v>57.633333333333361</v>
      </c>
      <c r="V77" s="118">
        <v>35.466666666666562</v>
      </c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300"/>
      <c r="AH77" s="301"/>
      <c r="AI77" s="217">
        <f t="shared" si="28"/>
        <v>-204.69924812029603</v>
      </c>
      <c r="AJ77" s="218">
        <f t="shared" si="29"/>
        <v>0.88627819548872444</v>
      </c>
      <c r="AK77" s="314"/>
    </row>
    <row r="78" spans="1:37" ht="15.75" customHeight="1">
      <c r="A78" s="304"/>
      <c r="B78" s="106" t="s">
        <v>195</v>
      </c>
      <c r="C78" s="382" t="s">
        <v>214</v>
      </c>
      <c r="D78" s="382"/>
      <c r="E78" s="107">
        <v>57.73</v>
      </c>
      <c r="F78" s="111">
        <v>1076</v>
      </c>
      <c r="G78" s="129">
        <f t="shared" si="30"/>
        <v>62117.479999999996</v>
      </c>
      <c r="H78" s="130"/>
      <c r="I78" s="110">
        <v>22</v>
      </c>
      <c r="J78" s="111">
        <v>1800</v>
      </c>
      <c r="K78" s="112">
        <f t="shared" si="32"/>
        <v>81.818181818181813</v>
      </c>
      <c r="L78" s="113">
        <v>22</v>
      </c>
      <c r="M78" s="111">
        <f t="shared" si="31"/>
        <v>1596.7023907666951</v>
      </c>
      <c r="N78" s="112">
        <f t="shared" si="22"/>
        <v>72.577381398486139</v>
      </c>
      <c r="O78" s="114">
        <f t="shared" si="23"/>
        <v>0</v>
      </c>
      <c r="P78" s="115">
        <f t="shared" si="24"/>
        <v>-9.2408004196956739</v>
      </c>
      <c r="Q78" s="116">
        <f t="shared" si="25"/>
        <v>0.88705688375927505</v>
      </c>
      <c r="R78" s="309"/>
      <c r="S78" s="47">
        <v>0.55208333333333337</v>
      </c>
      <c r="T78" s="48">
        <v>0.58016203703703706</v>
      </c>
      <c r="U78" s="117">
        <v>5.5333333333334522</v>
      </c>
      <c r="V78" s="118">
        <v>40.433333333333309</v>
      </c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300"/>
      <c r="AH78" s="301"/>
      <c r="AI78" s="217">
        <f t="shared" si="28"/>
        <v>-203.29760923330491</v>
      </c>
      <c r="AJ78" s="218">
        <f t="shared" si="29"/>
        <v>0.88705688375927505</v>
      </c>
      <c r="AK78" s="314"/>
    </row>
    <row r="79" spans="1:37" ht="15.75" customHeight="1">
      <c r="A79" s="304"/>
      <c r="B79" s="106"/>
      <c r="C79" s="382"/>
      <c r="D79" s="382"/>
      <c r="E79" s="107"/>
      <c r="F79" s="111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300"/>
      <c r="AH79" s="301"/>
      <c r="AI79" s="217"/>
      <c r="AJ79" s="218"/>
      <c r="AK79" s="314"/>
    </row>
    <row r="80" spans="1:37" ht="15.75" customHeight="1">
      <c r="A80" s="304"/>
      <c r="B80" s="106"/>
      <c r="C80" s="382"/>
      <c r="D80" s="382"/>
      <c r="E80" s="107"/>
      <c r="F80" s="111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106"/>
      <c r="Z80" s="205"/>
      <c r="AA80" s="300"/>
      <c r="AB80" s="301"/>
      <c r="AC80" s="106"/>
      <c r="AD80" s="205"/>
      <c r="AE80" s="300"/>
      <c r="AF80" s="301"/>
      <c r="AG80" s="300"/>
      <c r="AH80" s="301"/>
      <c r="AI80" s="217"/>
      <c r="AJ80" s="218"/>
      <c r="AK80" s="314"/>
    </row>
    <row r="81" spans="1:37" ht="15.75" customHeight="1">
      <c r="A81" s="304"/>
      <c r="B81" s="106"/>
      <c r="C81" s="382"/>
      <c r="D81" s="382"/>
      <c r="E81" s="107"/>
      <c r="F81" s="111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106"/>
      <c r="Z81" s="205"/>
      <c r="AA81" s="300"/>
      <c r="AB81" s="301"/>
      <c r="AC81" s="106"/>
      <c r="AD81" s="205"/>
      <c r="AE81" s="300"/>
      <c r="AF81" s="301"/>
      <c r="AG81" s="300"/>
      <c r="AH81" s="301"/>
      <c r="AI81" s="217"/>
      <c r="AJ81" s="218"/>
      <c r="AK81" s="314"/>
    </row>
    <row r="82" spans="1:37" ht="15.75" customHeight="1">
      <c r="A82" s="304"/>
      <c r="B82" s="106"/>
      <c r="C82" s="382"/>
      <c r="D82" s="382"/>
      <c r="E82" s="107"/>
      <c r="F82" s="111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106"/>
      <c r="Z82" s="205"/>
      <c r="AA82" s="300"/>
      <c r="AB82" s="301"/>
      <c r="AC82" s="106"/>
      <c r="AD82" s="205"/>
      <c r="AE82" s="300"/>
      <c r="AF82" s="301"/>
      <c r="AG82" s="300"/>
      <c r="AH82" s="301"/>
      <c r="AI82" s="217"/>
      <c r="AJ82" s="218"/>
      <c r="AK82" s="314"/>
    </row>
    <row r="83" spans="1:37" ht="15.75" customHeight="1">
      <c r="A83" s="304"/>
      <c r="B83" s="106"/>
      <c r="C83" s="382"/>
      <c r="D83" s="382"/>
      <c r="E83" s="107"/>
      <c r="F83" s="111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106"/>
      <c r="Z83" s="205"/>
      <c r="AA83" s="300"/>
      <c r="AB83" s="301"/>
      <c r="AC83" s="106"/>
      <c r="AD83" s="205"/>
      <c r="AE83" s="300"/>
      <c r="AF83" s="301"/>
      <c r="AG83" s="300"/>
      <c r="AH83" s="301"/>
      <c r="AI83" s="217"/>
      <c r="AJ83" s="218"/>
      <c r="AK83" s="314"/>
    </row>
    <row r="84" spans="1:37" ht="15.75" customHeight="1">
      <c r="A84" s="304"/>
      <c r="B84" s="106"/>
      <c r="C84" s="382"/>
      <c r="D84" s="382"/>
      <c r="E84" s="107"/>
      <c r="F84" s="111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106"/>
      <c r="Z84" s="205"/>
      <c r="AA84" s="300"/>
      <c r="AB84" s="301"/>
      <c r="AC84" s="106"/>
      <c r="AD84" s="205"/>
      <c r="AE84" s="300"/>
      <c r="AF84" s="301"/>
      <c r="AG84" s="300"/>
      <c r="AH84" s="301"/>
      <c r="AI84" s="217"/>
      <c r="AJ84" s="218"/>
      <c r="AK84" s="314"/>
    </row>
    <row r="85" spans="1:37" ht="15.75" customHeight="1">
      <c r="A85" s="304"/>
      <c r="B85" s="106"/>
      <c r="C85" s="382"/>
      <c r="D85" s="382"/>
      <c r="E85" s="107"/>
      <c r="F85" s="111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106"/>
      <c r="Z85" s="205"/>
      <c r="AA85" s="300"/>
      <c r="AB85" s="301"/>
      <c r="AC85" s="106"/>
      <c r="AD85" s="205"/>
      <c r="AE85" s="300"/>
      <c r="AF85" s="301"/>
      <c r="AG85" s="300"/>
      <c r="AH85" s="301"/>
      <c r="AI85" s="217"/>
      <c r="AJ85" s="218"/>
      <c r="AK85" s="314"/>
    </row>
    <row r="86" spans="1:37" ht="15.75" customHeight="1">
      <c r="A86" s="304"/>
      <c r="B86" s="106"/>
      <c r="C86" s="382"/>
      <c r="D86" s="382"/>
      <c r="E86" s="107"/>
      <c r="F86" s="111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106"/>
      <c r="Z86" s="205"/>
      <c r="AA86" s="300"/>
      <c r="AB86" s="301"/>
      <c r="AC86" s="106"/>
      <c r="AD86" s="205"/>
      <c r="AE86" s="300"/>
      <c r="AF86" s="301"/>
      <c r="AG86" s="300"/>
      <c r="AH86" s="301"/>
      <c r="AI86" s="217"/>
      <c r="AJ86" s="218"/>
      <c r="AK86" s="314"/>
    </row>
    <row r="87" spans="1:37" ht="15.75" customHeight="1">
      <c r="A87" s="304"/>
      <c r="B87" s="106"/>
      <c r="C87" s="382"/>
      <c r="D87" s="382"/>
      <c r="E87" s="107"/>
      <c r="F87" s="111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106"/>
      <c r="Z87" s="205"/>
      <c r="AA87" s="300"/>
      <c r="AB87" s="301"/>
      <c r="AC87" s="106"/>
      <c r="AD87" s="205"/>
      <c r="AE87" s="300"/>
      <c r="AF87" s="301"/>
      <c r="AG87" s="300"/>
      <c r="AH87" s="301"/>
      <c r="AI87" s="217"/>
      <c r="AJ87" s="218"/>
      <c r="AK87" s="314"/>
    </row>
    <row r="88" spans="1:37" ht="15.75" customHeight="1">
      <c r="A88" s="304"/>
      <c r="B88" s="106"/>
      <c r="C88" s="382"/>
      <c r="D88" s="382"/>
      <c r="E88" s="209"/>
      <c r="F88" s="111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300"/>
      <c r="AH88" s="301"/>
      <c r="AI88" s="180"/>
      <c r="AJ88" s="133"/>
      <c r="AK88" s="314"/>
    </row>
    <row r="89" spans="1:37" ht="15.75" customHeight="1" thickBot="1">
      <c r="A89" s="305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33">AVERAGE(I73:I88)</f>
        <v>20.333333333333332</v>
      </c>
      <c r="J89" s="148">
        <f t="shared" si="33"/>
        <v>2100</v>
      </c>
      <c r="K89" s="149">
        <f t="shared" ref="K89" si="34">J89/I89</f>
        <v>103.27868852459017</v>
      </c>
      <c r="L89" s="147">
        <f t="shared" ref="L89:M89" si="35">AVERAGE(L73:L88)</f>
        <v>20.333333333333332</v>
      </c>
      <c r="M89" s="148">
        <f t="shared" si="35"/>
        <v>1859.9691489454733</v>
      </c>
      <c r="N89" s="149">
        <f>M89/L89</f>
        <v>91.473892571088854</v>
      </c>
      <c r="O89" s="150">
        <f>L89-I89</f>
        <v>0</v>
      </c>
      <c r="P89" s="151">
        <f>N89-K89</f>
        <v>-11.804795953501312</v>
      </c>
      <c r="Q89" s="152">
        <f>N89/K89</f>
        <v>0.88569959473593973</v>
      </c>
      <c r="R89" s="310"/>
      <c r="S89" s="153">
        <f>S73</f>
        <v>0.29192129629629632</v>
      </c>
      <c r="T89" s="154">
        <f>INDEX(T73:T88,COUNTA(T73:T88))</f>
        <v>0.58016203703703706</v>
      </c>
      <c r="U89" s="155"/>
      <c r="V89" s="181"/>
      <c r="W89" s="182"/>
      <c r="X89" s="149"/>
      <c r="Y89" s="206">
        <f t="shared" ref="Y89:Z89" si="36">SUM(Y73:Y88)</f>
        <v>0</v>
      </c>
      <c r="Z89" s="207">
        <f t="shared" si="36"/>
        <v>0</v>
      </c>
      <c r="AA89" s="296"/>
      <c r="AB89" s="297"/>
      <c r="AC89" s="206">
        <f t="shared" ref="AC89:AD89" si="37">SUM(AC73:AC88)</f>
        <v>0</v>
      </c>
      <c r="AD89" s="207">
        <f t="shared" si="37"/>
        <v>0</v>
      </c>
      <c r="AE89" s="296"/>
      <c r="AF89" s="297"/>
      <c r="AG89" s="296"/>
      <c r="AH89" s="297"/>
      <c r="AI89" s="183">
        <f>M89-J89</f>
        <v>-240.03085105452669</v>
      </c>
      <c r="AJ89" s="152">
        <f>M89/J89</f>
        <v>0.88569959473593962</v>
      </c>
      <c r="AK89" s="315"/>
    </row>
    <row r="90" spans="1:37" ht="15.75" customHeight="1">
      <c r="A90" s="316" t="s">
        <v>115</v>
      </c>
      <c r="B90" s="161" t="s">
        <v>188</v>
      </c>
      <c r="C90" s="306" t="s">
        <v>215</v>
      </c>
      <c r="D90" s="307"/>
      <c r="E90" s="162">
        <v>21.74</v>
      </c>
      <c r="F90" s="103">
        <v>1166</v>
      </c>
      <c r="G90" s="163">
        <f t="shared" ref="G90" si="38">E90*F90</f>
        <v>25348.839999999997</v>
      </c>
      <c r="H90" s="164"/>
      <c r="I90" s="165">
        <v>6</v>
      </c>
      <c r="J90" s="166">
        <v>3600</v>
      </c>
      <c r="K90" s="167">
        <f>J90/I90</f>
        <v>600</v>
      </c>
      <c r="L90" s="168">
        <v>6</v>
      </c>
      <c r="M90" s="166">
        <f>F90/V90*60</f>
        <v>3261.5384615384505</v>
      </c>
      <c r="N90" s="167">
        <f>M90/L90</f>
        <v>543.58974358974172</v>
      </c>
      <c r="O90" s="169">
        <f>L90-I90</f>
        <v>0</v>
      </c>
      <c r="P90" s="170">
        <f>N90-K90</f>
        <v>-56.410256410258285</v>
      </c>
      <c r="Q90" s="171">
        <f>N90/K90</f>
        <v>0.90598290598290288</v>
      </c>
      <c r="R90" s="308">
        <f>Q106</f>
        <v>0.90598290598290288</v>
      </c>
      <c r="S90" s="172">
        <v>0.31736111111111104</v>
      </c>
      <c r="T90" s="173">
        <v>0.33225694444444442</v>
      </c>
      <c r="U90" s="174"/>
      <c r="V90" s="175">
        <v>21.450000000000074</v>
      </c>
      <c r="W90" s="176"/>
      <c r="X90" s="177"/>
      <c r="Y90" s="202"/>
      <c r="Z90" s="203"/>
      <c r="AA90" s="311"/>
      <c r="AB90" s="312"/>
      <c r="AC90" s="202"/>
      <c r="AD90" s="203"/>
      <c r="AE90" s="311"/>
      <c r="AF90" s="312"/>
      <c r="AG90" s="311"/>
      <c r="AH90" s="312"/>
      <c r="AI90" s="121">
        <f>M90-J90</f>
        <v>-338.46153846154948</v>
      </c>
      <c r="AJ90" s="171">
        <f>M90/J90</f>
        <v>0.90598290598290288</v>
      </c>
      <c r="AK90" s="313">
        <f>AJ106</f>
        <v>0.90598290598290288</v>
      </c>
    </row>
    <row r="91" spans="1:37" ht="15.75" customHeight="1">
      <c r="A91" s="317"/>
      <c r="B91" s="106"/>
      <c r="C91" s="298"/>
      <c r="D91" s="299"/>
      <c r="E91" s="107"/>
      <c r="F91" s="108"/>
      <c r="G91" s="109"/>
      <c r="H91" s="26"/>
      <c r="I91" s="110"/>
      <c r="J91" s="111"/>
      <c r="K91" s="112"/>
      <c r="L91" s="113"/>
      <c r="M91" s="111"/>
      <c r="N91" s="112"/>
      <c r="O91" s="114"/>
      <c r="P91" s="115"/>
      <c r="Q91" s="116"/>
      <c r="R91" s="309"/>
      <c r="S91" s="47"/>
      <c r="T91" s="48"/>
      <c r="U91" s="117"/>
      <c r="V91" s="118"/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300"/>
      <c r="AH91" s="301"/>
      <c r="AI91" s="124"/>
      <c r="AJ91" s="116"/>
      <c r="AK91" s="314"/>
    </row>
    <row r="92" spans="1:37" ht="15.75" customHeight="1">
      <c r="A92" s="317"/>
      <c r="B92" s="106"/>
      <c r="C92" s="298"/>
      <c r="D92" s="299"/>
      <c r="E92" s="107"/>
      <c r="F92" s="108"/>
      <c r="G92" s="109"/>
      <c r="H92" s="26"/>
      <c r="I92" s="110"/>
      <c r="J92" s="111"/>
      <c r="K92" s="112"/>
      <c r="L92" s="113"/>
      <c r="M92" s="111"/>
      <c r="N92" s="112"/>
      <c r="O92" s="114"/>
      <c r="P92" s="115"/>
      <c r="Q92" s="116"/>
      <c r="R92" s="309"/>
      <c r="S92" s="47"/>
      <c r="T92" s="48"/>
      <c r="U92" s="117"/>
      <c r="V92" s="118"/>
      <c r="W92" s="119"/>
      <c r="X92" s="123"/>
      <c r="Y92" s="106"/>
      <c r="Z92" s="205"/>
      <c r="AA92" s="300"/>
      <c r="AB92" s="301"/>
      <c r="AC92" s="106"/>
      <c r="AD92" s="205"/>
      <c r="AE92" s="300"/>
      <c r="AF92" s="301"/>
      <c r="AG92" s="300"/>
      <c r="AH92" s="301"/>
      <c r="AI92" s="124"/>
      <c r="AJ92" s="116"/>
      <c r="AK92" s="314"/>
    </row>
    <row r="93" spans="1:37" ht="15.75" customHeight="1">
      <c r="A93" s="317"/>
      <c r="B93" s="106"/>
      <c r="C93" s="298"/>
      <c r="D93" s="299"/>
      <c r="E93" s="107"/>
      <c r="F93" s="108"/>
      <c r="G93" s="109"/>
      <c r="H93" s="26"/>
      <c r="I93" s="110"/>
      <c r="J93" s="111"/>
      <c r="K93" s="112"/>
      <c r="L93" s="113"/>
      <c r="M93" s="111"/>
      <c r="N93" s="112"/>
      <c r="O93" s="114"/>
      <c r="P93" s="115"/>
      <c r="Q93" s="116"/>
      <c r="R93" s="309"/>
      <c r="S93" s="47"/>
      <c r="T93" s="48"/>
      <c r="U93" s="117"/>
      <c r="V93" s="118"/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300"/>
      <c r="AH93" s="301"/>
      <c r="AI93" s="124"/>
      <c r="AJ93" s="116"/>
      <c r="AK93" s="314"/>
    </row>
    <row r="94" spans="1:37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300"/>
      <c r="AH94" s="301"/>
      <c r="AI94" s="124"/>
      <c r="AJ94" s="116"/>
      <c r="AK94" s="314"/>
    </row>
    <row r="95" spans="1:37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300"/>
      <c r="AH95" s="301"/>
      <c r="AI95" s="124"/>
      <c r="AJ95" s="116"/>
      <c r="AK95" s="314"/>
    </row>
    <row r="96" spans="1:37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106"/>
      <c r="Z96" s="205"/>
      <c r="AA96" s="300"/>
      <c r="AB96" s="301"/>
      <c r="AC96" s="106"/>
      <c r="AD96" s="205"/>
      <c r="AE96" s="300"/>
      <c r="AF96" s="301"/>
      <c r="AG96" s="300"/>
      <c r="AH96" s="301"/>
      <c r="AI96" s="124"/>
      <c r="AJ96" s="116"/>
      <c r="AK96" s="314"/>
    </row>
    <row r="97" spans="1:37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106"/>
      <c r="Z97" s="205"/>
      <c r="AA97" s="300"/>
      <c r="AB97" s="301"/>
      <c r="AC97" s="106"/>
      <c r="AD97" s="205"/>
      <c r="AE97" s="300"/>
      <c r="AF97" s="301"/>
      <c r="AG97" s="300"/>
      <c r="AH97" s="301"/>
      <c r="AI97" s="124"/>
      <c r="AJ97" s="116"/>
      <c r="AK97" s="314"/>
    </row>
    <row r="98" spans="1:37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35"/>
      <c r="Y98" s="106"/>
      <c r="Z98" s="205"/>
      <c r="AA98" s="300"/>
      <c r="AB98" s="301"/>
      <c r="AC98" s="106"/>
      <c r="AD98" s="205"/>
      <c r="AE98" s="300"/>
      <c r="AF98" s="301"/>
      <c r="AG98" s="300"/>
      <c r="AH98" s="301"/>
      <c r="AI98" s="124"/>
      <c r="AJ98" s="116"/>
      <c r="AK98" s="314"/>
    </row>
    <row r="99" spans="1:37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35"/>
      <c r="Y99" s="106"/>
      <c r="Z99" s="205"/>
      <c r="AA99" s="300"/>
      <c r="AB99" s="301"/>
      <c r="AC99" s="106"/>
      <c r="AD99" s="205"/>
      <c r="AE99" s="300"/>
      <c r="AF99" s="301"/>
      <c r="AG99" s="300"/>
      <c r="AH99" s="301"/>
      <c r="AI99" s="124"/>
      <c r="AJ99" s="116"/>
      <c r="AK99" s="314"/>
    </row>
    <row r="100" spans="1:37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19"/>
      <c r="X100" s="135"/>
      <c r="Y100" s="106"/>
      <c r="Z100" s="205"/>
      <c r="AA100" s="300"/>
      <c r="AB100" s="301"/>
      <c r="AC100" s="106"/>
      <c r="AD100" s="205"/>
      <c r="AE100" s="300"/>
      <c r="AF100" s="301"/>
      <c r="AG100" s="300"/>
      <c r="AH100" s="301"/>
      <c r="AI100" s="124"/>
      <c r="AJ100" s="116"/>
      <c r="AK100" s="314"/>
    </row>
    <row r="101" spans="1:37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19"/>
      <c r="X101" s="135"/>
      <c r="Y101" s="106"/>
      <c r="Z101" s="205"/>
      <c r="AA101" s="300"/>
      <c r="AB101" s="301"/>
      <c r="AC101" s="106"/>
      <c r="AD101" s="205"/>
      <c r="AE101" s="300"/>
      <c r="AF101" s="301"/>
      <c r="AG101" s="300"/>
      <c r="AH101" s="301"/>
      <c r="AI101" s="124"/>
      <c r="AJ101" s="116"/>
      <c r="AK101" s="314"/>
    </row>
    <row r="102" spans="1:37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19"/>
      <c r="X102" s="135"/>
      <c r="Y102" s="106"/>
      <c r="Z102" s="205"/>
      <c r="AA102" s="300"/>
      <c r="AB102" s="301"/>
      <c r="AC102" s="106"/>
      <c r="AD102" s="205"/>
      <c r="AE102" s="300"/>
      <c r="AF102" s="301"/>
      <c r="AG102" s="300"/>
      <c r="AH102" s="301"/>
      <c r="AI102" s="124"/>
      <c r="AJ102" s="116"/>
      <c r="AK102" s="314"/>
    </row>
    <row r="103" spans="1:37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19"/>
      <c r="X103" s="135"/>
      <c r="Y103" s="106"/>
      <c r="Z103" s="205"/>
      <c r="AA103" s="300"/>
      <c r="AB103" s="301"/>
      <c r="AC103" s="106"/>
      <c r="AD103" s="205"/>
      <c r="AE103" s="300"/>
      <c r="AF103" s="301"/>
      <c r="AG103" s="300"/>
      <c r="AH103" s="301"/>
      <c r="AI103" s="124"/>
      <c r="AJ103" s="116"/>
      <c r="AK103" s="314"/>
    </row>
    <row r="104" spans="1:37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19"/>
      <c r="X104" s="135"/>
      <c r="Y104" s="106"/>
      <c r="Z104" s="205"/>
      <c r="AA104" s="300"/>
      <c r="AB104" s="301"/>
      <c r="AC104" s="106"/>
      <c r="AD104" s="205"/>
      <c r="AE104" s="300"/>
      <c r="AF104" s="301"/>
      <c r="AG104" s="300"/>
      <c r="AH104" s="301"/>
      <c r="AI104" s="124"/>
      <c r="AJ104" s="116"/>
      <c r="AK104" s="314"/>
    </row>
    <row r="105" spans="1:37" ht="15.75" customHeight="1">
      <c r="A105" s="317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300"/>
      <c r="AH105" s="301"/>
      <c r="AI105" s="180"/>
      <c r="AJ105" s="133"/>
      <c r="AK105" s="314"/>
    </row>
    <row r="106" spans="1:37" ht="15.75" customHeight="1" thickBot="1">
      <c r="A106" s="318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39">AVERAGE(I90:I105)</f>
        <v>6</v>
      </c>
      <c r="J106" s="148">
        <f t="shared" si="39"/>
        <v>3600</v>
      </c>
      <c r="K106" s="149">
        <f t="shared" ref="K106" si="40">J106/I106</f>
        <v>600</v>
      </c>
      <c r="L106" s="147">
        <f t="shared" ref="L106:M106" si="41">AVERAGE(L90:L105)</f>
        <v>6</v>
      </c>
      <c r="M106" s="148">
        <f t="shared" si="41"/>
        <v>3261.5384615384505</v>
      </c>
      <c r="N106" s="149">
        <f>M106/L106</f>
        <v>543.58974358974172</v>
      </c>
      <c r="O106" s="150">
        <f>L106-I106</f>
        <v>0</v>
      </c>
      <c r="P106" s="151">
        <f>N106-K106</f>
        <v>-56.410256410258285</v>
      </c>
      <c r="Q106" s="152">
        <f>N106/K106</f>
        <v>0.90598290598290288</v>
      </c>
      <c r="R106" s="310"/>
      <c r="S106" s="153">
        <f>S90</f>
        <v>0.31736111111111104</v>
      </c>
      <c r="T106" s="154">
        <f>INDEX(T90:T105,COUNTA(T90:T105))</f>
        <v>0.33225694444444442</v>
      </c>
      <c r="U106" s="155"/>
      <c r="V106" s="181"/>
      <c r="W106" s="182"/>
      <c r="X106" s="149"/>
      <c r="Y106" s="206">
        <f t="shared" ref="Y106:Z106" si="42">SUM(Y90:Y105)</f>
        <v>0</v>
      </c>
      <c r="Z106" s="207">
        <f t="shared" si="42"/>
        <v>0</v>
      </c>
      <c r="AA106" s="296"/>
      <c r="AB106" s="297"/>
      <c r="AC106" s="206">
        <f t="shared" ref="AC106:AD106" si="43">SUM(AC90:AC105)</f>
        <v>0</v>
      </c>
      <c r="AD106" s="207">
        <f t="shared" si="43"/>
        <v>0</v>
      </c>
      <c r="AE106" s="296"/>
      <c r="AF106" s="297"/>
      <c r="AG106" s="296"/>
      <c r="AH106" s="297"/>
      <c r="AI106" s="183">
        <f>M106-J106</f>
        <v>-338.46153846154948</v>
      </c>
      <c r="AJ106" s="152">
        <f>M106/J106</f>
        <v>0.90598290598290288</v>
      </c>
      <c r="AK106" s="315"/>
    </row>
    <row r="107" spans="1:37" ht="15.75" customHeight="1">
      <c r="A107" s="302" t="s">
        <v>216</v>
      </c>
      <c r="B107" s="161" t="s">
        <v>186</v>
      </c>
      <c r="C107" s="306" t="s">
        <v>217</v>
      </c>
      <c r="D107" s="307"/>
      <c r="E107" s="162">
        <v>44.3</v>
      </c>
      <c r="F107" s="103">
        <v>752</v>
      </c>
      <c r="G107" s="163">
        <f t="shared" ref="G107:G109" si="44">E107*F107</f>
        <v>33313.599999999999</v>
      </c>
      <c r="H107" s="164"/>
      <c r="I107" s="165">
        <v>17</v>
      </c>
      <c r="J107" s="166">
        <v>2000</v>
      </c>
      <c r="K107" s="167">
        <f>J107/I107</f>
        <v>117.64705882352941</v>
      </c>
      <c r="L107" s="168">
        <v>17</v>
      </c>
      <c r="M107" s="166">
        <f>F107/V107*60</f>
        <v>1772.8880157170938</v>
      </c>
      <c r="N107" s="167">
        <f>M107/L107</f>
        <v>104.28753033629964</v>
      </c>
      <c r="O107" s="169">
        <f>L107-I107</f>
        <v>0</v>
      </c>
      <c r="P107" s="170">
        <f>N107-K107</f>
        <v>-13.359528487229767</v>
      </c>
      <c r="Q107" s="171">
        <f>N107/K107</f>
        <v>0.88644400785854693</v>
      </c>
      <c r="R107" s="308">
        <f>Q123</f>
        <v>0.88563910990466299</v>
      </c>
      <c r="S107" s="172">
        <v>0.70833333333333337</v>
      </c>
      <c r="T107" s="173">
        <v>0.72600694444444447</v>
      </c>
      <c r="U107" s="174"/>
      <c r="V107" s="175">
        <v>25.449999999999982</v>
      </c>
      <c r="W107" s="173"/>
      <c r="X107" s="184"/>
      <c r="Y107" s="202"/>
      <c r="Z107" s="203"/>
      <c r="AA107" s="311"/>
      <c r="AB107" s="312"/>
      <c r="AC107" s="202"/>
      <c r="AD107" s="203"/>
      <c r="AE107" s="311"/>
      <c r="AF107" s="312"/>
      <c r="AG107" s="311"/>
      <c r="AH107" s="312"/>
      <c r="AI107" s="121">
        <f>M107-J107</f>
        <v>-227.11198428290618</v>
      </c>
      <c r="AJ107" s="171">
        <f>M107/J107</f>
        <v>0.88644400785854693</v>
      </c>
      <c r="AK107" s="313">
        <f>AJ123</f>
        <v>0.88563910990466288</v>
      </c>
    </row>
    <row r="108" spans="1:37" ht="15.75" customHeight="1">
      <c r="A108" s="303"/>
      <c r="B108" s="178" t="s">
        <v>186</v>
      </c>
      <c r="C108" s="298" t="s">
        <v>225</v>
      </c>
      <c r="D108" s="299"/>
      <c r="E108" s="107">
        <v>54.09</v>
      </c>
      <c r="F108" s="108">
        <v>2559</v>
      </c>
      <c r="G108" s="109">
        <f t="shared" si="44"/>
        <v>138416.31</v>
      </c>
      <c r="H108" s="26"/>
      <c r="I108" s="110">
        <v>19</v>
      </c>
      <c r="J108" s="111">
        <v>2000</v>
      </c>
      <c r="K108" s="112">
        <f t="shared" ref="K108:K109" si="45">J108/I108</f>
        <v>105.26315789473684</v>
      </c>
      <c r="L108" s="113">
        <v>19</v>
      </c>
      <c r="M108" s="111">
        <f>F108/V108*60</f>
        <v>1771.2747548548352</v>
      </c>
      <c r="N108" s="112">
        <f>M108/L108</f>
        <v>93.2249870976229</v>
      </c>
      <c r="O108" s="114">
        <f>L108-I108</f>
        <v>0</v>
      </c>
      <c r="P108" s="115">
        <f>N108-K108</f>
        <v>-12.038170797113935</v>
      </c>
      <c r="Q108" s="116">
        <f>N108/K108</f>
        <v>0.88563737742741766</v>
      </c>
      <c r="R108" s="309"/>
      <c r="S108" s="47">
        <v>0.72938657407407403</v>
      </c>
      <c r="T108" s="48">
        <v>0.7895833333333333</v>
      </c>
      <c r="U108" s="117">
        <v>4.8666666666665748</v>
      </c>
      <c r="V108" s="118">
        <v>86.683333333333351</v>
      </c>
      <c r="W108" s="119"/>
      <c r="X108" s="123"/>
      <c r="Y108" s="106"/>
      <c r="Z108" s="205"/>
      <c r="AA108" s="300"/>
      <c r="AB108" s="301"/>
      <c r="AC108" s="106"/>
      <c r="AD108" s="205"/>
      <c r="AE108" s="300"/>
      <c r="AF108" s="301"/>
      <c r="AG108" s="300"/>
      <c r="AH108" s="301"/>
      <c r="AI108" s="124">
        <f>M108-J108</f>
        <v>-228.72524514516476</v>
      </c>
      <c r="AJ108" s="116">
        <f>M108/J108</f>
        <v>0.88563737742741766</v>
      </c>
      <c r="AK108" s="314"/>
    </row>
    <row r="109" spans="1:37" ht="15.75" customHeight="1">
      <c r="A109" s="303"/>
      <c r="B109" s="178" t="s">
        <v>186</v>
      </c>
      <c r="C109" s="298" t="s">
        <v>220</v>
      </c>
      <c r="D109" s="299"/>
      <c r="E109" s="107">
        <v>57.3</v>
      </c>
      <c r="F109" s="108">
        <v>1663</v>
      </c>
      <c r="G109" s="109">
        <f t="shared" si="44"/>
        <v>95289.9</v>
      </c>
      <c r="H109" s="26"/>
      <c r="I109" s="110">
        <v>21</v>
      </c>
      <c r="J109" s="111">
        <v>2000</v>
      </c>
      <c r="K109" s="112">
        <f t="shared" si="45"/>
        <v>95.238095238095241</v>
      </c>
      <c r="L109" s="113">
        <v>21</v>
      </c>
      <c r="M109" s="111">
        <f>F109/V109*60</f>
        <v>1769.6718888560476</v>
      </c>
      <c r="N109" s="112">
        <f>M109/L109</f>
        <v>84.270089945526081</v>
      </c>
      <c r="O109" s="114">
        <f>L109-I109</f>
        <v>0</v>
      </c>
      <c r="P109" s="115">
        <f>N109-K109</f>
        <v>-10.96800529256916</v>
      </c>
      <c r="Q109" s="116">
        <f>N109/K109</f>
        <v>0.88483594442802382</v>
      </c>
      <c r="R109" s="309"/>
      <c r="S109" s="47">
        <v>0.79375000000000007</v>
      </c>
      <c r="T109" s="48">
        <v>0.8329050925925926</v>
      </c>
      <c r="U109" s="117">
        <v>6.0000000000001386</v>
      </c>
      <c r="V109" s="118">
        <v>56.383333333333248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300"/>
      <c r="AH109" s="301"/>
      <c r="AI109" s="124">
        <f>M109-J109</f>
        <v>-230.32811114395236</v>
      </c>
      <c r="AJ109" s="116">
        <f>M109/J109</f>
        <v>0.88483594442802382</v>
      </c>
      <c r="AK109" s="314"/>
    </row>
    <row r="110" spans="1:37" ht="15.75" customHeight="1">
      <c r="A110" s="303"/>
      <c r="B110" s="178"/>
      <c r="C110" s="298"/>
      <c r="D110" s="299"/>
      <c r="E110" s="107"/>
      <c r="F110" s="108"/>
      <c r="G110" s="109"/>
      <c r="H110" s="26"/>
      <c r="I110" s="110"/>
      <c r="J110" s="111"/>
      <c r="K110" s="112"/>
      <c r="L110" s="113"/>
      <c r="M110" s="111"/>
      <c r="N110" s="112"/>
      <c r="O110" s="114"/>
      <c r="P110" s="115"/>
      <c r="Q110" s="116"/>
      <c r="R110" s="309"/>
      <c r="S110" s="47"/>
      <c r="T110" s="48"/>
      <c r="U110" s="117"/>
      <c r="V110" s="118"/>
      <c r="W110" s="119"/>
      <c r="X110" s="123"/>
      <c r="Y110" s="106"/>
      <c r="Z110" s="205"/>
      <c r="AA110" s="300"/>
      <c r="AB110" s="301"/>
      <c r="AC110" s="106"/>
      <c r="AD110" s="205"/>
      <c r="AE110" s="300"/>
      <c r="AF110" s="301"/>
      <c r="AG110" s="300"/>
      <c r="AH110" s="301"/>
      <c r="AI110" s="124"/>
      <c r="AJ110" s="116"/>
      <c r="AK110" s="314"/>
    </row>
    <row r="111" spans="1:37" ht="15.75" customHeight="1">
      <c r="A111" s="304"/>
      <c r="B111" s="178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106"/>
      <c r="Z111" s="205"/>
      <c r="AA111" s="300"/>
      <c r="AB111" s="301"/>
      <c r="AC111" s="106"/>
      <c r="AD111" s="205"/>
      <c r="AE111" s="300"/>
      <c r="AF111" s="301"/>
      <c r="AG111" s="300"/>
      <c r="AH111" s="301"/>
      <c r="AI111" s="124"/>
      <c r="AJ111" s="116"/>
      <c r="AK111" s="314"/>
    </row>
    <row r="112" spans="1:37" ht="15.75" customHeight="1">
      <c r="A112" s="304"/>
      <c r="B112" s="178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106"/>
      <c r="Z112" s="205"/>
      <c r="AA112" s="300"/>
      <c r="AB112" s="301"/>
      <c r="AC112" s="106"/>
      <c r="AD112" s="205"/>
      <c r="AE112" s="300"/>
      <c r="AF112" s="301"/>
      <c r="AG112" s="300"/>
      <c r="AH112" s="301"/>
      <c r="AI112" s="124"/>
      <c r="AJ112" s="116"/>
      <c r="AK112" s="314"/>
    </row>
    <row r="113" spans="1:37" ht="15.75" customHeight="1">
      <c r="A113" s="304"/>
      <c r="B113" s="178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127"/>
      <c r="T113" s="128"/>
      <c r="U113" s="117"/>
      <c r="V113" s="118"/>
      <c r="W113" s="128"/>
      <c r="X113" s="216"/>
      <c r="Y113" s="106"/>
      <c r="Z113" s="205"/>
      <c r="AA113" s="300"/>
      <c r="AB113" s="301"/>
      <c r="AC113" s="106"/>
      <c r="AD113" s="205"/>
      <c r="AE113" s="300"/>
      <c r="AF113" s="301"/>
      <c r="AG113" s="300"/>
      <c r="AH113" s="301"/>
      <c r="AI113" s="124"/>
      <c r="AJ113" s="116"/>
      <c r="AK113" s="314"/>
    </row>
    <row r="114" spans="1:37" ht="15.75" customHeight="1">
      <c r="A114" s="304"/>
      <c r="B114" s="178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127"/>
      <c r="T114" s="128"/>
      <c r="U114" s="117"/>
      <c r="V114" s="118"/>
      <c r="W114" s="128"/>
      <c r="X114" s="216"/>
      <c r="Y114" s="106"/>
      <c r="Z114" s="205"/>
      <c r="AA114" s="300"/>
      <c r="AB114" s="301"/>
      <c r="AC114" s="106"/>
      <c r="AD114" s="205"/>
      <c r="AE114" s="300"/>
      <c r="AF114" s="301"/>
      <c r="AG114" s="300"/>
      <c r="AH114" s="301"/>
      <c r="AI114" s="124"/>
      <c r="AJ114" s="116"/>
      <c r="AK114" s="314"/>
    </row>
    <row r="115" spans="1:37" ht="15.75" customHeight="1">
      <c r="A115" s="304"/>
      <c r="B115" s="178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127"/>
      <c r="T115" s="128"/>
      <c r="U115" s="117"/>
      <c r="V115" s="118"/>
      <c r="W115" s="128"/>
      <c r="X115" s="216"/>
      <c r="Y115" s="106"/>
      <c r="Z115" s="205"/>
      <c r="AA115" s="300"/>
      <c r="AB115" s="301"/>
      <c r="AC115" s="106"/>
      <c r="AD115" s="205"/>
      <c r="AE115" s="300"/>
      <c r="AF115" s="301"/>
      <c r="AG115" s="300"/>
      <c r="AH115" s="301"/>
      <c r="AI115" s="124"/>
      <c r="AJ115" s="116"/>
      <c r="AK115" s="314"/>
    </row>
    <row r="116" spans="1:37" ht="15.75" customHeight="1">
      <c r="A116" s="304"/>
      <c r="B116" s="178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127"/>
      <c r="T116" s="128"/>
      <c r="U116" s="117"/>
      <c r="V116" s="118"/>
      <c r="W116" s="128"/>
      <c r="X116" s="216"/>
      <c r="Y116" s="106"/>
      <c r="Z116" s="205"/>
      <c r="AA116" s="300"/>
      <c r="AB116" s="301"/>
      <c r="AC116" s="106"/>
      <c r="AD116" s="205"/>
      <c r="AE116" s="300"/>
      <c r="AF116" s="301"/>
      <c r="AG116" s="300"/>
      <c r="AH116" s="301"/>
      <c r="AI116" s="124"/>
      <c r="AJ116" s="116"/>
      <c r="AK116" s="314"/>
    </row>
    <row r="117" spans="1:37" ht="15.75" customHeight="1">
      <c r="A117" s="304"/>
      <c r="B117" s="178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127"/>
      <c r="T117" s="128"/>
      <c r="U117" s="117"/>
      <c r="V117" s="118"/>
      <c r="W117" s="128"/>
      <c r="X117" s="216"/>
      <c r="Y117" s="106"/>
      <c r="Z117" s="205"/>
      <c r="AA117" s="300"/>
      <c r="AB117" s="301"/>
      <c r="AC117" s="106"/>
      <c r="AD117" s="205"/>
      <c r="AE117" s="300"/>
      <c r="AF117" s="301"/>
      <c r="AG117" s="300"/>
      <c r="AH117" s="301"/>
      <c r="AI117" s="124"/>
      <c r="AJ117" s="116"/>
      <c r="AK117" s="314"/>
    </row>
    <row r="118" spans="1:37" ht="15.75" customHeight="1">
      <c r="A118" s="304"/>
      <c r="B118" s="178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127"/>
      <c r="T118" s="128"/>
      <c r="U118" s="117"/>
      <c r="V118" s="118"/>
      <c r="W118" s="128"/>
      <c r="X118" s="216"/>
      <c r="Y118" s="106"/>
      <c r="Z118" s="205"/>
      <c r="AA118" s="300"/>
      <c r="AB118" s="301"/>
      <c r="AC118" s="106"/>
      <c r="AD118" s="205"/>
      <c r="AE118" s="300"/>
      <c r="AF118" s="301"/>
      <c r="AG118" s="300"/>
      <c r="AH118" s="301"/>
      <c r="AI118" s="124"/>
      <c r="AJ118" s="116"/>
      <c r="AK118" s="314"/>
    </row>
    <row r="119" spans="1:37" ht="15.75" customHeight="1">
      <c r="A119" s="304"/>
      <c r="B119" s="178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127"/>
      <c r="T119" s="128"/>
      <c r="U119" s="117"/>
      <c r="V119" s="118"/>
      <c r="W119" s="128"/>
      <c r="X119" s="216"/>
      <c r="Y119" s="106"/>
      <c r="Z119" s="205"/>
      <c r="AA119" s="300"/>
      <c r="AB119" s="301"/>
      <c r="AC119" s="106"/>
      <c r="AD119" s="205"/>
      <c r="AE119" s="300"/>
      <c r="AF119" s="301"/>
      <c r="AG119" s="300"/>
      <c r="AH119" s="301"/>
      <c r="AI119" s="124"/>
      <c r="AJ119" s="116"/>
      <c r="AK119" s="314"/>
    </row>
    <row r="120" spans="1:37" ht="15.75" customHeight="1">
      <c r="A120" s="304"/>
      <c r="B120" s="178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127"/>
      <c r="T120" s="128"/>
      <c r="U120" s="117"/>
      <c r="V120" s="118"/>
      <c r="W120" s="128"/>
      <c r="X120" s="216"/>
      <c r="Y120" s="106"/>
      <c r="Z120" s="205"/>
      <c r="AA120" s="300"/>
      <c r="AB120" s="301"/>
      <c r="AC120" s="106"/>
      <c r="AD120" s="205"/>
      <c r="AE120" s="300"/>
      <c r="AF120" s="301"/>
      <c r="AG120" s="300"/>
      <c r="AH120" s="301"/>
      <c r="AI120" s="124"/>
      <c r="AJ120" s="116"/>
      <c r="AK120" s="314"/>
    </row>
    <row r="121" spans="1:37" ht="15.75" customHeight="1">
      <c r="A121" s="304"/>
      <c r="B121" s="178"/>
      <c r="C121" s="298"/>
      <c r="D121" s="299"/>
      <c r="E121" s="107"/>
      <c r="F121" s="13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127"/>
      <c r="T121" s="128"/>
      <c r="U121" s="117"/>
      <c r="V121" s="118"/>
      <c r="W121" s="128"/>
      <c r="X121" s="216"/>
      <c r="Y121" s="106"/>
      <c r="Z121" s="205"/>
      <c r="AA121" s="300"/>
      <c r="AB121" s="301"/>
      <c r="AC121" s="106"/>
      <c r="AD121" s="205"/>
      <c r="AE121" s="300"/>
      <c r="AF121" s="301"/>
      <c r="AG121" s="300"/>
      <c r="AH121" s="301"/>
      <c r="AI121" s="124"/>
      <c r="AJ121" s="116"/>
      <c r="AK121" s="314"/>
    </row>
    <row r="122" spans="1:37" ht="15.75" customHeight="1">
      <c r="A122" s="304"/>
      <c r="B122" s="178"/>
      <c r="C122" s="298"/>
      <c r="D122" s="299"/>
      <c r="E122" s="179"/>
      <c r="F122" s="13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106"/>
      <c r="Z122" s="205"/>
      <c r="AA122" s="300"/>
      <c r="AB122" s="301"/>
      <c r="AC122" s="106"/>
      <c r="AD122" s="205"/>
      <c r="AE122" s="300"/>
      <c r="AF122" s="301"/>
      <c r="AG122" s="300"/>
      <c r="AH122" s="301"/>
      <c r="AI122" s="180"/>
      <c r="AJ122" s="133"/>
      <c r="AK122" s="314"/>
    </row>
    <row r="123" spans="1:37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46">AVERAGE(I107:I122)</f>
        <v>19</v>
      </c>
      <c r="J123" s="148">
        <f t="shared" si="46"/>
        <v>2000</v>
      </c>
      <c r="K123" s="149">
        <f t="shared" ref="K123" si="47">J123/I123</f>
        <v>105.26315789473684</v>
      </c>
      <c r="L123" s="147">
        <f t="shared" ref="L123:M123" si="48">AVERAGE(L107:L122)</f>
        <v>19</v>
      </c>
      <c r="M123" s="148">
        <f t="shared" si="48"/>
        <v>1771.2782198093257</v>
      </c>
      <c r="N123" s="149">
        <f>M123/L123</f>
        <v>93.225169463648726</v>
      </c>
      <c r="O123" s="150">
        <f>L123-I123</f>
        <v>0</v>
      </c>
      <c r="P123" s="151">
        <f>N123-K123</f>
        <v>-12.03798843108811</v>
      </c>
      <c r="Q123" s="152">
        <f>N123/K123</f>
        <v>0.88563910990466299</v>
      </c>
      <c r="R123" s="310"/>
      <c r="S123" s="153">
        <f>S107</f>
        <v>0.70833333333333337</v>
      </c>
      <c r="T123" s="154">
        <f>INDEX(T107:T122,COUNTA(T107:T122))</f>
        <v>0.8329050925925926</v>
      </c>
      <c r="U123" s="155"/>
      <c r="V123" s="181"/>
      <c r="W123" s="182"/>
      <c r="X123" s="149"/>
      <c r="Y123" s="206">
        <f t="shared" ref="Y123:Z123" si="49">SUM(Y107:Y122)</f>
        <v>0</v>
      </c>
      <c r="Z123" s="207">
        <f t="shared" si="49"/>
        <v>0</v>
      </c>
      <c r="AA123" s="296"/>
      <c r="AB123" s="297"/>
      <c r="AC123" s="206">
        <f t="shared" ref="AC123:AD123" si="50">SUM(AC107:AC122)</f>
        <v>0</v>
      </c>
      <c r="AD123" s="207">
        <f t="shared" si="50"/>
        <v>0</v>
      </c>
      <c r="AE123" s="296"/>
      <c r="AF123" s="297"/>
      <c r="AG123" s="296"/>
      <c r="AH123" s="297"/>
      <c r="AI123" s="183">
        <f>M123-J123</f>
        <v>-228.72178019067428</v>
      </c>
      <c r="AJ123" s="152">
        <f>M123/J123</f>
        <v>0.88563910990466288</v>
      </c>
      <c r="AK123" s="315"/>
    </row>
    <row r="124" spans="1:37" ht="15.75" customHeight="1">
      <c r="A124" s="316" t="s">
        <v>221</v>
      </c>
      <c r="B124" s="161" t="s">
        <v>186</v>
      </c>
      <c r="C124" s="306" t="s">
        <v>218</v>
      </c>
      <c r="D124" s="307"/>
      <c r="E124" s="162">
        <v>55.56</v>
      </c>
      <c r="F124" s="174">
        <v>4713</v>
      </c>
      <c r="G124" s="163">
        <f t="shared" ref="G124" si="51">E124*F124</f>
        <v>261854.28</v>
      </c>
      <c r="H124" s="164"/>
      <c r="I124" s="165">
        <v>19</v>
      </c>
      <c r="J124" s="166">
        <v>1800</v>
      </c>
      <c r="K124" s="167">
        <f>J124/I124</f>
        <v>94.736842105263165</v>
      </c>
      <c r="L124" s="168">
        <v>19</v>
      </c>
      <c r="M124" s="166">
        <f>F124/V124*60</f>
        <v>1488.3157894736844</v>
      </c>
      <c r="N124" s="167">
        <f>M124/L124</f>
        <v>78.332409972299175</v>
      </c>
      <c r="O124" s="169">
        <f>L124-I124</f>
        <v>0</v>
      </c>
      <c r="P124" s="170">
        <f>N124-K124</f>
        <v>-16.40443213296399</v>
      </c>
      <c r="Q124" s="171">
        <f>N124/K124</f>
        <v>0.82684210526315793</v>
      </c>
      <c r="R124" s="308">
        <f>Q140</f>
        <v>0.82684210526315793</v>
      </c>
      <c r="S124" s="172">
        <v>0.70833333333333337</v>
      </c>
      <c r="T124" s="173">
        <v>0.84027777777777779</v>
      </c>
      <c r="U124" s="174"/>
      <c r="V124" s="175">
        <v>189.99999999999997</v>
      </c>
      <c r="W124" s="103"/>
      <c r="X124" s="104"/>
      <c r="Y124" s="202"/>
      <c r="Z124" s="203"/>
      <c r="AA124" s="311"/>
      <c r="AB124" s="312"/>
      <c r="AC124" s="202"/>
      <c r="AD124" s="203"/>
      <c r="AE124" s="311"/>
      <c r="AF124" s="312"/>
      <c r="AG124" s="311"/>
      <c r="AH124" s="312"/>
      <c r="AI124" s="121">
        <f>M124-J124</f>
        <v>-311.68421052631561</v>
      </c>
      <c r="AJ124" s="171">
        <f>M124/J124</f>
        <v>0.82684210526315804</v>
      </c>
      <c r="AK124" s="379">
        <f>AJ140</f>
        <v>0.82684210526315804</v>
      </c>
    </row>
    <row r="125" spans="1:37" ht="15.75" customHeight="1">
      <c r="A125" s="317"/>
      <c r="B125" s="178"/>
      <c r="C125" s="298"/>
      <c r="D125" s="299"/>
      <c r="E125" s="107"/>
      <c r="F125" s="117"/>
      <c r="G125" s="109"/>
      <c r="H125" s="26"/>
      <c r="I125" s="110"/>
      <c r="J125" s="111"/>
      <c r="K125" s="112"/>
      <c r="L125" s="113"/>
      <c r="M125" s="111"/>
      <c r="N125" s="112"/>
      <c r="O125" s="114"/>
      <c r="P125" s="115"/>
      <c r="Q125" s="116"/>
      <c r="R125" s="309"/>
      <c r="S125" s="47"/>
      <c r="T125" s="48"/>
      <c r="U125" s="117"/>
      <c r="V125" s="118"/>
      <c r="W125" s="119"/>
      <c r="X125" s="123"/>
      <c r="Y125" s="106"/>
      <c r="Z125" s="205"/>
      <c r="AA125" s="300"/>
      <c r="AB125" s="301"/>
      <c r="AC125" s="106"/>
      <c r="AD125" s="205"/>
      <c r="AE125" s="300"/>
      <c r="AF125" s="301"/>
      <c r="AG125" s="300"/>
      <c r="AH125" s="301"/>
      <c r="AI125" s="124"/>
      <c r="AJ125" s="116"/>
      <c r="AK125" s="380"/>
    </row>
    <row r="126" spans="1:37" ht="15.75" customHeight="1">
      <c r="A126" s="317"/>
      <c r="B126" s="178"/>
      <c r="C126" s="298"/>
      <c r="D126" s="299"/>
      <c r="E126" s="107"/>
      <c r="F126" s="117"/>
      <c r="G126" s="109"/>
      <c r="H126" s="26"/>
      <c r="I126" s="110"/>
      <c r="J126" s="111"/>
      <c r="K126" s="112"/>
      <c r="L126" s="113"/>
      <c r="M126" s="111"/>
      <c r="N126" s="112"/>
      <c r="O126" s="114"/>
      <c r="P126" s="115"/>
      <c r="Q126" s="116"/>
      <c r="R126" s="309"/>
      <c r="S126" s="47"/>
      <c r="T126" s="48"/>
      <c r="U126" s="117"/>
      <c r="V126" s="118"/>
      <c r="W126" s="119"/>
      <c r="X126" s="123"/>
      <c r="Y126" s="106"/>
      <c r="Z126" s="205"/>
      <c r="AA126" s="300"/>
      <c r="AB126" s="301"/>
      <c r="AC126" s="106"/>
      <c r="AD126" s="205"/>
      <c r="AE126" s="300"/>
      <c r="AF126" s="301"/>
      <c r="AG126" s="300"/>
      <c r="AH126" s="301"/>
      <c r="AI126" s="124"/>
      <c r="AJ126" s="116"/>
      <c r="AK126" s="380"/>
    </row>
    <row r="127" spans="1:37" ht="15.75" customHeight="1">
      <c r="A127" s="317"/>
      <c r="B127" s="178"/>
      <c r="C127" s="298"/>
      <c r="D127" s="299"/>
      <c r="E127" s="107"/>
      <c r="F127" s="117"/>
      <c r="G127" s="109"/>
      <c r="H127" s="26"/>
      <c r="I127" s="110"/>
      <c r="J127" s="111"/>
      <c r="K127" s="112"/>
      <c r="L127" s="113"/>
      <c r="M127" s="111"/>
      <c r="N127" s="112"/>
      <c r="O127" s="114"/>
      <c r="P127" s="115"/>
      <c r="Q127" s="116"/>
      <c r="R127" s="309"/>
      <c r="S127" s="47"/>
      <c r="T127" s="48"/>
      <c r="U127" s="117"/>
      <c r="V127" s="118"/>
      <c r="W127" s="119"/>
      <c r="X127" s="123"/>
      <c r="Y127" s="106"/>
      <c r="Z127" s="205"/>
      <c r="AA127" s="300"/>
      <c r="AB127" s="301"/>
      <c r="AC127" s="106"/>
      <c r="AD127" s="205"/>
      <c r="AE127" s="300"/>
      <c r="AF127" s="301"/>
      <c r="AG127" s="300"/>
      <c r="AH127" s="301"/>
      <c r="AI127" s="124"/>
      <c r="AJ127" s="116"/>
      <c r="AK127" s="380"/>
    </row>
    <row r="128" spans="1:37" ht="15.75" customHeight="1">
      <c r="A128" s="317"/>
      <c r="B128" s="178"/>
      <c r="C128" s="298"/>
      <c r="D128" s="299"/>
      <c r="E128" s="107"/>
      <c r="F128" s="117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106"/>
      <c r="Z128" s="205"/>
      <c r="AA128" s="300"/>
      <c r="AB128" s="301"/>
      <c r="AC128" s="106"/>
      <c r="AD128" s="205"/>
      <c r="AE128" s="300"/>
      <c r="AF128" s="301"/>
      <c r="AG128" s="300"/>
      <c r="AH128" s="301"/>
      <c r="AI128" s="124"/>
      <c r="AJ128" s="116"/>
      <c r="AK128" s="380"/>
    </row>
    <row r="129" spans="1:37" ht="15.75" customHeight="1">
      <c r="A129" s="317"/>
      <c r="B129" s="178"/>
      <c r="C129" s="298"/>
      <c r="D129" s="299"/>
      <c r="E129" s="107"/>
      <c r="F129" s="117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106"/>
      <c r="Z129" s="205"/>
      <c r="AA129" s="300"/>
      <c r="AB129" s="301"/>
      <c r="AC129" s="106"/>
      <c r="AD129" s="205"/>
      <c r="AE129" s="300"/>
      <c r="AF129" s="301"/>
      <c r="AG129" s="300"/>
      <c r="AH129" s="301"/>
      <c r="AI129" s="124"/>
      <c r="AJ129" s="116"/>
      <c r="AK129" s="380"/>
    </row>
    <row r="130" spans="1:37" ht="15.75" customHeight="1">
      <c r="A130" s="317"/>
      <c r="B130" s="178"/>
      <c r="C130" s="298"/>
      <c r="D130" s="299"/>
      <c r="E130" s="107"/>
      <c r="F130" s="117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106"/>
      <c r="Z130" s="205"/>
      <c r="AA130" s="300"/>
      <c r="AB130" s="301"/>
      <c r="AC130" s="106"/>
      <c r="AD130" s="205"/>
      <c r="AE130" s="300"/>
      <c r="AF130" s="301"/>
      <c r="AG130" s="300"/>
      <c r="AH130" s="301"/>
      <c r="AI130" s="124"/>
      <c r="AJ130" s="116"/>
      <c r="AK130" s="380"/>
    </row>
    <row r="131" spans="1:37" ht="15.75" customHeight="1">
      <c r="A131" s="317"/>
      <c r="B131" s="178"/>
      <c r="C131" s="298"/>
      <c r="D131" s="299"/>
      <c r="E131" s="107"/>
      <c r="F131" s="117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106"/>
      <c r="Z131" s="205"/>
      <c r="AA131" s="300"/>
      <c r="AB131" s="301"/>
      <c r="AC131" s="106"/>
      <c r="AD131" s="205"/>
      <c r="AE131" s="300"/>
      <c r="AF131" s="301"/>
      <c r="AG131" s="300"/>
      <c r="AH131" s="301"/>
      <c r="AI131" s="124"/>
      <c r="AJ131" s="116"/>
      <c r="AK131" s="380"/>
    </row>
    <row r="132" spans="1:37" ht="15.75" customHeight="1">
      <c r="A132" s="317"/>
      <c r="B132" s="178"/>
      <c r="C132" s="298"/>
      <c r="D132" s="299"/>
      <c r="E132" s="107"/>
      <c r="F132" s="117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106"/>
      <c r="Z132" s="205"/>
      <c r="AA132" s="300"/>
      <c r="AB132" s="301"/>
      <c r="AC132" s="106"/>
      <c r="AD132" s="205"/>
      <c r="AE132" s="300"/>
      <c r="AF132" s="301"/>
      <c r="AG132" s="300"/>
      <c r="AH132" s="301"/>
      <c r="AI132" s="124"/>
      <c r="AJ132" s="116"/>
      <c r="AK132" s="380"/>
    </row>
    <row r="133" spans="1:37" ht="15.75" customHeight="1">
      <c r="A133" s="317"/>
      <c r="B133" s="178"/>
      <c r="C133" s="298"/>
      <c r="D133" s="299"/>
      <c r="E133" s="107"/>
      <c r="F133" s="117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106"/>
      <c r="Z133" s="205"/>
      <c r="AA133" s="300"/>
      <c r="AB133" s="301"/>
      <c r="AC133" s="106"/>
      <c r="AD133" s="205"/>
      <c r="AE133" s="300"/>
      <c r="AF133" s="301"/>
      <c r="AG133" s="300"/>
      <c r="AH133" s="301"/>
      <c r="AI133" s="124"/>
      <c r="AJ133" s="116"/>
      <c r="AK133" s="380"/>
    </row>
    <row r="134" spans="1:37" ht="15.75" customHeight="1">
      <c r="A134" s="317"/>
      <c r="B134" s="178"/>
      <c r="C134" s="298"/>
      <c r="D134" s="299"/>
      <c r="E134" s="107"/>
      <c r="F134" s="117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19"/>
      <c r="X134" s="123"/>
      <c r="Y134" s="106"/>
      <c r="Z134" s="205"/>
      <c r="AA134" s="300"/>
      <c r="AB134" s="301"/>
      <c r="AC134" s="106"/>
      <c r="AD134" s="205"/>
      <c r="AE134" s="300"/>
      <c r="AF134" s="301"/>
      <c r="AG134" s="300"/>
      <c r="AH134" s="301"/>
      <c r="AI134" s="124"/>
      <c r="AJ134" s="116"/>
      <c r="AK134" s="380"/>
    </row>
    <row r="135" spans="1:37" ht="15.75" customHeight="1">
      <c r="A135" s="317"/>
      <c r="B135" s="178"/>
      <c r="C135" s="298"/>
      <c r="D135" s="299"/>
      <c r="E135" s="107"/>
      <c r="F135" s="117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19"/>
      <c r="X135" s="123"/>
      <c r="Y135" s="106"/>
      <c r="Z135" s="205"/>
      <c r="AA135" s="300"/>
      <c r="AB135" s="301"/>
      <c r="AC135" s="106"/>
      <c r="AD135" s="205"/>
      <c r="AE135" s="300"/>
      <c r="AF135" s="301"/>
      <c r="AG135" s="300"/>
      <c r="AH135" s="301"/>
      <c r="AI135" s="124"/>
      <c r="AJ135" s="116"/>
      <c r="AK135" s="380"/>
    </row>
    <row r="136" spans="1:37" ht="15.75" customHeight="1">
      <c r="A136" s="317"/>
      <c r="B136" s="178"/>
      <c r="C136" s="298"/>
      <c r="D136" s="299"/>
      <c r="E136" s="107"/>
      <c r="F136" s="117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19"/>
      <c r="X136" s="123"/>
      <c r="Y136" s="106"/>
      <c r="Z136" s="205"/>
      <c r="AA136" s="300"/>
      <c r="AB136" s="301"/>
      <c r="AC136" s="106"/>
      <c r="AD136" s="205"/>
      <c r="AE136" s="300"/>
      <c r="AF136" s="301"/>
      <c r="AG136" s="300"/>
      <c r="AH136" s="301"/>
      <c r="AI136" s="124"/>
      <c r="AJ136" s="116"/>
      <c r="AK136" s="380"/>
    </row>
    <row r="137" spans="1:37" ht="15.75" customHeight="1">
      <c r="A137" s="317"/>
      <c r="B137" s="178"/>
      <c r="C137" s="298"/>
      <c r="D137" s="299"/>
      <c r="E137" s="107"/>
      <c r="F137" s="117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210"/>
      <c r="X137" s="211"/>
      <c r="Y137" s="106"/>
      <c r="Z137" s="205"/>
      <c r="AA137" s="300"/>
      <c r="AB137" s="301"/>
      <c r="AC137" s="106"/>
      <c r="AD137" s="205"/>
      <c r="AE137" s="300"/>
      <c r="AF137" s="301"/>
      <c r="AG137" s="300"/>
      <c r="AH137" s="301"/>
      <c r="AI137" s="124"/>
      <c r="AJ137" s="116"/>
      <c r="AK137" s="380"/>
    </row>
    <row r="138" spans="1:37" ht="15.75" customHeight="1">
      <c r="A138" s="317"/>
      <c r="B138" s="178"/>
      <c r="C138" s="298"/>
      <c r="D138" s="299"/>
      <c r="E138" s="107"/>
      <c r="F138" s="117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212"/>
      <c r="X138" s="213"/>
      <c r="Y138" s="106"/>
      <c r="Z138" s="205"/>
      <c r="AA138" s="300"/>
      <c r="AB138" s="301"/>
      <c r="AC138" s="106"/>
      <c r="AD138" s="205"/>
      <c r="AE138" s="300"/>
      <c r="AF138" s="301"/>
      <c r="AG138" s="300"/>
      <c r="AH138" s="301"/>
      <c r="AI138" s="124"/>
      <c r="AJ138" s="116"/>
      <c r="AK138" s="380"/>
    </row>
    <row r="139" spans="1:37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47"/>
      <c r="T139" s="48"/>
      <c r="U139" s="140"/>
      <c r="V139" s="118"/>
      <c r="W139" s="212"/>
      <c r="X139" s="213"/>
      <c r="Y139" s="106"/>
      <c r="Z139" s="205"/>
      <c r="AA139" s="300"/>
      <c r="AB139" s="301"/>
      <c r="AC139" s="106"/>
      <c r="AD139" s="205"/>
      <c r="AE139" s="300"/>
      <c r="AF139" s="301"/>
      <c r="AG139" s="300"/>
      <c r="AH139" s="301"/>
      <c r="AI139" s="124"/>
      <c r="AJ139" s="116"/>
      <c r="AK139" s="380"/>
    </row>
    <row r="140" spans="1:37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52">AVERAGE(I124:I139)</f>
        <v>19</v>
      </c>
      <c r="J140" s="148">
        <f t="shared" si="52"/>
        <v>1800</v>
      </c>
      <c r="K140" s="149">
        <f t="shared" ref="K140" si="53">J140/I140</f>
        <v>94.736842105263165</v>
      </c>
      <c r="L140" s="147">
        <f t="shared" ref="L140:M140" si="54">AVERAGE(L124:L139)</f>
        <v>19</v>
      </c>
      <c r="M140" s="148">
        <f t="shared" si="54"/>
        <v>1488.3157894736844</v>
      </c>
      <c r="N140" s="149">
        <f>M140/L140</f>
        <v>78.332409972299175</v>
      </c>
      <c r="O140" s="150">
        <f>L140-I140</f>
        <v>0</v>
      </c>
      <c r="P140" s="151">
        <f>N140-K140</f>
        <v>-16.40443213296399</v>
      </c>
      <c r="Q140" s="152">
        <f>N140/K140</f>
        <v>0.82684210526315793</v>
      </c>
      <c r="R140" s="310"/>
      <c r="S140" s="153">
        <f>S124</f>
        <v>0.70833333333333337</v>
      </c>
      <c r="T140" s="154">
        <f>INDEX(T124:T139,COUNTA(T124:T139))</f>
        <v>0.84027777777777779</v>
      </c>
      <c r="U140" s="155"/>
      <c r="V140" s="181"/>
      <c r="W140" s="214"/>
      <c r="X140" s="215"/>
      <c r="Y140" s="206">
        <f t="shared" ref="Y140:Z140" si="55">SUM(Y124:Y139)</f>
        <v>0</v>
      </c>
      <c r="Z140" s="207">
        <f t="shared" si="55"/>
        <v>0</v>
      </c>
      <c r="AA140" s="296"/>
      <c r="AB140" s="297"/>
      <c r="AC140" s="206">
        <f t="shared" ref="AC140:AD140" si="56">SUM(AC124:AC139)</f>
        <v>0</v>
      </c>
      <c r="AD140" s="207">
        <f t="shared" si="56"/>
        <v>0</v>
      </c>
      <c r="AE140" s="296"/>
      <c r="AF140" s="297"/>
      <c r="AG140" s="296"/>
      <c r="AH140" s="297"/>
      <c r="AI140" s="183">
        <f>M140-J140</f>
        <v>-311.68421052631561</v>
      </c>
      <c r="AJ140" s="152">
        <f>M140/J140</f>
        <v>0.82684210526315804</v>
      </c>
      <c r="AK140" s="381"/>
    </row>
    <row r="141" spans="1:37" ht="15.75" customHeight="1">
      <c r="A141" s="302" t="s">
        <v>244</v>
      </c>
      <c r="B141" s="161" t="s">
        <v>186</v>
      </c>
      <c r="C141" s="306" t="s">
        <v>222</v>
      </c>
      <c r="D141" s="307"/>
      <c r="E141" s="162">
        <v>56.79</v>
      </c>
      <c r="F141" s="103">
        <v>1656</v>
      </c>
      <c r="G141" s="163">
        <f t="shared" ref="G141:G144" si="57">E141*F141</f>
        <v>94044.24</v>
      </c>
      <c r="H141" s="164"/>
      <c r="I141" s="165">
        <v>23</v>
      </c>
      <c r="J141" s="166">
        <v>2000</v>
      </c>
      <c r="K141" s="167">
        <f>J141/I141</f>
        <v>86.956521739130437</v>
      </c>
      <c r="L141" s="168">
        <v>23</v>
      </c>
      <c r="M141" s="166">
        <f>F141/V141*60</f>
        <v>1770.5969705969731</v>
      </c>
      <c r="N141" s="167">
        <f>M141/L141</f>
        <v>76.982476982477095</v>
      </c>
      <c r="O141" s="169">
        <f>L141-I141</f>
        <v>0</v>
      </c>
      <c r="P141" s="170">
        <f>N141-K141</f>
        <v>-9.9740447566533419</v>
      </c>
      <c r="Q141" s="171">
        <f>N141/K141</f>
        <v>0.88529848529848654</v>
      </c>
      <c r="R141" s="308">
        <f>Q157</f>
        <v>0.88488605897449202</v>
      </c>
      <c r="S141" s="172">
        <v>0.70833333333333337</v>
      </c>
      <c r="T141" s="173">
        <v>0.74730324074074073</v>
      </c>
      <c r="U141" s="174"/>
      <c r="V141" s="175">
        <v>56.116666666666589</v>
      </c>
      <c r="W141" s="173"/>
      <c r="X141" s="184"/>
      <c r="Y141" s="202"/>
      <c r="Z141" s="203"/>
      <c r="AA141" s="311"/>
      <c r="AB141" s="312"/>
      <c r="AC141" s="202"/>
      <c r="AD141" s="203"/>
      <c r="AE141" s="311"/>
      <c r="AF141" s="312"/>
      <c r="AG141" s="311"/>
      <c r="AH141" s="312"/>
      <c r="AI141" s="121">
        <f>M141-J141</f>
        <v>-229.40302940302695</v>
      </c>
      <c r="AJ141" s="171">
        <f>M141/J141</f>
        <v>0.88529848529848654</v>
      </c>
      <c r="AK141" s="313">
        <f>AJ157</f>
        <v>0.88488605897449202</v>
      </c>
    </row>
    <row r="142" spans="1:37" ht="15.75" customHeight="1">
      <c r="A142" s="303"/>
      <c r="B142" s="178" t="s">
        <v>186</v>
      </c>
      <c r="C142" s="298" t="s">
        <v>223</v>
      </c>
      <c r="D142" s="299"/>
      <c r="E142" s="107">
        <v>56.87</v>
      </c>
      <c r="F142" s="108">
        <v>1270</v>
      </c>
      <c r="G142" s="109">
        <f t="shared" si="57"/>
        <v>72224.899999999994</v>
      </c>
      <c r="H142" s="26"/>
      <c r="I142" s="110">
        <v>23</v>
      </c>
      <c r="J142" s="111">
        <v>2000</v>
      </c>
      <c r="K142" s="112">
        <f t="shared" ref="K142:K144" si="58">J142/I142</f>
        <v>86.956521739130437</v>
      </c>
      <c r="L142" s="113">
        <v>23</v>
      </c>
      <c r="M142" s="111">
        <f>F142/V142*60</f>
        <v>1770.7203718047997</v>
      </c>
      <c r="N142" s="112">
        <f>M142/L142</f>
        <v>76.987842252382592</v>
      </c>
      <c r="O142" s="114">
        <f>L142-I142</f>
        <v>0</v>
      </c>
      <c r="P142" s="115">
        <f>N142-K142</f>
        <v>-9.9686794867478454</v>
      </c>
      <c r="Q142" s="116">
        <f>N142/K142</f>
        <v>0.88536018590239973</v>
      </c>
      <c r="R142" s="309"/>
      <c r="S142" s="47">
        <v>0.75069444444444444</v>
      </c>
      <c r="T142" s="48">
        <v>0.78057870370370375</v>
      </c>
      <c r="U142" s="117">
        <v>4.8833333333333506</v>
      </c>
      <c r="V142" s="118">
        <v>43.033333333333402</v>
      </c>
      <c r="W142" s="119"/>
      <c r="X142" s="123"/>
      <c r="Y142" s="106"/>
      <c r="Z142" s="205"/>
      <c r="AA142" s="300"/>
      <c r="AB142" s="301"/>
      <c r="AC142" s="106"/>
      <c r="AD142" s="205"/>
      <c r="AE142" s="300"/>
      <c r="AF142" s="301"/>
      <c r="AG142" s="300"/>
      <c r="AH142" s="301"/>
      <c r="AI142" s="124">
        <f>M142-J142</f>
        <v>-229.2796281952003</v>
      </c>
      <c r="AJ142" s="116">
        <f>M142/J142</f>
        <v>0.88536018590239984</v>
      </c>
      <c r="AK142" s="314"/>
    </row>
    <row r="143" spans="1:37" ht="15.75" customHeight="1">
      <c r="A143" s="303"/>
      <c r="B143" s="178" t="s">
        <v>186</v>
      </c>
      <c r="C143" s="298" t="s">
        <v>224</v>
      </c>
      <c r="D143" s="299"/>
      <c r="E143" s="107">
        <v>47.6</v>
      </c>
      <c r="F143" s="108">
        <v>1457</v>
      </c>
      <c r="G143" s="109">
        <f t="shared" si="57"/>
        <v>69353.2</v>
      </c>
      <c r="H143" s="26"/>
      <c r="I143" s="110">
        <v>23</v>
      </c>
      <c r="J143" s="111">
        <v>2000</v>
      </c>
      <c r="K143" s="112">
        <f t="shared" si="58"/>
        <v>86.956521739130437</v>
      </c>
      <c r="L143" s="113">
        <v>23</v>
      </c>
      <c r="M143" s="111">
        <f>F143/V143*60</f>
        <v>1771.42857142857</v>
      </c>
      <c r="N143" s="112">
        <f>M143/L143</f>
        <v>77.018633540372605</v>
      </c>
      <c r="O143" s="114">
        <f>L143-I143</f>
        <v>0</v>
      </c>
      <c r="P143" s="115">
        <f>N143-K143</f>
        <v>-9.9378881987578325</v>
      </c>
      <c r="Q143" s="116">
        <f>N143/K143</f>
        <v>0.8857142857142849</v>
      </c>
      <c r="R143" s="309"/>
      <c r="S143" s="47">
        <v>0.78402777777777777</v>
      </c>
      <c r="T143" s="48">
        <v>0.81829861111111113</v>
      </c>
      <c r="U143" s="117">
        <v>4.9666666666665904</v>
      </c>
      <c r="V143" s="118">
        <v>49.350000000000037</v>
      </c>
      <c r="W143" s="119"/>
      <c r="X143" s="123"/>
      <c r="Y143" s="106"/>
      <c r="Z143" s="205"/>
      <c r="AA143" s="300"/>
      <c r="AB143" s="301"/>
      <c r="AC143" s="106"/>
      <c r="AD143" s="205"/>
      <c r="AE143" s="300"/>
      <c r="AF143" s="301"/>
      <c r="AG143" s="300"/>
      <c r="AH143" s="301"/>
      <c r="AI143" s="124">
        <f>M143-J143</f>
        <v>-228.57142857143003</v>
      </c>
      <c r="AJ143" s="116">
        <f>M143/J143</f>
        <v>0.88571428571428501</v>
      </c>
      <c r="AK143" s="314"/>
    </row>
    <row r="144" spans="1:37" ht="15.75" customHeight="1">
      <c r="A144" s="303"/>
      <c r="B144" s="178" t="s">
        <v>186</v>
      </c>
      <c r="C144" s="298" t="s">
        <v>219</v>
      </c>
      <c r="D144" s="299"/>
      <c r="E144" s="107">
        <v>50.67</v>
      </c>
      <c r="F144" s="108">
        <v>656</v>
      </c>
      <c r="G144" s="109">
        <f t="shared" si="57"/>
        <v>33239.520000000004</v>
      </c>
      <c r="H144" s="26"/>
      <c r="I144" s="110">
        <v>20</v>
      </c>
      <c r="J144" s="111">
        <v>2000</v>
      </c>
      <c r="K144" s="112">
        <f t="shared" si="58"/>
        <v>100</v>
      </c>
      <c r="L144" s="113">
        <v>20</v>
      </c>
      <c r="M144" s="111">
        <f>F144/V144*60</f>
        <v>1766.3425579655932</v>
      </c>
      <c r="N144" s="112">
        <f>M144/L144</f>
        <v>88.317127898279665</v>
      </c>
      <c r="O144" s="114">
        <f>L144-I144</f>
        <v>0</v>
      </c>
      <c r="P144" s="115">
        <f>N144-K144</f>
        <v>-11.682872101720335</v>
      </c>
      <c r="Q144" s="116">
        <f>N144/K144</f>
        <v>0.88317127898279668</v>
      </c>
      <c r="R144" s="309"/>
      <c r="S144" s="47">
        <v>0.82152777777777775</v>
      </c>
      <c r="T144" s="48">
        <v>0.8370023148148148</v>
      </c>
      <c r="U144" s="117">
        <v>4.6499999999999275</v>
      </c>
      <c r="V144" s="118">
        <v>22.283333333333353</v>
      </c>
      <c r="W144" s="119"/>
      <c r="X144" s="123"/>
      <c r="Y144" s="106"/>
      <c r="Z144" s="205"/>
      <c r="AA144" s="300"/>
      <c r="AB144" s="301"/>
      <c r="AC144" s="106"/>
      <c r="AD144" s="205"/>
      <c r="AE144" s="300"/>
      <c r="AF144" s="301"/>
      <c r="AG144" s="300"/>
      <c r="AH144" s="301"/>
      <c r="AI144" s="124">
        <f>M144-J144</f>
        <v>-233.65744203440681</v>
      </c>
      <c r="AJ144" s="116">
        <f>M144/J144</f>
        <v>0.88317127898279657</v>
      </c>
      <c r="AK144" s="314"/>
    </row>
    <row r="145" spans="1:37" ht="15.75" customHeight="1">
      <c r="A145" s="304"/>
      <c r="B145" s="178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106"/>
      <c r="Z145" s="205"/>
      <c r="AA145" s="300"/>
      <c r="AB145" s="301"/>
      <c r="AC145" s="106"/>
      <c r="AD145" s="205"/>
      <c r="AE145" s="300"/>
      <c r="AF145" s="301"/>
      <c r="AG145" s="300"/>
      <c r="AH145" s="301"/>
      <c r="AI145" s="124"/>
      <c r="AJ145" s="116"/>
      <c r="AK145" s="314"/>
    </row>
    <row r="146" spans="1:37" ht="15.75" customHeight="1">
      <c r="A146" s="304"/>
      <c r="B146" s="178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106"/>
      <c r="Z146" s="205"/>
      <c r="AA146" s="300"/>
      <c r="AB146" s="301"/>
      <c r="AC146" s="106"/>
      <c r="AD146" s="205"/>
      <c r="AE146" s="300"/>
      <c r="AF146" s="301"/>
      <c r="AG146" s="300"/>
      <c r="AH146" s="301"/>
      <c r="AI146" s="124"/>
      <c r="AJ146" s="116"/>
      <c r="AK146" s="314"/>
    </row>
    <row r="147" spans="1:37" ht="15.75" customHeight="1">
      <c r="A147" s="304"/>
      <c r="B147" s="178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127"/>
      <c r="T147" s="128"/>
      <c r="U147" s="117"/>
      <c r="V147" s="118"/>
      <c r="W147" s="128"/>
      <c r="X147" s="216"/>
      <c r="Y147" s="106"/>
      <c r="Z147" s="205"/>
      <c r="AA147" s="300"/>
      <c r="AB147" s="301"/>
      <c r="AC147" s="106"/>
      <c r="AD147" s="205"/>
      <c r="AE147" s="300"/>
      <c r="AF147" s="301"/>
      <c r="AG147" s="300"/>
      <c r="AH147" s="301"/>
      <c r="AI147" s="124"/>
      <c r="AJ147" s="116"/>
      <c r="AK147" s="314"/>
    </row>
    <row r="148" spans="1:37" ht="15.75" customHeight="1">
      <c r="A148" s="304"/>
      <c r="B148" s="178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127"/>
      <c r="T148" s="128"/>
      <c r="U148" s="117"/>
      <c r="V148" s="118"/>
      <c r="W148" s="128"/>
      <c r="X148" s="216"/>
      <c r="Y148" s="106"/>
      <c r="Z148" s="205"/>
      <c r="AA148" s="300"/>
      <c r="AB148" s="301"/>
      <c r="AC148" s="106"/>
      <c r="AD148" s="205"/>
      <c r="AE148" s="300"/>
      <c r="AF148" s="301"/>
      <c r="AG148" s="300"/>
      <c r="AH148" s="301"/>
      <c r="AI148" s="124"/>
      <c r="AJ148" s="116"/>
      <c r="AK148" s="314"/>
    </row>
    <row r="149" spans="1:37" ht="15.75" customHeight="1">
      <c r="A149" s="304"/>
      <c r="B149" s="178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127"/>
      <c r="T149" s="128"/>
      <c r="U149" s="117"/>
      <c r="V149" s="118"/>
      <c r="W149" s="128"/>
      <c r="X149" s="216"/>
      <c r="Y149" s="106"/>
      <c r="Z149" s="205"/>
      <c r="AA149" s="300"/>
      <c r="AB149" s="301"/>
      <c r="AC149" s="106"/>
      <c r="AD149" s="205"/>
      <c r="AE149" s="300"/>
      <c r="AF149" s="301"/>
      <c r="AG149" s="300"/>
      <c r="AH149" s="301"/>
      <c r="AI149" s="124"/>
      <c r="AJ149" s="116"/>
      <c r="AK149" s="314"/>
    </row>
    <row r="150" spans="1:37" ht="15.75" customHeight="1">
      <c r="A150" s="304"/>
      <c r="B150" s="178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127"/>
      <c r="T150" s="128"/>
      <c r="U150" s="117"/>
      <c r="V150" s="118"/>
      <c r="W150" s="128"/>
      <c r="X150" s="216"/>
      <c r="Y150" s="106"/>
      <c r="Z150" s="205"/>
      <c r="AA150" s="300"/>
      <c r="AB150" s="301"/>
      <c r="AC150" s="106"/>
      <c r="AD150" s="205"/>
      <c r="AE150" s="300"/>
      <c r="AF150" s="301"/>
      <c r="AG150" s="300"/>
      <c r="AH150" s="301"/>
      <c r="AI150" s="124"/>
      <c r="AJ150" s="116"/>
      <c r="AK150" s="314"/>
    </row>
    <row r="151" spans="1:37" ht="15.75" customHeight="1">
      <c r="A151" s="304"/>
      <c r="B151" s="178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127"/>
      <c r="T151" s="128"/>
      <c r="U151" s="117"/>
      <c r="V151" s="118"/>
      <c r="W151" s="128"/>
      <c r="X151" s="216"/>
      <c r="Y151" s="106"/>
      <c r="Z151" s="205"/>
      <c r="AA151" s="300"/>
      <c r="AB151" s="301"/>
      <c r="AC151" s="106"/>
      <c r="AD151" s="205"/>
      <c r="AE151" s="300"/>
      <c r="AF151" s="301"/>
      <c r="AG151" s="300"/>
      <c r="AH151" s="301"/>
      <c r="AI151" s="124"/>
      <c r="AJ151" s="116"/>
      <c r="AK151" s="314"/>
    </row>
    <row r="152" spans="1:37" ht="15.75" customHeight="1">
      <c r="A152" s="304"/>
      <c r="B152" s="178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127"/>
      <c r="T152" s="128"/>
      <c r="U152" s="117"/>
      <c r="V152" s="118"/>
      <c r="W152" s="128"/>
      <c r="X152" s="216"/>
      <c r="Y152" s="106"/>
      <c r="Z152" s="205"/>
      <c r="AA152" s="300"/>
      <c r="AB152" s="301"/>
      <c r="AC152" s="106"/>
      <c r="AD152" s="205"/>
      <c r="AE152" s="300"/>
      <c r="AF152" s="301"/>
      <c r="AG152" s="300"/>
      <c r="AH152" s="301"/>
      <c r="AI152" s="124"/>
      <c r="AJ152" s="116"/>
      <c r="AK152" s="314"/>
    </row>
    <row r="153" spans="1:37" ht="15.75" customHeight="1">
      <c r="A153" s="304"/>
      <c r="B153" s="178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127"/>
      <c r="T153" s="128"/>
      <c r="U153" s="117"/>
      <c r="V153" s="118"/>
      <c r="W153" s="128"/>
      <c r="X153" s="216"/>
      <c r="Y153" s="106"/>
      <c r="Z153" s="205"/>
      <c r="AA153" s="300"/>
      <c r="AB153" s="301"/>
      <c r="AC153" s="106"/>
      <c r="AD153" s="205"/>
      <c r="AE153" s="300"/>
      <c r="AF153" s="301"/>
      <c r="AG153" s="300"/>
      <c r="AH153" s="301"/>
      <c r="AI153" s="124"/>
      <c r="AJ153" s="116"/>
      <c r="AK153" s="314"/>
    </row>
    <row r="154" spans="1:37" ht="15.75" customHeight="1">
      <c r="A154" s="304"/>
      <c r="B154" s="178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127"/>
      <c r="T154" s="128"/>
      <c r="U154" s="117"/>
      <c r="V154" s="118"/>
      <c r="W154" s="128"/>
      <c r="X154" s="216"/>
      <c r="Y154" s="106"/>
      <c r="Z154" s="205"/>
      <c r="AA154" s="300"/>
      <c r="AB154" s="301"/>
      <c r="AC154" s="106"/>
      <c r="AD154" s="205"/>
      <c r="AE154" s="300"/>
      <c r="AF154" s="301"/>
      <c r="AG154" s="300"/>
      <c r="AH154" s="301"/>
      <c r="AI154" s="124"/>
      <c r="AJ154" s="116"/>
      <c r="AK154" s="314"/>
    </row>
    <row r="155" spans="1:37" ht="15.75" customHeight="1">
      <c r="A155" s="304"/>
      <c r="B155" s="178"/>
      <c r="C155" s="298"/>
      <c r="D155" s="299"/>
      <c r="E155" s="107"/>
      <c r="F155" s="13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127"/>
      <c r="T155" s="128"/>
      <c r="U155" s="117"/>
      <c r="V155" s="118"/>
      <c r="W155" s="128"/>
      <c r="X155" s="216"/>
      <c r="Y155" s="106"/>
      <c r="Z155" s="205"/>
      <c r="AA155" s="300"/>
      <c r="AB155" s="301"/>
      <c r="AC155" s="106"/>
      <c r="AD155" s="205"/>
      <c r="AE155" s="300"/>
      <c r="AF155" s="301"/>
      <c r="AG155" s="300"/>
      <c r="AH155" s="301"/>
      <c r="AI155" s="124"/>
      <c r="AJ155" s="116"/>
      <c r="AK155" s="314"/>
    </row>
    <row r="156" spans="1:37" ht="15.75" customHeight="1">
      <c r="A156" s="304"/>
      <c r="B156" s="178"/>
      <c r="C156" s="298"/>
      <c r="D156" s="299"/>
      <c r="E156" s="179"/>
      <c r="F156" s="13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106"/>
      <c r="Z156" s="205"/>
      <c r="AA156" s="300"/>
      <c r="AB156" s="301"/>
      <c r="AC156" s="106"/>
      <c r="AD156" s="205"/>
      <c r="AE156" s="300"/>
      <c r="AF156" s="301"/>
      <c r="AG156" s="300"/>
      <c r="AH156" s="301"/>
      <c r="AI156" s="180"/>
      <c r="AJ156" s="133"/>
      <c r="AK156" s="314"/>
    </row>
    <row r="157" spans="1:37" ht="15.75" customHeight="1" thickBot="1">
      <c r="A157" s="305"/>
      <c r="B157" s="144" t="s">
        <v>124</v>
      </c>
      <c r="C157" s="295"/>
      <c r="D157" s="295"/>
      <c r="E157" s="145"/>
      <c r="F157" s="182"/>
      <c r="G157" s="146"/>
      <c r="H157" s="75"/>
      <c r="I157" s="147">
        <f t="shared" ref="I157:J157" si="59">AVERAGE(I141:I156)</f>
        <v>22.25</v>
      </c>
      <c r="J157" s="148">
        <f t="shared" si="59"/>
        <v>2000</v>
      </c>
      <c r="K157" s="149">
        <f t="shared" ref="K157" si="60">J157/I157</f>
        <v>89.887640449438209</v>
      </c>
      <c r="L157" s="147">
        <f t="shared" ref="L157:M157" si="61">AVERAGE(L141:L156)</f>
        <v>22.25</v>
      </c>
      <c r="M157" s="148">
        <f t="shared" si="61"/>
        <v>1769.772117948984</v>
      </c>
      <c r="N157" s="149">
        <f>M157/L157</f>
        <v>79.540319907819509</v>
      </c>
      <c r="O157" s="150">
        <f>L157-I157</f>
        <v>0</v>
      </c>
      <c r="P157" s="151">
        <f>N157-K157</f>
        <v>-10.3473205416187</v>
      </c>
      <c r="Q157" s="152">
        <f>N157/K157</f>
        <v>0.88488605897449202</v>
      </c>
      <c r="R157" s="310"/>
      <c r="S157" s="153">
        <f>S141</f>
        <v>0.70833333333333337</v>
      </c>
      <c r="T157" s="154">
        <f>INDEX(T141:T156,COUNTA(T141:T156))</f>
        <v>0.8370023148148148</v>
      </c>
      <c r="U157" s="155"/>
      <c r="V157" s="181"/>
      <c r="W157" s="182"/>
      <c r="X157" s="149"/>
      <c r="Y157" s="206">
        <f t="shared" ref="Y157:Z157" si="62">SUM(Y141:Y156)</f>
        <v>0</v>
      </c>
      <c r="Z157" s="207">
        <f t="shared" si="62"/>
        <v>0</v>
      </c>
      <c r="AA157" s="296"/>
      <c r="AB157" s="297"/>
      <c r="AC157" s="206">
        <f t="shared" ref="AC157:AD157" si="63">SUM(AC141:AC156)</f>
        <v>0</v>
      </c>
      <c r="AD157" s="207">
        <f t="shared" si="63"/>
        <v>0</v>
      </c>
      <c r="AE157" s="296"/>
      <c r="AF157" s="297"/>
      <c r="AG157" s="296"/>
      <c r="AH157" s="297"/>
      <c r="AI157" s="183">
        <f>M157-J157</f>
        <v>-230.22788205101597</v>
      </c>
      <c r="AJ157" s="152">
        <f>M157/J157</f>
        <v>0.88488605897449202</v>
      </c>
      <c r="AK157" s="315"/>
    </row>
    <row r="159" spans="1:37">
      <c r="AA159" s="294" t="s">
        <v>165</v>
      </c>
      <c r="AB159" s="294"/>
      <c r="AE159" s="5" t="s">
        <v>226</v>
      </c>
      <c r="AF159" s="190"/>
      <c r="AG159" s="190"/>
      <c r="AH159" s="190"/>
    </row>
    <row r="160" spans="1:37">
      <c r="AA160" s="294" t="s">
        <v>166</v>
      </c>
      <c r="AB160" s="294"/>
      <c r="AE160" s="5" t="s">
        <v>227</v>
      </c>
      <c r="AF160" s="190"/>
      <c r="AG160" s="190"/>
      <c r="AH160" s="190"/>
    </row>
    <row r="161" spans="27:34">
      <c r="AA161" s="294" t="s">
        <v>167</v>
      </c>
      <c r="AB161" s="294"/>
      <c r="AE161" s="5" t="s">
        <v>228</v>
      </c>
      <c r="AF161" s="190"/>
      <c r="AG161" s="190"/>
      <c r="AH161" s="190"/>
    </row>
    <row r="162" spans="27:34">
      <c r="AA162" s="294" t="s">
        <v>168</v>
      </c>
      <c r="AB162" s="294"/>
      <c r="AE162" s="5" t="s">
        <v>229</v>
      </c>
      <c r="AF162" s="190"/>
      <c r="AG162" s="190"/>
      <c r="AH162" s="190"/>
    </row>
    <row r="163" spans="27:34">
      <c r="AA163" s="294" t="s">
        <v>169</v>
      </c>
      <c r="AB163" s="294"/>
      <c r="AE163" s="5" t="s">
        <v>230</v>
      </c>
      <c r="AF163" s="190"/>
      <c r="AG163" s="190"/>
      <c r="AH163" s="190"/>
    </row>
    <row r="164" spans="27:34">
      <c r="AA164" s="294" t="s">
        <v>170</v>
      </c>
      <c r="AB164" s="294"/>
      <c r="AE164" s="5" t="s">
        <v>231</v>
      </c>
      <c r="AF164" s="190"/>
      <c r="AG164" s="190"/>
      <c r="AH164" s="190"/>
    </row>
    <row r="165" spans="27:34">
      <c r="AA165" s="294" t="s">
        <v>171</v>
      </c>
      <c r="AB165" s="294"/>
      <c r="AE165" s="221" t="s">
        <v>232</v>
      </c>
      <c r="AF165" s="190"/>
      <c r="AG165" s="190"/>
      <c r="AH165" s="190"/>
    </row>
    <row r="166" spans="27:34">
      <c r="AA166" s="294" t="s">
        <v>172</v>
      </c>
      <c r="AB166" s="294"/>
      <c r="AE166" s="221" t="s">
        <v>233</v>
      </c>
      <c r="AF166" s="190"/>
      <c r="AG166" s="190"/>
      <c r="AH166" s="190"/>
    </row>
    <row r="167" spans="27:34">
      <c r="AA167" s="294" t="s">
        <v>173</v>
      </c>
      <c r="AB167" s="294"/>
      <c r="AE167" s="221" t="s">
        <v>234</v>
      </c>
      <c r="AF167" s="190"/>
      <c r="AG167" s="190"/>
      <c r="AH167" s="190"/>
    </row>
    <row r="168" spans="27:34">
      <c r="AA168" s="294" t="s">
        <v>174</v>
      </c>
      <c r="AB168" s="294"/>
      <c r="AE168" s="221"/>
      <c r="AF168" s="190"/>
      <c r="AG168" s="190"/>
      <c r="AH168" s="190"/>
    </row>
    <row r="169" spans="27:34">
      <c r="AA169" s="294" t="s">
        <v>175</v>
      </c>
      <c r="AB169" s="294"/>
      <c r="AE169" s="221"/>
      <c r="AF169" s="190"/>
      <c r="AG169" s="190"/>
      <c r="AH169" s="190"/>
    </row>
    <row r="170" spans="27:34">
      <c r="AA170" s="294" t="s">
        <v>176</v>
      </c>
      <c r="AB170" s="294"/>
      <c r="AE170" s="190"/>
      <c r="AF170" s="190"/>
      <c r="AG170" s="190"/>
      <c r="AH170" s="190"/>
    </row>
    <row r="171" spans="27:34">
      <c r="AA171" s="294" t="s">
        <v>177</v>
      </c>
      <c r="AB171" s="294"/>
      <c r="AE171" s="190"/>
      <c r="AF171" s="190"/>
      <c r="AG171" s="190"/>
      <c r="AH171" s="190"/>
    </row>
  </sheetData>
  <mergeCells count="690"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  <mergeCell ref="C156:D156"/>
    <mergeCell ref="AA156:AB156"/>
    <mergeCell ref="AE156:AF156"/>
    <mergeCell ref="AG156:AH156"/>
    <mergeCell ref="C157:D157"/>
    <mergeCell ref="AA157:AB157"/>
    <mergeCell ref="AE157:AF157"/>
    <mergeCell ref="AG157:AH157"/>
    <mergeCell ref="C154:D154"/>
    <mergeCell ref="AA154:AB154"/>
    <mergeCell ref="AE154:AF154"/>
    <mergeCell ref="AG154:AH154"/>
    <mergeCell ref="C155:D155"/>
    <mergeCell ref="AA155:AB155"/>
    <mergeCell ref="AE155:AF155"/>
    <mergeCell ref="AG155:AH155"/>
    <mergeCell ref="C153:D153"/>
    <mergeCell ref="AA153:AB153"/>
    <mergeCell ref="AE153:AF153"/>
    <mergeCell ref="AG153:AH153"/>
    <mergeCell ref="C150:D150"/>
    <mergeCell ref="AA150:AB150"/>
    <mergeCell ref="AE150:AF150"/>
    <mergeCell ref="AG150:AH150"/>
    <mergeCell ref="C151:D151"/>
    <mergeCell ref="AA151:AB151"/>
    <mergeCell ref="AE151:AF151"/>
    <mergeCell ref="AG151:AH151"/>
    <mergeCell ref="AK141:AK157"/>
    <mergeCell ref="C142:D142"/>
    <mergeCell ref="AA142:AB142"/>
    <mergeCell ref="AE142:AF142"/>
    <mergeCell ref="AG142:AH142"/>
    <mergeCell ref="C143:D143"/>
    <mergeCell ref="AA143:AB143"/>
    <mergeCell ref="AE143:AF143"/>
    <mergeCell ref="AG143:AH143"/>
    <mergeCell ref="C144:D144"/>
    <mergeCell ref="C148:D148"/>
    <mergeCell ref="AA148:AB148"/>
    <mergeCell ref="AE148:AF148"/>
    <mergeCell ref="AG148:AH148"/>
    <mergeCell ref="C149:D149"/>
    <mergeCell ref="AA149:AB149"/>
    <mergeCell ref="AE149:AF149"/>
    <mergeCell ref="AG149:AH149"/>
    <mergeCell ref="C146:D146"/>
    <mergeCell ref="AA146:AB146"/>
    <mergeCell ref="AE146:AF146"/>
    <mergeCell ref="AG146:AH146"/>
    <mergeCell ref="C147:D147"/>
    <mergeCell ref="AA147:AB147"/>
    <mergeCell ref="C140:D140"/>
    <mergeCell ref="AA140:AB140"/>
    <mergeCell ref="AE140:AF140"/>
    <mergeCell ref="AG140:AH140"/>
    <mergeCell ref="A141:A157"/>
    <mergeCell ref="C141:D141"/>
    <mergeCell ref="R141:R157"/>
    <mergeCell ref="AA141:AB141"/>
    <mergeCell ref="AE141:AF141"/>
    <mergeCell ref="AG141:AH141"/>
    <mergeCell ref="A124:A140"/>
    <mergeCell ref="AA144:AB144"/>
    <mergeCell ref="AE144:AF144"/>
    <mergeCell ref="AG144:AH144"/>
    <mergeCell ref="C145:D145"/>
    <mergeCell ref="AA145:AB145"/>
    <mergeCell ref="AE145:AF145"/>
    <mergeCell ref="AG145:AH145"/>
    <mergeCell ref="AE147:AF147"/>
    <mergeCell ref="AG147:AH147"/>
    <mergeCell ref="C152:D152"/>
    <mergeCell ref="AA152:AB152"/>
    <mergeCell ref="AE152:AF152"/>
    <mergeCell ref="AG152:AH152"/>
    <mergeCell ref="C138:D138"/>
    <mergeCell ref="AA138:AB138"/>
    <mergeCell ref="AE138:AF138"/>
    <mergeCell ref="AG138:AH138"/>
    <mergeCell ref="C139:D139"/>
    <mergeCell ref="AA139:AB139"/>
    <mergeCell ref="AE139:AF139"/>
    <mergeCell ref="AG139:AH139"/>
    <mergeCell ref="C136:D136"/>
    <mergeCell ref="AA136:AB136"/>
    <mergeCell ref="AE136:AF136"/>
    <mergeCell ref="AG136:AH136"/>
    <mergeCell ref="C137:D137"/>
    <mergeCell ref="AA137:AB137"/>
    <mergeCell ref="AE137:AF137"/>
    <mergeCell ref="AG137:AH137"/>
    <mergeCell ref="C134:D134"/>
    <mergeCell ref="AA134:AB134"/>
    <mergeCell ref="AE134:AF134"/>
    <mergeCell ref="AG134:AH134"/>
    <mergeCell ref="C135:D135"/>
    <mergeCell ref="AA135:AB135"/>
    <mergeCell ref="AE135:AF135"/>
    <mergeCell ref="AG135:AH135"/>
    <mergeCell ref="C132:D132"/>
    <mergeCell ref="AA132:AB132"/>
    <mergeCell ref="AE132:AF132"/>
    <mergeCell ref="AG132:AH132"/>
    <mergeCell ref="C133:D133"/>
    <mergeCell ref="AA133:AB133"/>
    <mergeCell ref="AE133:AF133"/>
    <mergeCell ref="AG133:AH133"/>
    <mergeCell ref="AA131:AB131"/>
    <mergeCell ref="AE131:AF131"/>
    <mergeCell ref="AG131:AH131"/>
    <mergeCell ref="AA128:AB128"/>
    <mergeCell ref="AE128:AF128"/>
    <mergeCell ref="AG128:AH128"/>
    <mergeCell ref="C129:D129"/>
    <mergeCell ref="AA129:AB129"/>
    <mergeCell ref="AE129:AF129"/>
    <mergeCell ref="AG129:AH129"/>
    <mergeCell ref="AK124:AK140"/>
    <mergeCell ref="C125:D125"/>
    <mergeCell ref="AA125:AB125"/>
    <mergeCell ref="AE125:AF125"/>
    <mergeCell ref="AG125:AH125"/>
    <mergeCell ref="C126:D126"/>
    <mergeCell ref="AA126:AB126"/>
    <mergeCell ref="AE126:AF126"/>
    <mergeCell ref="AG126:AH126"/>
    <mergeCell ref="C127:D127"/>
    <mergeCell ref="C124:D124"/>
    <mergeCell ref="R124:R140"/>
    <mergeCell ref="AA124:AB124"/>
    <mergeCell ref="AE124:AF124"/>
    <mergeCell ref="AG124:AH124"/>
    <mergeCell ref="AA127:AB127"/>
    <mergeCell ref="AE127:AF127"/>
    <mergeCell ref="AG127:AH127"/>
    <mergeCell ref="C128:D128"/>
    <mergeCell ref="C130:D130"/>
    <mergeCell ref="AA130:AB130"/>
    <mergeCell ref="AE130:AF130"/>
    <mergeCell ref="AG130:AH130"/>
    <mergeCell ref="C131:D131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</mergeCells>
  <phoneticPr fontId="5" type="noConversion"/>
  <conditionalFormatting sqref="O5:O157">
    <cfRule type="cellIs" dxfId="590" priority="3" operator="greaterThan">
      <formula>0</formula>
    </cfRule>
  </conditionalFormatting>
  <conditionalFormatting sqref="P5:P157 AI5:AI157">
    <cfRule type="cellIs" dxfId="589" priority="6" operator="lessThan">
      <formula>0</formula>
    </cfRule>
  </conditionalFormatting>
  <conditionalFormatting sqref="Q5:Q157 AJ5:AJ157">
    <cfRule type="cellIs" dxfId="588" priority="4" operator="greaterThan">
      <formula>1</formula>
    </cfRule>
    <cfRule type="cellIs" dxfId="587" priority="5" operator="lessThan">
      <formula>0.8</formula>
    </cfRule>
  </conditionalFormatting>
  <conditionalFormatting sqref="R5:R157 AK107:AK124">
    <cfRule type="cellIs" dxfId="586" priority="7" operator="lessThan">
      <formula>0.8</formula>
    </cfRule>
  </conditionalFormatting>
  <conditionalFormatting sqref="AK5:AK22 AK56:AK91">
    <cfRule type="cellIs" dxfId="585" priority="8" operator="lessThan">
      <formula>0.8</formula>
    </cfRule>
  </conditionalFormatting>
  <conditionalFormatting sqref="AK39">
    <cfRule type="cellIs" dxfId="584" priority="11" operator="lessThan">
      <formula>0.8</formula>
    </cfRule>
  </conditionalFormatting>
  <conditionalFormatting sqref="AK54">
    <cfRule type="cellIs" dxfId="583" priority="10" operator="lessThan">
      <formula>0.8</formula>
    </cfRule>
  </conditionalFormatting>
  <conditionalFormatting sqref="AK97:AK105">
    <cfRule type="cellIs" dxfId="582" priority="9" operator="lessThan">
      <formula>0.8</formula>
    </cfRule>
  </conditionalFormatting>
  <conditionalFormatting sqref="AK139">
    <cfRule type="cellIs" dxfId="581" priority="2" operator="lessThan">
      <formula>0.8</formula>
    </cfRule>
  </conditionalFormatting>
  <conditionalFormatting sqref="AK141:AK157">
    <cfRule type="cellIs" dxfId="580" priority="1" operator="lessThan">
      <formula>0.8</formula>
    </cfRule>
  </conditionalFormatting>
  <dataValidations count="2">
    <dataValidation type="list" allowBlank="1" showInputMessage="1" showErrorMessage="1" sqref="AA5:AB157" xr:uid="{122058A4-10D4-4C32-8810-83FCFBE9BC11}">
      <formula1>$AA$159:$AA$171</formula1>
    </dataValidation>
    <dataValidation type="list" allowBlank="1" showInputMessage="1" showErrorMessage="1" sqref="AE5:AH157" xr:uid="{9C8974FD-ED4F-4DC1-BE64-99A450C82A87}">
      <formula1>$AE$159:$AE$167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5F47B-8273-4686-89F6-AB26AD162E00}">
  <sheetPr>
    <tabColor theme="8" tint="0.59999389629810485"/>
  </sheetPr>
  <dimension ref="B1:AR42"/>
  <sheetViews>
    <sheetView zoomScale="70" zoomScaleNormal="70" workbookViewId="0">
      <selection activeCell="L43" sqref="L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245</v>
      </c>
      <c r="D3" s="284"/>
      <c r="E3" s="3" t="s">
        <v>3</v>
      </c>
      <c r="F3" s="285">
        <f>'1222(18度C)'!D1+'1222(4度C)'!D1</f>
        <v>180342</v>
      </c>
      <c r="G3" s="286"/>
      <c r="H3" s="3" t="s">
        <v>4</v>
      </c>
      <c r="I3" s="287">
        <f>'1222(18度C)'!F1+'1222(4度C)'!F1</f>
        <v>5732376.4899999984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456.77596824681024</v>
      </c>
      <c r="F6" s="259" t="e">
        <f>AVERAGE(#REF!,D14:K14)</f>
        <v>#REF!</v>
      </c>
      <c r="G6" s="260">
        <f>AVERAGE(D14:K14)</f>
        <v>181.42515047576811</v>
      </c>
      <c r="H6" s="261"/>
      <c r="I6" s="260">
        <f>AVERAGE(L14:O14)</f>
        <v>96.629213483146074</v>
      </c>
      <c r="J6" s="261"/>
      <c r="K6" s="260">
        <f>AVERAGE(D32:O32)</f>
        <v>697.61157796451914</v>
      </c>
      <c r="L6" s="261"/>
      <c r="M6" s="260">
        <f>AVERAGE(P32:X32)</f>
        <v>762.44939271255066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403.64266099997468</v>
      </c>
      <c r="F7" s="255" t="e">
        <f>AVERAGE(#REF!,D15:K15)</f>
        <v>#REF!</v>
      </c>
      <c r="G7" s="256">
        <f>AVERAGE(D15:K15)</f>
        <v>162.77675209027856</v>
      </c>
      <c r="H7" s="257"/>
      <c r="I7" s="256">
        <f>AVERAGE(L15:O15)</f>
        <v>83.225730356992344</v>
      </c>
      <c r="J7" s="257"/>
      <c r="K7" s="256">
        <f>AVERAGE(D33:O33)</f>
        <v>615.68683351602976</v>
      </c>
      <c r="L7" s="257"/>
      <c r="M7" s="256">
        <f>AVERAGE(P33:X33)</f>
        <v>672.88773756134435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0.88121851217945657</v>
      </c>
      <c r="F8" s="264" t="e">
        <f>AVERAGE(D16:K16,#REF!)</f>
        <v>#REF!</v>
      </c>
      <c r="G8" s="243">
        <f>AVERAGE(D16:K16)</f>
        <v>0.89009735306880355</v>
      </c>
      <c r="H8" s="244"/>
      <c r="I8" s="243">
        <f>AVERAGE(L16:O16)</f>
        <v>0.86079271856841499</v>
      </c>
      <c r="J8" s="244"/>
      <c r="K8" s="243">
        <f>AVERAGE(D34:O34)</f>
        <v>0.88290200594755197</v>
      </c>
      <c r="L8" s="244"/>
      <c r="M8" s="243">
        <f>AVERAGE(P34:X34)</f>
        <v>0.88113588551076938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>
        <v>120.75471698113208</v>
      </c>
      <c r="E14" s="28">
        <v>80</v>
      </c>
      <c r="F14" s="28">
        <v>97.560975609756099</v>
      </c>
      <c r="G14" s="28">
        <v>86.956521739130437</v>
      </c>
      <c r="H14" s="28">
        <v>103.27868852459017</v>
      </c>
      <c r="I14" s="28">
        <v>600</v>
      </c>
      <c r="J14" s="28" t="s">
        <v>43</v>
      </c>
      <c r="K14" s="29" t="s">
        <v>43</v>
      </c>
      <c r="L14" s="27" t="s">
        <v>43</v>
      </c>
      <c r="M14" s="30">
        <v>105.26315789473684</v>
      </c>
      <c r="N14" s="28">
        <v>94.736842105263165</v>
      </c>
      <c r="O14" s="31">
        <v>89.887640449438209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>
        <v>107.35328101795828</v>
      </c>
      <c r="E15" s="35">
        <v>71.105020416577787</v>
      </c>
      <c r="F15" s="35">
        <v>86.416087182973442</v>
      </c>
      <c r="G15" s="35">
        <v>77.045511003097417</v>
      </c>
      <c r="H15" s="35">
        <v>91.451387968324525</v>
      </c>
      <c r="I15" s="35">
        <v>543.2892249527398</v>
      </c>
      <c r="J15" s="35" t="s">
        <v>43</v>
      </c>
      <c r="K15" s="36" t="s">
        <v>43</v>
      </c>
      <c r="L15" s="34" t="s">
        <v>43</v>
      </c>
      <c r="M15" s="37">
        <v>93.214925377900258</v>
      </c>
      <c r="N15" s="35">
        <v>76.928208972210555</v>
      </c>
      <c r="O15" s="38">
        <v>79.534056720866204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>
        <f t="shared" ref="D16:I16" si="0">D15/D14</f>
        <v>0.88901935842996704</v>
      </c>
      <c r="E16" s="43">
        <f t="shared" si="0"/>
        <v>0.88881275520722236</v>
      </c>
      <c r="F16" s="43">
        <f t="shared" si="0"/>
        <v>0.88576489362547772</v>
      </c>
      <c r="G16" s="43">
        <f t="shared" si="0"/>
        <v>0.88602337653562024</v>
      </c>
      <c r="H16" s="43">
        <f t="shared" si="0"/>
        <v>0.88548169302663426</v>
      </c>
      <c r="I16" s="43">
        <f t="shared" si="0"/>
        <v>0.90548204158789969</v>
      </c>
      <c r="J16" s="43" t="s">
        <v>43</v>
      </c>
      <c r="K16" s="44" t="s">
        <v>43</v>
      </c>
      <c r="L16" s="42" t="s">
        <v>43</v>
      </c>
      <c r="M16" s="45">
        <f t="shared" ref="M16:O16" si="1">M15/M14</f>
        <v>0.88554179109005249</v>
      </c>
      <c r="N16" s="43">
        <f t="shared" si="1"/>
        <v>0.81201998359555583</v>
      </c>
      <c r="O16" s="46">
        <f t="shared" si="1"/>
        <v>0.88481638101963644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>
        <v>0.29166666666666669</v>
      </c>
      <c r="E17" s="48">
        <v>0.29166666666666669</v>
      </c>
      <c r="F17" s="48">
        <v>0.29166666666666669</v>
      </c>
      <c r="G17" s="48">
        <v>0.29166666666666669</v>
      </c>
      <c r="H17" s="48">
        <v>0.29166666666666669</v>
      </c>
      <c r="I17" s="48">
        <v>0.32222222222222219</v>
      </c>
      <c r="J17" s="48" t="s">
        <v>43</v>
      </c>
      <c r="K17" s="48" t="s">
        <v>43</v>
      </c>
      <c r="L17" s="47" t="s">
        <v>43</v>
      </c>
      <c r="M17" s="49">
        <v>0.70833333333333337</v>
      </c>
      <c r="N17" s="48">
        <v>0.7086689814814815</v>
      </c>
      <c r="O17" s="50">
        <v>0.70864583333333331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>
        <v>0.54861111111111116</v>
      </c>
      <c r="E18" s="48">
        <v>0.60428240740740746</v>
      </c>
      <c r="F18" s="48">
        <v>0.48714120370370373</v>
      </c>
      <c r="G18" s="48">
        <v>0.59861111111111109</v>
      </c>
      <c r="H18" s="48">
        <v>0.49513888888888891</v>
      </c>
      <c r="I18" s="48">
        <v>0.34059027777777778</v>
      </c>
      <c r="J18" s="48" t="s">
        <v>43</v>
      </c>
      <c r="K18" s="48" t="s">
        <v>43</v>
      </c>
      <c r="L18" s="47" t="s">
        <v>43</v>
      </c>
      <c r="M18" s="49">
        <v>0.86458333333333337</v>
      </c>
      <c r="N18" s="48">
        <v>0.86388888888888893</v>
      </c>
      <c r="O18" s="50">
        <v>0.85555555555555551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>
        <v>17.666666666666668</v>
      </c>
      <c r="E23" s="64">
        <v>25</v>
      </c>
      <c r="F23" s="64">
        <v>20.5</v>
      </c>
      <c r="G23" s="64">
        <v>23</v>
      </c>
      <c r="H23" s="64">
        <v>20.333333333333332</v>
      </c>
      <c r="I23" s="64">
        <v>6</v>
      </c>
      <c r="J23" s="64" t="s">
        <v>43</v>
      </c>
      <c r="K23" s="65" t="s">
        <v>43</v>
      </c>
      <c r="L23" s="63" t="s">
        <v>43</v>
      </c>
      <c r="M23" s="66">
        <v>19</v>
      </c>
      <c r="N23" s="64">
        <v>19</v>
      </c>
      <c r="O23" s="67">
        <v>22.25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268.25396825396825</v>
      </c>
      <c r="H32" s="28">
        <v>433.33333333333331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715.38461538461547</v>
      </c>
      <c r="U32" s="28" t="s">
        <v>43</v>
      </c>
      <c r="V32" s="28">
        <v>825</v>
      </c>
      <c r="W32" s="28">
        <v>969.23076923076928</v>
      </c>
      <c r="X32" s="31">
        <v>1050</v>
      </c>
    </row>
    <row r="33" spans="2:24" ht="39.6" customHeight="1">
      <c r="B33" s="240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233.99643142783518</v>
      </c>
      <c r="H33" s="35">
        <v>385.80933605576269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693.589605081836</v>
      </c>
      <c r="N33" s="35">
        <v>1001.7670638051383</v>
      </c>
      <c r="O33" s="35">
        <v>763.27173120957718</v>
      </c>
      <c r="P33" s="34">
        <v>219.28280919594138</v>
      </c>
      <c r="Q33" s="35" t="s">
        <v>43</v>
      </c>
      <c r="R33" s="35" t="s">
        <v>43</v>
      </c>
      <c r="S33" s="35" t="s">
        <v>43</v>
      </c>
      <c r="T33" s="35">
        <v>635.25720191342612</v>
      </c>
      <c r="U33" s="35" t="s">
        <v>43</v>
      </c>
      <c r="V33" s="35">
        <v>736.00407775300664</v>
      </c>
      <c r="W33" s="35">
        <v>858.58231926413475</v>
      </c>
      <c r="X33" s="38">
        <v>915.3122796802129</v>
      </c>
    </row>
    <row r="34" spans="2:24" ht="40.15" customHeight="1">
      <c r="B34" s="240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0.87229438934636783</v>
      </c>
      <c r="H34" s="43">
        <f>H33/H32</f>
        <v>0.89032923705176004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0.89325933987812212</v>
      </c>
      <c r="N34" s="43">
        <f>N33/N32</f>
        <v>0.87110179461316373</v>
      </c>
      <c r="O34" s="43">
        <f>O33/O32</f>
        <v>0.88752526884834559</v>
      </c>
      <c r="P34" s="42">
        <f>P33/P32</f>
        <v>0.86799445306726797</v>
      </c>
      <c r="Q34" s="43" t="s">
        <v>43</v>
      </c>
      <c r="R34" s="43" t="s">
        <v>43</v>
      </c>
      <c r="S34" s="43" t="s">
        <v>43</v>
      </c>
      <c r="T34" s="43">
        <f>T33/T32</f>
        <v>0.88799393815855254</v>
      </c>
      <c r="U34" s="43" t="s">
        <v>43</v>
      </c>
      <c r="V34" s="43">
        <f>V33/V32</f>
        <v>0.89212615485212932</v>
      </c>
      <c r="W34" s="43">
        <f>W33/W32</f>
        <v>0.88583890082807548</v>
      </c>
      <c r="X34" s="46">
        <f>X33/X32</f>
        <v>0.87172598064782181</v>
      </c>
    </row>
    <row r="35" spans="2:24" ht="17.25" customHeight="1">
      <c r="B35" s="225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0.34401620370370373</v>
      </c>
      <c r="H35" s="48">
        <v>0.25012731481481482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0.25</v>
      </c>
      <c r="N35" s="48">
        <v>0.16666666666666666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>
        <v>0.70856481481481481</v>
      </c>
      <c r="U35" s="48" t="s">
        <v>43</v>
      </c>
      <c r="V35" s="48">
        <v>0.70846064814814813</v>
      </c>
      <c r="W35" s="48">
        <v>0.70846064814814813</v>
      </c>
      <c r="X35" s="50">
        <v>0.70833333333333337</v>
      </c>
    </row>
    <row r="36" spans="2:24" ht="17.25" customHeight="1">
      <c r="B36" s="226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0.49518518518518517</v>
      </c>
      <c r="H36" s="48">
        <v>0.3034722222222222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0.43495370370370373</v>
      </c>
      <c r="N36" s="48">
        <v>0.4236111111111111</v>
      </c>
      <c r="O36" s="48">
        <v>0.40765046296296298</v>
      </c>
      <c r="P36" s="47">
        <v>0.82430555555555551</v>
      </c>
      <c r="Q36" s="48" t="s">
        <v>43</v>
      </c>
      <c r="R36" s="48" t="s">
        <v>43</v>
      </c>
      <c r="S36" s="48" t="s">
        <v>43</v>
      </c>
      <c r="T36" s="48">
        <v>0.90498842592592588</v>
      </c>
      <c r="U36" s="48" t="s">
        <v>43</v>
      </c>
      <c r="V36" s="48">
        <v>0.91328703703703706</v>
      </c>
      <c r="W36" s="48">
        <v>1.0229166666666667</v>
      </c>
      <c r="X36" s="50">
        <v>1.0173611111111112</v>
      </c>
    </row>
    <row r="37" spans="2:24" ht="17.25" customHeight="1">
      <c r="B37" s="226" t="s">
        <v>54</v>
      </c>
      <c r="C37" s="227"/>
      <c r="D37" s="64" t="s">
        <v>43</v>
      </c>
      <c r="E37" s="64" t="s">
        <v>43</v>
      </c>
      <c r="F37" s="64" t="s">
        <v>43</v>
      </c>
      <c r="G37" s="64">
        <v>12.6</v>
      </c>
      <c r="H37" s="64">
        <v>6</v>
      </c>
      <c r="I37" s="64" t="s">
        <v>43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4</v>
      </c>
      <c r="W37" s="64">
        <v>3.25</v>
      </c>
      <c r="X37" s="67">
        <v>3.3333333333333335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8596-8978-412A-B91E-7657171106D6}">
  <sheetPr>
    <tabColor theme="8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pane="bottomLeft" activeCell="L43" sqref="L43"/>
      <selection activeCell="L43" sqref="L43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SUM(F5:F174)</f>
        <v>115732</v>
      </c>
      <c r="E1" s="94" t="s">
        <v>4</v>
      </c>
      <c r="F1" s="95">
        <f>SUM(G5:G174)</f>
        <v>2288805.9999999991</v>
      </c>
      <c r="G1" s="96" t="s">
        <v>85</v>
      </c>
      <c r="H1" s="97">
        <f>L21+L38+L55+L72+L89+L106+L123+L140+L157+L174</f>
        <v>58.766666666666673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46013</v>
      </c>
      <c r="B2" s="353"/>
      <c r="C2" s="98" t="s">
        <v>41</v>
      </c>
      <c r="D2" s="99">
        <f>AVERAGE(N21,N38,N55,N72,N89,N106,N123,N140,N157,N174)</f>
        <v>644.287285538687</v>
      </c>
      <c r="E2" s="99" t="s">
        <v>92</v>
      </c>
      <c r="F2" s="100">
        <f>F1/D1</f>
        <v>19.776777382227898</v>
      </c>
      <c r="G2" s="101" t="s">
        <v>93</v>
      </c>
      <c r="H2" s="102">
        <f>COUNT(H5:H174)</f>
        <v>3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16" t="s">
        <v>115</v>
      </c>
      <c r="B5" s="106" t="s">
        <v>116</v>
      </c>
      <c r="C5" s="306" t="s">
        <v>117</v>
      </c>
      <c r="D5" s="307"/>
      <c r="E5" s="107">
        <v>19.7</v>
      </c>
      <c r="F5" s="108">
        <v>886</v>
      </c>
      <c r="G5" s="109">
        <f t="shared" ref="G5:G9" si="0">E5*F5</f>
        <v>17454.2</v>
      </c>
      <c r="H5" s="26"/>
      <c r="I5" s="110">
        <v>6</v>
      </c>
      <c r="J5" s="111">
        <v>2500</v>
      </c>
      <c r="K5" s="112">
        <f t="shared" ref="K5:K9" si="1">J5/I5</f>
        <v>416.66666666666669</v>
      </c>
      <c r="L5" s="113">
        <v>6</v>
      </c>
      <c r="M5" s="111">
        <f>F5/V5*60</f>
        <v>2250.9527170077663</v>
      </c>
      <c r="N5" s="112">
        <f>M5/L5</f>
        <v>375.15878616796107</v>
      </c>
      <c r="O5" s="114">
        <f>L5-I5</f>
        <v>0</v>
      </c>
      <c r="P5" s="115">
        <f>N5-K5</f>
        <v>-41.507880498705617</v>
      </c>
      <c r="Q5" s="116">
        <f>N5/K5</f>
        <v>0.90038108680310658</v>
      </c>
      <c r="R5" s="308">
        <f>Q21</f>
        <v>0.87229438934636783</v>
      </c>
      <c r="S5" s="47">
        <v>0.34401620370370373</v>
      </c>
      <c r="T5" s="48">
        <v>0.36041666666666666</v>
      </c>
      <c r="U5" s="117">
        <v>4.9333333333333584</v>
      </c>
      <c r="V5" s="118">
        <v>23.616666666666628</v>
      </c>
      <c r="W5" s="119"/>
      <c r="X5" s="123"/>
      <c r="Y5" s="311"/>
      <c r="Z5" s="312"/>
      <c r="AA5" s="121">
        <f>M5-J5</f>
        <v>-249.0472829922337</v>
      </c>
      <c r="AB5" s="171">
        <f>M5/J5</f>
        <v>0.90038108680310647</v>
      </c>
      <c r="AC5" s="313">
        <f>AB21</f>
        <v>0.87229438934636783</v>
      </c>
    </row>
    <row r="6" spans="1:29" ht="15.75" customHeight="1">
      <c r="A6" s="317"/>
      <c r="B6" s="106" t="s">
        <v>118</v>
      </c>
      <c r="C6" s="298" t="s">
        <v>119</v>
      </c>
      <c r="D6" s="299"/>
      <c r="E6" s="107">
        <v>28.57</v>
      </c>
      <c r="F6" s="108">
        <v>2968</v>
      </c>
      <c r="G6" s="109">
        <f t="shared" si="0"/>
        <v>84795.76</v>
      </c>
      <c r="H6" s="26"/>
      <c r="I6" s="110">
        <v>12</v>
      </c>
      <c r="J6" s="111">
        <v>3600</v>
      </c>
      <c r="K6" s="112">
        <f t="shared" si="1"/>
        <v>300</v>
      </c>
      <c r="L6" s="113">
        <v>12</v>
      </c>
      <c r="M6" s="111">
        <f>F6/V6*60</f>
        <v>3109.6623981373673</v>
      </c>
      <c r="N6" s="112">
        <f>M6/L6</f>
        <v>259.13853317811396</v>
      </c>
      <c r="O6" s="114">
        <f>L6-I6</f>
        <v>0</v>
      </c>
      <c r="P6" s="115">
        <f>N6-K6</f>
        <v>-40.86146682188604</v>
      </c>
      <c r="Q6" s="116">
        <f>N6/K6</f>
        <v>0.86379511059371317</v>
      </c>
      <c r="R6" s="309"/>
      <c r="S6" s="47">
        <v>0.36388888888888887</v>
      </c>
      <c r="T6" s="48">
        <v>0.40365740740740741</v>
      </c>
      <c r="U6" s="117">
        <v>4.9999999999999822</v>
      </c>
      <c r="V6" s="118">
        <v>57.266666666666694</v>
      </c>
      <c r="W6" s="119"/>
      <c r="X6" s="123"/>
      <c r="Y6" s="300"/>
      <c r="Z6" s="301"/>
      <c r="AA6" s="124">
        <f>M6-J6</f>
        <v>-490.33760186263271</v>
      </c>
      <c r="AB6" s="116">
        <f>M6/J6</f>
        <v>0.86379511059371317</v>
      </c>
      <c r="AC6" s="314"/>
    </row>
    <row r="7" spans="1:29" ht="15.75" customHeight="1">
      <c r="A7" s="317"/>
      <c r="B7" s="106" t="s">
        <v>116</v>
      </c>
      <c r="C7" s="298" t="s">
        <v>120</v>
      </c>
      <c r="D7" s="299"/>
      <c r="E7" s="107">
        <v>29.85</v>
      </c>
      <c r="F7" s="108">
        <v>2316</v>
      </c>
      <c r="G7" s="109">
        <f t="shared" si="0"/>
        <v>69132.600000000006</v>
      </c>
      <c r="H7" s="26"/>
      <c r="I7" s="110">
        <v>17</v>
      </c>
      <c r="J7" s="111">
        <v>3600</v>
      </c>
      <c r="K7" s="112">
        <f t="shared" si="1"/>
        <v>211.76470588235293</v>
      </c>
      <c r="L7" s="113">
        <v>17</v>
      </c>
      <c r="M7" s="111">
        <f>F7/V7*60</f>
        <v>3118.0254300673178</v>
      </c>
      <c r="N7" s="112">
        <f>M7/L7</f>
        <v>183.41326059219517</v>
      </c>
      <c r="O7" s="114">
        <f>L7-I7</f>
        <v>0</v>
      </c>
      <c r="P7" s="115">
        <f>N7-K7</f>
        <v>-28.351445290157756</v>
      </c>
      <c r="Q7" s="116">
        <f>N7/K7</f>
        <v>0.86611817501869948</v>
      </c>
      <c r="R7" s="309"/>
      <c r="S7" s="47">
        <v>0.4072453703703704</v>
      </c>
      <c r="T7" s="48">
        <v>0.43819444444444444</v>
      </c>
      <c r="U7" s="117">
        <v>5.1666666666667016</v>
      </c>
      <c r="V7" s="118">
        <v>44.566666666666627</v>
      </c>
      <c r="W7" s="119"/>
      <c r="X7" s="123"/>
      <c r="Y7" s="300"/>
      <c r="Z7" s="301"/>
      <c r="AA7" s="124">
        <f>M7-J7</f>
        <v>-481.97456993268224</v>
      </c>
      <c r="AB7" s="116">
        <f>M7/J7</f>
        <v>0.86611817501869937</v>
      </c>
      <c r="AC7" s="314"/>
    </row>
    <row r="8" spans="1:29" ht="15.75" customHeight="1">
      <c r="A8" s="317"/>
      <c r="B8" s="106" t="s">
        <v>116</v>
      </c>
      <c r="C8" s="298" t="s">
        <v>121</v>
      </c>
      <c r="D8" s="299"/>
      <c r="E8" s="107">
        <v>29.52</v>
      </c>
      <c r="F8" s="108">
        <v>2202</v>
      </c>
      <c r="G8" s="109">
        <f t="shared" si="0"/>
        <v>65003.040000000001</v>
      </c>
      <c r="H8" s="13"/>
      <c r="I8" s="110">
        <v>17</v>
      </c>
      <c r="J8" s="111">
        <v>3600</v>
      </c>
      <c r="K8" s="112">
        <f t="shared" si="1"/>
        <v>211.76470588235293</v>
      </c>
      <c r="L8" s="126">
        <v>17</v>
      </c>
      <c r="M8" s="111">
        <f>F8/V8*60</f>
        <v>3117.2630751081369</v>
      </c>
      <c r="N8" s="112">
        <f>M8/L8</f>
        <v>183.3684161828316</v>
      </c>
      <c r="O8" s="114">
        <f>L8-I8</f>
        <v>0</v>
      </c>
      <c r="P8" s="115">
        <f>N8-K8</f>
        <v>-28.396289699521333</v>
      </c>
      <c r="Q8" s="116">
        <f>N8/K8</f>
        <v>0.86590640975226041</v>
      </c>
      <c r="R8" s="309"/>
      <c r="S8" s="47">
        <v>0.44166666666666665</v>
      </c>
      <c r="T8" s="48">
        <v>0.47109953703703705</v>
      </c>
      <c r="U8" s="117">
        <v>4.9999999999999822</v>
      </c>
      <c r="V8" s="118">
        <v>42.383333333333375</v>
      </c>
      <c r="W8" s="119"/>
      <c r="X8" s="123"/>
      <c r="Y8" s="300"/>
      <c r="Z8" s="301"/>
      <c r="AA8" s="124">
        <f>M8-J8</f>
        <v>-482.73692489186305</v>
      </c>
      <c r="AB8" s="116">
        <f>M8/J8</f>
        <v>0.8659064097522603</v>
      </c>
      <c r="AC8" s="314"/>
    </row>
    <row r="9" spans="1:29" ht="15.75" customHeight="1">
      <c r="A9" s="317"/>
      <c r="B9" s="106" t="s">
        <v>116</v>
      </c>
      <c r="C9" s="298" t="s">
        <v>122</v>
      </c>
      <c r="D9" s="299"/>
      <c r="E9" s="107">
        <v>25.64</v>
      </c>
      <c r="F9" s="108">
        <v>1524</v>
      </c>
      <c r="G9" s="129">
        <f t="shared" si="0"/>
        <v>39075.360000000001</v>
      </c>
      <c r="H9" s="130"/>
      <c r="I9" s="110">
        <v>11</v>
      </c>
      <c r="J9" s="111">
        <v>3600</v>
      </c>
      <c r="K9" s="112">
        <f t="shared" si="1"/>
        <v>327.27272727272725</v>
      </c>
      <c r="L9" s="113">
        <v>11</v>
      </c>
      <c r="M9" s="111">
        <f>F9/V9*60</f>
        <v>3145.8715596330262</v>
      </c>
      <c r="N9" s="112">
        <f>M9/L9</f>
        <v>285.98832360300236</v>
      </c>
      <c r="O9" s="114">
        <f>L9-I9</f>
        <v>0</v>
      </c>
      <c r="P9" s="115">
        <f>N9-K9</f>
        <v>-41.284403669724895</v>
      </c>
      <c r="Q9" s="116">
        <f>N9/K9</f>
        <v>0.8738532110091739</v>
      </c>
      <c r="R9" s="309"/>
      <c r="S9" s="47">
        <v>0.47499999999999998</v>
      </c>
      <c r="T9" s="48">
        <v>0.49518518518518517</v>
      </c>
      <c r="U9" s="117">
        <v>5.6166666666666121</v>
      </c>
      <c r="V9" s="118">
        <v>29.066666666666681</v>
      </c>
      <c r="W9" s="119"/>
      <c r="X9" s="123"/>
      <c r="Y9" s="300"/>
      <c r="Z9" s="301"/>
      <c r="AA9" s="124">
        <f>M9-J9</f>
        <v>-454.12844036697379</v>
      </c>
      <c r="AB9" s="116">
        <f>M9/J9</f>
        <v>0.8738532110091739</v>
      </c>
      <c r="AC9" s="314"/>
    </row>
    <row r="10" spans="1:29" ht="15.75" customHeight="1">
      <c r="A10" s="317"/>
      <c r="B10" s="106"/>
      <c r="C10" s="298"/>
      <c r="D10" s="299"/>
      <c r="E10" s="107"/>
      <c r="F10" s="108"/>
      <c r="G10" s="129"/>
      <c r="H10" s="68"/>
      <c r="I10" s="110"/>
      <c r="J10" s="111"/>
      <c r="K10" s="112"/>
      <c r="L10" s="126"/>
      <c r="M10" s="111"/>
      <c r="N10" s="112"/>
      <c r="O10" s="131"/>
      <c r="P10" s="132"/>
      <c r="Q10" s="133"/>
      <c r="R10" s="309"/>
      <c r="S10" s="47"/>
      <c r="T10" s="48"/>
      <c r="U10" s="117"/>
      <c r="V10" s="118"/>
      <c r="W10" s="119"/>
      <c r="X10" s="123"/>
      <c r="Y10" s="300"/>
      <c r="Z10" s="301"/>
      <c r="AA10" s="124"/>
      <c r="AB10" s="116"/>
      <c r="AC10" s="314"/>
    </row>
    <row r="11" spans="1:29" ht="15.75" customHeight="1">
      <c r="A11" s="317"/>
      <c r="B11" s="106"/>
      <c r="C11" s="298"/>
      <c r="D11" s="299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47"/>
      <c r="T11" s="48"/>
      <c r="U11" s="117"/>
      <c r="V11" s="118"/>
      <c r="W11" s="119"/>
      <c r="X11" s="123"/>
      <c r="Y11" s="300"/>
      <c r="Z11" s="301"/>
      <c r="AA11" s="124"/>
      <c r="AB11" s="116"/>
      <c r="AC11" s="314"/>
    </row>
    <row r="12" spans="1:29" ht="15.75" customHeight="1">
      <c r="A12" s="317"/>
      <c r="B12" s="106"/>
      <c r="C12" s="298"/>
      <c r="D12" s="299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47"/>
      <c r="T12" s="48"/>
      <c r="U12" s="117"/>
      <c r="V12" s="118"/>
      <c r="W12" s="119"/>
      <c r="X12" s="135"/>
      <c r="Y12" s="300"/>
      <c r="Z12" s="301"/>
      <c r="AA12" s="124"/>
      <c r="AB12" s="116"/>
      <c r="AC12" s="314"/>
    </row>
    <row r="13" spans="1:29" ht="15.75" customHeight="1">
      <c r="A13" s="317"/>
      <c r="B13" s="106"/>
      <c r="C13" s="298"/>
      <c r="D13" s="299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47"/>
      <c r="T13" s="48"/>
      <c r="U13" s="117"/>
      <c r="V13" s="118"/>
      <c r="W13" s="119"/>
      <c r="X13" s="135"/>
      <c r="Y13" s="300"/>
      <c r="Z13" s="301"/>
      <c r="AA13" s="124"/>
      <c r="AB13" s="116"/>
      <c r="AC13" s="314"/>
    </row>
    <row r="14" spans="1:29" ht="15.75" customHeight="1">
      <c r="A14" s="317"/>
      <c r="B14" s="106"/>
      <c r="C14" s="298"/>
      <c r="D14" s="299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47"/>
      <c r="T14" s="48"/>
      <c r="U14" s="117"/>
      <c r="V14" s="118"/>
      <c r="W14" s="119"/>
      <c r="X14" s="135"/>
      <c r="Y14" s="300"/>
      <c r="Z14" s="301"/>
      <c r="AA14" s="124"/>
      <c r="AB14" s="116"/>
      <c r="AC14" s="314"/>
    </row>
    <row r="15" spans="1:29" ht="15.75" customHeight="1">
      <c r="A15" s="317"/>
      <c r="B15" s="106"/>
      <c r="C15" s="298"/>
      <c r="D15" s="299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47"/>
      <c r="T15" s="48"/>
      <c r="U15" s="117"/>
      <c r="V15" s="118"/>
      <c r="W15" s="119"/>
      <c r="X15" s="135"/>
      <c r="Y15" s="300"/>
      <c r="Z15" s="301"/>
      <c r="AA15" s="124"/>
      <c r="AB15" s="116"/>
      <c r="AC15" s="314"/>
    </row>
    <row r="16" spans="1:29" ht="15.75" customHeight="1">
      <c r="A16" s="317"/>
      <c r="B16" s="106"/>
      <c r="C16" s="298"/>
      <c r="D16" s="299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47"/>
      <c r="T16" s="48"/>
      <c r="U16" s="117"/>
      <c r="V16" s="118"/>
      <c r="W16" s="119"/>
      <c r="X16" s="135"/>
      <c r="Y16" s="300"/>
      <c r="Z16" s="301"/>
      <c r="AA16" s="124"/>
      <c r="AB16" s="116"/>
      <c r="AC16" s="314"/>
    </row>
    <row r="17" spans="1:29" ht="15.75" customHeight="1">
      <c r="A17" s="317"/>
      <c r="B17" s="106"/>
      <c r="C17" s="298"/>
      <c r="D17" s="299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47"/>
      <c r="T17" s="48"/>
      <c r="U17" s="117"/>
      <c r="V17" s="118"/>
      <c r="W17" s="119"/>
      <c r="X17" s="135"/>
      <c r="Y17" s="300"/>
      <c r="Z17" s="301"/>
      <c r="AA17" s="124"/>
      <c r="AB17" s="116"/>
      <c r="AC17" s="314"/>
    </row>
    <row r="18" spans="1:29" ht="15.75" customHeight="1">
      <c r="A18" s="317"/>
      <c r="B18" s="106"/>
      <c r="C18" s="298"/>
      <c r="D18" s="299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47"/>
      <c r="T18" s="48"/>
      <c r="U18" s="117"/>
      <c r="V18" s="118"/>
      <c r="W18" s="119"/>
      <c r="X18" s="135"/>
      <c r="Y18" s="300"/>
      <c r="Z18" s="301"/>
      <c r="AA18" s="124"/>
      <c r="AB18" s="116"/>
      <c r="AC18" s="314"/>
    </row>
    <row r="19" spans="1:29" ht="15.75" customHeight="1">
      <c r="A19" s="317"/>
      <c r="B19" s="106"/>
      <c r="C19" s="298"/>
      <c r="D19" s="299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47"/>
      <c r="T19" s="48"/>
      <c r="U19" s="117"/>
      <c r="V19" s="118"/>
      <c r="W19" s="119"/>
      <c r="X19" s="135"/>
      <c r="Y19" s="300"/>
      <c r="Z19" s="301"/>
      <c r="AA19" s="124"/>
      <c r="AB19" s="116"/>
      <c r="AC19" s="314"/>
    </row>
    <row r="20" spans="1:29" ht="15.75" customHeight="1">
      <c r="A20" s="317"/>
      <c r="B20" s="178"/>
      <c r="C20" s="298"/>
      <c r="D20" s="299"/>
      <c r="E20" s="179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301"/>
      <c r="AA20" s="180"/>
      <c r="AB20" s="133"/>
      <c r="AC20" s="314"/>
    </row>
    <row r="21" spans="1:29" ht="15.75" customHeight="1" thickBot="1">
      <c r="A21" s="318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12.6</v>
      </c>
      <c r="J21" s="148">
        <f t="shared" si="2"/>
        <v>3380</v>
      </c>
      <c r="K21" s="149">
        <f t="shared" ref="K21" si="3">J21/I21</f>
        <v>268.25396825396825</v>
      </c>
      <c r="L21" s="147">
        <f t="shared" ref="L21:M21" si="4">AVERAGE(L5:L20)</f>
        <v>12.6</v>
      </c>
      <c r="M21" s="148">
        <f t="shared" si="4"/>
        <v>2948.3550359907231</v>
      </c>
      <c r="N21" s="149">
        <f>M21/L21</f>
        <v>233.99643142783518</v>
      </c>
      <c r="O21" s="150">
        <f>L21-I21</f>
        <v>0</v>
      </c>
      <c r="P21" s="151">
        <f>N21-K21</f>
        <v>-34.257536826133077</v>
      </c>
      <c r="Q21" s="152">
        <f>N21/K21</f>
        <v>0.87229438934636783</v>
      </c>
      <c r="R21" s="310"/>
      <c r="S21" s="153">
        <f>S5</f>
        <v>0.34401620370370373</v>
      </c>
      <c r="T21" s="154">
        <f>INDEX(T5:T20,COUNTA(T5:T20))</f>
        <v>0.49518518518518517</v>
      </c>
      <c r="U21" s="155"/>
      <c r="V21" s="181"/>
      <c r="W21" s="182"/>
      <c r="X21" s="149"/>
      <c r="Y21" s="296"/>
      <c r="Z21" s="297"/>
      <c r="AA21" s="183">
        <f>M21-J21</f>
        <v>-431.64496400927692</v>
      </c>
      <c r="AB21" s="152">
        <f>M21/J21</f>
        <v>0.87229438934636783</v>
      </c>
      <c r="AC21" s="315"/>
    </row>
    <row r="22" spans="1:29" ht="15.75" customHeight="1">
      <c r="A22" s="302" t="s">
        <v>125</v>
      </c>
      <c r="B22" s="120" t="s">
        <v>116</v>
      </c>
      <c r="C22" s="306" t="s">
        <v>126</v>
      </c>
      <c r="D22" s="307"/>
      <c r="E22" s="162">
        <v>14.03</v>
      </c>
      <c r="F22" s="103">
        <v>1305</v>
      </c>
      <c r="G22" s="163">
        <f t="shared" ref="G22:G23" si="5">E22*F22</f>
        <v>18309.149999999998</v>
      </c>
      <c r="H22" s="164"/>
      <c r="I22" s="165">
        <v>6</v>
      </c>
      <c r="J22" s="166">
        <v>2600</v>
      </c>
      <c r="K22" s="167">
        <f>J22/I22</f>
        <v>433.33333333333331</v>
      </c>
      <c r="L22" s="168">
        <v>6</v>
      </c>
      <c r="M22" s="166">
        <f>F22/V22*60</f>
        <v>2315.4263183834373</v>
      </c>
      <c r="N22" s="167">
        <f>M22/L22</f>
        <v>385.90438639723953</v>
      </c>
      <c r="O22" s="169">
        <f>L22-I22</f>
        <v>0</v>
      </c>
      <c r="P22" s="170">
        <f>N22-K22</f>
        <v>-47.42894693609378</v>
      </c>
      <c r="Q22" s="171">
        <f>N22/K22</f>
        <v>0.89054858399362968</v>
      </c>
      <c r="R22" s="308">
        <f>Q38</f>
        <v>0.89032923705176004</v>
      </c>
      <c r="S22" s="172">
        <v>0.25012731481481482</v>
      </c>
      <c r="T22" s="173">
        <v>0.27361111111111114</v>
      </c>
      <c r="U22" s="174"/>
      <c r="V22" s="175">
        <v>33.816666666666706</v>
      </c>
      <c r="W22" s="173"/>
      <c r="X22" s="184"/>
      <c r="Y22" s="311"/>
      <c r="Z22" s="312"/>
      <c r="AA22" s="121">
        <f>M22-J22</f>
        <v>-284.57368161656268</v>
      </c>
      <c r="AB22" s="171">
        <f>M22/J22</f>
        <v>0.89054858399362968</v>
      </c>
      <c r="AC22" s="313">
        <f>AB38</f>
        <v>0.89032923705176004</v>
      </c>
    </row>
    <row r="23" spans="1:29" ht="15.75" customHeight="1">
      <c r="A23" s="303"/>
      <c r="B23" s="106" t="s">
        <v>116</v>
      </c>
      <c r="C23" s="298" t="s">
        <v>127</v>
      </c>
      <c r="D23" s="299"/>
      <c r="E23" s="107">
        <v>14.49</v>
      </c>
      <c r="F23" s="108">
        <v>1458</v>
      </c>
      <c r="G23" s="109">
        <f t="shared" si="5"/>
        <v>21126.420000000002</v>
      </c>
      <c r="H23" s="26"/>
      <c r="I23" s="110">
        <v>6</v>
      </c>
      <c r="J23" s="111">
        <v>2600</v>
      </c>
      <c r="K23" s="112">
        <f t="shared" ref="K23" si="6">J23/I23</f>
        <v>433.33333333333331</v>
      </c>
      <c r="L23" s="113">
        <v>6</v>
      </c>
      <c r="M23" s="111">
        <f>F23/V23*60</f>
        <v>2314.2857142857147</v>
      </c>
      <c r="N23" s="112">
        <f>M23/L23</f>
        <v>385.71428571428578</v>
      </c>
      <c r="O23" s="114">
        <f>L23-I23</f>
        <v>0</v>
      </c>
      <c r="P23" s="115">
        <f>N23-K23</f>
        <v>-47.619047619047535</v>
      </c>
      <c r="Q23" s="116">
        <f>N23/K23</f>
        <v>0.89010989010989028</v>
      </c>
      <c r="R23" s="309"/>
      <c r="S23" s="47">
        <v>0.2772222222222222</v>
      </c>
      <c r="T23" s="48">
        <v>0.3034722222222222</v>
      </c>
      <c r="U23" s="117">
        <v>5.1999999999999336</v>
      </c>
      <c r="V23" s="118">
        <v>37.799999999999997</v>
      </c>
      <c r="W23" s="119"/>
      <c r="X23" s="13"/>
      <c r="Y23" s="300"/>
      <c r="Z23" s="301"/>
      <c r="AA23" s="124">
        <f>M23-J23</f>
        <v>-285.71428571428532</v>
      </c>
      <c r="AB23" s="116">
        <f>M23/J23</f>
        <v>0.89010989010989028</v>
      </c>
      <c r="AC23" s="314"/>
    </row>
    <row r="24" spans="1:29" ht="15.75" customHeight="1">
      <c r="A24" s="303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3"/>
      <c r="Y24" s="300"/>
      <c r="Z24" s="301"/>
      <c r="AA24" s="124"/>
      <c r="AB24" s="116"/>
      <c r="AC24" s="314"/>
    </row>
    <row r="25" spans="1:29" ht="15.75" customHeight="1">
      <c r="A25" s="303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04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3"/>
      <c r="Y26" s="300"/>
      <c r="Z26" s="301"/>
      <c r="AA26" s="124"/>
      <c r="AB26" s="116"/>
      <c r="AC26" s="314"/>
    </row>
    <row r="27" spans="1:29" ht="15.75" customHeight="1">
      <c r="A27" s="304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50"/>
      <c r="Y27" s="300"/>
      <c r="Z27" s="301"/>
      <c r="AA27" s="124"/>
      <c r="AB27" s="116"/>
      <c r="AC27" s="314"/>
    </row>
    <row r="28" spans="1:29" ht="15.75" customHeight="1">
      <c r="A28" s="304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04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04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127"/>
      <c r="T30" s="128"/>
      <c r="U30" s="117"/>
      <c r="V30" s="141"/>
      <c r="W30" s="119"/>
      <c r="X30" s="123"/>
      <c r="Y30" s="300"/>
      <c r="Z30" s="301"/>
      <c r="AA30" s="124"/>
      <c r="AB30" s="116"/>
      <c r="AC30" s="314"/>
    </row>
    <row r="31" spans="1:29" ht="15.75" customHeight="1">
      <c r="A31" s="304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127"/>
      <c r="T31" s="128"/>
      <c r="U31" s="117"/>
      <c r="V31" s="141"/>
      <c r="W31" s="134"/>
      <c r="X31" s="135"/>
      <c r="Y31" s="300"/>
      <c r="Z31" s="301"/>
      <c r="AA31" s="124"/>
      <c r="AB31" s="116"/>
      <c r="AC31" s="314"/>
    </row>
    <row r="32" spans="1:29" ht="15.75" customHeight="1">
      <c r="A32" s="304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127"/>
      <c r="T32" s="128"/>
      <c r="U32" s="117"/>
      <c r="V32" s="141"/>
      <c r="W32" s="134"/>
      <c r="X32" s="135"/>
      <c r="Y32" s="300"/>
      <c r="Z32" s="301"/>
      <c r="AA32" s="124"/>
      <c r="AB32" s="116"/>
      <c r="AC32" s="314"/>
    </row>
    <row r="33" spans="1:29" ht="15.75" customHeight="1">
      <c r="A33" s="304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127"/>
      <c r="T33" s="128"/>
      <c r="U33" s="117"/>
      <c r="V33" s="141"/>
      <c r="W33" s="134"/>
      <c r="X33" s="135"/>
      <c r="Y33" s="300"/>
      <c r="Z33" s="301"/>
      <c r="AA33" s="124"/>
      <c r="AB33" s="116"/>
      <c r="AC33" s="314"/>
    </row>
    <row r="34" spans="1:29" ht="15.75" customHeight="1">
      <c r="A34" s="304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127"/>
      <c r="T34" s="128"/>
      <c r="U34" s="117"/>
      <c r="V34" s="141"/>
      <c r="W34" s="134"/>
      <c r="X34" s="135"/>
      <c r="Y34" s="300"/>
      <c r="Z34" s="301"/>
      <c r="AA34" s="124"/>
      <c r="AB34" s="116"/>
      <c r="AC34" s="314"/>
    </row>
    <row r="35" spans="1:29" ht="15.75" customHeight="1">
      <c r="A35" s="304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127"/>
      <c r="T35" s="128"/>
      <c r="U35" s="117"/>
      <c r="V35" s="141"/>
      <c r="W35" s="134"/>
      <c r="X35" s="135"/>
      <c r="Y35" s="300"/>
      <c r="Z35" s="301"/>
      <c r="AA35" s="124"/>
      <c r="AB35" s="116"/>
      <c r="AC35" s="314"/>
    </row>
    <row r="36" spans="1:29" ht="15.75" customHeight="1">
      <c r="A36" s="304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127"/>
      <c r="T36" s="128"/>
      <c r="U36" s="117"/>
      <c r="V36" s="141"/>
      <c r="W36" s="134"/>
      <c r="X36" s="135"/>
      <c r="Y36" s="300"/>
      <c r="Z36" s="301"/>
      <c r="AA36" s="124"/>
      <c r="AB36" s="116"/>
      <c r="AC36" s="314"/>
    </row>
    <row r="37" spans="1:29" ht="15.75" customHeight="1">
      <c r="A37" s="304"/>
      <c r="B37" s="106"/>
      <c r="C37" s="298"/>
      <c r="D37" s="299"/>
      <c r="E37" s="185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05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6</v>
      </c>
      <c r="J38" s="148">
        <f t="shared" si="7"/>
        <v>2600</v>
      </c>
      <c r="K38" s="149">
        <f t="shared" ref="K38" si="8">J38/I38</f>
        <v>433.33333333333331</v>
      </c>
      <c r="L38" s="147">
        <f t="shared" ref="L38:M38" si="9">AVERAGE(L22:L37)</f>
        <v>6</v>
      </c>
      <c r="M38" s="148">
        <f t="shared" si="9"/>
        <v>2314.856016334576</v>
      </c>
      <c r="N38" s="149">
        <f>M38/L38</f>
        <v>385.80933605576269</v>
      </c>
      <c r="O38" s="150">
        <f>L38-I38</f>
        <v>0</v>
      </c>
      <c r="P38" s="151">
        <f>N38-K38</f>
        <v>-47.523997277570629</v>
      </c>
      <c r="Q38" s="152">
        <f>N38/K38</f>
        <v>0.89032923705176004</v>
      </c>
      <c r="R38" s="310"/>
      <c r="S38" s="153">
        <f>S22</f>
        <v>0.25012731481481482</v>
      </c>
      <c r="T38" s="154">
        <f>INDEX(T22:T37,COUNTA(T22:T37))</f>
        <v>0.3034722222222222</v>
      </c>
      <c r="U38" s="155"/>
      <c r="V38" s="181"/>
      <c r="W38" s="182"/>
      <c r="X38" s="149"/>
      <c r="Y38" s="296"/>
      <c r="Z38" s="297"/>
      <c r="AA38" s="183">
        <f>M38-J38</f>
        <v>-285.143983665424</v>
      </c>
      <c r="AB38" s="152">
        <f>M38/J38</f>
        <v>0.89032923705176004</v>
      </c>
      <c r="AC38" s="315"/>
    </row>
    <row r="39" spans="1:29" ht="15.75" customHeight="1">
      <c r="A39" s="316" t="s">
        <v>128</v>
      </c>
      <c r="B39" s="120" t="s">
        <v>118</v>
      </c>
      <c r="C39" s="306" t="s">
        <v>129</v>
      </c>
      <c r="D39" s="307"/>
      <c r="E39" s="162">
        <v>21.45</v>
      </c>
      <c r="F39" s="103">
        <v>2334</v>
      </c>
      <c r="G39" s="163">
        <f t="shared" ref="G39:G42" si="10">E39*F39</f>
        <v>50064.299999999996</v>
      </c>
      <c r="H39" s="164"/>
      <c r="I39" s="165">
        <v>4</v>
      </c>
      <c r="J39" s="166">
        <v>3300</v>
      </c>
      <c r="K39" s="167">
        <f>J39/I39</f>
        <v>825</v>
      </c>
      <c r="L39" s="168">
        <v>4</v>
      </c>
      <c r="M39" s="166">
        <f>F39/V39*60</f>
        <v>2951.3171759747115</v>
      </c>
      <c r="N39" s="167">
        <f>M39/L39</f>
        <v>737.82929399367788</v>
      </c>
      <c r="O39" s="169">
        <f>L39-I39</f>
        <v>0</v>
      </c>
      <c r="P39" s="170">
        <f>N39-K39</f>
        <v>-87.170706006322121</v>
      </c>
      <c r="Q39" s="171">
        <f>N39/K39</f>
        <v>0.89433853817415498</v>
      </c>
      <c r="R39" s="308">
        <f>Q55</f>
        <v>0.89325933987812212</v>
      </c>
      <c r="S39" s="172">
        <v>0.25</v>
      </c>
      <c r="T39" s="173">
        <v>0.28295138888888888</v>
      </c>
      <c r="U39" s="174"/>
      <c r="V39" s="175">
        <v>47.449999999999982</v>
      </c>
      <c r="W39" s="176"/>
      <c r="X39" s="177"/>
      <c r="Y39" s="311"/>
      <c r="Z39" s="312"/>
      <c r="AA39" s="121">
        <f>M39-J39</f>
        <v>-348.68282402528848</v>
      </c>
      <c r="AB39" s="171">
        <f>M39/J39</f>
        <v>0.89433853817415498</v>
      </c>
      <c r="AC39" s="313">
        <f>AB55</f>
        <v>0.89325933987812212</v>
      </c>
    </row>
    <row r="40" spans="1:29" ht="15.75" customHeight="1">
      <c r="A40" s="317"/>
      <c r="B40" s="106" t="s">
        <v>118</v>
      </c>
      <c r="C40" s="298" t="s">
        <v>130</v>
      </c>
      <c r="D40" s="299"/>
      <c r="E40" s="107">
        <v>22.28</v>
      </c>
      <c r="F40" s="108">
        <v>1330</v>
      </c>
      <c r="G40" s="109">
        <f t="shared" si="10"/>
        <v>29632.400000000001</v>
      </c>
      <c r="H40" s="26"/>
      <c r="I40" s="110">
        <v>5</v>
      </c>
      <c r="J40" s="111">
        <v>3300</v>
      </c>
      <c r="K40" s="112">
        <f t="shared" ref="K40:K42" si="11">J40/I40</f>
        <v>660</v>
      </c>
      <c r="L40" s="113">
        <v>5</v>
      </c>
      <c r="M40" s="111">
        <f>F40/V40*60</f>
        <v>2950.0924214417755</v>
      </c>
      <c r="N40" s="112">
        <f>M40/L40</f>
        <v>590.01848428835513</v>
      </c>
      <c r="O40" s="114">
        <f>L40-I40</f>
        <v>0</v>
      </c>
      <c r="P40" s="115">
        <f>N40-K40</f>
        <v>-69.981515711644875</v>
      </c>
      <c r="Q40" s="116">
        <f>N40/K40</f>
        <v>0.8939674004369017</v>
      </c>
      <c r="R40" s="309"/>
      <c r="S40" s="47">
        <v>0.28611111111111109</v>
      </c>
      <c r="T40" s="48">
        <v>0.30489583333333331</v>
      </c>
      <c r="U40" s="117">
        <v>4.5499999999999918</v>
      </c>
      <c r="V40" s="118">
        <v>27.04999999999999</v>
      </c>
      <c r="W40" s="119"/>
      <c r="X40" s="123"/>
      <c r="Y40" s="300"/>
      <c r="Z40" s="301"/>
      <c r="AA40" s="124">
        <f>M40-J40</f>
        <v>-349.90757855822449</v>
      </c>
      <c r="AB40" s="116">
        <f>M40/J40</f>
        <v>0.8939674004369017</v>
      </c>
      <c r="AC40" s="314"/>
    </row>
    <row r="41" spans="1:29" ht="15.75" customHeight="1">
      <c r="A41" s="317"/>
      <c r="B41" s="106" t="s">
        <v>118</v>
      </c>
      <c r="C41" s="298" t="s">
        <v>131</v>
      </c>
      <c r="D41" s="299"/>
      <c r="E41" s="107">
        <v>17.89</v>
      </c>
      <c r="F41" s="108">
        <v>3259</v>
      </c>
      <c r="G41" s="109">
        <f t="shared" si="10"/>
        <v>58303.51</v>
      </c>
      <c r="H41" s="26"/>
      <c r="I41" s="110">
        <v>4</v>
      </c>
      <c r="J41" s="111">
        <v>3300</v>
      </c>
      <c r="K41" s="112">
        <f t="shared" si="11"/>
        <v>825</v>
      </c>
      <c r="L41" s="113">
        <v>4</v>
      </c>
      <c r="M41" s="111">
        <f>F41/V41*60</f>
        <v>2947.0987189148464</v>
      </c>
      <c r="N41" s="112">
        <f>M41/L41</f>
        <v>736.77467972871159</v>
      </c>
      <c r="O41" s="114">
        <f>L41-I41</f>
        <v>0</v>
      </c>
      <c r="P41" s="115">
        <f>N41-K41</f>
        <v>-88.22532027128841</v>
      </c>
      <c r="Q41" s="116">
        <f>N41/K41</f>
        <v>0.89306021785298373</v>
      </c>
      <c r="R41" s="309"/>
      <c r="S41" s="47">
        <v>0.30833333333333335</v>
      </c>
      <c r="T41" s="48">
        <v>0.35440972222222222</v>
      </c>
      <c r="U41" s="117">
        <v>4.9500000000000544</v>
      </c>
      <c r="V41" s="118">
        <v>66.34999999999998</v>
      </c>
      <c r="W41" s="119"/>
      <c r="X41" s="123"/>
      <c r="Y41" s="300"/>
      <c r="Z41" s="301"/>
      <c r="AA41" s="124">
        <f>M41-J41</f>
        <v>-352.90128108515364</v>
      </c>
      <c r="AB41" s="116">
        <f>M41/J41</f>
        <v>0.89306021785298373</v>
      </c>
      <c r="AC41" s="314"/>
    </row>
    <row r="42" spans="1:29" ht="15.75" customHeight="1">
      <c r="A42" s="317"/>
      <c r="B42" s="106" t="s">
        <v>118</v>
      </c>
      <c r="C42" s="298" t="s">
        <v>133</v>
      </c>
      <c r="D42" s="299"/>
      <c r="E42" s="107">
        <v>16.66</v>
      </c>
      <c r="F42" s="108">
        <v>5460</v>
      </c>
      <c r="G42" s="109">
        <f t="shared" si="10"/>
        <v>90963.6</v>
      </c>
      <c r="H42" s="26"/>
      <c r="I42" s="110">
        <v>4</v>
      </c>
      <c r="J42" s="111">
        <v>3300</v>
      </c>
      <c r="K42" s="112">
        <f t="shared" si="11"/>
        <v>825</v>
      </c>
      <c r="L42" s="113">
        <v>4</v>
      </c>
      <c r="M42" s="111">
        <f>F42/V42*60</f>
        <v>2942.514970059879</v>
      </c>
      <c r="N42" s="112">
        <f>M42/L42</f>
        <v>735.62874251496976</v>
      </c>
      <c r="O42" s="114">
        <f>L42-I42</f>
        <v>0</v>
      </c>
      <c r="P42" s="115">
        <f>N42-K42</f>
        <v>-89.371257485030242</v>
      </c>
      <c r="Q42" s="116">
        <f>N42/K42</f>
        <v>0.89167120304844816</v>
      </c>
      <c r="R42" s="309"/>
      <c r="S42" s="47">
        <v>0.3576388888888889</v>
      </c>
      <c r="T42" s="48">
        <v>0.43495370370370373</v>
      </c>
      <c r="U42" s="117">
        <v>4.6500000000000075</v>
      </c>
      <c r="V42" s="118">
        <v>111.33333333333337</v>
      </c>
      <c r="W42" s="119"/>
      <c r="X42" s="123"/>
      <c r="Y42" s="300"/>
      <c r="Z42" s="301"/>
      <c r="AA42" s="124">
        <f>M42-J42</f>
        <v>-357.48502994012097</v>
      </c>
      <c r="AB42" s="116">
        <f>M42/J42</f>
        <v>0.89167120304844816</v>
      </c>
      <c r="AC42" s="314"/>
    </row>
    <row r="43" spans="1:29" ht="15.75" customHeight="1">
      <c r="A43" s="317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23"/>
      <c r="Y43" s="300"/>
      <c r="Z43" s="301"/>
      <c r="AA43" s="124"/>
      <c r="AB43" s="116"/>
      <c r="AC43" s="314"/>
    </row>
    <row r="44" spans="1:29" ht="15.75" customHeight="1">
      <c r="A44" s="317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300"/>
      <c r="Z44" s="301"/>
      <c r="AA44" s="124"/>
      <c r="AB44" s="116"/>
      <c r="AC44" s="314"/>
    </row>
    <row r="45" spans="1:29" ht="15.75" customHeight="1">
      <c r="A45" s="317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17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17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17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300"/>
      <c r="Z48" s="301"/>
      <c r="AA48" s="124"/>
      <c r="AB48" s="116"/>
      <c r="AC48" s="314"/>
    </row>
    <row r="49" spans="1:29" ht="15.75" customHeight="1">
      <c r="A49" s="317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300"/>
      <c r="Z49" s="301"/>
      <c r="AA49" s="124"/>
      <c r="AB49" s="116"/>
      <c r="AC49" s="314"/>
    </row>
    <row r="50" spans="1:29" ht="15.75" customHeight="1">
      <c r="A50" s="317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300"/>
      <c r="Z50" s="301"/>
      <c r="AA50" s="124"/>
      <c r="AB50" s="116"/>
      <c r="AC50" s="314"/>
    </row>
    <row r="51" spans="1:29" ht="15.75" customHeight="1">
      <c r="A51" s="317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300"/>
      <c r="Z51" s="301"/>
      <c r="AA51" s="124"/>
      <c r="AB51" s="116"/>
      <c r="AC51" s="314"/>
    </row>
    <row r="52" spans="1:29" ht="15.75" customHeight="1">
      <c r="A52" s="317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119"/>
      <c r="X52" s="123"/>
      <c r="Y52" s="300"/>
      <c r="Z52" s="301"/>
      <c r="AA52" s="124"/>
      <c r="AB52" s="116"/>
      <c r="AC52" s="314"/>
    </row>
    <row r="53" spans="1:29" ht="15.75" customHeight="1">
      <c r="A53" s="317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119"/>
      <c r="X53" s="123"/>
      <c r="Y53" s="300"/>
      <c r="Z53" s="301"/>
      <c r="AA53" s="124"/>
      <c r="AB53" s="116"/>
      <c r="AC53" s="314"/>
    </row>
    <row r="54" spans="1:29" ht="15.75" customHeight="1">
      <c r="A54" s="317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18"/>
      <c r="B55" s="144" t="s">
        <v>124</v>
      </c>
      <c r="C55" s="295"/>
      <c r="D55" s="295"/>
      <c r="E55" s="145"/>
      <c r="F55" s="105"/>
      <c r="G55" s="146"/>
      <c r="H55" s="75"/>
      <c r="I55" s="147">
        <f t="shared" ref="I55:J55" si="12">AVERAGE(I39:I54)</f>
        <v>4.25</v>
      </c>
      <c r="J55" s="148">
        <f t="shared" si="12"/>
        <v>3300</v>
      </c>
      <c r="K55" s="149">
        <f t="shared" ref="K55" si="13">J55/I55</f>
        <v>776.47058823529414</v>
      </c>
      <c r="L55" s="147">
        <f t="shared" ref="L55:M55" si="14">AVERAGE(L39:L54)</f>
        <v>4.25</v>
      </c>
      <c r="M55" s="148">
        <f t="shared" si="14"/>
        <v>2947.7558215978029</v>
      </c>
      <c r="N55" s="149">
        <f>M55/L55</f>
        <v>693.589605081836</v>
      </c>
      <c r="O55" s="150">
        <f>L55-I55</f>
        <v>0</v>
      </c>
      <c r="P55" s="151">
        <f>N55-K55</f>
        <v>-82.880983153458146</v>
      </c>
      <c r="Q55" s="152">
        <f>N55/K55</f>
        <v>0.89325933987812212</v>
      </c>
      <c r="R55" s="310"/>
      <c r="S55" s="153">
        <f>S39</f>
        <v>0.25</v>
      </c>
      <c r="T55" s="154">
        <f>INDEX(T39:T54,COUNTA(T39:T54))</f>
        <v>0.43495370370370373</v>
      </c>
      <c r="U55" s="155"/>
      <c r="V55" s="181"/>
      <c r="W55" s="105"/>
      <c r="X55" s="75"/>
      <c r="Y55" s="296"/>
      <c r="Z55" s="297"/>
      <c r="AA55" s="183">
        <f>M55-J55</f>
        <v>-352.24417840219712</v>
      </c>
      <c r="AB55" s="152">
        <f>M55/J55</f>
        <v>0.89325933987812212</v>
      </c>
      <c r="AC55" s="315"/>
    </row>
    <row r="56" spans="1:29" ht="15.75" customHeight="1">
      <c r="A56" s="302" t="s">
        <v>72</v>
      </c>
      <c r="B56" s="120" t="s">
        <v>118</v>
      </c>
      <c r="C56" s="306" t="s">
        <v>134</v>
      </c>
      <c r="D56" s="307"/>
      <c r="E56" s="162">
        <v>18.18</v>
      </c>
      <c r="F56" s="103">
        <v>1479</v>
      </c>
      <c r="G56" s="163">
        <f t="shared" ref="G56:G59" si="15">E56*F56</f>
        <v>26888.22</v>
      </c>
      <c r="H56" s="164"/>
      <c r="I56" s="165">
        <v>3</v>
      </c>
      <c r="J56" s="166">
        <v>3600</v>
      </c>
      <c r="K56" s="167">
        <f>J56/I56</f>
        <v>1200</v>
      </c>
      <c r="L56" s="168">
        <v>3</v>
      </c>
      <c r="M56" s="166">
        <f>F56/V56*60</f>
        <v>3117.3302107728337</v>
      </c>
      <c r="N56" s="167">
        <f>M56/L56</f>
        <v>1039.1100702576111</v>
      </c>
      <c r="O56" s="169">
        <f>L56-I56</f>
        <v>0</v>
      </c>
      <c r="P56" s="170">
        <f>N56-K56</f>
        <v>-160.88992974238886</v>
      </c>
      <c r="Q56" s="171">
        <f>N56/K56</f>
        <v>0.86592505854800927</v>
      </c>
      <c r="R56" s="308">
        <f>Q72</f>
        <v>0.87110179461316373</v>
      </c>
      <c r="S56" s="172">
        <v>0.16666666666666666</v>
      </c>
      <c r="T56" s="173">
        <v>0.18643518518518518</v>
      </c>
      <c r="U56" s="174"/>
      <c r="V56" s="175">
        <v>28.466666666666669</v>
      </c>
      <c r="W56" s="176"/>
      <c r="X56" s="177"/>
      <c r="Y56" s="311"/>
      <c r="Z56" s="312"/>
      <c r="AA56" s="121">
        <f>M56-J56</f>
        <v>-482.66978922716635</v>
      </c>
      <c r="AB56" s="171">
        <f>M56/J56</f>
        <v>0.86592505854800939</v>
      </c>
      <c r="AC56" s="313">
        <f>AB72</f>
        <v>0.87110179461316373</v>
      </c>
    </row>
    <row r="57" spans="1:29" ht="15.75" customHeight="1">
      <c r="A57" s="303"/>
      <c r="B57" s="106" t="s">
        <v>118</v>
      </c>
      <c r="C57" s="298" t="s">
        <v>135</v>
      </c>
      <c r="D57" s="299"/>
      <c r="E57" s="107">
        <v>14.03</v>
      </c>
      <c r="F57" s="108">
        <v>5091</v>
      </c>
      <c r="G57" s="109">
        <f t="shared" si="15"/>
        <v>71426.73</v>
      </c>
      <c r="H57" s="26"/>
      <c r="I57" s="110">
        <v>3</v>
      </c>
      <c r="J57" s="111">
        <v>3000</v>
      </c>
      <c r="K57" s="112">
        <f t="shared" ref="K57:K93" si="16">J57/I57</f>
        <v>1000</v>
      </c>
      <c r="L57" s="113">
        <v>3</v>
      </c>
      <c r="M57" s="111">
        <f>F57/V57*60</f>
        <v>2681.8261633011407</v>
      </c>
      <c r="N57" s="112">
        <f>M57/L57</f>
        <v>893.94205443371357</v>
      </c>
      <c r="O57" s="114">
        <f>L57-I57</f>
        <v>0</v>
      </c>
      <c r="P57" s="115">
        <f>N57-K57</f>
        <v>-106.05794556628643</v>
      </c>
      <c r="Q57" s="116">
        <f>N57/K57</f>
        <v>0.89394205443371355</v>
      </c>
      <c r="R57" s="309"/>
      <c r="S57" s="47">
        <v>0.19659722222222223</v>
      </c>
      <c r="T57" s="48">
        <v>0.27569444444444446</v>
      </c>
      <c r="U57" s="117">
        <v>14.633333333333356</v>
      </c>
      <c r="V57" s="118">
        <v>113.90000000000002</v>
      </c>
      <c r="W57" s="119"/>
      <c r="X57" s="123"/>
      <c r="Y57" s="300"/>
      <c r="Z57" s="301"/>
      <c r="AA57" s="124">
        <f>M57-J57</f>
        <v>-318.1738366988593</v>
      </c>
      <c r="AB57" s="116">
        <f>M57/J57</f>
        <v>0.89394205443371355</v>
      </c>
      <c r="AC57" s="314"/>
    </row>
    <row r="58" spans="1:29" ht="15.75" customHeight="1">
      <c r="A58" s="303"/>
      <c r="B58" s="106" t="s">
        <v>118</v>
      </c>
      <c r="C58" s="298" t="s">
        <v>136</v>
      </c>
      <c r="D58" s="299"/>
      <c r="E58" s="107">
        <v>18.18</v>
      </c>
      <c r="F58" s="108">
        <v>2567</v>
      </c>
      <c r="G58" s="109">
        <f t="shared" si="15"/>
        <v>46668.06</v>
      </c>
      <c r="H58" s="26"/>
      <c r="I58" s="110">
        <v>3</v>
      </c>
      <c r="J58" s="111">
        <v>3600</v>
      </c>
      <c r="K58" s="112">
        <f t="shared" si="16"/>
        <v>1200</v>
      </c>
      <c r="L58" s="113">
        <v>3</v>
      </c>
      <c r="M58" s="111">
        <f>F58/V58*60</f>
        <v>3110.4678559407598</v>
      </c>
      <c r="N58" s="112">
        <f>M58/L58</f>
        <v>1036.8226186469199</v>
      </c>
      <c r="O58" s="114">
        <f>L58-I58</f>
        <v>0</v>
      </c>
      <c r="P58" s="115">
        <f>N58-K58</f>
        <v>-163.17738135308014</v>
      </c>
      <c r="Q58" s="116">
        <f>N58/K58</f>
        <v>0.86401884887243319</v>
      </c>
      <c r="R58" s="309"/>
      <c r="S58" s="47">
        <v>0.28644675925925928</v>
      </c>
      <c r="T58" s="48">
        <v>0.32083333333333336</v>
      </c>
      <c r="U58" s="117">
        <v>15.483333333333329</v>
      </c>
      <c r="V58" s="118">
        <v>49.51666666666668</v>
      </c>
      <c r="W58" s="119"/>
      <c r="X58" s="123"/>
      <c r="Y58" s="300"/>
      <c r="Z58" s="301"/>
      <c r="AA58" s="124">
        <f>M58-J58</f>
        <v>-489.53214405924018</v>
      </c>
      <c r="AB58" s="116">
        <f>M58/J58</f>
        <v>0.8640188488724333</v>
      </c>
      <c r="AC58" s="314"/>
    </row>
    <row r="59" spans="1:29" ht="15.75" customHeight="1">
      <c r="A59" s="303"/>
      <c r="B59" s="106" t="s">
        <v>118</v>
      </c>
      <c r="C59" s="298" t="s">
        <v>137</v>
      </c>
      <c r="D59" s="299"/>
      <c r="E59" s="107">
        <v>14.28</v>
      </c>
      <c r="F59" s="108">
        <v>6874</v>
      </c>
      <c r="G59" s="109">
        <f t="shared" si="15"/>
        <v>98160.72</v>
      </c>
      <c r="H59" s="26"/>
      <c r="I59" s="110">
        <v>3</v>
      </c>
      <c r="J59" s="111">
        <v>3600</v>
      </c>
      <c r="K59" s="112">
        <f t="shared" si="16"/>
        <v>1200</v>
      </c>
      <c r="L59" s="113">
        <v>3</v>
      </c>
      <c r="M59" s="111">
        <f>F59/V59*60</f>
        <v>3111.5805356469255</v>
      </c>
      <c r="N59" s="112">
        <f>M59/L59</f>
        <v>1037.1935118823085</v>
      </c>
      <c r="O59" s="114">
        <f>L59-I59</f>
        <v>0</v>
      </c>
      <c r="P59" s="115">
        <f>N59-K59</f>
        <v>-162.80648811769152</v>
      </c>
      <c r="Q59" s="116">
        <f>N59/K59</f>
        <v>0.86432792656859037</v>
      </c>
      <c r="R59" s="309"/>
      <c r="S59" s="47">
        <v>0.33156249999999998</v>
      </c>
      <c r="T59" s="48">
        <v>0.4236111111111111</v>
      </c>
      <c r="U59" s="117">
        <v>15.449999999999937</v>
      </c>
      <c r="V59" s="118">
        <v>132.55000000000001</v>
      </c>
      <c r="W59" s="119"/>
      <c r="X59" s="123"/>
      <c r="Y59" s="300"/>
      <c r="Z59" s="301"/>
      <c r="AA59" s="124">
        <f>M59-J59</f>
        <v>-488.41946435307455</v>
      </c>
      <c r="AB59" s="116">
        <f>M59/J59</f>
        <v>0.86432792656859037</v>
      </c>
      <c r="AC59" s="314"/>
    </row>
    <row r="60" spans="1:29" ht="15.75" customHeight="1">
      <c r="A60" s="304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300"/>
      <c r="Z60" s="301"/>
      <c r="AA60" s="124"/>
      <c r="AB60" s="116"/>
      <c r="AC60" s="314"/>
    </row>
    <row r="61" spans="1:29" ht="15.75" customHeight="1">
      <c r="A61" s="304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300"/>
      <c r="Z61" s="301"/>
      <c r="AA61" s="124"/>
      <c r="AB61" s="116"/>
      <c r="AC61" s="314"/>
    </row>
    <row r="62" spans="1:29" ht="15.75" customHeight="1">
      <c r="A62" s="304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23"/>
      <c r="Y62" s="300"/>
      <c r="Z62" s="301"/>
      <c r="AA62" s="124"/>
      <c r="AB62" s="116"/>
      <c r="AC62" s="314"/>
    </row>
    <row r="63" spans="1:29" ht="15.75" customHeight="1">
      <c r="A63" s="304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04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23"/>
      <c r="Y64" s="300"/>
      <c r="Z64" s="301"/>
      <c r="AA64" s="124"/>
      <c r="AB64" s="116"/>
      <c r="AC64" s="314"/>
    </row>
    <row r="65" spans="1:29" ht="15.75" customHeight="1">
      <c r="A65" s="304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23"/>
      <c r="Y65" s="300"/>
      <c r="Z65" s="301"/>
      <c r="AA65" s="124"/>
      <c r="AB65" s="116"/>
      <c r="AC65" s="314"/>
    </row>
    <row r="66" spans="1:29" ht="15.75" customHeight="1">
      <c r="A66" s="304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34"/>
      <c r="X66" s="135"/>
      <c r="Y66" s="300"/>
      <c r="Z66" s="301"/>
      <c r="AA66" s="124"/>
      <c r="AB66" s="116"/>
      <c r="AC66" s="314"/>
    </row>
    <row r="67" spans="1:29" ht="15.75" customHeight="1">
      <c r="A67" s="304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34"/>
      <c r="X67" s="135"/>
      <c r="Y67" s="300"/>
      <c r="Z67" s="301"/>
      <c r="AA67" s="124"/>
      <c r="AB67" s="116"/>
      <c r="AC67" s="314"/>
    </row>
    <row r="68" spans="1:29" ht="15.75" customHeight="1">
      <c r="A68" s="304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34"/>
      <c r="X68" s="135"/>
      <c r="Y68" s="300"/>
      <c r="Z68" s="301"/>
      <c r="AA68" s="124"/>
      <c r="AB68" s="116"/>
      <c r="AC68" s="314"/>
    </row>
    <row r="69" spans="1:29" ht="15.75" customHeight="1">
      <c r="A69" s="304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34"/>
      <c r="X69" s="135"/>
      <c r="Y69" s="300"/>
      <c r="Z69" s="301"/>
      <c r="AA69" s="124"/>
      <c r="AB69" s="116"/>
      <c r="AC69" s="314"/>
    </row>
    <row r="70" spans="1:29" ht="15.75" customHeight="1">
      <c r="A70" s="304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34"/>
      <c r="X70" s="135"/>
      <c r="Y70" s="300"/>
      <c r="Z70" s="301"/>
      <c r="AA70" s="124"/>
      <c r="AB70" s="116"/>
      <c r="AC70" s="314"/>
    </row>
    <row r="71" spans="1:29" ht="15.75" customHeight="1">
      <c r="A71" s="304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05"/>
      <c r="B72" s="144" t="s">
        <v>124</v>
      </c>
      <c r="C72" s="295"/>
      <c r="D72" s="295"/>
      <c r="E72" s="145"/>
      <c r="F72" s="105"/>
      <c r="G72" s="146"/>
      <c r="H72" s="75"/>
      <c r="I72" s="147">
        <f t="shared" ref="I72:J72" si="17">AVERAGE(I56:I71)</f>
        <v>3</v>
      </c>
      <c r="J72" s="148">
        <f t="shared" si="17"/>
        <v>3450</v>
      </c>
      <c r="K72" s="149">
        <f t="shared" ref="K72" si="18">J72/I72</f>
        <v>1150</v>
      </c>
      <c r="L72" s="147">
        <f t="shared" ref="L72:M72" si="19">AVERAGE(L56:L71)</f>
        <v>3</v>
      </c>
      <c r="M72" s="148">
        <f t="shared" si="19"/>
        <v>3005.3011914154149</v>
      </c>
      <c r="N72" s="149">
        <f>M72/L72</f>
        <v>1001.7670638051383</v>
      </c>
      <c r="O72" s="150">
        <f>L72-I72</f>
        <v>0</v>
      </c>
      <c r="P72" s="151">
        <f>N72-K72</f>
        <v>-148.23293619486174</v>
      </c>
      <c r="Q72" s="152">
        <f>N72/K72</f>
        <v>0.87110179461316373</v>
      </c>
      <c r="R72" s="310"/>
      <c r="S72" s="153">
        <f>S56</f>
        <v>0.16666666666666666</v>
      </c>
      <c r="T72" s="154">
        <f>INDEX(T56:T71,COUNTA(T56:T71))</f>
        <v>0.4236111111111111</v>
      </c>
      <c r="U72" s="155"/>
      <c r="V72" s="181"/>
      <c r="W72" s="105"/>
      <c r="X72" s="75"/>
      <c r="Y72" s="296"/>
      <c r="Z72" s="297"/>
      <c r="AA72" s="183">
        <f>M72-J72</f>
        <v>-444.69880858458509</v>
      </c>
      <c r="AB72" s="152">
        <f>M72/J72</f>
        <v>0.87110179461316373</v>
      </c>
      <c r="AC72" s="315"/>
    </row>
    <row r="73" spans="1:29" ht="15.75" customHeight="1">
      <c r="A73" s="316" t="s">
        <v>79</v>
      </c>
      <c r="B73" s="120" t="s">
        <v>118</v>
      </c>
      <c r="C73" s="306" t="s">
        <v>138</v>
      </c>
      <c r="D73" s="307"/>
      <c r="E73" s="162">
        <v>25.45</v>
      </c>
      <c r="F73" s="103">
        <v>1091</v>
      </c>
      <c r="G73" s="163">
        <f t="shared" ref="G73:G76" si="20">E73*F73</f>
        <v>27765.95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2920.1486988847569</v>
      </c>
      <c r="N73" s="167">
        <f>M73/L73</f>
        <v>730.03717472118922</v>
      </c>
      <c r="O73" s="169">
        <f>L73-I73</f>
        <v>0</v>
      </c>
      <c r="P73" s="170">
        <f>N73-K73</f>
        <v>-94.962825278810783</v>
      </c>
      <c r="Q73" s="171">
        <f>N73/K73</f>
        <v>0.88489354511659302</v>
      </c>
      <c r="R73" s="308">
        <f>Q89</f>
        <v>0.88752526884834559</v>
      </c>
      <c r="S73" s="172">
        <v>0.25</v>
      </c>
      <c r="T73" s="173">
        <v>0.26556712962962964</v>
      </c>
      <c r="U73" s="174"/>
      <c r="V73" s="175">
        <v>22.416666666666679</v>
      </c>
      <c r="W73" s="173"/>
      <c r="X73" s="184"/>
      <c r="Y73" s="311"/>
      <c r="Z73" s="312"/>
      <c r="AA73" s="121">
        <f>M73-J73</f>
        <v>-379.85130111524313</v>
      </c>
      <c r="AB73" s="171">
        <f>M73/J73</f>
        <v>0.88489354511659302</v>
      </c>
      <c r="AC73" s="313">
        <f>AB89</f>
        <v>0.88752526884834559</v>
      </c>
    </row>
    <row r="74" spans="1:29" ht="15.75" customHeight="1">
      <c r="A74" s="317"/>
      <c r="B74" s="106" t="s">
        <v>118</v>
      </c>
      <c r="C74" s="298" t="s">
        <v>139</v>
      </c>
      <c r="D74" s="299"/>
      <c r="E74" s="107">
        <v>25.03</v>
      </c>
      <c r="F74" s="108">
        <v>1828</v>
      </c>
      <c r="G74" s="109">
        <f t="shared" si="20"/>
        <v>45754.840000000004</v>
      </c>
      <c r="H74" s="26"/>
      <c r="I74" s="110">
        <v>4</v>
      </c>
      <c r="J74" s="111">
        <v>3300</v>
      </c>
      <c r="K74" s="112">
        <f t="shared" si="16"/>
        <v>825</v>
      </c>
      <c r="L74" s="113">
        <v>4</v>
      </c>
      <c r="M74" s="111">
        <f>F74/V74*60</f>
        <v>2920.9054593874871</v>
      </c>
      <c r="N74" s="112">
        <f>M74/L74</f>
        <v>730.22636484687177</v>
      </c>
      <c r="O74" s="114">
        <f>L74-I74</f>
        <v>0</v>
      </c>
      <c r="P74" s="115">
        <f>N74-K74</f>
        <v>-94.773635153128225</v>
      </c>
      <c r="Q74" s="116">
        <f>N74/K74</f>
        <v>0.88512286648105665</v>
      </c>
      <c r="R74" s="309"/>
      <c r="S74" s="47">
        <v>0.27600694444444446</v>
      </c>
      <c r="T74" s="48">
        <v>0.30208333333333331</v>
      </c>
      <c r="U74" s="117">
        <v>15.033333333333339</v>
      </c>
      <c r="V74" s="118">
        <v>37.549999999999955</v>
      </c>
      <c r="W74" s="119"/>
      <c r="X74" s="13"/>
      <c r="Y74" s="300"/>
      <c r="Z74" s="301"/>
      <c r="AA74" s="124">
        <f>M74-J74</f>
        <v>-379.0945406125129</v>
      </c>
      <c r="AB74" s="116">
        <f>M74/J74</f>
        <v>0.88512286648105665</v>
      </c>
      <c r="AC74" s="314"/>
    </row>
    <row r="75" spans="1:29" ht="15.75" customHeight="1">
      <c r="A75" s="317"/>
      <c r="B75" s="106" t="s">
        <v>118</v>
      </c>
      <c r="C75" s="298" t="s">
        <v>140</v>
      </c>
      <c r="D75" s="299"/>
      <c r="E75" s="107">
        <v>24.82</v>
      </c>
      <c r="F75" s="108">
        <v>2008</v>
      </c>
      <c r="G75" s="109">
        <f t="shared" si="20"/>
        <v>49838.559999999998</v>
      </c>
      <c r="H75" s="26"/>
      <c r="I75" s="110">
        <v>4</v>
      </c>
      <c r="J75" s="111">
        <v>3300</v>
      </c>
      <c r="K75" s="112">
        <f t="shared" si="16"/>
        <v>825</v>
      </c>
      <c r="L75" s="113">
        <v>4</v>
      </c>
      <c r="M75" s="111">
        <f>F75/V75*60</f>
        <v>2921.9078415521408</v>
      </c>
      <c r="N75" s="112">
        <f>M75/L75</f>
        <v>730.4769603880352</v>
      </c>
      <c r="O75" s="114">
        <f>L75-I75</f>
        <v>0</v>
      </c>
      <c r="P75" s="115">
        <f>N75-K75</f>
        <v>-94.523039611964805</v>
      </c>
      <c r="Q75" s="116">
        <f>N75/K75</f>
        <v>0.88542661865216388</v>
      </c>
      <c r="R75" s="309"/>
      <c r="S75" s="47">
        <v>0.3125</v>
      </c>
      <c r="T75" s="48">
        <v>0.34113425925925928</v>
      </c>
      <c r="U75" s="117">
        <v>15.000000000000027</v>
      </c>
      <c r="V75" s="118">
        <v>41.233333333333356</v>
      </c>
      <c r="W75" s="119"/>
      <c r="X75" s="13"/>
      <c r="Y75" s="300"/>
      <c r="Z75" s="301"/>
      <c r="AA75" s="124">
        <f>M75-J75</f>
        <v>-378.09215844785922</v>
      </c>
      <c r="AB75" s="116">
        <f>M75/J75</f>
        <v>0.88542661865216388</v>
      </c>
      <c r="AC75" s="314"/>
    </row>
    <row r="76" spans="1:29" ht="15.75" customHeight="1">
      <c r="A76" s="317"/>
      <c r="B76" s="106" t="s">
        <v>118</v>
      </c>
      <c r="C76" s="298" t="s">
        <v>141</v>
      </c>
      <c r="D76" s="299"/>
      <c r="E76" s="107">
        <v>30</v>
      </c>
      <c r="F76" s="108">
        <v>3627</v>
      </c>
      <c r="G76" s="109">
        <f t="shared" si="20"/>
        <v>108810</v>
      </c>
      <c r="H76" s="26"/>
      <c r="I76" s="110">
        <v>3</v>
      </c>
      <c r="J76" s="111">
        <v>3000</v>
      </c>
      <c r="K76" s="112">
        <f t="shared" si="16"/>
        <v>1000</v>
      </c>
      <c r="L76" s="113">
        <v>3</v>
      </c>
      <c r="M76" s="111">
        <f>F76/V76*60</f>
        <v>2686.1139683192741</v>
      </c>
      <c r="N76" s="112">
        <f>M76/L76</f>
        <v>895.37132277309138</v>
      </c>
      <c r="O76" s="114">
        <f>L76-I76</f>
        <v>0</v>
      </c>
      <c r="P76" s="115">
        <f>N76-K76</f>
        <v>-104.62867722690862</v>
      </c>
      <c r="Q76" s="116">
        <f>N76/K76</f>
        <v>0.89537132277309139</v>
      </c>
      <c r="R76" s="309"/>
      <c r="S76" s="47">
        <v>0.35138888888888886</v>
      </c>
      <c r="T76" s="48">
        <v>0.40765046296296298</v>
      </c>
      <c r="U76" s="117">
        <v>14.766666666666604</v>
      </c>
      <c r="V76" s="118">
        <v>81.016666666666723</v>
      </c>
      <c r="W76" s="119"/>
      <c r="X76" s="123"/>
      <c r="Y76" s="300"/>
      <c r="Z76" s="301"/>
      <c r="AA76" s="124">
        <f>M76-J76</f>
        <v>-313.88603168072586</v>
      </c>
      <c r="AB76" s="116">
        <f>M76/J76</f>
        <v>0.89537132277309139</v>
      </c>
      <c r="AC76" s="314"/>
    </row>
    <row r="77" spans="1:29" ht="15.75" customHeight="1">
      <c r="A77" s="317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17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50"/>
      <c r="Y78" s="300"/>
      <c r="Z78" s="301"/>
      <c r="AA78" s="124"/>
      <c r="AB78" s="116"/>
      <c r="AC78" s="314"/>
    </row>
    <row r="79" spans="1:29" ht="15.75" customHeight="1">
      <c r="A79" s="317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17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17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34"/>
      <c r="X81" s="135"/>
      <c r="Y81" s="300"/>
      <c r="Z81" s="301"/>
      <c r="AA81" s="124"/>
      <c r="AB81" s="116"/>
      <c r="AC81" s="314"/>
    </row>
    <row r="82" spans="1:29" ht="15.75" customHeight="1">
      <c r="A82" s="317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34"/>
      <c r="X82" s="135"/>
      <c r="Y82" s="300"/>
      <c r="Z82" s="301"/>
      <c r="AA82" s="124"/>
      <c r="AB82" s="116"/>
      <c r="AC82" s="314"/>
    </row>
    <row r="83" spans="1:29" ht="15.75" customHeight="1">
      <c r="A83" s="317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34"/>
      <c r="X83" s="135"/>
      <c r="Y83" s="300"/>
      <c r="Z83" s="301"/>
      <c r="AA83" s="124"/>
      <c r="AB83" s="116"/>
      <c r="AC83" s="314"/>
    </row>
    <row r="84" spans="1:29" ht="15.75" customHeight="1">
      <c r="A84" s="317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34"/>
      <c r="X84" s="135"/>
      <c r="Y84" s="300"/>
      <c r="Z84" s="301"/>
      <c r="AA84" s="124"/>
      <c r="AB84" s="116"/>
      <c r="AC84" s="314"/>
    </row>
    <row r="85" spans="1:29" ht="15.75" customHeight="1">
      <c r="A85" s="317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34"/>
      <c r="X85" s="135"/>
      <c r="Y85" s="300"/>
      <c r="Z85" s="301"/>
      <c r="AA85" s="124"/>
      <c r="AB85" s="116"/>
      <c r="AC85" s="314"/>
    </row>
    <row r="86" spans="1:29" ht="15.75" customHeight="1">
      <c r="A86" s="317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34"/>
      <c r="X86" s="135"/>
      <c r="Y86" s="300"/>
      <c r="Z86" s="301"/>
      <c r="AA86" s="124"/>
      <c r="AB86" s="116"/>
      <c r="AC86" s="314"/>
    </row>
    <row r="87" spans="1:29" ht="15.75" customHeight="1">
      <c r="A87" s="317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34"/>
      <c r="X87" s="135"/>
      <c r="Y87" s="300"/>
      <c r="Z87" s="301"/>
      <c r="AA87" s="124"/>
      <c r="AB87" s="116"/>
      <c r="AC87" s="314"/>
    </row>
    <row r="88" spans="1:29" ht="15.75" customHeight="1">
      <c r="A88" s="317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18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21">AVERAGE(I73:I88)</f>
        <v>3.75</v>
      </c>
      <c r="J89" s="148">
        <f t="shared" si="21"/>
        <v>3225</v>
      </c>
      <c r="K89" s="149">
        <f t="shared" ref="K89" si="22">J89/I89</f>
        <v>860</v>
      </c>
      <c r="L89" s="147">
        <f t="shared" ref="L89:M89" si="23">AVERAGE(L73:L88)</f>
        <v>3.75</v>
      </c>
      <c r="M89" s="148">
        <f t="shared" si="23"/>
        <v>2862.2689920359144</v>
      </c>
      <c r="N89" s="149">
        <f>M89/L89</f>
        <v>763.27173120957718</v>
      </c>
      <c r="O89" s="150">
        <f>L89-I89</f>
        <v>0</v>
      </c>
      <c r="P89" s="151">
        <f>N89-K89</f>
        <v>-96.728268790422817</v>
      </c>
      <c r="Q89" s="152">
        <f>N89/K89</f>
        <v>0.88752526884834559</v>
      </c>
      <c r="R89" s="310"/>
      <c r="S89" s="153">
        <f>S73</f>
        <v>0.25</v>
      </c>
      <c r="T89" s="154">
        <f>INDEX(T73:T88,COUNTA(T73:T88))</f>
        <v>0.40765046296296298</v>
      </c>
      <c r="U89" s="155"/>
      <c r="V89" s="181"/>
      <c r="W89" s="182"/>
      <c r="X89" s="149"/>
      <c r="Y89" s="296"/>
      <c r="Z89" s="297"/>
      <c r="AA89" s="183">
        <f>M89-J89</f>
        <v>-362.73100796408562</v>
      </c>
      <c r="AB89" s="152">
        <f>M89/J89</f>
        <v>0.88752526884834559</v>
      </c>
      <c r="AC89" s="315"/>
    </row>
    <row r="90" spans="1:29" ht="15.75" customHeight="1">
      <c r="A90" s="302" t="s">
        <v>142</v>
      </c>
      <c r="B90" s="120" t="s">
        <v>116</v>
      </c>
      <c r="C90" s="306" t="s">
        <v>143</v>
      </c>
      <c r="D90" s="307"/>
      <c r="E90" s="162">
        <v>25.64</v>
      </c>
      <c r="F90" s="103">
        <v>1600</v>
      </c>
      <c r="G90" s="163">
        <f t="shared" ref="G90:G93" si="24">E90*F90</f>
        <v>41024</v>
      </c>
      <c r="H90" s="164"/>
      <c r="I90" s="165">
        <v>11</v>
      </c>
      <c r="J90" s="166">
        <v>3600</v>
      </c>
      <c r="K90" s="167">
        <f>J90/I90</f>
        <v>327.27272727272725</v>
      </c>
      <c r="L90" s="168">
        <v>11</v>
      </c>
      <c r="M90" s="166">
        <f>F90/V90*60</f>
        <v>3149.26189174412</v>
      </c>
      <c r="N90" s="167">
        <f>M90/L90</f>
        <v>286.29653561310181</v>
      </c>
      <c r="O90" s="169">
        <f>L90-I90</f>
        <v>0</v>
      </c>
      <c r="P90" s="170">
        <f>N90-K90</f>
        <v>-40.976191659625442</v>
      </c>
      <c r="Q90" s="171">
        <f>N90/K90</f>
        <v>0.87479496992892225</v>
      </c>
      <c r="R90" s="308">
        <f>Q106</f>
        <v>0.86799445306726797</v>
      </c>
      <c r="S90" s="172">
        <v>0.70833333333333337</v>
      </c>
      <c r="T90" s="173">
        <v>0.72950231481481487</v>
      </c>
      <c r="U90" s="174"/>
      <c r="V90" s="175">
        <v>30.483333333333356</v>
      </c>
      <c r="W90" s="173"/>
      <c r="X90" s="184"/>
      <c r="Y90" s="311"/>
      <c r="Z90" s="312"/>
      <c r="AA90" s="121">
        <f>M90-J90</f>
        <v>-450.73810825587998</v>
      </c>
      <c r="AB90" s="171">
        <f>M90/J90</f>
        <v>0.87479496992892225</v>
      </c>
      <c r="AC90" s="313">
        <f>AB106</f>
        <v>0.86799445306726797</v>
      </c>
    </row>
    <row r="91" spans="1:29" ht="15.75" customHeight="1">
      <c r="A91" s="303"/>
      <c r="B91" s="106" t="s">
        <v>116</v>
      </c>
      <c r="C91" s="298" t="s">
        <v>144</v>
      </c>
      <c r="D91" s="299"/>
      <c r="E91" s="107">
        <v>29.52</v>
      </c>
      <c r="F91" s="108">
        <v>2060</v>
      </c>
      <c r="G91" s="109">
        <f t="shared" si="24"/>
        <v>60811.199999999997</v>
      </c>
      <c r="H91" s="26"/>
      <c r="I91" s="110">
        <v>17</v>
      </c>
      <c r="J91" s="111">
        <v>3600</v>
      </c>
      <c r="K91" s="112">
        <f t="shared" si="16"/>
        <v>211.76470588235293</v>
      </c>
      <c r="L91" s="113">
        <v>17</v>
      </c>
      <c r="M91" s="111">
        <f>F91/V91*60</f>
        <v>3118.5870479394439</v>
      </c>
      <c r="N91" s="112">
        <f>M91/L91</f>
        <v>183.44629693761433</v>
      </c>
      <c r="O91" s="114">
        <f>L91-I91</f>
        <v>0</v>
      </c>
      <c r="P91" s="115">
        <f>N91-K91</f>
        <v>-28.318408944738593</v>
      </c>
      <c r="Q91" s="116">
        <f>N91/K91</f>
        <v>0.8662741799831789</v>
      </c>
      <c r="R91" s="309"/>
      <c r="S91" s="47">
        <v>0.73289351851851847</v>
      </c>
      <c r="T91" s="48">
        <v>0.76041666666666663</v>
      </c>
      <c r="U91" s="117">
        <v>4.8833333333331908</v>
      </c>
      <c r="V91" s="118">
        <v>39.633333333333347</v>
      </c>
      <c r="W91" s="119"/>
      <c r="X91" s="13"/>
      <c r="Y91" s="300"/>
      <c r="Z91" s="301"/>
      <c r="AA91" s="124">
        <f>M91-J91</f>
        <v>-481.41295206055611</v>
      </c>
      <c r="AB91" s="116">
        <f>M91/J91</f>
        <v>0.8662741799831789</v>
      </c>
      <c r="AC91" s="314"/>
    </row>
    <row r="92" spans="1:29" ht="15.75" customHeight="1">
      <c r="A92" s="303"/>
      <c r="B92" s="106" t="s">
        <v>116</v>
      </c>
      <c r="C92" s="298" t="s">
        <v>145</v>
      </c>
      <c r="D92" s="299"/>
      <c r="E92" s="107">
        <v>29.85</v>
      </c>
      <c r="F92" s="108">
        <v>2097</v>
      </c>
      <c r="G92" s="109">
        <f t="shared" si="24"/>
        <v>62595.450000000004</v>
      </c>
      <c r="H92" s="26"/>
      <c r="I92" s="110">
        <v>17</v>
      </c>
      <c r="J92" s="111">
        <v>3600</v>
      </c>
      <c r="K92" s="112">
        <f t="shared" si="16"/>
        <v>211.76470588235293</v>
      </c>
      <c r="L92" s="113">
        <v>17</v>
      </c>
      <c r="M92" s="111">
        <f>F92/V92*60</f>
        <v>3119.5041322313955</v>
      </c>
      <c r="N92" s="112">
        <f>M92/L92</f>
        <v>183.50024307243504</v>
      </c>
      <c r="O92" s="114">
        <f>L92-I92</f>
        <v>0</v>
      </c>
      <c r="P92" s="115">
        <f>N92-K92</f>
        <v>-28.264462809917887</v>
      </c>
      <c r="Q92" s="116">
        <f>N92/K92</f>
        <v>0.86652892561983219</v>
      </c>
      <c r="R92" s="309"/>
      <c r="S92" s="47">
        <v>0.76388888888888884</v>
      </c>
      <c r="T92" s="48">
        <v>0.79189814814814818</v>
      </c>
      <c r="U92" s="117">
        <v>4.9999999999999822</v>
      </c>
      <c r="V92" s="118">
        <v>40.333333333333456</v>
      </c>
      <c r="W92" s="119"/>
      <c r="X92" s="13"/>
      <c r="Y92" s="300"/>
      <c r="Z92" s="301"/>
      <c r="AA92" s="124">
        <f>M92-J92</f>
        <v>-480.49586776860451</v>
      </c>
      <c r="AB92" s="116">
        <f>M92/J92</f>
        <v>0.86652892561983208</v>
      </c>
      <c r="AC92" s="314"/>
    </row>
    <row r="93" spans="1:29" ht="15.75" customHeight="1">
      <c r="A93" s="303"/>
      <c r="B93" s="106" t="s">
        <v>118</v>
      </c>
      <c r="C93" s="298" t="s">
        <v>146</v>
      </c>
      <c r="D93" s="299"/>
      <c r="E93" s="107">
        <v>28.57</v>
      </c>
      <c r="F93" s="108">
        <v>2167</v>
      </c>
      <c r="G93" s="109">
        <f t="shared" si="24"/>
        <v>61911.19</v>
      </c>
      <c r="H93" s="26"/>
      <c r="I93" s="110">
        <v>12</v>
      </c>
      <c r="J93" s="111">
        <v>3600</v>
      </c>
      <c r="K93" s="112">
        <f t="shared" si="16"/>
        <v>300</v>
      </c>
      <c r="L93" s="113">
        <v>12</v>
      </c>
      <c r="M93" s="111">
        <f>F93/V93*60</f>
        <v>3111.7670522536991</v>
      </c>
      <c r="N93" s="112">
        <f>M93/L93</f>
        <v>259.3139210211416</v>
      </c>
      <c r="O93" s="114">
        <f>L93-I93</f>
        <v>0</v>
      </c>
      <c r="P93" s="115">
        <f>N93-K93</f>
        <v>-40.686078978858404</v>
      </c>
      <c r="Q93" s="116">
        <f>N93/K93</f>
        <v>0.86437973673713864</v>
      </c>
      <c r="R93" s="309"/>
      <c r="S93" s="47">
        <v>0.7952893518518519</v>
      </c>
      <c r="T93" s="48">
        <v>0.82430555555555551</v>
      </c>
      <c r="U93" s="117">
        <v>4.8833333333333506</v>
      </c>
      <c r="V93" s="118">
        <v>41.783333333333204</v>
      </c>
      <c r="W93" s="119"/>
      <c r="X93" s="123"/>
      <c r="Y93" s="300"/>
      <c r="Z93" s="301"/>
      <c r="AA93" s="124">
        <f>M93-J93</f>
        <v>-488.23294774630085</v>
      </c>
      <c r="AB93" s="116">
        <f>M93/J93</f>
        <v>0.86437973673713864</v>
      </c>
      <c r="AC93" s="314"/>
    </row>
    <row r="94" spans="1:29" ht="15.75" customHeight="1">
      <c r="A94" s="304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04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50"/>
      <c r="Y95" s="300"/>
      <c r="Z95" s="301"/>
      <c r="AA95" s="124"/>
      <c r="AB95" s="116"/>
      <c r="AC95" s="314"/>
    </row>
    <row r="96" spans="1:29" ht="15.75" customHeight="1">
      <c r="A96" s="304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04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04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34"/>
      <c r="X98" s="135"/>
      <c r="Y98" s="300"/>
      <c r="Z98" s="301"/>
      <c r="AA98" s="124"/>
      <c r="AB98" s="116"/>
      <c r="AC98" s="314"/>
    </row>
    <row r="99" spans="1:29" ht="15.75" customHeight="1">
      <c r="A99" s="304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34"/>
      <c r="X99" s="135"/>
      <c r="Y99" s="300"/>
      <c r="Z99" s="301"/>
      <c r="AA99" s="124"/>
      <c r="AB99" s="116"/>
      <c r="AC99" s="314"/>
    </row>
    <row r="100" spans="1:29" ht="15.75" customHeight="1">
      <c r="A100" s="304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04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04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04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04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04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05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25">AVERAGE(I90:I105)</f>
        <v>14.25</v>
      </c>
      <c r="J106" s="148">
        <f t="shared" si="25"/>
        <v>3600</v>
      </c>
      <c r="K106" s="149">
        <f t="shared" ref="K106" si="26">J106/I106</f>
        <v>252.63157894736841</v>
      </c>
      <c r="L106" s="147">
        <f t="shared" ref="L106:M106" si="27">AVERAGE(L90:L105)</f>
        <v>14.25</v>
      </c>
      <c r="M106" s="148">
        <f t="shared" si="27"/>
        <v>3124.7800310421649</v>
      </c>
      <c r="N106" s="149">
        <f>M106/L106</f>
        <v>219.28280919594138</v>
      </c>
      <c r="O106" s="150">
        <f>L106-I106</f>
        <v>0</v>
      </c>
      <c r="P106" s="151">
        <f>N106-K106</f>
        <v>-33.348769751427028</v>
      </c>
      <c r="Q106" s="152">
        <f>N106/K106</f>
        <v>0.86799445306726797</v>
      </c>
      <c r="R106" s="310"/>
      <c r="S106" s="153">
        <f>S90</f>
        <v>0.70833333333333337</v>
      </c>
      <c r="T106" s="154">
        <f>INDEX(T90:T105,COUNTA(T90:T105))</f>
        <v>0.82430555555555551</v>
      </c>
      <c r="U106" s="155"/>
      <c r="V106" s="181"/>
      <c r="W106" s="182"/>
      <c r="X106" s="149"/>
      <c r="Y106" s="296"/>
      <c r="Z106" s="297"/>
      <c r="AA106" s="183">
        <f>M106-J106</f>
        <v>-475.21996895783514</v>
      </c>
      <c r="AB106" s="152">
        <f>M106/J106</f>
        <v>0.86799445306726797</v>
      </c>
      <c r="AC106" s="315"/>
    </row>
    <row r="107" spans="1:29" ht="15.75" customHeight="1">
      <c r="A107" s="316" t="s">
        <v>147</v>
      </c>
      <c r="B107" s="120" t="s">
        <v>118</v>
      </c>
      <c r="C107" s="306" t="s">
        <v>148</v>
      </c>
      <c r="D107" s="307"/>
      <c r="E107" s="162">
        <v>22.48</v>
      </c>
      <c r="F107" s="103">
        <v>3574</v>
      </c>
      <c r="G107" s="163">
        <f t="shared" ref="G107:G109" si="28">E107*F107</f>
        <v>80343.520000000004</v>
      </c>
      <c r="H107" s="164"/>
      <c r="I107" s="165">
        <v>5</v>
      </c>
      <c r="J107" s="166">
        <v>3000</v>
      </c>
      <c r="K107" s="167">
        <f>J107/I107</f>
        <v>600</v>
      </c>
      <c r="L107" s="168">
        <v>5</v>
      </c>
      <c r="M107" s="166">
        <f>F107/V107*60</f>
        <v>2658.3471074380186</v>
      </c>
      <c r="N107" s="167">
        <f>M107/L107</f>
        <v>531.6694214876037</v>
      </c>
      <c r="O107" s="169">
        <f>L107-I107</f>
        <v>0</v>
      </c>
      <c r="P107" s="170">
        <f>N107-K107</f>
        <v>-68.330578512396301</v>
      </c>
      <c r="Q107" s="171">
        <f>N107/K107</f>
        <v>0.88611570247933946</v>
      </c>
      <c r="R107" s="308">
        <f>Q123</f>
        <v>0.88799393815855254</v>
      </c>
      <c r="S107" s="172">
        <v>0.70856481481481481</v>
      </c>
      <c r="T107" s="173">
        <v>0.76458333333333328</v>
      </c>
      <c r="U107" s="174"/>
      <c r="V107" s="175">
        <v>80.6666666666666</v>
      </c>
      <c r="W107" s="176"/>
      <c r="X107" s="177"/>
      <c r="Y107" s="311"/>
      <c r="Z107" s="312"/>
      <c r="AA107" s="121">
        <f>M107-J107</f>
        <v>-341.65289256198139</v>
      </c>
      <c r="AB107" s="171">
        <f>M107/J107</f>
        <v>0.88611570247933957</v>
      </c>
      <c r="AC107" s="313">
        <f>AB123</f>
        <v>0.88799393815855254</v>
      </c>
    </row>
    <row r="108" spans="1:29" ht="15.75" customHeight="1">
      <c r="A108" s="317"/>
      <c r="B108" s="106" t="s">
        <v>118</v>
      </c>
      <c r="C108" s="298" t="s">
        <v>149</v>
      </c>
      <c r="D108" s="299"/>
      <c r="E108" s="107">
        <v>24.54</v>
      </c>
      <c r="F108" s="108">
        <v>3369</v>
      </c>
      <c r="G108" s="109">
        <f t="shared" si="28"/>
        <v>82675.259999999995</v>
      </c>
      <c r="H108" s="26"/>
      <c r="I108" s="110">
        <v>4</v>
      </c>
      <c r="J108" s="111">
        <v>3000</v>
      </c>
      <c r="K108" s="112">
        <f t="shared" ref="K108:K109" si="29">J108/I108</f>
        <v>750</v>
      </c>
      <c r="L108" s="113">
        <v>4</v>
      </c>
      <c r="M108" s="111">
        <f>F108/V108*60</f>
        <v>2657.4057843996488</v>
      </c>
      <c r="N108" s="112">
        <f>M108/L108</f>
        <v>664.35144609991221</v>
      </c>
      <c r="O108" s="114">
        <f>L108-I108</f>
        <v>0</v>
      </c>
      <c r="P108" s="115">
        <f>N108-K108</f>
        <v>-85.648553900087791</v>
      </c>
      <c r="Q108" s="116">
        <f>N108/K108</f>
        <v>0.88580192813321623</v>
      </c>
      <c r="R108" s="309"/>
      <c r="S108" s="47">
        <v>0.7680555555555556</v>
      </c>
      <c r="T108" s="48">
        <v>0.82087962962962968</v>
      </c>
      <c r="U108" s="117">
        <v>5.0000000000001421</v>
      </c>
      <c r="V108" s="118">
        <v>76.066666666666677</v>
      </c>
      <c r="W108" s="119"/>
      <c r="X108" s="123"/>
      <c r="Y108" s="300"/>
      <c r="Z108" s="301"/>
      <c r="AA108" s="124">
        <f>M108-J108</f>
        <v>-342.59421560035116</v>
      </c>
      <c r="AB108" s="116">
        <f>M108/J108</f>
        <v>0.88580192813321623</v>
      </c>
      <c r="AC108" s="314"/>
    </row>
    <row r="109" spans="1:29" ht="15.75" customHeight="1">
      <c r="A109" s="317"/>
      <c r="B109" s="106" t="s">
        <v>118</v>
      </c>
      <c r="C109" s="298" t="s">
        <v>150</v>
      </c>
      <c r="D109" s="299"/>
      <c r="E109" s="107">
        <v>17.89</v>
      </c>
      <c r="F109" s="108">
        <v>5698</v>
      </c>
      <c r="G109" s="109">
        <f t="shared" si="28"/>
        <v>101937.22</v>
      </c>
      <c r="H109" s="26"/>
      <c r="I109" s="110">
        <v>4</v>
      </c>
      <c r="J109" s="111">
        <v>3300</v>
      </c>
      <c r="K109" s="112">
        <f t="shared" si="29"/>
        <v>825</v>
      </c>
      <c r="L109" s="113">
        <v>4</v>
      </c>
      <c r="M109" s="111">
        <f>F109/V109*60</f>
        <v>2942.5907330368714</v>
      </c>
      <c r="N109" s="112">
        <f>M109/L109</f>
        <v>735.64768325921784</v>
      </c>
      <c r="O109" s="114">
        <f>L109-I109</f>
        <v>0</v>
      </c>
      <c r="P109" s="115">
        <f>N109-K109</f>
        <v>-89.352316740782157</v>
      </c>
      <c r="Q109" s="116">
        <f>N109/K109</f>
        <v>0.89169416152632464</v>
      </c>
      <c r="R109" s="309"/>
      <c r="S109" s="47">
        <v>0.82430555555555562</v>
      </c>
      <c r="T109" s="48">
        <v>0.90498842592592588</v>
      </c>
      <c r="U109" s="117">
        <v>4.9333333333333584</v>
      </c>
      <c r="V109" s="118">
        <v>116.18333333333317</v>
      </c>
      <c r="W109" s="119"/>
      <c r="X109" s="123"/>
      <c r="Y109" s="300"/>
      <c r="Z109" s="301"/>
      <c r="AA109" s="124">
        <f>M109-J109</f>
        <v>-357.40926696312863</v>
      </c>
      <c r="AB109" s="116">
        <f>M109/J109</f>
        <v>0.89169416152632464</v>
      </c>
      <c r="AC109" s="314"/>
    </row>
    <row r="110" spans="1:29" ht="15.75" customHeight="1">
      <c r="A110" s="317"/>
      <c r="B110" s="106"/>
      <c r="C110" s="298"/>
      <c r="D110" s="299"/>
      <c r="E110" s="107"/>
      <c r="F110" s="108"/>
      <c r="G110" s="109"/>
      <c r="H110" s="26"/>
      <c r="I110" s="110"/>
      <c r="J110" s="111"/>
      <c r="K110" s="112"/>
      <c r="L110" s="113"/>
      <c r="M110" s="111"/>
      <c r="N110" s="112"/>
      <c r="O110" s="114"/>
      <c r="P110" s="115"/>
      <c r="Q110" s="116"/>
      <c r="R110" s="309"/>
      <c r="S110" s="47"/>
      <c r="T110" s="48"/>
      <c r="U110" s="117"/>
      <c r="V110" s="118"/>
      <c r="W110" s="119"/>
      <c r="X110" s="123"/>
      <c r="Y110" s="300"/>
      <c r="Z110" s="301"/>
      <c r="AA110" s="124"/>
      <c r="AB110" s="116"/>
      <c r="AC110" s="314"/>
    </row>
    <row r="111" spans="1:29" ht="15.75" customHeight="1">
      <c r="A111" s="317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17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300"/>
      <c r="Z112" s="301"/>
      <c r="AA112" s="124"/>
      <c r="AB112" s="116"/>
      <c r="AC112" s="314"/>
    </row>
    <row r="113" spans="1:29" ht="15.75" customHeight="1">
      <c r="A113" s="317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17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17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23"/>
      <c r="Y115" s="300"/>
      <c r="Z115" s="301"/>
      <c r="AA115" s="124"/>
      <c r="AB115" s="116"/>
      <c r="AC115" s="314"/>
    </row>
    <row r="116" spans="1:29" ht="15.75" customHeight="1">
      <c r="A116" s="317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23"/>
      <c r="Y116" s="300"/>
      <c r="Z116" s="301"/>
      <c r="AA116" s="124"/>
      <c r="AB116" s="116"/>
      <c r="AC116" s="314"/>
    </row>
    <row r="117" spans="1:29" ht="15.75" customHeight="1">
      <c r="A117" s="317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23"/>
      <c r="Y117" s="300"/>
      <c r="Z117" s="301"/>
      <c r="AA117" s="124"/>
      <c r="AB117" s="116"/>
      <c r="AC117" s="314"/>
    </row>
    <row r="118" spans="1:29" ht="15.75" customHeight="1">
      <c r="A118" s="317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23"/>
      <c r="Y118" s="300"/>
      <c r="Z118" s="301"/>
      <c r="AA118" s="124"/>
      <c r="AB118" s="116"/>
      <c r="AC118" s="314"/>
    </row>
    <row r="119" spans="1:29" ht="15.75" customHeight="1">
      <c r="A119" s="317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23"/>
      <c r="Y119" s="300"/>
      <c r="Z119" s="301"/>
      <c r="AA119" s="124"/>
      <c r="AB119" s="116"/>
      <c r="AC119" s="314"/>
    </row>
    <row r="120" spans="1:29" ht="15.75" customHeight="1">
      <c r="A120" s="317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23"/>
      <c r="Y120" s="300"/>
      <c r="Z120" s="301"/>
      <c r="AA120" s="124"/>
      <c r="AB120" s="116"/>
      <c r="AC120" s="314"/>
    </row>
    <row r="121" spans="1:29" ht="15.75" customHeight="1">
      <c r="A121" s="317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23"/>
      <c r="Y121" s="300"/>
      <c r="Z121" s="301"/>
      <c r="AA121" s="124"/>
      <c r="AB121" s="116"/>
      <c r="AC121" s="314"/>
    </row>
    <row r="122" spans="1:29" ht="15.75" customHeight="1">
      <c r="A122" s="317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18"/>
      <c r="B123" s="144" t="s">
        <v>124</v>
      </c>
      <c r="C123" s="295"/>
      <c r="D123" s="295"/>
      <c r="E123" s="145"/>
      <c r="F123" s="105"/>
      <c r="G123" s="146"/>
      <c r="H123" s="75"/>
      <c r="I123" s="147">
        <f t="shared" ref="I123:J123" si="30">AVERAGE(I107:I122)</f>
        <v>4.333333333333333</v>
      </c>
      <c r="J123" s="148">
        <f t="shared" si="30"/>
        <v>3100</v>
      </c>
      <c r="K123" s="149">
        <f t="shared" ref="K123" si="31">J123/I123</f>
        <v>715.38461538461547</v>
      </c>
      <c r="L123" s="147">
        <f t="shared" ref="L123:M123" si="32">AVERAGE(L107:L122)</f>
        <v>4.333333333333333</v>
      </c>
      <c r="M123" s="148">
        <f t="shared" si="32"/>
        <v>2752.7812082915129</v>
      </c>
      <c r="N123" s="149">
        <f>M123/L123</f>
        <v>635.25720191342612</v>
      </c>
      <c r="O123" s="150">
        <f>L123-I123</f>
        <v>0</v>
      </c>
      <c r="P123" s="151">
        <f>N123-K123</f>
        <v>-80.127413471189357</v>
      </c>
      <c r="Q123" s="152">
        <f>N123/K123</f>
        <v>0.88799393815855254</v>
      </c>
      <c r="R123" s="310"/>
      <c r="S123" s="153">
        <f>S107</f>
        <v>0.70856481481481481</v>
      </c>
      <c r="T123" s="154">
        <f>INDEX(T107:T122,COUNTA(T107:T122))</f>
        <v>0.90498842592592588</v>
      </c>
      <c r="U123" s="155"/>
      <c r="V123" s="181"/>
      <c r="W123" s="105"/>
      <c r="X123" s="75"/>
      <c r="Y123" s="296"/>
      <c r="Z123" s="297"/>
      <c r="AA123" s="183">
        <f>M123-J123</f>
        <v>-347.21879170848706</v>
      </c>
      <c r="AB123" s="152">
        <f>M123/J123</f>
        <v>0.88799393815855254</v>
      </c>
      <c r="AC123" s="315"/>
    </row>
    <row r="124" spans="1:29" ht="15.75" customHeight="1">
      <c r="A124" s="302" t="s">
        <v>151</v>
      </c>
      <c r="B124" s="120" t="s">
        <v>118</v>
      </c>
      <c r="C124" s="306" t="s">
        <v>152</v>
      </c>
      <c r="D124" s="307"/>
      <c r="E124" s="162">
        <v>16.7</v>
      </c>
      <c r="F124" s="103">
        <v>2201</v>
      </c>
      <c r="G124" s="163">
        <f t="shared" ref="G124:G127" si="33">E124*F124</f>
        <v>36756.699999999997</v>
      </c>
      <c r="H124" s="164"/>
      <c r="I124" s="165">
        <v>3</v>
      </c>
      <c r="J124" s="166">
        <v>3300</v>
      </c>
      <c r="K124" s="167">
        <f>J124/I124</f>
        <v>1100</v>
      </c>
      <c r="L124" s="168">
        <v>3</v>
      </c>
      <c r="M124" s="166">
        <f>F124/V124*60</f>
        <v>2946.6716251394519</v>
      </c>
      <c r="N124" s="167">
        <f>M124/L124</f>
        <v>982.22387504648395</v>
      </c>
      <c r="O124" s="169">
        <f>L124-I124</f>
        <v>0</v>
      </c>
      <c r="P124" s="170">
        <f>N124-K124</f>
        <v>-117.77612495351605</v>
      </c>
      <c r="Q124" s="171">
        <f>N124/K124</f>
        <v>0.89293079549680354</v>
      </c>
      <c r="R124" s="308">
        <f>Q140</f>
        <v>0.89212615485212932</v>
      </c>
      <c r="S124" s="172">
        <v>0.70846064814814813</v>
      </c>
      <c r="T124" s="173">
        <v>0.73958333333333337</v>
      </c>
      <c r="U124" s="174"/>
      <c r="V124" s="175">
        <v>44.816666666666748</v>
      </c>
      <c r="W124" s="176"/>
      <c r="X124" s="177"/>
      <c r="Y124" s="311"/>
      <c r="Z124" s="312"/>
      <c r="AA124" s="121">
        <f>M124-J124</f>
        <v>-353.32837486054814</v>
      </c>
      <c r="AB124" s="171">
        <f>M124/J124</f>
        <v>0.89293079549680354</v>
      </c>
      <c r="AC124" s="313">
        <f>AB140</f>
        <v>0.89212615485212932</v>
      </c>
    </row>
    <row r="125" spans="1:29" ht="15.75" customHeight="1">
      <c r="A125" s="303"/>
      <c r="B125" s="106" t="s">
        <v>118</v>
      </c>
      <c r="C125" s="298" t="s">
        <v>153</v>
      </c>
      <c r="D125" s="299"/>
      <c r="E125" s="107">
        <v>22.28</v>
      </c>
      <c r="F125" s="108">
        <v>1849</v>
      </c>
      <c r="G125" s="109">
        <f t="shared" si="33"/>
        <v>41195.72</v>
      </c>
      <c r="H125" s="26"/>
      <c r="I125" s="110">
        <v>5</v>
      </c>
      <c r="J125" s="111">
        <v>3300</v>
      </c>
      <c r="K125" s="112">
        <f t="shared" ref="K125:K163" si="34">J125/I125</f>
        <v>660</v>
      </c>
      <c r="L125" s="113">
        <v>5</v>
      </c>
      <c r="M125" s="111">
        <f>F125/V125*60</f>
        <v>2942.7055702917664</v>
      </c>
      <c r="N125" s="112">
        <f>M125/L125</f>
        <v>588.54111405835329</v>
      </c>
      <c r="O125" s="114">
        <f>L125-I125</f>
        <v>0</v>
      </c>
      <c r="P125" s="115">
        <f>N125-K125</f>
        <v>-71.458885941646713</v>
      </c>
      <c r="Q125" s="116">
        <f>N125/K125</f>
        <v>0.89172896069447471</v>
      </c>
      <c r="R125" s="309"/>
      <c r="S125" s="47">
        <v>0.74326388888888884</v>
      </c>
      <c r="T125" s="48">
        <v>0.76944444444444449</v>
      </c>
      <c r="U125" s="117">
        <v>5.2999999999998693</v>
      </c>
      <c r="V125" s="118">
        <v>37.700000000000138</v>
      </c>
      <c r="W125" s="119"/>
      <c r="X125" s="123"/>
      <c r="Y125" s="300"/>
      <c r="Z125" s="301"/>
      <c r="AA125" s="124">
        <f>M125-J125</f>
        <v>-357.29442970823357</v>
      </c>
      <c r="AB125" s="116">
        <f>M125/J125</f>
        <v>0.89172896069447471</v>
      </c>
      <c r="AC125" s="314"/>
    </row>
    <row r="126" spans="1:29" ht="15.75" customHeight="1">
      <c r="A126" s="303"/>
      <c r="B126" s="106" t="s">
        <v>118</v>
      </c>
      <c r="C126" s="298" t="s">
        <v>154</v>
      </c>
      <c r="D126" s="299"/>
      <c r="E126" s="107">
        <v>18.18</v>
      </c>
      <c r="F126" s="108">
        <v>958</v>
      </c>
      <c r="G126" s="109">
        <f t="shared" si="33"/>
        <v>17416.439999999999</v>
      </c>
      <c r="H126" s="26"/>
      <c r="I126" s="110">
        <v>4</v>
      </c>
      <c r="J126" s="111">
        <v>3300</v>
      </c>
      <c r="K126" s="112">
        <f t="shared" si="34"/>
        <v>825</v>
      </c>
      <c r="L126" s="113">
        <v>4</v>
      </c>
      <c r="M126" s="111">
        <f>F126/V126*60</f>
        <v>2945.1750640478285</v>
      </c>
      <c r="N126" s="112">
        <f>M126/L126</f>
        <v>736.29376601195713</v>
      </c>
      <c r="O126" s="114">
        <f>L126-I126</f>
        <v>0</v>
      </c>
      <c r="P126" s="115">
        <f>N126-K126</f>
        <v>-88.706233988042868</v>
      </c>
      <c r="Q126" s="116">
        <f>N126/K126</f>
        <v>0.89247729213570559</v>
      </c>
      <c r="R126" s="309"/>
      <c r="S126" s="47">
        <v>0.77325231481481482</v>
      </c>
      <c r="T126" s="48">
        <v>0.78680555555555554</v>
      </c>
      <c r="U126" s="117">
        <v>5.4833333333332845</v>
      </c>
      <c r="V126" s="118">
        <v>19.516666666666627</v>
      </c>
      <c r="W126" s="119"/>
      <c r="X126" s="123"/>
      <c r="Y126" s="300"/>
      <c r="Z126" s="301"/>
      <c r="AA126" s="124">
        <f>M126-J126</f>
        <v>-354.82493595217147</v>
      </c>
      <c r="AB126" s="116">
        <f>M126/J126</f>
        <v>0.89247729213570559</v>
      </c>
      <c r="AC126" s="314"/>
    </row>
    <row r="127" spans="1:29" ht="15.75" customHeight="1">
      <c r="A127" s="303"/>
      <c r="B127" s="106" t="s">
        <v>118</v>
      </c>
      <c r="C127" s="298" t="s">
        <v>155</v>
      </c>
      <c r="D127" s="299"/>
      <c r="E127" s="107">
        <v>16.66</v>
      </c>
      <c r="F127" s="108">
        <v>8684</v>
      </c>
      <c r="G127" s="109">
        <f t="shared" si="33"/>
        <v>144675.44</v>
      </c>
      <c r="H127" s="26"/>
      <c r="I127" s="110">
        <v>4</v>
      </c>
      <c r="J127" s="111">
        <v>3300</v>
      </c>
      <c r="K127" s="112">
        <f t="shared" si="34"/>
        <v>825</v>
      </c>
      <c r="L127" s="113">
        <v>4</v>
      </c>
      <c r="M127" s="111">
        <f>F127/V127*60</f>
        <v>2941.5129845690617</v>
      </c>
      <c r="N127" s="112">
        <f>M127/L127</f>
        <v>735.37824614226543</v>
      </c>
      <c r="O127" s="114">
        <f>L127-I127</f>
        <v>0</v>
      </c>
      <c r="P127" s="115">
        <f>N127-K127</f>
        <v>-89.621753857734575</v>
      </c>
      <c r="Q127" s="116">
        <f>N127/K127</f>
        <v>0.89136757108153386</v>
      </c>
      <c r="R127" s="309"/>
      <c r="S127" s="47">
        <v>0.79027777777777775</v>
      </c>
      <c r="T127" s="48">
        <v>0.91328703703703706</v>
      </c>
      <c r="U127" s="117">
        <v>4.9999999999999822</v>
      </c>
      <c r="V127" s="118">
        <v>177.13333333333341</v>
      </c>
      <c r="W127" s="119"/>
      <c r="X127" s="123"/>
      <c r="Y127" s="300"/>
      <c r="Z127" s="301"/>
      <c r="AA127" s="124">
        <f>M127-J127</f>
        <v>-358.4870154309383</v>
      </c>
      <c r="AB127" s="116">
        <f>M127/J127</f>
        <v>0.89136757108153386</v>
      </c>
      <c r="AC127" s="314"/>
    </row>
    <row r="128" spans="1:29" ht="15.75" customHeight="1">
      <c r="A128" s="304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04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300"/>
      <c r="Z129" s="301"/>
      <c r="AA129" s="124"/>
      <c r="AB129" s="116"/>
      <c r="AC129" s="314"/>
    </row>
    <row r="130" spans="1:29" ht="15.75" customHeight="1">
      <c r="A130" s="304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04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04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300"/>
      <c r="Z132" s="301"/>
      <c r="AA132" s="124"/>
      <c r="AB132" s="116"/>
      <c r="AC132" s="314"/>
    </row>
    <row r="133" spans="1:29" ht="15.75" customHeight="1">
      <c r="A133" s="304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300"/>
      <c r="Z133" s="301"/>
      <c r="AA133" s="124"/>
      <c r="AB133" s="116"/>
      <c r="AC133" s="314"/>
    </row>
    <row r="134" spans="1:29" ht="15.75" customHeight="1">
      <c r="A134" s="304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04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04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04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04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04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05"/>
      <c r="B140" s="144" t="s">
        <v>124</v>
      </c>
      <c r="C140" s="295"/>
      <c r="D140" s="295"/>
      <c r="E140" s="145"/>
      <c r="F140" s="105"/>
      <c r="G140" s="146"/>
      <c r="H140" s="75"/>
      <c r="I140" s="147">
        <f t="shared" ref="I140:J140" si="35">AVERAGE(I124:I139)</f>
        <v>4</v>
      </c>
      <c r="J140" s="148">
        <f t="shared" si="35"/>
        <v>3300</v>
      </c>
      <c r="K140" s="149">
        <f t="shared" ref="K140" si="36">J140/I140</f>
        <v>825</v>
      </c>
      <c r="L140" s="147">
        <f t="shared" ref="L140:M140" si="37">AVERAGE(L124:L139)</f>
        <v>4</v>
      </c>
      <c r="M140" s="148">
        <f t="shared" si="37"/>
        <v>2944.0163110120266</v>
      </c>
      <c r="N140" s="149">
        <f>M140/L140</f>
        <v>736.00407775300664</v>
      </c>
      <c r="O140" s="150">
        <f>L140-I140</f>
        <v>0</v>
      </c>
      <c r="P140" s="151">
        <f>N140-K140</f>
        <v>-88.995922246993359</v>
      </c>
      <c r="Q140" s="152">
        <f>N140/K140</f>
        <v>0.89212615485212932</v>
      </c>
      <c r="R140" s="310"/>
      <c r="S140" s="153">
        <f>S124</f>
        <v>0.70846064814814813</v>
      </c>
      <c r="T140" s="154">
        <f>INDEX(T124:T139,COUNTA(T124:T139))</f>
        <v>0.91328703703703706</v>
      </c>
      <c r="U140" s="155"/>
      <c r="V140" s="181"/>
      <c r="W140" s="105"/>
      <c r="X140" s="75"/>
      <c r="Y140" s="296"/>
      <c r="Z140" s="297"/>
      <c r="AA140" s="183">
        <f>M140-J140</f>
        <v>-355.98368898797344</v>
      </c>
      <c r="AB140" s="152">
        <f>M140/J140</f>
        <v>0.89212615485212932</v>
      </c>
      <c r="AC140" s="315"/>
    </row>
    <row r="141" spans="1:29" ht="15.75" customHeight="1">
      <c r="A141" s="316" t="s">
        <v>156</v>
      </c>
      <c r="B141" s="120" t="s">
        <v>118</v>
      </c>
      <c r="C141" s="306" t="s">
        <v>157</v>
      </c>
      <c r="D141" s="307"/>
      <c r="E141" s="162">
        <v>14.03</v>
      </c>
      <c r="F141" s="103">
        <v>1467</v>
      </c>
      <c r="G141" s="163">
        <f t="shared" ref="G141:G144" si="38">E141*F141</f>
        <v>20582.009999999998</v>
      </c>
      <c r="H141" s="164">
        <v>2</v>
      </c>
      <c r="I141" s="165">
        <v>3</v>
      </c>
      <c r="J141" s="166">
        <v>3000</v>
      </c>
      <c r="K141" s="167">
        <f>J141/I141</f>
        <v>1000</v>
      </c>
      <c r="L141" s="168">
        <v>3</v>
      </c>
      <c r="M141" s="166">
        <f>F141/V141*60</f>
        <v>2682.1736922295613</v>
      </c>
      <c r="N141" s="167">
        <f>M141/L141</f>
        <v>894.05789740985381</v>
      </c>
      <c r="O141" s="169">
        <f>L141-I141</f>
        <v>0</v>
      </c>
      <c r="P141" s="170">
        <f>N141-K141</f>
        <v>-105.94210259014619</v>
      </c>
      <c r="Q141" s="171">
        <f>N141/K141</f>
        <v>0.89405789740985386</v>
      </c>
      <c r="R141" s="308">
        <f>Q157</f>
        <v>0.88583890082807548</v>
      </c>
      <c r="S141" s="172">
        <v>0.70846064814814813</v>
      </c>
      <c r="T141" s="173">
        <v>0.73124999999999996</v>
      </c>
      <c r="U141" s="174"/>
      <c r="V141" s="175">
        <v>32.816666666666627</v>
      </c>
      <c r="W141" s="176"/>
      <c r="X141" s="177"/>
      <c r="Y141" s="311"/>
      <c r="Z141" s="312"/>
      <c r="AA141" s="121">
        <f>M141-J141</f>
        <v>-317.82630777043869</v>
      </c>
      <c r="AB141" s="171">
        <f>M141/J141</f>
        <v>0.89405789740985375</v>
      </c>
      <c r="AC141" s="313">
        <f>AB157</f>
        <v>0.88583890082807559</v>
      </c>
    </row>
    <row r="142" spans="1:29" ht="15.75" customHeight="1">
      <c r="A142" s="317"/>
      <c r="B142" s="106" t="s">
        <v>118</v>
      </c>
      <c r="C142" s="298" t="s">
        <v>158</v>
      </c>
      <c r="D142" s="299"/>
      <c r="E142" s="107">
        <v>18.18</v>
      </c>
      <c r="F142" s="108">
        <v>2021</v>
      </c>
      <c r="G142" s="109">
        <f t="shared" si="38"/>
        <v>36741.78</v>
      </c>
      <c r="H142" s="26"/>
      <c r="I142" s="110">
        <v>4</v>
      </c>
      <c r="J142" s="111">
        <v>3000</v>
      </c>
      <c r="K142" s="112">
        <f t="shared" si="34"/>
        <v>750</v>
      </c>
      <c r="L142" s="113">
        <v>4</v>
      </c>
      <c r="M142" s="111">
        <f>F142/V142*60</f>
        <v>2683.7329398745896</v>
      </c>
      <c r="N142" s="112">
        <f>M142/L142</f>
        <v>670.93323496864741</v>
      </c>
      <c r="O142" s="114">
        <f>L142-I142</f>
        <v>0</v>
      </c>
      <c r="P142" s="115">
        <f>N142-K142</f>
        <v>-79.066765031352588</v>
      </c>
      <c r="Q142" s="116">
        <f>N142/K142</f>
        <v>0.89457764662486317</v>
      </c>
      <c r="R142" s="309"/>
      <c r="S142" s="47">
        <v>0.7416666666666667</v>
      </c>
      <c r="T142" s="48">
        <v>0.77304398148148146</v>
      </c>
      <c r="U142" s="117">
        <v>15.000000000000107</v>
      </c>
      <c r="V142" s="118">
        <v>45.183333333333252</v>
      </c>
      <c r="W142" s="119"/>
      <c r="X142" s="123"/>
      <c r="Y142" s="300"/>
      <c r="Z142" s="301"/>
      <c r="AA142" s="124">
        <f>M142-J142</f>
        <v>-316.26706012541035</v>
      </c>
      <c r="AB142" s="116">
        <f>M142/J142</f>
        <v>0.89457764662486317</v>
      </c>
      <c r="AC142" s="314"/>
    </row>
    <row r="143" spans="1:29" ht="15.75" customHeight="1">
      <c r="A143" s="317"/>
      <c r="B143" s="106" t="s">
        <v>118</v>
      </c>
      <c r="C143" s="298" t="s">
        <v>159</v>
      </c>
      <c r="D143" s="299"/>
      <c r="E143" s="107">
        <v>14.28</v>
      </c>
      <c r="F143" s="108">
        <v>5792</v>
      </c>
      <c r="G143" s="109">
        <f t="shared" si="38"/>
        <v>82709.759999999995</v>
      </c>
      <c r="H143" s="26">
        <v>2</v>
      </c>
      <c r="I143" s="110">
        <v>3</v>
      </c>
      <c r="J143" s="111">
        <v>3600</v>
      </c>
      <c r="K143" s="112">
        <f t="shared" si="34"/>
        <v>1200</v>
      </c>
      <c r="L143" s="113">
        <v>3</v>
      </c>
      <c r="M143" s="111">
        <f>F143/V143*60</f>
        <v>3114.4436146377875</v>
      </c>
      <c r="N143" s="112">
        <f>M143/L143</f>
        <v>1038.1478715459291</v>
      </c>
      <c r="O143" s="114">
        <f>L143-I143</f>
        <v>0</v>
      </c>
      <c r="P143" s="115">
        <f>N143-K143</f>
        <v>-161.85212845407091</v>
      </c>
      <c r="Q143" s="116">
        <f>N143/K143</f>
        <v>0.86512322628827421</v>
      </c>
      <c r="R143" s="309"/>
      <c r="S143" s="47">
        <v>0.78362268518518519</v>
      </c>
      <c r="T143" s="48">
        <v>0.86111111111111116</v>
      </c>
      <c r="U143" s="117">
        <v>15.23333333333337</v>
      </c>
      <c r="V143" s="118">
        <v>111.5833333333334</v>
      </c>
      <c r="W143" s="119">
        <v>0.86111111111111116</v>
      </c>
      <c r="X143" s="123">
        <v>0.91475694444444444</v>
      </c>
      <c r="Y143" s="300"/>
      <c r="Z143" s="301"/>
      <c r="AA143" s="124">
        <f>M143-J143</f>
        <v>-485.5563853622125</v>
      </c>
      <c r="AB143" s="116">
        <f>M143/J143</f>
        <v>0.86512322628827432</v>
      </c>
      <c r="AC143" s="314"/>
    </row>
    <row r="144" spans="1:29" ht="15.75" customHeight="1">
      <c r="A144" s="317"/>
      <c r="B144" s="106" t="s">
        <v>118</v>
      </c>
      <c r="C144" s="298" t="s">
        <v>157</v>
      </c>
      <c r="D144" s="299"/>
      <c r="E144" s="107">
        <v>14.03</v>
      </c>
      <c r="F144" s="108">
        <v>6960</v>
      </c>
      <c r="G144" s="109">
        <f t="shared" si="38"/>
        <v>97648.799999999988</v>
      </c>
      <c r="H144" s="26"/>
      <c r="I144" s="110">
        <v>3</v>
      </c>
      <c r="J144" s="111">
        <v>3000</v>
      </c>
      <c r="K144" s="112">
        <f t="shared" si="34"/>
        <v>1000</v>
      </c>
      <c r="L144" s="113">
        <v>3</v>
      </c>
      <c r="M144" s="111">
        <f>F144/V144*60</f>
        <v>2681.2199036918128</v>
      </c>
      <c r="N144" s="112">
        <f>M144/L144</f>
        <v>893.73996789727096</v>
      </c>
      <c r="O144" s="114">
        <f>L144-I144</f>
        <v>0</v>
      </c>
      <c r="P144" s="115">
        <f>N144-K144</f>
        <v>-106.26003210272904</v>
      </c>
      <c r="Q144" s="116">
        <f>N144/K144</f>
        <v>0.89373996789727095</v>
      </c>
      <c r="R144" s="309"/>
      <c r="S144" s="47">
        <v>0.91475694444444444</v>
      </c>
      <c r="T144" s="48">
        <v>1.0229166666666667</v>
      </c>
      <c r="U144" s="117">
        <v>77.249999999999929</v>
      </c>
      <c r="V144" s="118">
        <v>155.75000000000006</v>
      </c>
      <c r="W144" s="119"/>
      <c r="X144" s="123"/>
      <c r="Y144" s="300"/>
      <c r="Z144" s="301"/>
      <c r="AA144" s="124">
        <f>M144-J144</f>
        <v>-318.78009630818724</v>
      </c>
      <c r="AB144" s="116">
        <f>M144/J144</f>
        <v>0.89373996789727095</v>
      </c>
      <c r="AC144" s="314"/>
    </row>
    <row r="145" spans="1:29" ht="15.75" customHeight="1">
      <c r="A145" s="317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17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17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17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17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17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17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34"/>
      <c r="X151" s="135"/>
      <c r="Y151" s="300"/>
      <c r="Z151" s="301"/>
      <c r="AA151" s="124"/>
      <c r="AB151" s="116"/>
      <c r="AC151" s="314"/>
    </row>
    <row r="152" spans="1:29" ht="15.75" customHeight="1">
      <c r="A152" s="317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34"/>
      <c r="X152" s="135"/>
      <c r="Y152" s="300"/>
      <c r="Z152" s="301"/>
      <c r="AA152" s="124"/>
      <c r="AB152" s="116"/>
      <c r="AC152" s="314"/>
    </row>
    <row r="153" spans="1:29" ht="15.75" customHeight="1">
      <c r="A153" s="317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34"/>
      <c r="X153" s="135"/>
      <c r="Y153" s="300"/>
      <c r="Z153" s="301"/>
      <c r="AA153" s="124"/>
      <c r="AB153" s="116"/>
      <c r="AC153" s="314"/>
    </row>
    <row r="154" spans="1:29" ht="15.75" customHeight="1">
      <c r="A154" s="317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34"/>
      <c r="X154" s="135"/>
      <c r="Y154" s="300"/>
      <c r="Z154" s="301"/>
      <c r="AA154" s="124"/>
      <c r="AB154" s="116"/>
      <c r="AC154" s="314"/>
    </row>
    <row r="155" spans="1:29" ht="15.75" customHeight="1">
      <c r="A155" s="317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34"/>
      <c r="X155" s="135"/>
      <c r="Y155" s="300"/>
      <c r="Z155" s="301"/>
      <c r="AA155" s="124"/>
      <c r="AB155" s="116"/>
      <c r="AC155" s="314"/>
    </row>
    <row r="156" spans="1:29" ht="15.75" customHeight="1">
      <c r="A156" s="317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18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39">AVERAGE(I141:I156)</f>
        <v>3.25</v>
      </c>
      <c r="J157" s="148">
        <f t="shared" si="39"/>
        <v>3150</v>
      </c>
      <c r="K157" s="149">
        <f t="shared" ref="K157" si="40">J157/I157</f>
        <v>969.23076923076928</v>
      </c>
      <c r="L157" s="147">
        <f t="shared" ref="L157:M157" si="41">AVERAGE(L141:L156)</f>
        <v>3.25</v>
      </c>
      <c r="M157" s="148">
        <f t="shared" si="41"/>
        <v>2790.392537608438</v>
      </c>
      <c r="N157" s="149">
        <f t="shared" ref="N157:N163" si="42">M157/L157</f>
        <v>858.58231926413475</v>
      </c>
      <c r="O157" s="150">
        <f t="shared" ref="O157:O163" si="43">L157-I157</f>
        <v>0</v>
      </c>
      <c r="P157" s="151">
        <f t="shared" ref="P157:P163" si="44">N157-K157</f>
        <v>-110.64844996663453</v>
      </c>
      <c r="Q157" s="152">
        <f t="shared" ref="Q157:Q163" si="45">N157/K157</f>
        <v>0.88583890082807548</v>
      </c>
      <c r="R157" s="310"/>
      <c r="S157" s="153">
        <f>S141</f>
        <v>0.70846064814814813</v>
      </c>
      <c r="T157" s="154">
        <f>INDEX(T141:T156,COUNTA(T141:T156))</f>
        <v>1.0229166666666667</v>
      </c>
      <c r="U157" s="155"/>
      <c r="V157" s="181"/>
      <c r="W157" s="105"/>
      <c r="X157" s="75"/>
      <c r="Y157" s="296"/>
      <c r="Z157" s="297"/>
      <c r="AA157" s="183">
        <f t="shared" ref="AA157:AA163" si="46">M157-J157</f>
        <v>-359.60746239156197</v>
      </c>
      <c r="AB157" s="152">
        <f t="shared" ref="AB157:AB163" si="47">M157/J157</f>
        <v>0.88583890082807559</v>
      </c>
      <c r="AC157" s="315"/>
    </row>
    <row r="158" spans="1:29" ht="15.75" customHeight="1">
      <c r="A158" s="302" t="s">
        <v>160</v>
      </c>
      <c r="B158" s="120" t="s">
        <v>118</v>
      </c>
      <c r="C158" s="306" t="s">
        <v>164</v>
      </c>
      <c r="D158" s="307"/>
      <c r="E158" s="162">
        <v>18.18</v>
      </c>
      <c r="F158" s="103">
        <v>1617</v>
      </c>
      <c r="G158" s="163">
        <f t="shared" ref="G158:G163" si="48">E158*F158</f>
        <v>29397.06</v>
      </c>
      <c r="H158" s="164">
        <v>2</v>
      </c>
      <c r="I158" s="165">
        <v>3</v>
      </c>
      <c r="J158" s="166">
        <v>3600</v>
      </c>
      <c r="K158" s="167">
        <f>J158/I158</f>
        <v>1200</v>
      </c>
      <c r="L158" s="168">
        <v>3</v>
      </c>
      <c r="M158" s="166">
        <f t="shared" ref="M158:M163" si="49">F158/V158*60</f>
        <v>3117.9432244242084</v>
      </c>
      <c r="N158" s="167">
        <f t="shared" si="42"/>
        <v>1039.3144081414027</v>
      </c>
      <c r="O158" s="169">
        <f t="shared" si="43"/>
        <v>0</v>
      </c>
      <c r="P158" s="170">
        <f t="shared" si="44"/>
        <v>-160.68559185859726</v>
      </c>
      <c r="Q158" s="171">
        <f t="shared" si="45"/>
        <v>0.86609534011783562</v>
      </c>
      <c r="R158" s="308">
        <f>Q174</f>
        <v>0.87172598064782181</v>
      </c>
      <c r="S158" s="172">
        <v>0.70833333333333337</v>
      </c>
      <c r="T158" s="173">
        <v>0.72994212962962968</v>
      </c>
      <c r="U158" s="174"/>
      <c r="V158" s="175">
        <v>31.116666666666681</v>
      </c>
      <c r="W158" s="173"/>
      <c r="X158" s="184"/>
      <c r="Y158" s="311"/>
      <c r="Z158" s="312"/>
      <c r="AA158" s="186">
        <f t="shared" si="46"/>
        <v>-482.05677557579156</v>
      </c>
      <c r="AB158" s="171">
        <f t="shared" si="47"/>
        <v>0.86609534011783573</v>
      </c>
      <c r="AC158" s="313">
        <f>AB174</f>
        <v>0.87172598064782181</v>
      </c>
    </row>
    <row r="159" spans="1:29" ht="15.75" customHeight="1">
      <c r="A159" s="303"/>
      <c r="B159" s="106" t="s">
        <v>118</v>
      </c>
      <c r="C159" s="298" t="s">
        <v>161</v>
      </c>
      <c r="D159" s="299"/>
      <c r="E159" s="107">
        <v>18.18</v>
      </c>
      <c r="F159" s="108">
        <v>1512</v>
      </c>
      <c r="G159" s="109">
        <f t="shared" si="48"/>
        <v>27488.16</v>
      </c>
      <c r="H159" s="26"/>
      <c r="I159" s="110">
        <v>3</v>
      </c>
      <c r="J159" s="111">
        <v>3600</v>
      </c>
      <c r="K159" s="112">
        <f t="shared" si="34"/>
        <v>1200</v>
      </c>
      <c r="L159" s="113">
        <v>3</v>
      </c>
      <c r="M159" s="111">
        <f t="shared" si="49"/>
        <v>3115.7412707498547</v>
      </c>
      <c r="N159" s="112">
        <f t="shared" si="42"/>
        <v>1038.580423583285</v>
      </c>
      <c r="O159" s="114">
        <f t="shared" si="43"/>
        <v>0</v>
      </c>
      <c r="P159" s="115">
        <f t="shared" si="44"/>
        <v>-161.41957641671502</v>
      </c>
      <c r="Q159" s="116">
        <f t="shared" si="45"/>
        <v>0.8654836863194042</v>
      </c>
      <c r="R159" s="309"/>
      <c r="S159" s="47">
        <v>0.74027777777777781</v>
      </c>
      <c r="T159" s="48">
        <v>0.76049768518518523</v>
      </c>
      <c r="U159" s="117">
        <v>14.883333333333315</v>
      </c>
      <c r="V159" s="118">
        <v>29.116666666666688</v>
      </c>
      <c r="W159" s="119"/>
      <c r="X159" s="13"/>
      <c r="Y159" s="300"/>
      <c r="Z159" s="301"/>
      <c r="AA159" s="187">
        <f t="shared" si="46"/>
        <v>-484.25872925014528</v>
      </c>
      <c r="AB159" s="116">
        <f t="shared" si="47"/>
        <v>0.86548368631940409</v>
      </c>
      <c r="AC159" s="314"/>
    </row>
    <row r="160" spans="1:29" ht="15.75" customHeight="1">
      <c r="A160" s="303"/>
      <c r="B160" s="106" t="s">
        <v>118</v>
      </c>
      <c r="C160" s="298" t="s">
        <v>162</v>
      </c>
      <c r="D160" s="299"/>
      <c r="E160" s="107">
        <v>24.82</v>
      </c>
      <c r="F160" s="108">
        <v>2860</v>
      </c>
      <c r="G160" s="109">
        <f t="shared" si="48"/>
        <v>70985.2</v>
      </c>
      <c r="H160" s="26"/>
      <c r="I160" s="110">
        <v>4</v>
      </c>
      <c r="J160" s="111">
        <v>3300</v>
      </c>
      <c r="K160" s="112">
        <f t="shared" si="34"/>
        <v>825</v>
      </c>
      <c r="L160" s="113">
        <v>4</v>
      </c>
      <c r="M160" s="111">
        <f t="shared" si="49"/>
        <v>2920.8510638297835</v>
      </c>
      <c r="N160" s="112">
        <f t="shared" si="42"/>
        <v>730.21276595744587</v>
      </c>
      <c r="O160" s="114">
        <f t="shared" si="43"/>
        <v>0</v>
      </c>
      <c r="P160" s="115">
        <f t="shared" si="44"/>
        <v>-94.787234042554132</v>
      </c>
      <c r="Q160" s="116">
        <f t="shared" si="45"/>
        <v>0.88510638297872224</v>
      </c>
      <c r="R160" s="309"/>
      <c r="S160" s="47">
        <v>0.7710069444444444</v>
      </c>
      <c r="T160" s="48">
        <v>0.81180555555555556</v>
      </c>
      <c r="U160" s="117">
        <v>15.133333333333194</v>
      </c>
      <c r="V160" s="118">
        <v>58.750000000000071</v>
      </c>
      <c r="W160" s="119"/>
      <c r="X160" s="13"/>
      <c r="Y160" s="300"/>
      <c r="Z160" s="301"/>
      <c r="AA160" s="187">
        <f t="shared" si="46"/>
        <v>-379.14893617021653</v>
      </c>
      <c r="AB160" s="116">
        <f t="shared" si="47"/>
        <v>0.88510638297872224</v>
      </c>
      <c r="AC160" s="314"/>
    </row>
    <row r="161" spans="1:29" ht="15.75" customHeight="1">
      <c r="A161" s="303"/>
      <c r="B161" s="106" t="s">
        <v>118</v>
      </c>
      <c r="C161" s="298" t="s">
        <v>163</v>
      </c>
      <c r="D161" s="299"/>
      <c r="E161" s="107">
        <v>25.03</v>
      </c>
      <c r="F161" s="108">
        <v>2401</v>
      </c>
      <c r="G161" s="109">
        <f t="shared" si="48"/>
        <v>60097.030000000006</v>
      </c>
      <c r="H161" s="26"/>
      <c r="I161" s="110">
        <v>4</v>
      </c>
      <c r="J161" s="111">
        <v>3300</v>
      </c>
      <c r="K161" s="112">
        <f t="shared" si="34"/>
        <v>825</v>
      </c>
      <c r="L161" s="113">
        <v>4</v>
      </c>
      <c r="M161" s="111">
        <f t="shared" si="49"/>
        <v>2919.1489361702106</v>
      </c>
      <c r="N161" s="112">
        <f t="shared" si="42"/>
        <v>729.78723404255265</v>
      </c>
      <c r="O161" s="114">
        <f t="shared" si="43"/>
        <v>0</v>
      </c>
      <c r="P161" s="115">
        <f t="shared" si="44"/>
        <v>-95.212765957447345</v>
      </c>
      <c r="Q161" s="116">
        <f t="shared" si="45"/>
        <v>0.88459058671824564</v>
      </c>
      <c r="R161" s="309"/>
      <c r="S161" s="47">
        <v>0.82222222222222219</v>
      </c>
      <c r="T161" s="48">
        <v>0.85649305555555555</v>
      </c>
      <c r="U161" s="117">
        <v>14.999999999999947</v>
      </c>
      <c r="V161" s="118">
        <v>49.350000000000037</v>
      </c>
      <c r="W161" s="119">
        <v>0.85649305555555555</v>
      </c>
      <c r="X161" s="123">
        <v>0.90986111111111112</v>
      </c>
      <c r="Y161" s="300"/>
      <c r="Z161" s="301"/>
      <c r="AA161" s="187">
        <f t="shared" si="46"/>
        <v>-380.85106382978938</v>
      </c>
      <c r="AB161" s="116">
        <f t="shared" si="47"/>
        <v>0.88459058671824564</v>
      </c>
      <c r="AC161" s="314"/>
    </row>
    <row r="162" spans="1:29" ht="15.75" customHeight="1">
      <c r="A162" s="304"/>
      <c r="B162" s="106" t="s">
        <v>118</v>
      </c>
      <c r="C162" s="298" t="s">
        <v>164</v>
      </c>
      <c r="D162" s="299"/>
      <c r="E162" s="107">
        <v>18.18</v>
      </c>
      <c r="F162" s="108">
        <v>2380</v>
      </c>
      <c r="G162" s="109">
        <f t="shared" si="48"/>
        <v>43268.4</v>
      </c>
      <c r="H162" s="13"/>
      <c r="I162" s="110">
        <v>3</v>
      </c>
      <c r="J162" s="111">
        <v>3600</v>
      </c>
      <c r="K162" s="112">
        <f t="shared" si="34"/>
        <v>1200</v>
      </c>
      <c r="L162" s="126">
        <v>3</v>
      </c>
      <c r="M162" s="111">
        <f t="shared" si="49"/>
        <v>3117.9039301310067</v>
      </c>
      <c r="N162" s="112">
        <f t="shared" si="42"/>
        <v>1039.301310043669</v>
      </c>
      <c r="O162" s="114">
        <f t="shared" si="43"/>
        <v>0</v>
      </c>
      <c r="P162" s="115">
        <f t="shared" si="44"/>
        <v>-160.69868995633101</v>
      </c>
      <c r="Q162" s="116">
        <f t="shared" si="45"/>
        <v>0.86608442503639083</v>
      </c>
      <c r="R162" s="309"/>
      <c r="S162" s="47">
        <v>0.90986111111111112</v>
      </c>
      <c r="T162" s="48">
        <v>0.94166666666666665</v>
      </c>
      <c r="U162" s="117">
        <v>76.850000000000023</v>
      </c>
      <c r="V162" s="118">
        <v>45.799999999999969</v>
      </c>
      <c r="W162" s="119"/>
      <c r="X162" s="123"/>
      <c r="Y162" s="300"/>
      <c r="Z162" s="301"/>
      <c r="AA162" s="187">
        <f t="shared" si="46"/>
        <v>-482.09606986899325</v>
      </c>
      <c r="AB162" s="116">
        <f t="shared" si="47"/>
        <v>0.86608442503639071</v>
      </c>
      <c r="AC162" s="314"/>
    </row>
    <row r="163" spans="1:29" ht="15.75" customHeight="1">
      <c r="A163" s="304"/>
      <c r="B163" s="106" t="s">
        <v>118</v>
      </c>
      <c r="C163" s="298" t="s">
        <v>159</v>
      </c>
      <c r="D163" s="299"/>
      <c r="E163" s="107">
        <v>14.28</v>
      </c>
      <c r="F163" s="108">
        <v>4858</v>
      </c>
      <c r="G163" s="129">
        <f t="shared" si="48"/>
        <v>69372.239999999991</v>
      </c>
      <c r="H163" s="130"/>
      <c r="I163" s="110">
        <v>3</v>
      </c>
      <c r="J163" s="111">
        <v>3600</v>
      </c>
      <c r="K163" s="112">
        <f t="shared" si="34"/>
        <v>1200</v>
      </c>
      <c r="L163" s="113">
        <v>3</v>
      </c>
      <c r="M163" s="111">
        <f t="shared" si="49"/>
        <v>3114.6571682991939</v>
      </c>
      <c r="N163" s="112">
        <f t="shared" si="42"/>
        <v>1038.2190560997312</v>
      </c>
      <c r="O163" s="114">
        <f t="shared" si="43"/>
        <v>0</v>
      </c>
      <c r="P163" s="115">
        <f t="shared" si="44"/>
        <v>-161.78094390026877</v>
      </c>
      <c r="Q163" s="116">
        <f t="shared" si="45"/>
        <v>0.86518254674977602</v>
      </c>
      <c r="R163" s="309"/>
      <c r="S163" s="47">
        <v>0.95237268518518514</v>
      </c>
      <c r="T163" s="48">
        <v>1.0173611111111112</v>
      </c>
      <c r="U163" s="117">
        <v>15.416666666666625</v>
      </c>
      <c r="V163" s="118">
        <v>93.583333333333471</v>
      </c>
      <c r="W163" s="119"/>
      <c r="X163" s="50"/>
      <c r="Y163" s="300"/>
      <c r="Z163" s="301"/>
      <c r="AA163" s="187">
        <f t="shared" si="46"/>
        <v>-485.34283170080607</v>
      </c>
      <c r="AB163" s="116">
        <f t="shared" si="47"/>
        <v>0.86518254674977613</v>
      </c>
      <c r="AC163" s="314"/>
    </row>
    <row r="164" spans="1:29" ht="15.75" customHeight="1">
      <c r="A164" s="304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87"/>
      <c r="AB164" s="116"/>
      <c r="AC164" s="314"/>
    </row>
    <row r="165" spans="1:29" ht="15.75" customHeight="1">
      <c r="A165" s="304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87"/>
      <c r="AB165" s="116"/>
      <c r="AC165" s="314"/>
    </row>
    <row r="166" spans="1:29" ht="15.75" customHeight="1">
      <c r="A166" s="304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34"/>
      <c r="X166" s="135"/>
      <c r="Y166" s="300"/>
      <c r="Z166" s="301"/>
      <c r="AA166" s="187"/>
      <c r="AB166" s="116"/>
      <c r="AC166" s="314"/>
    </row>
    <row r="167" spans="1:29" ht="15.75" customHeight="1">
      <c r="A167" s="304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34"/>
      <c r="X167" s="135"/>
      <c r="Y167" s="300"/>
      <c r="Z167" s="301"/>
      <c r="AA167" s="187"/>
      <c r="AB167" s="116"/>
      <c r="AC167" s="314"/>
    </row>
    <row r="168" spans="1:29" ht="15.75" customHeight="1">
      <c r="A168" s="304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87"/>
      <c r="AB168" s="116"/>
      <c r="AC168" s="314"/>
    </row>
    <row r="169" spans="1:29" ht="15.75" customHeight="1">
      <c r="A169" s="304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87"/>
      <c r="AB169" s="116"/>
      <c r="AC169" s="314"/>
    </row>
    <row r="170" spans="1:29" ht="15.75" customHeight="1">
      <c r="A170" s="304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87"/>
      <c r="AB170" s="116"/>
      <c r="AC170" s="314"/>
    </row>
    <row r="171" spans="1:29" ht="15.75" customHeight="1">
      <c r="A171" s="304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19"/>
      <c r="X171" s="123"/>
      <c r="Y171" s="300"/>
      <c r="Z171" s="301"/>
      <c r="AA171" s="187"/>
      <c r="AB171" s="116"/>
      <c r="AC171" s="314"/>
    </row>
    <row r="172" spans="1:29" ht="15.75" customHeight="1">
      <c r="A172" s="304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87"/>
      <c r="AB172" s="116"/>
      <c r="AC172" s="314"/>
    </row>
    <row r="173" spans="1:29" ht="15.75" customHeight="1">
      <c r="A173" s="304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8"/>
      <c r="AB173" s="133"/>
      <c r="AC173" s="314"/>
    </row>
    <row r="174" spans="1:29" ht="15.75" customHeight="1" thickBot="1">
      <c r="A174" s="305"/>
      <c r="B174" s="144" t="s">
        <v>124</v>
      </c>
      <c r="C174" s="295"/>
      <c r="D174" s="295"/>
      <c r="E174" s="145"/>
      <c r="F174" s="182"/>
      <c r="G174" s="146"/>
      <c r="H174" s="75"/>
      <c r="I174" s="147">
        <f t="shared" ref="I174:J174" si="50">AVERAGE(I158:I173)</f>
        <v>3.3333333333333335</v>
      </c>
      <c r="J174" s="148">
        <f t="shared" si="50"/>
        <v>3500</v>
      </c>
      <c r="K174" s="149">
        <f t="shared" ref="K174" si="51">J174/I174</f>
        <v>1050</v>
      </c>
      <c r="L174" s="147">
        <f t="shared" ref="L174:M174" si="52">AVERAGE(L158:L173)</f>
        <v>3.3333333333333335</v>
      </c>
      <c r="M174" s="148">
        <f t="shared" si="52"/>
        <v>3051.0409322673763</v>
      </c>
      <c r="N174" s="149">
        <f>M174/L174</f>
        <v>915.3122796802129</v>
      </c>
      <c r="O174" s="150">
        <f>L174-I174</f>
        <v>0</v>
      </c>
      <c r="P174" s="151">
        <f>N174-K174</f>
        <v>-134.6877203197871</v>
      </c>
      <c r="Q174" s="152">
        <f>N174/K174</f>
        <v>0.87172598064782181</v>
      </c>
      <c r="R174" s="310"/>
      <c r="S174" s="153">
        <f>S158</f>
        <v>0.70833333333333337</v>
      </c>
      <c r="T174" s="154">
        <f>INDEX(T158:T173,COUNTA(T158:T173))</f>
        <v>1.0173611111111112</v>
      </c>
      <c r="U174" s="155"/>
      <c r="V174" s="181"/>
      <c r="W174" s="182"/>
      <c r="X174" s="149"/>
      <c r="Y174" s="296"/>
      <c r="Z174" s="297"/>
      <c r="AA174" s="189">
        <f>M174-J174</f>
        <v>-448.95906773262368</v>
      </c>
      <c r="AB174" s="152">
        <f>M174/J174</f>
        <v>0.87172598064782181</v>
      </c>
      <c r="AC174" s="315"/>
    </row>
    <row r="176" spans="1:29">
      <c r="Y176" s="294" t="s">
        <v>165</v>
      </c>
      <c r="Z176" s="294"/>
    </row>
    <row r="177" spans="25:26">
      <c r="Y177" s="294" t="s">
        <v>166</v>
      </c>
      <c r="Z177" s="294"/>
    </row>
    <row r="178" spans="25:26">
      <c r="Y178" s="294" t="s">
        <v>167</v>
      </c>
      <c r="Z178" s="294"/>
    </row>
    <row r="179" spans="25:26">
      <c r="Y179" s="294" t="s">
        <v>168</v>
      </c>
      <c r="Z179" s="294"/>
    </row>
    <row r="180" spans="25:26">
      <c r="Y180" s="294" t="s">
        <v>169</v>
      </c>
      <c r="Z180" s="294"/>
    </row>
    <row r="181" spans="25:26">
      <c r="Y181" s="294" t="s">
        <v>170</v>
      </c>
      <c r="Z181" s="294"/>
    </row>
    <row r="182" spans="25:26">
      <c r="Y182" s="294" t="s">
        <v>171</v>
      </c>
      <c r="Z182" s="294"/>
    </row>
    <row r="183" spans="25:26">
      <c r="Y183" s="294" t="s">
        <v>172</v>
      </c>
      <c r="Z183" s="294"/>
    </row>
    <row r="184" spans="25:26">
      <c r="Y184" s="294" t="s">
        <v>173</v>
      </c>
      <c r="Z184" s="294"/>
    </row>
    <row r="185" spans="25:26">
      <c r="Y185" s="294" t="s">
        <v>174</v>
      </c>
      <c r="Z185" s="294"/>
    </row>
    <row r="186" spans="25:26">
      <c r="Y186" s="294" t="s">
        <v>175</v>
      </c>
      <c r="Z186" s="294"/>
    </row>
    <row r="187" spans="25:26">
      <c r="Y187" s="294" t="s">
        <v>176</v>
      </c>
      <c r="Z187" s="294"/>
    </row>
    <row r="188" spans="25:26">
      <c r="Y188" s="294" t="s">
        <v>177</v>
      </c>
      <c r="Z188" s="294"/>
    </row>
  </sheetData>
  <mergeCells count="415"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74">
    <cfRule type="cellIs" dxfId="579" priority="1" operator="greaterThan">
      <formula>0</formula>
    </cfRule>
  </conditionalFormatting>
  <conditionalFormatting sqref="P5:P174 AA5:AA174">
    <cfRule type="cellIs" dxfId="578" priority="4" operator="lessThan">
      <formula>0</formula>
    </cfRule>
  </conditionalFormatting>
  <conditionalFormatting sqref="Q5:Q174 AB5:AB174">
    <cfRule type="cellIs" dxfId="577" priority="2" operator="greaterThan">
      <formula>1</formula>
    </cfRule>
    <cfRule type="cellIs" dxfId="576" priority="3" operator="lessThan">
      <formula>0.8</formula>
    </cfRule>
  </conditionalFormatting>
  <conditionalFormatting sqref="AC5:AC6 R5:R174 AC90:AC95">
    <cfRule type="cellIs" dxfId="575" priority="5" operator="lessThan">
      <formula>0.8</formula>
    </cfRule>
  </conditionalFormatting>
  <conditionalFormatting sqref="AC12:AC20">
    <cfRule type="cellIs" dxfId="574" priority="14" operator="lessThan">
      <formula>0.8</formula>
    </cfRule>
  </conditionalFormatting>
  <conditionalFormatting sqref="AC22:AC27">
    <cfRule type="cellIs" dxfId="573" priority="13" operator="lessThan">
      <formula>0.8</formula>
    </cfRule>
  </conditionalFormatting>
  <conditionalFormatting sqref="AC39">
    <cfRule type="cellIs" dxfId="572" priority="12" operator="lessThan">
      <formula>0.8</formula>
    </cfRule>
  </conditionalFormatting>
  <conditionalFormatting sqref="AC56">
    <cfRule type="cellIs" dxfId="571" priority="7" operator="lessThan">
      <formula>0.8</formula>
    </cfRule>
  </conditionalFormatting>
  <conditionalFormatting sqref="AC73:AC78">
    <cfRule type="cellIs" dxfId="570" priority="6" operator="lessThan">
      <formula>0.8</formula>
    </cfRule>
  </conditionalFormatting>
  <conditionalFormatting sqref="AC107">
    <cfRule type="cellIs" dxfId="569" priority="11" operator="lessThan">
      <formula>0.8</formula>
    </cfRule>
  </conditionalFormatting>
  <conditionalFormatting sqref="AC124">
    <cfRule type="cellIs" dxfId="568" priority="10" operator="lessThan">
      <formula>0.8</formula>
    </cfRule>
  </conditionalFormatting>
  <conditionalFormatting sqref="AC141">
    <cfRule type="cellIs" dxfId="567" priority="9" operator="lessThan">
      <formula>0.8</formula>
    </cfRule>
  </conditionalFormatting>
  <conditionalFormatting sqref="AC158:AC163">
    <cfRule type="cellIs" dxfId="566" priority="8" operator="lessThan">
      <formula>0.8</formula>
    </cfRule>
  </conditionalFormatting>
  <dataValidations count="1">
    <dataValidation type="list" allowBlank="1" showInputMessage="1" showErrorMessage="1" sqref="Y5:Z174" xr:uid="{C8D2CA9C-8F12-4041-9478-58DBB9B6B610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DE9C-10B9-4C65-8AB8-EB757586A470}">
  <sheetPr>
    <tabColor theme="8" tint="0.59999389629810485"/>
    <pageSetUpPr fitToPage="1"/>
  </sheetPr>
  <dimension ref="A1:AK171"/>
  <sheetViews>
    <sheetView zoomScale="85" zoomScaleNormal="85" workbookViewId="0">
      <pane ySplit="4" topLeftCell="A5" activePane="bottomLeft" state="frozen"/>
      <selection pane="bottomLeft" activeCell="L43" sqref="L43"/>
      <selection activeCell="L43" sqref="L43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SUM(F5:F157)</f>
        <v>64610</v>
      </c>
      <c r="E1" s="94" t="s">
        <v>4</v>
      </c>
      <c r="F1" s="95">
        <f>SUM(G5:G157)</f>
        <v>3443570.4899999993</v>
      </c>
      <c r="G1" s="96" t="s">
        <v>85</v>
      </c>
      <c r="H1" s="97">
        <f>L21+L38+L55+L72+L89+L106+L123+L140+L157</f>
        <v>172.75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46013</v>
      </c>
      <c r="B2" s="353"/>
      <c r="C2" s="98" t="s">
        <v>41</v>
      </c>
      <c r="D2" s="99">
        <f>AVERAGE(N21,N38,N55,N72,N89,N106,N123,N140,N157)</f>
        <v>136.25974484584981</v>
      </c>
      <c r="E2" s="99" t="s">
        <v>92</v>
      </c>
      <c r="F2" s="100">
        <f>F1/D1</f>
        <v>53.297794304287251</v>
      </c>
      <c r="G2" s="101" t="s">
        <v>93</v>
      </c>
      <c r="H2" s="102">
        <f>COUNT(H5:H157)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SUM(Y21+Y38+Y55+Y72+Y89+Y106)</f>
        <v>0</v>
      </c>
      <c r="Z2" s="195">
        <f>SUM(Z21+Z38+Z55+Z72+Z89+Z106)</f>
        <v>0</v>
      </c>
      <c r="AA2" s="398"/>
      <c r="AB2" s="399"/>
      <c r="AC2" s="196">
        <f t="shared" ref="AC2:AD2" si="0">SUM(AC21+AC38+AC55+AC72+AC89+AC106)</f>
        <v>0</v>
      </c>
      <c r="AD2" s="197">
        <f t="shared" si="0"/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02" t="s">
        <v>243</v>
      </c>
      <c r="B5" s="120" t="s">
        <v>195</v>
      </c>
      <c r="C5" s="400" t="s">
        <v>196</v>
      </c>
      <c r="D5" s="401"/>
      <c r="E5" s="162">
        <v>19.7</v>
      </c>
      <c r="F5" s="103">
        <v>3648</v>
      </c>
      <c r="G5" s="163">
        <f t="shared" ref="G5:G7" si="1">E5*F5</f>
        <v>71865.599999999991</v>
      </c>
      <c r="H5" s="164"/>
      <c r="I5" s="165">
        <v>13</v>
      </c>
      <c r="J5" s="166">
        <v>1200</v>
      </c>
      <c r="K5" s="167">
        <f>J5/I5</f>
        <v>92.307692307692307</v>
      </c>
      <c r="L5" s="168">
        <v>13</v>
      </c>
      <c r="M5" s="166">
        <f>F5/V5*60</f>
        <v>1077.6957163958646</v>
      </c>
      <c r="N5" s="167">
        <f>M5/L5</f>
        <v>82.899670491989582</v>
      </c>
      <c r="O5" s="200">
        <f>L5-I5</f>
        <v>0</v>
      </c>
      <c r="P5" s="201">
        <f>N5-K5</f>
        <v>-9.4080218157027247</v>
      </c>
      <c r="Q5" s="143">
        <f>N5/K5</f>
        <v>0.89807976366322051</v>
      </c>
      <c r="R5" s="309">
        <f>Q21</f>
        <v>0.88901935842996704</v>
      </c>
      <c r="S5" s="172">
        <v>0.29166666666666669</v>
      </c>
      <c r="T5" s="173">
        <v>0.43270833333333331</v>
      </c>
      <c r="U5" s="174"/>
      <c r="V5" s="175">
        <v>203.09999999999994</v>
      </c>
      <c r="W5" s="103"/>
      <c r="X5" s="104"/>
      <c r="Y5" s="202"/>
      <c r="Z5" s="203"/>
      <c r="AA5" s="311"/>
      <c r="AB5" s="312"/>
      <c r="AC5" s="202"/>
      <c r="AD5" s="203"/>
      <c r="AE5" s="311"/>
      <c r="AF5" s="312"/>
      <c r="AG5" s="311"/>
      <c r="AH5" s="312"/>
      <c r="AI5" s="204">
        <f>M5-J5</f>
        <v>-122.30428360413543</v>
      </c>
      <c r="AJ5" s="143">
        <f>M5/J5</f>
        <v>0.89807976366322051</v>
      </c>
      <c r="AK5" s="384">
        <f>AJ21</f>
        <v>0.88901935842996704</v>
      </c>
    </row>
    <row r="6" spans="1:37" ht="15.75" customHeight="1">
      <c r="A6" s="303"/>
      <c r="B6" s="106" t="s">
        <v>188</v>
      </c>
      <c r="C6" s="402" t="s">
        <v>189</v>
      </c>
      <c r="D6" s="403"/>
      <c r="E6" s="107">
        <v>24.07</v>
      </c>
      <c r="F6" s="108">
        <v>1277</v>
      </c>
      <c r="G6" s="109">
        <f t="shared" si="1"/>
        <v>30737.39</v>
      </c>
      <c r="H6" s="26"/>
      <c r="I6" s="110">
        <v>20</v>
      </c>
      <c r="J6" s="111">
        <v>2600</v>
      </c>
      <c r="K6" s="112">
        <f t="shared" ref="K6:K59" si="2">J6/I6</f>
        <v>130</v>
      </c>
      <c r="L6" s="113">
        <v>20</v>
      </c>
      <c r="M6" s="111">
        <f>F6/V6*60</f>
        <v>2305.516549648949</v>
      </c>
      <c r="N6" s="112">
        <f>M6/L6</f>
        <v>115.27582748244745</v>
      </c>
      <c r="O6" s="114">
        <f>L6-I6</f>
        <v>0</v>
      </c>
      <c r="P6" s="115">
        <f>N6-K6</f>
        <v>-14.724172517552546</v>
      </c>
      <c r="Q6" s="116">
        <f>N6/K6</f>
        <v>0.88673713448036506</v>
      </c>
      <c r="R6" s="309"/>
      <c r="S6" s="47">
        <v>0.43611111111111112</v>
      </c>
      <c r="T6" s="48">
        <v>0.4591898148148148</v>
      </c>
      <c r="U6" s="117">
        <v>4.9000000000000465</v>
      </c>
      <c r="V6" s="118">
        <v>33.233333333333306</v>
      </c>
      <c r="W6" s="119">
        <v>0.4591898148148148</v>
      </c>
      <c r="X6" s="123">
        <v>0.49884259259259262</v>
      </c>
      <c r="Y6" s="106"/>
      <c r="Z6" s="205"/>
      <c r="AA6" s="300"/>
      <c r="AB6" s="301"/>
      <c r="AC6" s="106"/>
      <c r="AD6" s="205"/>
      <c r="AE6" s="300"/>
      <c r="AF6" s="301"/>
      <c r="AG6" s="300"/>
      <c r="AH6" s="301"/>
      <c r="AI6" s="124">
        <f>M6-J6</f>
        <v>-294.48345035105103</v>
      </c>
      <c r="AJ6" s="116">
        <f>M6/J6</f>
        <v>0.88673713448036495</v>
      </c>
      <c r="AK6" s="380"/>
    </row>
    <row r="7" spans="1:37" ht="15.75" customHeight="1">
      <c r="A7" s="303"/>
      <c r="B7" s="106" t="s">
        <v>188</v>
      </c>
      <c r="C7" s="402" t="s">
        <v>190</v>
      </c>
      <c r="D7" s="403"/>
      <c r="E7" s="107">
        <v>29.97</v>
      </c>
      <c r="F7" s="108">
        <v>2755</v>
      </c>
      <c r="G7" s="109">
        <f t="shared" si="1"/>
        <v>82567.349999999991</v>
      </c>
      <c r="H7" s="26"/>
      <c r="I7" s="110">
        <v>20</v>
      </c>
      <c r="J7" s="111">
        <v>2600</v>
      </c>
      <c r="K7" s="112">
        <f t="shared" si="2"/>
        <v>130</v>
      </c>
      <c r="L7" s="113">
        <v>20</v>
      </c>
      <c r="M7" s="111">
        <f>F7/V7*60</f>
        <v>2306.5116279069757</v>
      </c>
      <c r="N7" s="112">
        <f>M7/L7</f>
        <v>115.32558139534879</v>
      </c>
      <c r="O7" s="114">
        <f>L7-I7</f>
        <v>0</v>
      </c>
      <c r="P7" s="115">
        <f>N7-K7</f>
        <v>-14.674418604651208</v>
      </c>
      <c r="Q7" s="116">
        <f>N7/K7</f>
        <v>0.88711985688729844</v>
      </c>
      <c r="R7" s="309"/>
      <c r="S7" s="47">
        <v>0.49884259259259262</v>
      </c>
      <c r="T7" s="48">
        <v>0.54861111111111116</v>
      </c>
      <c r="U7" s="117">
        <v>57.100000000000051</v>
      </c>
      <c r="V7" s="118">
        <v>71.6666666666667</v>
      </c>
      <c r="W7" s="119"/>
      <c r="X7" s="123"/>
      <c r="Y7" s="106"/>
      <c r="Z7" s="205"/>
      <c r="AA7" s="300"/>
      <c r="AB7" s="301"/>
      <c r="AC7" s="106"/>
      <c r="AD7" s="205"/>
      <c r="AE7" s="300"/>
      <c r="AF7" s="301"/>
      <c r="AG7" s="300"/>
      <c r="AH7" s="301"/>
      <c r="AI7" s="124">
        <f>M7-J7</f>
        <v>-293.48837209302428</v>
      </c>
      <c r="AJ7" s="116">
        <f>M7/J7</f>
        <v>0.88711985688729833</v>
      </c>
      <c r="AK7" s="380"/>
    </row>
    <row r="8" spans="1:37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48"/>
      <c r="X8" s="50"/>
      <c r="Y8" s="106"/>
      <c r="Z8" s="205"/>
      <c r="AA8" s="300"/>
      <c r="AB8" s="301"/>
      <c r="AC8" s="106"/>
      <c r="AD8" s="205"/>
      <c r="AE8" s="300"/>
      <c r="AF8" s="301"/>
      <c r="AG8" s="300"/>
      <c r="AH8" s="301"/>
      <c r="AI8" s="124"/>
      <c r="AJ8" s="116"/>
      <c r="AK8" s="380"/>
    </row>
    <row r="9" spans="1:37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47"/>
      <c r="T9" s="48"/>
      <c r="U9" s="117"/>
      <c r="V9" s="118"/>
      <c r="W9" s="119"/>
      <c r="X9" s="123"/>
      <c r="Y9" s="106"/>
      <c r="Z9" s="205"/>
      <c r="AA9" s="300"/>
      <c r="AB9" s="301"/>
      <c r="AC9" s="106"/>
      <c r="AD9" s="205"/>
      <c r="AE9" s="300"/>
      <c r="AF9" s="301"/>
      <c r="AG9" s="300"/>
      <c r="AH9" s="301"/>
      <c r="AI9" s="124"/>
      <c r="AJ9" s="116"/>
      <c r="AK9" s="380"/>
    </row>
    <row r="10" spans="1:37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106"/>
      <c r="Z10" s="205"/>
      <c r="AA10" s="300"/>
      <c r="AB10" s="301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106"/>
      <c r="Z11" s="205"/>
      <c r="AA11" s="300"/>
      <c r="AB11" s="301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106"/>
      <c r="Z12" s="205"/>
      <c r="AA12" s="300"/>
      <c r="AB12" s="301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106"/>
      <c r="Z13" s="205"/>
      <c r="AA13" s="300"/>
      <c r="AB13" s="301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106"/>
      <c r="Z14" s="205"/>
      <c r="AA14" s="300"/>
      <c r="AB14" s="301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106"/>
      <c r="Z15" s="205"/>
      <c r="AA15" s="300"/>
      <c r="AB15" s="301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106"/>
      <c r="Z16" s="205"/>
      <c r="AA16" s="300"/>
      <c r="AB16" s="301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106"/>
      <c r="Z17" s="205"/>
      <c r="AA17" s="300"/>
      <c r="AB17" s="301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106"/>
      <c r="Z18" s="205"/>
      <c r="AA18" s="300"/>
      <c r="AB18" s="301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106"/>
      <c r="Z19" s="205"/>
      <c r="AA19" s="300"/>
      <c r="AB19" s="301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106"/>
      <c r="Z20" s="205"/>
      <c r="AA20" s="300"/>
      <c r="AB20" s="301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3">AVERAGE(I5:I20)</f>
        <v>17.666666666666668</v>
      </c>
      <c r="J21" s="148">
        <f t="shared" si="3"/>
        <v>2133.3333333333335</v>
      </c>
      <c r="K21" s="149">
        <f t="shared" ref="K21" si="4">J21/I21</f>
        <v>120.75471698113208</v>
      </c>
      <c r="L21" s="147">
        <f t="shared" ref="L21:M21" si="5">AVERAGE(L5:L20)</f>
        <v>17.666666666666668</v>
      </c>
      <c r="M21" s="148">
        <f t="shared" si="5"/>
        <v>1896.5746313172631</v>
      </c>
      <c r="N21" s="149">
        <f>M21/L21</f>
        <v>107.35328101795828</v>
      </c>
      <c r="O21" s="150">
        <f>L21-I21</f>
        <v>0</v>
      </c>
      <c r="P21" s="151">
        <f>N21-K21</f>
        <v>-13.401435963173796</v>
      </c>
      <c r="Q21" s="152">
        <f>N21/K21</f>
        <v>0.88901935842996704</v>
      </c>
      <c r="R21" s="310"/>
      <c r="S21" s="153">
        <f>S5</f>
        <v>0.29166666666666669</v>
      </c>
      <c r="T21" s="154">
        <f>INDEX(T5:T20,COUNTA(T5:T20))</f>
        <v>0.54861111111111116</v>
      </c>
      <c r="U21" s="155"/>
      <c r="V21" s="155"/>
      <c r="W21" s="156"/>
      <c r="X21" s="157"/>
      <c r="Y21" s="206">
        <f>SUM(Y5:Y20)</f>
        <v>0</v>
      </c>
      <c r="Z21" s="207">
        <f>SUM(Z5:Z20)</f>
        <v>0</v>
      </c>
      <c r="AA21" s="296"/>
      <c r="AB21" s="297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223">
        <f>M21-J21</f>
        <v>-236.7587020160704</v>
      </c>
      <c r="AJ21" s="159">
        <f>M21/J21</f>
        <v>0.88901935842996704</v>
      </c>
      <c r="AK21" s="381"/>
    </row>
    <row r="22" spans="1:37" ht="15.75" customHeight="1">
      <c r="A22" s="316" t="s">
        <v>185</v>
      </c>
      <c r="B22" s="120" t="s">
        <v>186</v>
      </c>
      <c r="C22" s="383" t="s">
        <v>187</v>
      </c>
      <c r="D22" s="383"/>
      <c r="E22" s="162">
        <v>56.77</v>
      </c>
      <c r="F22" s="166">
        <v>4188</v>
      </c>
      <c r="G22" s="163">
        <f t="shared" ref="G22:G24" si="6">E22*F22</f>
        <v>237752.76</v>
      </c>
      <c r="H22" s="164"/>
      <c r="I22" s="165">
        <v>25</v>
      </c>
      <c r="J22" s="166">
        <v>2000</v>
      </c>
      <c r="K22" s="167">
        <f>J22/I22</f>
        <v>80</v>
      </c>
      <c r="L22" s="168">
        <v>25</v>
      </c>
      <c r="M22" s="166">
        <f>F22/V22*60</f>
        <v>1776.0395806337617</v>
      </c>
      <c r="N22" s="167">
        <f>M22/L22</f>
        <v>71.041583225350465</v>
      </c>
      <c r="O22" s="169">
        <f>L22-I22</f>
        <v>0</v>
      </c>
      <c r="P22" s="170">
        <f>N22-K22</f>
        <v>-8.9584167746495353</v>
      </c>
      <c r="Q22" s="171">
        <f>N22/K22</f>
        <v>0.88801979031688083</v>
      </c>
      <c r="R22" s="308">
        <f>Q38</f>
        <v>0.88881275520722236</v>
      </c>
      <c r="S22" s="172">
        <v>0.29166666666666669</v>
      </c>
      <c r="T22" s="173">
        <v>0.38991898148148146</v>
      </c>
      <c r="U22" s="174"/>
      <c r="V22" s="175">
        <v>141.48333333333329</v>
      </c>
      <c r="W22" s="208"/>
      <c r="X22" s="167"/>
      <c r="Y22" s="202"/>
      <c r="Z22" s="203"/>
      <c r="AA22" s="311"/>
      <c r="AB22" s="312"/>
      <c r="AC22" s="202"/>
      <c r="AD22" s="203"/>
      <c r="AE22" s="311"/>
      <c r="AF22" s="312"/>
      <c r="AG22" s="311"/>
      <c r="AH22" s="312"/>
      <c r="AI22" s="204">
        <f>M22-J22</f>
        <v>-223.96041936623828</v>
      </c>
      <c r="AJ22" s="143">
        <f>M22/J22</f>
        <v>0.88801979031688083</v>
      </c>
      <c r="AK22" s="384">
        <f>AJ38</f>
        <v>0.88881275520722225</v>
      </c>
    </row>
    <row r="23" spans="1:37" ht="15.75" customHeight="1">
      <c r="A23" s="317"/>
      <c r="B23" s="106" t="s">
        <v>191</v>
      </c>
      <c r="C23" s="382" t="s">
        <v>193</v>
      </c>
      <c r="D23" s="382"/>
      <c r="E23" s="107">
        <v>59.52</v>
      </c>
      <c r="F23" s="108">
        <v>4935</v>
      </c>
      <c r="G23" s="109">
        <f t="shared" si="6"/>
        <v>293731.20000000001</v>
      </c>
      <c r="H23" s="26"/>
      <c r="I23" s="110">
        <v>25</v>
      </c>
      <c r="J23" s="111">
        <v>2000</v>
      </c>
      <c r="K23" s="112">
        <f t="shared" si="2"/>
        <v>80</v>
      </c>
      <c r="L23" s="113">
        <v>25</v>
      </c>
      <c r="M23" s="111">
        <f>F23/V23*60</f>
        <v>1781.2312011229189</v>
      </c>
      <c r="N23" s="112">
        <f>M23/L23</f>
        <v>71.249248044916754</v>
      </c>
      <c r="O23" s="114">
        <f>L23-I23</f>
        <v>0</v>
      </c>
      <c r="P23" s="115">
        <f>N23-K23</f>
        <v>-8.7507519550832455</v>
      </c>
      <c r="Q23" s="116">
        <f>N23/K23</f>
        <v>0.89061560056145939</v>
      </c>
      <c r="R23" s="309"/>
      <c r="S23" s="47">
        <v>0.39305555555555555</v>
      </c>
      <c r="T23" s="48">
        <v>0.5084953703703704</v>
      </c>
      <c r="U23" s="117">
        <v>4.5166666666666799</v>
      </c>
      <c r="V23" s="118">
        <v>166.23333333333341</v>
      </c>
      <c r="W23" s="119">
        <v>0.5084953703703704</v>
      </c>
      <c r="X23" s="123">
        <v>0.54791666666666672</v>
      </c>
      <c r="Y23" s="106"/>
      <c r="Z23" s="205"/>
      <c r="AA23" s="300"/>
      <c r="AB23" s="301"/>
      <c r="AC23" s="106"/>
      <c r="AD23" s="205"/>
      <c r="AE23" s="300"/>
      <c r="AF23" s="301"/>
      <c r="AG23" s="300"/>
      <c r="AH23" s="301"/>
      <c r="AI23" s="124">
        <f>M23-J23</f>
        <v>-218.76879887708105</v>
      </c>
      <c r="AJ23" s="116">
        <f>M23/J23</f>
        <v>0.8906156005614595</v>
      </c>
      <c r="AK23" s="380"/>
    </row>
    <row r="24" spans="1:37" ht="15.75" customHeight="1">
      <c r="A24" s="317"/>
      <c r="B24" s="106" t="s">
        <v>191</v>
      </c>
      <c r="C24" s="382" t="s">
        <v>192</v>
      </c>
      <c r="D24" s="382"/>
      <c r="E24" s="107">
        <v>77.34</v>
      </c>
      <c r="F24" s="108">
        <v>2402</v>
      </c>
      <c r="G24" s="109">
        <f t="shared" si="6"/>
        <v>185770.68000000002</v>
      </c>
      <c r="H24" s="26"/>
      <c r="I24" s="110">
        <v>25</v>
      </c>
      <c r="J24" s="111">
        <v>2000</v>
      </c>
      <c r="K24" s="112">
        <f t="shared" si="2"/>
        <v>80</v>
      </c>
      <c r="L24" s="113">
        <v>25</v>
      </c>
      <c r="M24" s="111">
        <f>F24/V24*60</f>
        <v>1775.6057494866527</v>
      </c>
      <c r="N24" s="112">
        <f>M24/L24</f>
        <v>71.024229979466114</v>
      </c>
      <c r="O24" s="114">
        <f>L24-I24</f>
        <v>0</v>
      </c>
      <c r="P24" s="115">
        <f>N24-K24</f>
        <v>-8.9757700205338864</v>
      </c>
      <c r="Q24" s="116">
        <f>N24/K24</f>
        <v>0.88780287474332642</v>
      </c>
      <c r="R24" s="309"/>
      <c r="S24" s="47">
        <v>0.54791666666666672</v>
      </c>
      <c r="T24" s="48">
        <v>0.60428240740740746</v>
      </c>
      <c r="U24" s="117">
        <v>56.766666666666694</v>
      </c>
      <c r="V24" s="118">
        <v>81.166666666666671</v>
      </c>
      <c r="W24" s="119"/>
      <c r="X24" s="123"/>
      <c r="Y24" s="106"/>
      <c r="Z24" s="205"/>
      <c r="AA24" s="300"/>
      <c r="AB24" s="301"/>
      <c r="AC24" s="106"/>
      <c r="AD24" s="205"/>
      <c r="AE24" s="300"/>
      <c r="AF24" s="301"/>
      <c r="AG24" s="300"/>
      <c r="AH24" s="301"/>
      <c r="AI24" s="124">
        <f>M24-J24</f>
        <v>-224.39425051334729</v>
      </c>
      <c r="AJ24" s="116">
        <f>M24/J24</f>
        <v>0.88780287474332631</v>
      </c>
      <c r="AK24" s="380"/>
    </row>
    <row r="25" spans="1:37" ht="15.75" customHeight="1">
      <c r="A25" s="317"/>
      <c r="B25" s="106"/>
      <c r="C25" s="382"/>
      <c r="D25" s="382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106"/>
      <c r="Z25" s="205"/>
      <c r="AA25" s="300"/>
      <c r="AB25" s="301"/>
      <c r="AC25" s="106"/>
      <c r="AD25" s="205"/>
      <c r="AE25" s="300"/>
      <c r="AF25" s="301"/>
      <c r="AG25" s="300"/>
      <c r="AH25" s="301"/>
      <c r="AI25" s="124"/>
      <c r="AJ25" s="116"/>
      <c r="AK25" s="380"/>
    </row>
    <row r="26" spans="1:37" ht="15.75" customHeight="1">
      <c r="A26" s="317"/>
      <c r="B26" s="106"/>
      <c r="C26" s="382"/>
      <c r="D26" s="382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300"/>
      <c r="AH26" s="301"/>
      <c r="AI26" s="124"/>
      <c r="AJ26" s="116"/>
      <c r="AK26" s="380"/>
    </row>
    <row r="27" spans="1:37" ht="15.75" customHeight="1">
      <c r="A27" s="317"/>
      <c r="B27" s="106"/>
      <c r="C27" s="382"/>
      <c r="D27" s="382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300"/>
      <c r="AH27" s="301"/>
      <c r="AI27" s="124"/>
      <c r="AJ27" s="116"/>
      <c r="AK27" s="380"/>
    </row>
    <row r="28" spans="1:37" ht="15.75" customHeight="1">
      <c r="A28" s="317"/>
      <c r="B28" s="106"/>
      <c r="C28" s="382"/>
      <c r="D28" s="382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300"/>
      <c r="AH28" s="301"/>
      <c r="AI28" s="124"/>
      <c r="AJ28" s="116"/>
      <c r="AK28" s="380"/>
    </row>
    <row r="29" spans="1:37" ht="15.75" customHeight="1">
      <c r="A29" s="317"/>
      <c r="B29" s="106"/>
      <c r="C29" s="382"/>
      <c r="D29" s="382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300"/>
      <c r="AH29" s="301"/>
      <c r="AI29" s="124"/>
      <c r="AJ29" s="116"/>
      <c r="AK29" s="380"/>
    </row>
    <row r="30" spans="1:37" ht="15.75" customHeight="1">
      <c r="A30" s="317"/>
      <c r="B30" s="106"/>
      <c r="C30" s="382"/>
      <c r="D30" s="382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300"/>
      <c r="AH30" s="301"/>
      <c r="AI30" s="124"/>
      <c r="AJ30" s="116"/>
      <c r="AK30" s="380"/>
    </row>
    <row r="31" spans="1:37" ht="15.75" customHeight="1">
      <c r="A31" s="317"/>
      <c r="B31" s="106"/>
      <c r="C31" s="382"/>
      <c r="D31" s="382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300"/>
      <c r="AH31" s="301"/>
      <c r="AI31" s="124"/>
      <c r="AJ31" s="116"/>
      <c r="AK31" s="380"/>
    </row>
    <row r="32" spans="1:37" ht="15.75" customHeight="1">
      <c r="A32" s="317"/>
      <c r="B32" s="106"/>
      <c r="C32" s="382"/>
      <c r="D32" s="382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300"/>
      <c r="AH32" s="301"/>
      <c r="AI32" s="124"/>
      <c r="AJ32" s="116"/>
      <c r="AK32" s="380"/>
    </row>
    <row r="33" spans="1:37" ht="15.75" customHeight="1">
      <c r="A33" s="317"/>
      <c r="B33" s="106"/>
      <c r="C33" s="382"/>
      <c r="D33" s="382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300"/>
      <c r="AH33" s="301"/>
      <c r="AI33" s="124"/>
      <c r="AJ33" s="116"/>
      <c r="AK33" s="380"/>
    </row>
    <row r="34" spans="1:37" ht="15.75" customHeight="1">
      <c r="A34" s="317"/>
      <c r="B34" s="106"/>
      <c r="C34" s="382"/>
      <c r="D34" s="382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300"/>
      <c r="AH34" s="301"/>
      <c r="AI34" s="124"/>
      <c r="AJ34" s="116"/>
      <c r="AK34" s="380"/>
    </row>
    <row r="35" spans="1:37" ht="15.75" customHeight="1">
      <c r="A35" s="317"/>
      <c r="B35" s="106"/>
      <c r="C35" s="382"/>
      <c r="D35" s="382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23"/>
      <c r="Y35" s="106"/>
      <c r="Z35" s="205"/>
      <c r="AA35" s="300"/>
      <c r="AB35" s="301"/>
      <c r="AC35" s="106"/>
      <c r="AD35" s="205"/>
      <c r="AE35" s="300"/>
      <c r="AF35" s="301"/>
      <c r="AG35" s="300"/>
      <c r="AH35" s="301"/>
      <c r="AI35" s="124"/>
      <c r="AJ35" s="116"/>
      <c r="AK35" s="380"/>
    </row>
    <row r="36" spans="1:37" ht="15.75" customHeight="1">
      <c r="A36" s="317"/>
      <c r="B36" s="106"/>
      <c r="C36" s="382"/>
      <c r="D36" s="382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23"/>
      <c r="Y36" s="106"/>
      <c r="Z36" s="205"/>
      <c r="AA36" s="300"/>
      <c r="AB36" s="301"/>
      <c r="AC36" s="106"/>
      <c r="AD36" s="205"/>
      <c r="AE36" s="300"/>
      <c r="AF36" s="301"/>
      <c r="AG36" s="300"/>
      <c r="AH36" s="301"/>
      <c r="AI36" s="124"/>
      <c r="AJ36" s="116"/>
      <c r="AK36" s="380"/>
    </row>
    <row r="37" spans="1:37" ht="15.75" customHeight="1">
      <c r="A37" s="317"/>
      <c r="B37" s="106"/>
      <c r="C37" s="382"/>
      <c r="D37" s="382"/>
      <c r="E37" s="209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119"/>
      <c r="X37" s="123"/>
      <c r="Y37" s="106"/>
      <c r="Z37" s="205"/>
      <c r="AA37" s="300"/>
      <c r="AB37" s="301"/>
      <c r="AC37" s="106"/>
      <c r="AD37" s="205"/>
      <c r="AE37" s="300"/>
      <c r="AF37" s="301"/>
      <c r="AG37" s="300"/>
      <c r="AH37" s="301"/>
      <c r="AI37" s="124"/>
      <c r="AJ37" s="116"/>
      <c r="AK37" s="380"/>
    </row>
    <row r="38" spans="1:37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25</v>
      </c>
      <c r="J38" s="148">
        <f t="shared" si="7"/>
        <v>2000</v>
      </c>
      <c r="K38" s="149">
        <f t="shared" ref="K38" si="8">J38/I38</f>
        <v>80</v>
      </c>
      <c r="L38" s="147">
        <f t="shared" ref="L38:M38" si="9">AVERAGE(L22:L37)</f>
        <v>25</v>
      </c>
      <c r="M38" s="148">
        <f t="shared" si="9"/>
        <v>1777.6255104144445</v>
      </c>
      <c r="N38" s="149">
        <f>M38/L38</f>
        <v>71.105020416577787</v>
      </c>
      <c r="O38" s="150">
        <f>L38-I38</f>
        <v>0</v>
      </c>
      <c r="P38" s="151">
        <f>N38-K38</f>
        <v>-8.894979583422213</v>
      </c>
      <c r="Q38" s="152">
        <f>N38/K38</f>
        <v>0.88881275520722236</v>
      </c>
      <c r="R38" s="310"/>
      <c r="S38" s="153">
        <f>S22</f>
        <v>0.29166666666666669</v>
      </c>
      <c r="T38" s="154">
        <f>INDEX(T22:T37,COUNTA(T22:T37))</f>
        <v>0.60428240740740746</v>
      </c>
      <c r="U38" s="155"/>
      <c r="V38" s="181"/>
      <c r="W38" s="182"/>
      <c r="X38" s="149"/>
      <c r="Y38" s="206">
        <f t="shared" ref="Y38:Z38" si="10">SUM(Y22:Y37)</f>
        <v>0</v>
      </c>
      <c r="Z38" s="207">
        <f t="shared" si="10"/>
        <v>0</v>
      </c>
      <c r="AA38" s="296"/>
      <c r="AB38" s="297"/>
      <c r="AC38" s="206">
        <f t="shared" ref="AC38:AD38" si="11">SUM(AC22:AC37)</f>
        <v>0</v>
      </c>
      <c r="AD38" s="207">
        <f t="shared" si="11"/>
        <v>0</v>
      </c>
      <c r="AE38" s="296"/>
      <c r="AF38" s="297"/>
      <c r="AG38" s="296"/>
      <c r="AH38" s="297"/>
      <c r="AI38" s="183">
        <f>M38-J38</f>
        <v>-222.37448958555547</v>
      </c>
      <c r="AJ38" s="152">
        <f>M38/J38</f>
        <v>0.88881275520722225</v>
      </c>
      <c r="AK38" s="381"/>
    </row>
    <row r="39" spans="1:37" ht="15.75" customHeight="1">
      <c r="A39" s="302" t="s">
        <v>194</v>
      </c>
      <c r="B39" s="161" t="s">
        <v>191</v>
      </c>
      <c r="C39" s="306" t="s">
        <v>197</v>
      </c>
      <c r="D39" s="307"/>
      <c r="E39" s="162">
        <v>47.37</v>
      </c>
      <c r="F39" s="174">
        <v>1683</v>
      </c>
      <c r="G39" s="163">
        <f t="shared" ref="G39:G42" si="12">E39*F39</f>
        <v>79723.709999999992</v>
      </c>
      <c r="H39" s="164"/>
      <c r="I39" s="168">
        <v>21</v>
      </c>
      <c r="J39" s="166">
        <v>2000</v>
      </c>
      <c r="K39" s="167">
        <f>J39/I39</f>
        <v>95.238095238095241</v>
      </c>
      <c r="L39" s="168">
        <v>21</v>
      </c>
      <c r="M39" s="166">
        <f>F39/V39*60</f>
        <v>1771.5789473684224</v>
      </c>
      <c r="N39" s="167">
        <f>M39/L39</f>
        <v>84.360902255639161</v>
      </c>
      <c r="O39" s="169">
        <f>L39-I39</f>
        <v>0</v>
      </c>
      <c r="P39" s="170">
        <f>N39-K39</f>
        <v>-10.87719298245608</v>
      </c>
      <c r="Q39" s="171">
        <f>N39/K39</f>
        <v>0.88578947368421113</v>
      </c>
      <c r="R39" s="308">
        <f>Q55</f>
        <v>0.88576489362547772</v>
      </c>
      <c r="S39" s="172">
        <v>0.29166666666666669</v>
      </c>
      <c r="T39" s="173">
        <v>0.33124999999999999</v>
      </c>
      <c r="U39" s="174"/>
      <c r="V39" s="175">
        <v>56.999999999999957</v>
      </c>
      <c r="W39" s="103"/>
      <c r="X39" s="104"/>
      <c r="Y39" s="202"/>
      <c r="Z39" s="203"/>
      <c r="AA39" s="311"/>
      <c r="AB39" s="312"/>
      <c r="AC39" s="202"/>
      <c r="AD39" s="203"/>
      <c r="AE39" s="311"/>
      <c r="AF39" s="312"/>
      <c r="AG39" s="311"/>
      <c r="AH39" s="312"/>
      <c r="AI39" s="121">
        <f>M39-J39</f>
        <v>-228.4210526315776</v>
      </c>
      <c r="AJ39" s="171">
        <f>M39/J39</f>
        <v>0.88578947368421124</v>
      </c>
      <c r="AK39" s="379">
        <f>AJ55</f>
        <v>0.88576489362547783</v>
      </c>
    </row>
    <row r="40" spans="1:37" ht="15.75" customHeight="1">
      <c r="A40" s="303"/>
      <c r="B40" s="178" t="s">
        <v>191</v>
      </c>
      <c r="C40" s="298" t="s">
        <v>198</v>
      </c>
      <c r="D40" s="299"/>
      <c r="E40" s="107">
        <v>53.76</v>
      </c>
      <c r="F40" s="117">
        <v>3433</v>
      </c>
      <c r="G40" s="109">
        <f t="shared" si="12"/>
        <v>184558.07999999999</v>
      </c>
      <c r="H40" s="26"/>
      <c r="I40" s="113">
        <v>20</v>
      </c>
      <c r="J40" s="111">
        <v>2000</v>
      </c>
      <c r="K40" s="112">
        <f t="shared" si="2"/>
        <v>100</v>
      </c>
      <c r="L40" s="113">
        <v>20</v>
      </c>
      <c r="M40" s="111">
        <f>F40/V40*60</f>
        <v>1771.1092003439387</v>
      </c>
      <c r="N40" s="112">
        <f>M40/L40</f>
        <v>88.555460017196935</v>
      </c>
      <c r="O40" s="114">
        <f>L40-I40</f>
        <v>0</v>
      </c>
      <c r="P40" s="115">
        <f>N40-K40</f>
        <v>-11.444539982803065</v>
      </c>
      <c r="Q40" s="116">
        <f>N40/K40</f>
        <v>0.88555460017196941</v>
      </c>
      <c r="R40" s="309"/>
      <c r="S40" s="47">
        <v>0.33472222222222225</v>
      </c>
      <c r="T40" s="48">
        <v>0.41548611111111111</v>
      </c>
      <c r="U40" s="117">
        <v>5.0000000000000622</v>
      </c>
      <c r="V40" s="118">
        <v>116.29999999999995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300"/>
      <c r="AH40" s="301"/>
      <c r="AI40" s="124">
        <f>M40-J40</f>
        <v>-228.89079965606129</v>
      </c>
      <c r="AJ40" s="116">
        <f>M40/J40</f>
        <v>0.88555460017196941</v>
      </c>
      <c r="AK40" s="380"/>
    </row>
    <row r="41" spans="1:37" ht="15.75" customHeight="1">
      <c r="A41" s="303"/>
      <c r="B41" s="178" t="s">
        <v>191</v>
      </c>
      <c r="C41" s="298" t="s">
        <v>199</v>
      </c>
      <c r="D41" s="299"/>
      <c r="E41" s="107">
        <v>64.97</v>
      </c>
      <c r="F41" s="117">
        <v>1244</v>
      </c>
      <c r="G41" s="109">
        <f t="shared" si="12"/>
        <v>80822.679999999993</v>
      </c>
      <c r="H41" s="26"/>
      <c r="I41" s="113">
        <v>20</v>
      </c>
      <c r="J41" s="111">
        <v>2000</v>
      </c>
      <c r="K41" s="112">
        <f t="shared" si="2"/>
        <v>100</v>
      </c>
      <c r="L41" s="113">
        <v>20</v>
      </c>
      <c r="M41" s="111">
        <f>F41/V41*60</f>
        <v>1770.8185053380801</v>
      </c>
      <c r="N41" s="112">
        <f>M41/L41</f>
        <v>88.540925266903997</v>
      </c>
      <c r="O41" s="114">
        <f>L41-I41</f>
        <v>0</v>
      </c>
      <c r="P41" s="115">
        <f>N41-K41</f>
        <v>-11.459074733096003</v>
      </c>
      <c r="Q41" s="116">
        <f>N41/K41</f>
        <v>0.88540925266904003</v>
      </c>
      <c r="R41" s="309"/>
      <c r="S41" s="47">
        <v>0.41875000000000001</v>
      </c>
      <c r="T41" s="48">
        <v>0.44802083333333331</v>
      </c>
      <c r="U41" s="117">
        <v>4.7000000000000153</v>
      </c>
      <c r="V41" s="118">
        <v>42.149999999999956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300"/>
      <c r="AH41" s="301"/>
      <c r="AI41" s="124">
        <f>M41-J41</f>
        <v>-229.18149466191994</v>
      </c>
      <c r="AJ41" s="116">
        <f>M41/J41</f>
        <v>0.88540925266904003</v>
      </c>
      <c r="AK41" s="380"/>
    </row>
    <row r="42" spans="1:37" ht="15.75" customHeight="1">
      <c r="A42" s="303"/>
      <c r="B42" s="178" t="s">
        <v>200</v>
      </c>
      <c r="C42" s="298" t="s">
        <v>201</v>
      </c>
      <c r="D42" s="299"/>
      <c r="E42" s="107">
        <v>57.3</v>
      </c>
      <c r="F42" s="117">
        <v>1521</v>
      </c>
      <c r="G42" s="109">
        <f t="shared" si="12"/>
        <v>87153.3</v>
      </c>
      <c r="H42" s="26"/>
      <c r="I42" s="113">
        <v>21</v>
      </c>
      <c r="J42" s="111">
        <v>2000</v>
      </c>
      <c r="K42" s="112">
        <f t="shared" si="2"/>
        <v>95.238095238095241</v>
      </c>
      <c r="L42" s="113">
        <v>21</v>
      </c>
      <c r="M42" s="111">
        <f>F42/V42*60</f>
        <v>1772.612495953382</v>
      </c>
      <c r="N42" s="112">
        <f>M42/L42</f>
        <v>84.410118854922956</v>
      </c>
      <c r="O42" s="114">
        <f>L42-I42</f>
        <v>0</v>
      </c>
      <c r="P42" s="115">
        <f>N42-K42</f>
        <v>-10.827976383172285</v>
      </c>
      <c r="Q42" s="116">
        <f>N42/K42</f>
        <v>0.886306247976691</v>
      </c>
      <c r="R42" s="309"/>
      <c r="S42" s="47">
        <v>0.4513888888888889</v>
      </c>
      <c r="T42" s="48">
        <v>0.48714120370370373</v>
      </c>
      <c r="U42" s="117">
        <v>4.8500000000000387</v>
      </c>
      <c r="V42" s="118">
        <v>51.483333333333363</v>
      </c>
      <c r="W42" s="119"/>
      <c r="X42" s="123"/>
      <c r="Y42" s="106"/>
      <c r="Z42" s="205"/>
      <c r="AA42" s="300"/>
      <c r="AB42" s="301"/>
      <c r="AC42" s="106"/>
      <c r="AD42" s="205"/>
      <c r="AE42" s="300"/>
      <c r="AF42" s="301"/>
      <c r="AG42" s="300"/>
      <c r="AH42" s="301"/>
      <c r="AI42" s="124">
        <f>M42-J42</f>
        <v>-227.38750404661801</v>
      </c>
      <c r="AJ42" s="116">
        <f>M42/J42</f>
        <v>0.886306247976691</v>
      </c>
      <c r="AK42" s="380"/>
    </row>
    <row r="43" spans="1:37" ht="15.75" customHeight="1">
      <c r="A43" s="304"/>
      <c r="B43" s="178"/>
      <c r="C43" s="298"/>
      <c r="D43" s="299"/>
      <c r="E43" s="107"/>
      <c r="F43" s="117"/>
      <c r="G43" s="109"/>
      <c r="H43" s="13"/>
      <c r="I43" s="126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23"/>
      <c r="Y43" s="106"/>
      <c r="Z43" s="205"/>
      <c r="AA43" s="300"/>
      <c r="AB43" s="301"/>
      <c r="AC43" s="106"/>
      <c r="AD43" s="205"/>
      <c r="AE43" s="300"/>
      <c r="AF43" s="301"/>
      <c r="AG43" s="300"/>
      <c r="AH43" s="301"/>
      <c r="AI43" s="124"/>
      <c r="AJ43" s="116"/>
      <c r="AK43" s="380"/>
    </row>
    <row r="44" spans="1:37" ht="15.75" customHeight="1">
      <c r="A44" s="304"/>
      <c r="B44" s="178"/>
      <c r="C44" s="298"/>
      <c r="D44" s="299"/>
      <c r="E44" s="107"/>
      <c r="F44" s="117"/>
      <c r="G44" s="129"/>
      <c r="H44" s="130"/>
      <c r="I44" s="113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300"/>
      <c r="AH44" s="301"/>
      <c r="AI44" s="124"/>
      <c r="AJ44" s="116"/>
      <c r="AK44" s="380"/>
    </row>
    <row r="45" spans="1:37" ht="15.75" customHeight="1">
      <c r="A45" s="304"/>
      <c r="B45" s="178"/>
      <c r="C45" s="298"/>
      <c r="D45" s="299"/>
      <c r="E45" s="107"/>
      <c r="F45" s="117"/>
      <c r="G45" s="129"/>
      <c r="H45" s="68"/>
      <c r="I45" s="126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106"/>
      <c r="Z45" s="205"/>
      <c r="AA45" s="300"/>
      <c r="AB45" s="301"/>
      <c r="AC45" s="106"/>
      <c r="AD45" s="205"/>
      <c r="AE45" s="300"/>
      <c r="AF45" s="301"/>
      <c r="AG45" s="300"/>
      <c r="AH45" s="301"/>
      <c r="AI45" s="124"/>
      <c r="AJ45" s="116"/>
      <c r="AK45" s="380"/>
    </row>
    <row r="46" spans="1:37" ht="15.75" customHeight="1">
      <c r="A46" s="304"/>
      <c r="B46" s="178"/>
      <c r="C46" s="298"/>
      <c r="D46" s="299"/>
      <c r="E46" s="107"/>
      <c r="F46" s="117"/>
      <c r="G46" s="129"/>
      <c r="H46" s="68"/>
      <c r="I46" s="126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106"/>
      <c r="Z46" s="205"/>
      <c r="AA46" s="300"/>
      <c r="AB46" s="301"/>
      <c r="AC46" s="106"/>
      <c r="AD46" s="205"/>
      <c r="AE46" s="300"/>
      <c r="AF46" s="301"/>
      <c r="AG46" s="300"/>
      <c r="AH46" s="301"/>
      <c r="AI46" s="124"/>
      <c r="AJ46" s="116"/>
      <c r="AK46" s="380"/>
    </row>
    <row r="47" spans="1:37" ht="15.75" customHeight="1">
      <c r="A47" s="304"/>
      <c r="B47" s="178"/>
      <c r="C47" s="298"/>
      <c r="D47" s="299"/>
      <c r="E47" s="107"/>
      <c r="F47" s="117"/>
      <c r="G47" s="129"/>
      <c r="H47" s="68"/>
      <c r="I47" s="126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106"/>
      <c r="Z47" s="205"/>
      <c r="AA47" s="300"/>
      <c r="AB47" s="301"/>
      <c r="AC47" s="106"/>
      <c r="AD47" s="205"/>
      <c r="AE47" s="300"/>
      <c r="AF47" s="301"/>
      <c r="AG47" s="300"/>
      <c r="AH47" s="301"/>
      <c r="AI47" s="124"/>
      <c r="AJ47" s="116"/>
      <c r="AK47" s="380"/>
    </row>
    <row r="48" spans="1:37" ht="15.75" customHeight="1">
      <c r="A48" s="304"/>
      <c r="B48" s="178"/>
      <c r="C48" s="298"/>
      <c r="D48" s="299"/>
      <c r="E48" s="107"/>
      <c r="F48" s="117"/>
      <c r="G48" s="129"/>
      <c r="H48" s="68"/>
      <c r="I48" s="126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106"/>
      <c r="Z48" s="205"/>
      <c r="AA48" s="300"/>
      <c r="AB48" s="301"/>
      <c r="AC48" s="106"/>
      <c r="AD48" s="205"/>
      <c r="AE48" s="300"/>
      <c r="AF48" s="301"/>
      <c r="AG48" s="300"/>
      <c r="AH48" s="301"/>
      <c r="AI48" s="124"/>
      <c r="AJ48" s="116"/>
      <c r="AK48" s="380"/>
    </row>
    <row r="49" spans="1:37" ht="15.75" customHeight="1">
      <c r="A49" s="304"/>
      <c r="B49" s="178"/>
      <c r="C49" s="298"/>
      <c r="D49" s="299"/>
      <c r="E49" s="107"/>
      <c r="F49" s="117"/>
      <c r="G49" s="129"/>
      <c r="H49" s="68"/>
      <c r="I49" s="126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106"/>
      <c r="Z49" s="205"/>
      <c r="AA49" s="300"/>
      <c r="AB49" s="301"/>
      <c r="AC49" s="106"/>
      <c r="AD49" s="205"/>
      <c r="AE49" s="300"/>
      <c r="AF49" s="301"/>
      <c r="AG49" s="300"/>
      <c r="AH49" s="301"/>
      <c r="AI49" s="124"/>
      <c r="AJ49" s="116"/>
      <c r="AK49" s="380"/>
    </row>
    <row r="50" spans="1:37" ht="15.75" customHeight="1">
      <c r="A50" s="304"/>
      <c r="B50" s="178"/>
      <c r="C50" s="298"/>
      <c r="D50" s="299"/>
      <c r="E50" s="107"/>
      <c r="F50" s="117"/>
      <c r="G50" s="129"/>
      <c r="H50" s="68"/>
      <c r="I50" s="126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106"/>
      <c r="Z50" s="205"/>
      <c r="AA50" s="300"/>
      <c r="AB50" s="301"/>
      <c r="AC50" s="106"/>
      <c r="AD50" s="205"/>
      <c r="AE50" s="300"/>
      <c r="AF50" s="301"/>
      <c r="AG50" s="300"/>
      <c r="AH50" s="301"/>
      <c r="AI50" s="124"/>
      <c r="AJ50" s="116"/>
      <c r="AK50" s="380"/>
    </row>
    <row r="51" spans="1:37" ht="15.75" customHeight="1">
      <c r="A51" s="304"/>
      <c r="B51" s="178"/>
      <c r="C51" s="298"/>
      <c r="D51" s="299"/>
      <c r="E51" s="107"/>
      <c r="F51" s="117"/>
      <c r="G51" s="129"/>
      <c r="H51" s="68"/>
      <c r="I51" s="126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106"/>
      <c r="Z51" s="205"/>
      <c r="AA51" s="300"/>
      <c r="AB51" s="301"/>
      <c r="AC51" s="106"/>
      <c r="AD51" s="205"/>
      <c r="AE51" s="300"/>
      <c r="AF51" s="301"/>
      <c r="AG51" s="300"/>
      <c r="AH51" s="301"/>
      <c r="AI51" s="124"/>
      <c r="AJ51" s="116"/>
      <c r="AK51" s="380"/>
    </row>
    <row r="52" spans="1:37" ht="15.75" customHeight="1">
      <c r="A52" s="304"/>
      <c r="B52" s="178"/>
      <c r="C52" s="298"/>
      <c r="D52" s="299"/>
      <c r="E52" s="107"/>
      <c r="F52" s="117"/>
      <c r="G52" s="129"/>
      <c r="H52" s="68"/>
      <c r="I52" s="126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210"/>
      <c r="X52" s="211"/>
      <c r="Y52" s="106"/>
      <c r="Z52" s="205"/>
      <c r="AA52" s="300"/>
      <c r="AB52" s="301"/>
      <c r="AC52" s="106"/>
      <c r="AD52" s="205"/>
      <c r="AE52" s="300"/>
      <c r="AF52" s="301"/>
      <c r="AG52" s="300"/>
      <c r="AH52" s="301"/>
      <c r="AI52" s="124"/>
      <c r="AJ52" s="116"/>
      <c r="AK52" s="380"/>
    </row>
    <row r="53" spans="1:37" ht="15.75" customHeight="1">
      <c r="A53" s="304"/>
      <c r="B53" s="178"/>
      <c r="C53" s="298"/>
      <c r="D53" s="299"/>
      <c r="E53" s="107"/>
      <c r="F53" s="117"/>
      <c r="G53" s="129"/>
      <c r="H53" s="68"/>
      <c r="I53" s="126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212"/>
      <c r="X53" s="213"/>
      <c r="Y53" s="106"/>
      <c r="Z53" s="205"/>
      <c r="AA53" s="300"/>
      <c r="AB53" s="301"/>
      <c r="AC53" s="106"/>
      <c r="AD53" s="205"/>
      <c r="AE53" s="300"/>
      <c r="AF53" s="301"/>
      <c r="AG53" s="300"/>
      <c r="AH53" s="301"/>
      <c r="AI53" s="124"/>
      <c r="AJ53" s="116"/>
      <c r="AK53" s="380"/>
    </row>
    <row r="54" spans="1:37" ht="15.75" customHeight="1">
      <c r="A54" s="304"/>
      <c r="B54" s="106"/>
      <c r="C54" s="298"/>
      <c r="D54" s="299"/>
      <c r="E54" s="185"/>
      <c r="F54" s="108"/>
      <c r="G54" s="139"/>
      <c r="H54" s="68"/>
      <c r="I54" s="126"/>
      <c r="J54" s="111"/>
      <c r="K54" s="112"/>
      <c r="L54" s="126"/>
      <c r="M54" s="111"/>
      <c r="N54" s="112"/>
      <c r="O54" s="131"/>
      <c r="P54" s="132"/>
      <c r="Q54" s="133"/>
      <c r="R54" s="309"/>
      <c r="S54" s="47"/>
      <c r="T54" s="48"/>
      <c r="U54" s="140"/>
      <c r="V54" s="118"/>
      <c r="W54" s="212"/>
      <c r="X54" s="213"/>
      <c r="Y54" s="106"/>
      <c r="Z54" s="205"/>
      <c r="AA54" s="300"/>
      <c r="AB54" s="301"/>
      <c r="AC54" s="106"/>
      <c r="AD54" s="205"/>
      <c r="AE54" s="300"/>
      <c r="AF54" s="301"/>
      <c r="AG54" s="300"/>
      <c r="AH54" s="301"/>
      <c r="AI54" s="124"/>
      <c r="AJ54" s="116"/>
      <c r="AK54" s="380"/>
    </row>
    <row r="55" spans="1:37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3">AVERAGE(I39:I54)</f>
        <v>20.5</v>
      </c>
      <c r="J55" s="148">
        <f t="shared" si="13"/>
        <v>2000</v>
      </c>
      <c r="K55" s="149">
        <f t="shared" ref="K55" si="14">J55/I55</f>
        <v>97.560975609756099</v>
      </c>
      <c r="L55" s="147">
        <f t="shared" ref="L55:M55" si="15">AVERAGE(L39:L54)</f>
        <v>20.5</v>
      </c>
      <c r="M55" s="148">
        <f t="shared" si="15"/>
        <v>1771.5297872509557</v>
      </c>
      <c r="N55" s="149">
        <f>M55/L55</f>
        <v>86.416087182973442</v>
      </c>
      <c r="O55" s="150">
        <f>L55-I55</f>
        <v>0</v>
      </c>
      <c r="P55" s="151">
        <f>N55-K55</f>
        <v>-11.144888426782657</v>
      </c>
      <c r="Q55" s="152">
        <f>N55/K55</f>
        <v>0.88576489362547772</v>
      </c>
      <c r="R55" s="310"/>
      <c r="S55" s="153">
        <f>S39</f>
        <v>0.29166666666666669</v>
      </c>
      <c r="T55" s="154">
        <f>INDEX(T39:T54,COUNTA(T39:T54))</f>
        <v>0.48714120370370373</v>
      </c>
      <c r="U55" s="155"/>
      <c r="V55" s="181"/>
      <c r="W55" s="214"/>
      <c r="X55" s="215"/>
      <c r="Y55" s="206">
        <f t="shared" ref="Y55:Z55" si="16">SUM(Y39:Y54)</f>
        <v>0</v>
      </c>
      <c r="Z55" s="207">
        <f t="shared" si="16"/>
        <v>0</v>
      </c>
      <c r="AA55" s="296"/>
      <c r="AB55" s="297"/>
      <c r="AC55" s="206">
        <f t="shared" ref="AC55:AD55" si="17">SUM(AC39:AC54)</f>
        <v>0</v>
      </c>
      <c r="AD55" s="207">
        <f t="shared" si="17"/>
        <v>0</v>
      </c>
      <c r="AE55" s="296"/>
      <c r="AF55" s="297"/>
      <c r="AG55" s="296"/>
      <c r="AH55" s="297"/>
      <c r="AI55" s="183">
        <f>M55-J55</f>
        <v>-228.47021274904432</v>
      </c>
      <c r="AJ55" s="152">
        <f>M55/J55</f>
        <v>0.88576489362547783</v>
      </c>
      <c r="AK55" s="381"/>
    </row>
    <row r="56" spans="1:37" ht="15.75" customHeight="1">
      <c r="A56" s="316" t="s">
        <v>202</v>
      </c>
      <c r="B56" s="161" t="s">
        <v>191</v>
      </c>
      <c r="C56" s="306" t="s">
        <v>203</v>
      </c>
      <c r="D56" s="307"/>
      <c r="E56" s="162">
        <v>59.34</v>
      </c>
      <c r="F56" s="103">
        <v>1694</v>
      </c>
      <c r="G56" s="163">
        <f t="shared" ref="G56:G59" si="18">E56*F56</f>
        <v>100521.96</v>
      </c>
      <c r="H56" s="164"/>
      <c r="I56" s="165">
        <v>24</v>
      </c>
      <c r="J56" s="166">
        <v>2000</v>
      </c>
      <c r="K56" s="167">
        <f>J56/I56</f>
        <v>83.333333333333329</v>
      </c>
      <c r="L56" s="168">
        <v>24</v>
      </c>
      <c r="M56" s="166">
        <f>F56/V56*60</f>
        <v>1771.2460063897765</v>
      </c>
      <c r="N56" s="167">
        <f>M56/L56</f>
        <v>73.801916932907361</v>
      </c>
      <c r="O56" s="169">
        <f>L56-I56</f>
        <v>0</v>
      </c>
      <c r="P56" s="170">
        <f>N56-K56</f>
        <v>-9.531416400425968</v>
      </c>
      <c r="Q56" s="171">
        <f>N56/K56</f>
        <v>0.8856230031948884</v>
      </c>
      <c r="R56" s="308">
        <f>Q72</f>
        <v>0.88602337653562024</v>
      </c>
      <c r="S56" s="172">
        <v>0.29166666666666669</v>
      </c>
      <c r="T56" s="173">
        <v>0.33151620370370372</v>
      </c>
      <c r="U56" s="174"/>
      <c r="V56" s="175">
        <v>57.383333333333326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311"/>
      <c r="AH56" s="312"/>
      <c r="AI56" s="121">
        <f>M56-J56</f>
        <v>-228.75399361022346</v>
      </c>
      <c r="AJ56" s="171">
        <f>M56/J56</f>
        <v>0.88562300319488829</v>
      </c>
      <c r="AK56" s="313">
        <f>AJ72</f>
        <v>0.88602337653562024</v>
      </c>
    </row>
    <row r="57" spans="1:37" ht="15.75" customHeight="1">
      <c r="A57" s="317"/>
      <c r="B57" s="178" t="s">
        <v>191</v>
      </c>
      <c r="C57" s="298" t="s">
        <v>204</v>
      </c>
      <c r="D57" s="299"/>
      <c r="E57" s="107">
        <v>58.67</v>
      </c>
      <c r="F57" s="108">
        <v>3612</v>
      </c>
      <c r="G57" s="109">
        <f t="shared" si="18"/>
        <v>211916.04</v>
      </c>
      <c r="H57" s="26"/>
      <c r="I57" s="110">
        <v>23</v>
      </c>
      <c r="J57" s="111">
        <v>2000</v>
      </c>
      <c r="K57" s="112">
        <f t="shared" si="2"/>
        <v>86.956521739130437</v>
      </c>
      <c r="L57" s="113">
        <v>23</v>
      </c>
      <c r="M57" s="111">
        <f>F57/V57*60</f>
        <v>1775.1808873720142</v>
      </c>
      <c r="N57" s="112">
        <f>M57/L57</f>
        <v>77.181777711826712</v>
      </c>
      <c r="O57" s="114">
        <f>L57-I57</f>
        <v>0</v>
      </c>
      <c r="P57" s="115">
        <f>N57-K57</f>
        <v>-9.7747440273037256</v>
      </c>
      <c r="Q57" s="116">
        <f>N57/K57</f>
        <v>0.88759044368600715</v>
      </c>
      <c r="R57" s="309"/>
      <c r="S57" s="47">
        <v>0.33472222222222225</v>
      </c>
      <c r="T57" s="48">
        <v>0.41950231481481481</v>
      </c>
      <c r="U57" s="117">
        <v>4.6166666666666956</v>
      </c>
      <c r="V57" s="118">
        <v>122.08333333333329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300"/>
      <c r="AH57" s="301"/>
      <c r="AI57" s="124">
        <f>M57-J57</f>
        <v>-224.81911262798576</v>
      </c>
      <c r="AJ57" s="116">
        <f>M57/J57</f>
        <v>0.88759044368600715</v>
      </c>
      <c r="AK57" s="314"/>
    </row>
    <row r="58" spans="1:37" ht="15.75" customHeight="1">
      <c r="A58" s="317"/>
      <c r="B58" s="178" t="s">
        <v>191</v>
      </c>
      <c r="C58" s="298" t="s">
        <v>205</v>
      </c>
      <c r="D58" s="299"/>
      <c r="E58" s="107">
        <v>59.54</v>
      </c>
      <c r="F58" s="108">
        <v>3322</v>
      </c>
      <c r="G58" s="109">
        <f t="shared" si="18"/>
        <v>197791.88</v>
      </c>
      <c r="H58" s="26"/>
      <c r="I58" s="110">
        <v>23</v>
      </c>
      <c r="J58" s="111">
        <v>2000</v>
      </c>
      <c r="K58" s="112">
        <f t="shared" si="2"/>
        <v>86.956521739130437</v>
      </c>
      <c r="L58" s="113">
        <v>23</v>
      </c>
      <c r="M58" s="111">
        <f>F58/V58*60</f>
        <v>1769.374167776298</v>
      </c>
      <c r="N58" s="112">
        <f>M58/L58</f>
        <v>76.929311642447743</v>
      </c>
      <c r="O58" s="114">
        <f>L58-I58</f>
        <v>0</v>
      </c>
      <c r="P58" s="115">
        <f>N58-K58</f>
        <v>-10.027210096682694</v>
      </c>
      <c r="Q58" s="116">
        <f>N58/K58</f>
        <v>0.88468708388814898</v>
      </c>
      <c r="R58" s="309"/>
      <c r="S58" s="47">
        <v>0.4231597222222222</v>
      </c>
      <c r="T58" s="48">
        <v>0.50138888888888888</v>
      </c>
      <c r="U58" s="117">
        <v>5.2666666666666373</v>
      </c>
      <c r="V58" s="118">
        <v>112.65000000000002</v>
      </c>
      <c r="W58" s="119">
        <v>0.50138888888888888</v>
      </c>
      <c r="X58" s="123">
        <v>0.5412731481481482</v>
      </c>
      <c r="Y58" s="106"/>
      <c r="Z58" s="205"/>
      <c r="AA58" s="300"/>
      <c r="AB58" s="301"/>
      <c r="AC58" s="106"/>
      <c r="AD58" s="205"/>
      <c r="AE58" s="300"/>
      <c r="AF58" s="301"/>
      <c r="AG58" s="300"/>
      <c r="AH58" s="301"/>
      <c r="AI58" s="124">
        <f>M58-J58</f>
        <v>-230.62583222370199</v>
      </c>
      <c r="AJ58" s="116">
        <f>M58/J58</f>
        <v>0.88468708388814898</v>
      </c>
      <c r="AK58" s="314"/>
    </row>
    <row r="59" spans="1:37" ht="15.75" customHeight="1">
      <c r="A59" s="317"/>
      <c r="B59" s="178" t="s">
        <v>191</v>
      </c>
      <c r="C59" s="298" t="s">
        <v>206</v>
      </c>
      <c r="D59" s="299"/>
      <c r="E59" s="107">
        <v>71.55</v>
      </c>
      <c r="F59" s="108">
        <v>2439</v>
      </c>
      <c r="G59" s="109">
        <f t="shared" si="18"/>
        <v>174510.44999999998</v>
      </c>
      <c r="H59" s="26"/>
      <c r="I59" s="110">
        <v>22</v>
      </c>
      <c r="J59" s="111">
        <v>2000</v>
      </c>
      <c r="K59" s="112">
        <f t="shared" si="2"/>
        <v>90.909090909090907</v>
      </c>
      <c r="L59" s="113">
        <v>22</v>
      </c>
      <c r="M59" s="111">
        <f>F59/V59*60</f>
        <v>1772.385950746873</v>
      </c>
      <c r="N59" s="112">
        <f>M59/L59</f>
        <v>80.562997761221496</v>
      </c>
      <c r="O59" s="114">
        <f>L59-I59</f>
        <v>0</v>
      </c>
      <c r="P59" s="115">
        <f>N59-K59</f>
        <v>-10.346093147869411</v>
      </c>
      <c r="Q59" s="116">
        <f>N59/K59</f>
        <v>0.88619297537343644</v>
      </c>
      <c r="R59" s="309"/>
      <c r="S59" s="47">
        <v>0.5412731481481482</v>
      </c>
      <c r="T59" s="48">
        <v>0.59861111111111109</v>
      </c>
      <c r="U59" s="117">
        <v>57.433333333333408</v>
      </c>
      <c r="V59" s="118">
        <v>82.566666666666578</v>
      </c>
      <c r="W59" s="119"/>
      <c r="X59" s="123"/>
      <c r="Y59" s="106"/>
      <c r="Z59" s="205"/>
      <c r="AA59" s="300"/>
      <c r="AB59" s="301"/>
      <c r="AC59" s="106"/>
      <c r="AD59" s="205"/>
      <c r="AE59" s="300"/>
      <c r="AF59" s="301"/>
      <c r="AG59" s="300"/>
      <c r="AH59" s="301"/>
      <c r="AI59" s="124">
        <f>M59-J59</f>
        <v>-227.61404925312695</v>
      </c>
      <c r="AJ59" s="116">
        <f>M59/J59</f>
        <v>0.88619297537343655</v>
      </c>
      <c r="AK59" s="314"/>
    </row>
    <row r="60" spans="1:37" ht="15.75" customHeight="1">
      <c r="A60" s="317"/>
      <c r="B60" s="178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300"/>
      <c r="AH60" s="301"/>
      <c r="AI60" s="124"/>
      <c r="AJ60" s="116"/>
      <c r="AK60" s="314"/>
    </row>
    <row r="61" spans="1:37" ht="15.75" customHeight="1">
      <c r="A61" s="317"/>
      <c r="B61" s="178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300"/>
      <c r="AH61" s="301"/>
      <c r="AI61" s="124"/>
      <c r="AJ61" s="116"/>
      <c r="AK61" s="314"/>
    </row>
    <row r="62" spans="1:37" ht="15.75" customHeight="1">
      <c r="A62" s="317"/>
      <c r="B62" s="178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127"/>
      <c r="T62" s="128"/>
      <c r="U62" s="117"/>
      <c r="V62" s="118"/>
      <c r="W62" s="128"/>
      <c r="X62" s="216"/>
      <c r="Y62" s="106"/>
      <c r="Z62" s="205"/>
      <c r="AA62" s="300"/>
      <c r="AB62" s="301"/>
      <c r="AC62" s="106"/>
      <c r="AD62" s="205"/>
      <c r="AE62" s="300"/>
      <c r="AF62" s="301"/>
      <c r="AG62" s="300"/>
      <c r="AH62" s="301"/>
      <c r="AI62" s="124"/>
      <c r="AJ62" s="116"/>
      <c r="AK62" s="314"/>
    </row>
    <row r="63" spans="1:37" ht="15.75" customHeight="1">
      <c r="A63" s="317"/>
      <c r="B63" s="178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127"/>
      <c r="T63" s="128"/>
      <c r="U63" s="117"/>
      <c r="V63" s="118"/>
      <c r="W63" s="128"/>
      <c r="X63" s="216"/>
      <c r="Y63" s="106"/>
      <c r="Z63" s="205"/>
      <c r="AA63" s="300"/>
      <c r="AB63" s="301"/>
      <c r="AC63" s="106"/>
      <c r="AD63" s="205"/>
      <c r="AE63" s="300"/>
      <c r="AF63" s="301"/>
      <c r="AG63" s="300"/>
      <c r="AH63" s="301"/>
      <c r="AI63" s="124"/>
      <c r="AJ63" s="116"/>
      <c r="AK63" s="314"/>
    </row>
    <row r="64" spans="1:37" ht="15.75" customHeight="1">
      <c r="A64" s="317"/>
      <c r="B64" s="178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127"/>
      <c r="T64" s="128"/>
      <c r="U64" s="117"/>
      <c r="V64" s="118"/>
      <c r="W64" s="128"/>
      <c r="X64" s="216"/>
      <c r="Y64" s="106"/>
      <c r="Z64" s="205"/>
      <c r="AA64" s="300"/>
      <c r="AB64" s="301"/>
      <c r="AC64" s="106"/>
      <c r="AD64" s="205"/>
      <c r="AE64" s="300"/>
      <c r="AF64" s="301"/>
      <c r="AG64" s="300"/>
      <c r="AH64" s="301"/>
      <c r="AI64" s="124"/>
      <c r="AJ64" s="116"/>
      <c r="AK64" s="314"/>
    </row>
    <row r="65" spans="1:37" ht="15.75" customHeight="1">
      <c r="A65" s="317"/>
      <c r="B65" s="178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127"/>
      <c r="T65" s="128"/>
      <c r="U65" s="117"/>
      <c r="V65" s="118"/>
      <c r="W65" s="128"/>
      <c r="X65" s="216"/>
      <c r="Y65" s="106"/>
      <c r="Z65" s="205"/>
      <c r="AA65" s="300"/>
      <c r="AB65" s="301"/>
      <c r="AC65" s="106"/>
      <c r="AD65" s="205"/>
      <c r="AE65" s="300"/>
      <c r="AF65" s="301"/>
      <c r="AG65" s="300"/>
      <c r="AH65" s="301"/>
      <c r="AI65" s="124"/>
      <c r="AJ65" s="116"/>
      <c r="AK65" s="314"/>
    </row>
    <row r="66" spans="1:37" ht="15.75" customHeight="1">
      <c r="A66" s="317"/>
      <c r="B66" s="178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127"/>
      <c r="T66" s="128"/>
      <c r="U66" s="117"/>
      <c r="V66" s="118"/>
      <c r="W66" s="128"/>
      <c r="X66" s="216"/>
      <c r="Y66" s="106"/>
      <c r="Z66" s="205"/>
      <c r="AA66" s="300"/>
      <c r="AB66" s="301"/>
      <c r="AC66" s="106"/>
      <c r="AD66" s="205"/>
      <c r="AE66" s="300"/>
      <c r="AF66" s="301"/>
      <c r="AG66" s="300"/>
      <c r="AH66" s="301"/>
      <c r="AI66" s="124"/>
      <c r="AJ66" s="116"/>
      <c r="AK66" s="314"/>
    </row>
    <row r="67" spans="1:37" ht="15.75" customHeight="1">
      <c r="A67" s="317"/>
      <c r="B67" s="178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127"/>
      <c r="T67" s="128"/>
      <c r="U67" s="117"/>
      <c r="V67" s="118"/>
      <c r="W67" s="128"/>
      <c r="X67" s="216"/>
      <c r="Y67" s="106"/>
      <c r="Z67" s="205"/>
      <c r="AA67" s="300"/>
      <c r="AB67" s="301"/>
      <c r="AC67" s="106"/>
      <c r="AD67" s="205"/>
      <c r="AE67" s="300"/>
      <c r="AF67" s="301"/>
      <c r="AG67" s="300"/>
      <c r="AH67" s="301"/>
      <c r="AI67" s="124"/>
      <c r="AJ67" s="116"/>
      <c r="AK67" s="314"/>
    </row>
    <row r="68" spans="1:37" ht="15.75" customHeight="1">
      <c r="A68" s="317"/>
      <c r="B68" s="178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127"/>
      <c r="T68" s="128"/>
      <c r="U68" s="117"/>
      <c r="V68" s="118"/>
      <c r="W68" s="128"/>
      <c r="X68" s="216"/>
      <c r="Y68" s="106"/>
      <c r="Z68" s="205"/>
      <c r="AA68" s="300"/>
      <c r="AB68" s="301"/>
      <c r="AC68" s="106"/>
      <c r="AD68" s="205"/>
      <c r="AE68" s="300"/>
      <c r="AF68" s="301"/>
      <c r="AG68" s="300"/>
      <c r="AH68" s="301"/>
      <c r="AI68" s="124"/>
      <c r="AJ68" s="116"/>
      <c r="AK68" s="314"/>
    </row>
    <row r="69" spans="1:37" ht="15.75" customHeight="1">
      <c r="A69" s="317"/>
      <c r="B69" s="178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127"/>
      <c r="T69" s="128"/>
      <c r="U69" s="117"/>
      <c r="V69" s="118"/>
      <c r="W69" s="128"/>
      <c r="X69" s="216"/>
      <c r="Y69" s="106"/>
      <c r="Z69" s="205"/>
      <c r="AA69" s="300"/>
      <c r="AB69" s="301"/>
      <c r="AC69" s="106"/>
      <c r="AD69" s="205"/>
      <c r="AE69" s="300"/>
      <c r="AF69" s="301"/>
      <c r="AG69" s="300"/>
      <c r="AH69" s="301"/>
      <c r="AI69" s="124"/>
      <c r="AJ69" s="116"/>
      <c r="AK69" s="314"/>
    </row>
    <row r="70" spans="1:37" ht="15.75" customHeight="1">
      <c r="A70" s="317"/>
      <c r="B70" s="178"/>
      <c r="C70" s="298"/>
      <c r="D70" s="299"/>
      <c r="E70" s="107"/>
      <c r="F70" s="13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127"/>
      <c r="T70" s="128"/>
      <c r="U70" s="117"/>
      <c r="V70" s="118"/>
      <c r="W70" s="128"/>
      <c r="X70" s="216"/>
      <c r="Y70" s="106"/>
      <c r="Z70" s="205"/>
      <c r="AA70" s="300"/>
      <c r="AB70" s="301"/>
      <c r="AC70" s="106"/>
      <c r="AD70" s="205"/>
      <c r="AE70" s="300"/>
      <c r="AF70" s="301"/>
      <c r="AG70" s="300"/>
      <c r="AH70" s="301"/>
      <c r="AI70" s="124"/>
      <c r="AJ70" s="116"/>
      <c r="AK70" s="314"/>
    </row>
    <row r="71" spans="1:37" ht="15.75" customHeight="1">
      <c r="A71" s="317"/>
      <c r="B71" s="178"/>
      <c r="C71" s="298"/>
      <c r="D71" s="299"/>
      <c r="E71" s="179"/>
      <c r="F71" s="13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300"/>
      <c r="AH71" s="301"/>
      <c r="AI71" s="180"/>
      <c r="AJ71" s="133"/>
      <c r="AK71" s="314"/>
    </row>
    <row r="72" spans="1:37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19">AVERAGE(I56:I71)</f>
        <v>23</v>
      </c>
      <c r="J72" s="148">
        <f t="shared" si="19"/>
        <v>2000</v>
      </c>
      <c r="K72" s="149">
        <f t="shared" ref="K72" si="20">J72/I72</f>
        <v>86.956521739130437</v>
      </c>
      <c r="L72" s="147">
        <f t="shared" ref="L72:M72" si="21">AVERAGE(L56:L71)</f>
        <v>23</v>
      </c>
      <c r="M72" s="148">
        <f t="shared" si="21"/>
        <v>1772.0467530712406</v>
      </c>
      <c r="N72" s="149">
        <f t="shared" ref="N72:N78" si="22">M72/L72</f>
        <v>77.045511003097417</v>
      </c>
      <c r="O72" s="150">
        <f t="shared" ref="O72:O78" si="23">L72-I72</f>
        <v>0</v>
      </c>
      <c r="P72" s="151">
        <f t="shared" ref="P72:P78" si="24">N72-K72</f>
        <v>-9.9110107360330204</v>
      </c>
      <c r="Q72" s="152">
        <f t="shared" ref="Q72:Q78" si="25">N72/K72</f>
        <v>0.88602337653562024</v>
      </c>
      <c r="R72" s="310"/>
      <c r="S72" s="153">
        <f>S56</f>
        <v>0.29166666666666669</v>
      </c>
      <c r="T72" s="154">
        <f>INDEX(T56:T71,COUNTA(T56:T71))</f>
        <v>0.59861111111111109</v>
      </c>
      <c r="U72" s="155"/>
      <c r="V72" s="181"/>
      <c r="W72" s="182"/>
      <c r="X72" s="149"/>
      <c r="Y72" s="206">
        <f t="shared" ref="Y72:Z72" si="26">SUM(Y56:Y71)</f>
        <v>0</v>
      </c>
      <c r="Z72" s="207">
        <f t="shared" si="26"/>
        <v>0</v>
      </c>
      <c r="AA72" s="296"/>
      <c r="AB72" s="297"/>
      <c r="AC72" s="206">
        <f t="shared" ref="AC72:AD72" si="27">SUM(AC56:AC71)</f>
        <v>0</v>
      </c>
      <c r="AD72" s="207">
        <f t="shared" si="27"/>
        <v>0</v>
      </c>
      <c r="AE72" s="296"/>
      <c r="AF72" s="297"/>
      <c r="AG72" s="296"/>
      <c r="AH72" s="297"/>
      <c r="AI72" s="183">
        <f t="shared" ref="AI72:AI78" si="28">M72-J72</f>
        <v>-227.95324692875943</v>
      </c>
      <c r="AJ72" s="152">
        <f t="shared" ref="AJ72:AJ78" si="29">M72/J72</f>
        <v>0.88602337653562024</v>
      </c>
      <c r="AK72" s="315"/>
    </row>
    <row r="73" spans="1:37" ht="15.75" customHeight="1">
      <c r="A73" s="302" t="s">
        <v>207</v>
      </c>
      <c r="B73" s="120" t="s">
        <v>200</v>
      </c>
      <c r="C73" s="383" t="s">
        <v>208</v>
      </c>
      <c r="D73" s="383"/>
      <c r="E73" s="162">
        <v>57.3</v>
      </c>
      <c r="F73" s="103">
        <v>2507</v>
      </c>
      <c r="G73" s="163">
        <f t="shared" ref="G73:G78" si="30">E73*F73</f>
        <v>143651.1</v>
      </c>
      <c r="H73" s="164"/>
      <c r="I73" s="165">
        <v>22</v>
      </c>
      <c r="J73" s="166">
        <v>1800</v>
      </c>
      <c r="K73" s="167">
        <f>J73/I73</f>
        <v>81.818181818181813</v>
      </c>
      <c r="L73" s="168">
        <v>22</v>
      </c>
      <c r="M73" s="166">
        <f t="shared" ref="M73:M78" si="31">F73/V73*60</f>
        <v>1595.1219512195128</v>
      </c>
      <c r="N73" s="167">
        <f t="shared" si="22"/>
        <v>72.505543237250578</v>
      </c>
      <c r="O73" s="169">
        <f t="shared" si="23"/>
        <v>0</v>
      </c>
      <c r="P73" s="170">
        <f t="shared" si="24"/>
        <v>-9.3126385809312353</v>
      </c>
      <c r="Q73" s="171">
        <f t="shared" si="25"/>
        <v>0.88617886178861827</v>
      </c>
      <c r="R73" s="308">
        <f>Q89</f>
        <v>0.88548169302663426</v>
      </c>
      <c r="S73" s="172">
        <v>0.29166666666666669</v>
      </c>
      <c r="T73" s="173">
        <v>0.35715277777777776</v>
      </c>
      <c r="U73" s="174"/>
      <c r="V73" s="175">
        <v>94.299999999999955</v>
      </c>
      <c r="W73" s="173"/>
      <c r="X73" s="184"/>
      <c r="Y73" s="202"/>
      <c r="Z73" s="203"/>
      <c r="AA73" s="311"/>
      <c r="AB73" s="312"/>
      <c r="AC73" s="202"/>
      <c r="AD73" s="203"/>
      <c r="AE73" s="311"/>
      <c r="AF73" s="312"/>
      <c r="AG73" s="311"/>
      <c r="AH73" s="312"/>
      <c r="AI73" s="121">
        <f t="shared" si="28"/>
        <v>-204.87804878048723</v>
      </c>
      <c r="AJ73" s="171">
        <f t="shared" si="29"/>
        <v>0.88617886178861816</v>
      </c>
      <c r="AK73" s="313">
        <f>AJ89</f>
        <v>0.88548169302663426</v>
      </c>
    </row>
    <row r="74" spans="1:37" ht="15.75" customHeight="1">
      <c r="A74" s="303"/>
      <c r="B74" s="106" t="s">
        <v>209</v>
      </c>
      <c r="C74" s="382" t="s">
        <v>210</v>
      </c>
      <c r="D74" s="382"/>
      <c r="E74" s="107">
        <v>71.84</v>
      </c>
      <c r="F74" s="108">
        <v>1132</v>
      </c>
      <c r="G74" s="109">
        <f t="shared" si="30"/>
        <v>81322.880000000005</v>
      </c>
      <c r="H74" s="26"/>
      <c r="I74" s="110">
        <v>19</v>
      </c>
      <c r="J74" s="111">
        <v>1800</v>
      </c>
      <c r="K74" s="112">
        <f t="shared" ref="K74:K78" si="32">J74/I74</f>
        <v>94.736842105263165</v>
      </c>
      <c r="L74" s="113">
        <v>19</v>
      </c>
      <c r="M74" s="111">
        <f t="shared" si="31"/>
        <v>1597.491179929438</v>
      </c>
      <c r="N74" s="112">
        <f t="shared" si="22"/>
        <v>84.078483154180944</v>
      </c>
      <c r="O74" s="114">
        <f t="shared" si="23"/>
        <v>0</v>
      </c>
      <c r="P74" s="115">
        <f t="shared" si="24"/>
        <v>-10.658358951082221</v>
      </c>
      <c r="Q74" s="116">
        <f t="shared" si="25"/>
        <v>0.88749509996079878</v>
      </c>
      <c r="R74" s="309"/>
      <c r="S74" s="47">
        <v>0.36075231481481479</v>
      </c>
      <c r="T74" s="48">
        <v>0.39027777777777778</v>
      </c>
      <c r="U74" s="117">
        <v>5.1833333333333176</v>
      </c>
      <c r="V74" s="118">
        <v>42.516666666666708</v>
      </c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300"/>
      <c r="AH74" s="301"/>
      <c r="AI74" s="124">
        <f t="shared" si="28"/>
        <v>-202.50882007056202</v>
      </c>
      <c r="AJ74" s="116">
        <f t="shared" si="29"/>
        <v>0.88749509996079889</v>
      </c>
      <c r="AK74" s="314"/>
    </row>
    <row r="75" spans="1:37" ht="15.75" customHeight="1">
      <c r="A75" s="303"/>
      <c r="B75" s="106" t="s">
        <v>209</v>
      </c>
      <c r="C75" s="382" t="s">
        <v>211</v>
      </c>
      <c r="D75" s="382"/>
      <c r="E75" s="107">
        <v>72.400000000000006</v>
      </c>
      <c r="F75" s="108">
        <v>856</v>
      </c>
      <c r="G75" s="109">
        <f t="shared" si="30"/>
        <v>61974.400000000001</v>
      </c>
      <c r="H75" s="26"/>
      <c r="I75" s="110">
        <v>18</v>
      </c>
      <c r="J75" s="111">
        <v>1800</v>
      </c>
      <c r="K75" s="112">
        <f t="shared" si="32"/>
        <v>100</v>
      </c>
      <c r="L75" s="113">
        <v>18</v>
      </c>
      <c r="M75" s="111">
        <f t="shared" si="31"/>
        <v>1598.3402489626535</v>
      </c>
      <c r="N75" s="112">
        <f t="shared" si="22"/>
        <v>88.796680497925195</v>
      </c>
      <c r="O75" s="114">
        <f t="shared" si="23"/>
        <v>0</v>
      </c>
      <c r="P75" s="115">
        <f t="shared" si="24"/>
        <v>-11.203319502074805</v>
      </c>
      <c r="Q75" s="116">
        <f t="shared" si="25"/>
        <v>0.88796680497925196</v>
      </c>
      <c r="R75" s="309"/>
      <c r="S75" s="47">
        <v>0.39374999999999999</v>
      </c>
      <c r="T75" s="48">
        <v>0.41606481481481483</v>
      </c>
      <c r="U75" s="117">
        <v>4.9999999999999822</v>
      </c>
      <c r="V75" s="118">
        <v>32.133333333333375</v>
      </c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300"/>
      <c r="AH75" s="301"/>
      <c r="AI75" s="124">
        <f t="shared" si="28"/>
        <v>-201.6597510373465</v>
      </c>
      <c r="AJ75" s="116">
        <f t="shared" si="29"/>
        <v>0.88796680497925196</v>
      </c>
      <c r="AK75" s="314"/>
    </row>
    <row r="76" spans="1:37" ht="15.75" customHeight="1">
      <c r="A76" s="303"/>
      <c r="B76" s="106" t="s">
        <v>209</v>
      </c>
      <c r="C76" s="382" t="s">
        <v>212</v>
      </c>
      <c r="D76" s="382"/>
      <c r="E76" s="107">
        <v>32.06</v>
      </c>
      <c r="F76" s="108">
        <v>588</v>
      </c>
      <c r="G76" s="109">
        <f t="shared" si="30"/>
        <v>18851.280000000002</v>
      </c>
      <c r="H76" s="26"/>
      <c r="I76" s="110">
        <v>19</v>
      </c>
      <c r="J76" s="111">
        <v>3600</v>
      </c>
      <c r="K76" s="112">
        <f t="shared" si="32"/>
        <v>189.47368421052633</v>
      </c>
      <c r="L76" s="113">
        <v>19</v>
      </c>
      <c r="M76" s="111">
        <f t="shared" si="31"/>
        <v>3173.6131934032969</v>
      </c>
      <c r="N76" s="112">
        <f t="shared" si="22"/>
        <v>167.03227333701562</v>
      </c>
      <c r="O76" s="114">
        <f t="shared" si="23"/>
        <v>0</v>
      </c>
      <c r="P76" s="115">
        <f t="shared" si="24"/>
        <v>-22.441410873510705</v>
      </c>
      <c r="Q76" s="116">
        <f t="shared" si="25"/>
        <v>0.88155922038980461</v>
      </c>
      <c r="R76" s="309"/>
      <c r="S76" s="47">
        <v>0.41944444444444445</v>
      </c>
      <c r="T76" s="48">
        <v>0.42716435185185186</v>
      </c>
      <c r="U76" s="117">
        <v>4.8666666666666547</v>
      </c>
      <c r="V76" s="118">
        <v>11.116666666666672</v>
      </c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300"/>
      <c r="AH76" s="301"/>
      <c r="AI76" s="217">
        <f t="shared" si="28"/>
        <v>-426.38680659670308</v>
      </c>
      <c r="AJ76" s="218">
        <f t="shared" si="29"/>
        <v>0.88155922038980472</v>
      </c>
      <c r="AK76" s="314"/>
    </row>
    <row r="77" spans="1:37" ht="15.75" customHeight="1">
      <c r="A77" s="304"/>
      <c r="B77" s="106" t="s">
        <v>195</v>
      </c>
      <c r="C77" s="382" t="s">
        <v>214</v>
      </c>
      <c r="D77" s="382"/>
      <c r="E77" s="107">
        <v>57.73</v>
      </c>
      <c r="F77" s="111">
        <v>1235</v>
      </c>
      <c r="G77" s="109">
        <f t="shared" si="30"/>
        <v>71296.55</v>
      </c>
      <c r="H77" s="13"/>
      <c r="I77" s="110">
        <v>22</v>
      </c>
      <c r="J77" s="111">
        <v>1800</v>
      </c>
      <c r="K77" s="112">
        <f t="shared" si="32"/>
        <v>81.818181818181813</v>
      </c>
      <c r="L77" s="126">
        <v>22</v>
      </c>
      <c r="M77" s="111">
        <f t="shared" si="31"/>
        <v>1596.9827586206904</v>
      </c>
      <c r="N77" s="112">
        <f t="shared" si="22"/>
        <v>72.590125391849568</v>
      </c>
      <c r="O77" s="114">
        <f t="shared" si="23"/>
        <v>0</v>
      </c>
      <c r="P77" s="115">
        <f t="shared" si="24"/>
        <v>-9.2280564263322447</v>
      </c>
      <c r="Q77" s="116">
        <f t="shared" si="25"/>
        <v>0.88721264367816144</v>
      </c>
      <c r="R77" s="309"/>
      <c r="S77" s="47">
        <v>0.43055555555555558</v>
      </c>
      <c r="T77" s="48">
        <v>0.46277777777777779</v>
      </c>
      <c r="U77" s="117">
        <v>4.8833333333333506</v>
      </c>
      <c r="V77" s="118">
        <v>46.399999999999977</v>
      </c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300"/>
      <c r="AH77" s="301"/>
      <c r="AI77" s="217">
        <f t="shared" si="28"/>
        <v>-203.01724137930955</v>
      </c>
      <c r="AJ77" s="218">
        <f t="shared" si="29"/>
        <v>0.88721264367816133</v>
      </c>
      <c r="AK77" s="314"/>
    </row>
    <row r="78" spans="1:37" ht="15.75" customHeight="1">
      <c r="A78" s="304"/>
      <c r="B78" s="106" t="s">
        <v>195</v>
      </c>
      <c r="C78" s="382" t="s">
        <v>213</v>
      </c>
      <c r="D78" s="382"/>
      <c r="E78" s="107">
        <v>57.73</v>
      </c>
      <c r="F78" s="111">
        <v>1108</v>
      </c>
      <c r="G78" s="129">
        <f t="shared" si="30"/>
        <v>63964.84</v>
      </c>
      <c r="H78" s="130"/>
      <c r="I78" s="110">
        <v>22</v>
      </c>
      <c r="J78" s="111">
        <v>1800</v>
      </c>
      <c r="K78" s="112">
        <f t="shared" si="32"/>
        <v>81.818181818181813</v>
      </c>
      <c r="L78" s="113">
        <v>22</v>
      </c>
      <c r="M78" s="111">
        <f t="shared" si="31"/>
        <v>1595.5200000000007</v>
      </c>
      <c r="N78" s="112">
        <f t="shared" si="22"/>
        <v>72.523636363636399</v>
      </c>
      <c r="O78" s="114">
        <f t="shared" si="23"/>
        <v>0</v>
      </c>
      <c r="P78" s="115">
        <f t="shared" si="24"/>
        <v>-9.294545454545414</v>
      </c>
      <c r="Q78" s="116">
        <f t="shared" si="25"/>
        <v>0.88640000000000052</v>
      </c>
      <c r="R78" s="309"/>
      <c r="S78" s="47">
        <v>0.46620370370370373</v>
      </c>
      <c r="T78" s="48">
        <v>0.49513888888888891</v>
      </c>
      <c r="U78" s="117">
        <v>4.9333333333333584</v>
      </c>
      <c r="V78" s="118">
        <v>41.66666666666665</v>
      </c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300"/>
      <c r="AH78" s="301"/>
      <c r="AI78" s="217">
        <f t="shared" si="28"/>
        <v>-204.47999999999934</v>
      </c>
      <c r="AJ78" s="218">
        <f t="shared" si="29"/>
        <v>0.88640000000000041</v>
      </c>
      <c r="AK78" s="314"/>
    </row>
    <row r="79" spans="1:37" ht="15.75" customHeight="1">
      <c r="A79" s="304"/>
      <c r="B79" s="106"/>
      <c r="C79" s="382"/>
      <c r="D79" s="382"/>
      <c r="E79" s="107"/>
      <c r="F79" s="111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300"/>
      <c r="AH79" s="301"/>
      <c r="AI79" s="217"/>
      <c r="AJ79" s="218"/>
      <c r="AK79" s="314"/>
    </row>
    <row r="80" spans="1:37" ht="15.75" customHeight="1">
      <c r="A80" s="304"/>
      <c r="B80" s="106"/>
      <c r="C80" s="382"/>
      <c r="D80" s="382"/>
      <c r="E80" s="107"/>
      <c r="F80" s="111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106"/>
      <c r="Z80" s="205"/>
      <c r="AA80" s="300"/>
      <c r="AB80" s="301"/>
      <c r="AC80" s="106"/>
      <c r="AD80" s="205"/>
      <c r="AE80" s="300"/>
      <c r="AF80" s="301"/>
      <c r="AG80" s="300"/>
      <c r="AH80" s="301"/>
      <c r="AI80" s="217"/>
      <c r="AJ80" s="218"/>
      <c r="AK80" s="314"/>
    </row>
    <row r="81" spans="1:37" ht="15.75" customHeight="1">
      <c r="A81" s="304"/>
      <c r="B81" s="106"/>
      <c r="C81" s="382"/>
      <c r="D81" s="382"/>
      <c r="E81" s="107"/>
      <c r="F81" s="111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106"/>
      <c r="Z81" s="205"/>
      <c r="AA81" s="300"/>
      <c r="AB81" s="301"/>
      <c r="AC81" s="106"/>
      <c r="AD81" s="205"/>
      <c r="AE81" s="300"/>
      <c r="AF81" s="301"/>
      <c r="AG81" s="300"/>
      <c r="AH81" s="301"/>
      <c r="AI81" s="217"/>
      <c r="AJ81" s="218"/>
      <c r="AK81" s="314"/>
    </row>
    <row r="82" spans="1:37" ht="15.75" customHeight="1">
      <c r="A82" s="304"/>
      <c r="B82" s="106"/>
      <c r="C82" s="382"/>
      <c r="D82" s="382"/>
      <c r="E82" s="107"/>
      <c r="F82" s="111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106"/>
      <c r="Z82" s="205"/>
      <c r="AA82" s="300"/>
      <c r="AB82" s="301"/>
      <c r="AC82" s="106"/>
      <c r="AD82" s="205"/>
      <c r="AE82" s="300"/>
      <c r="AF82" s="301"/>
      <c r="AG82" s="300"/>
      <c r="AH82" s="301"/>
      <c r="AI82" s="217"/>
      <c r="AJ82" s="218"/>
      <c r="AK82" s="314"/>
    </row>
    <row r="83" spans="1:37" ht="15.75" customHeight="1">
      <c r="A83" s="304"/>
      <c r="B83" s="106"/>
      <c r="C83" s="382"/>
      <c r="D83" s="382"/>
      <c r="E83" s="107"/>
      <c r="F83" s="111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106"/>
      <c r="Z83" s="205"/>
      <c r="AA83" s="300"/>
      <c r="AB83" s="301"/>
      <c r="AC83" s="106"/>
      <c r="AD83" s="205"/>
      <c r="AE83" s="300"/>
      <c r="AF83" s="301"/>
      <c r="AG83" s="300"/>
      <c r="AH83" s="301"/>
      <c r="AI83" s="217"/>
      <c r="AJ83" s="218"/>
      <c r="AK83" s="314"/>
    </row>
    <row r="84" spans="1:37" ht="15.75" customHeight="1">
      <c r="A84" s="304"/>
      <c r="B84" s="106"/>
      <c r="C84" s="382"/>
      <c r="D84" s="382"/>
      <c r="E84" s="107"/>
      <c r="F84" s="111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106"/>
      <c r="Z84" s="205"/>
      <c r="AA84" s="300"/>
      <c r="AB84" s="301"/>
      <c r="AC84" s="106"/>
      <c r="AD84" s="205"/>
      <c r="AE84" s="300"/>
      <c r="AF84" s="301"/>
      <c r="AG84" s="300"/>
      <c r="AH84" s="301"/>
      <c r="AI84" s="217"/>
      <c r="AJ84" s="218"/>
      <c r="AK84" s="314"/>
    </row>
    <row r="85" spans="1:37" ht="15.75" customHeight="1">
      <c r="A85" s="304"/>
      <c r="B85" s="106"/>
      <c r="C85" s="382"/>
      <c r="D85" s="382"/>
      <c r="E85" s="107"/>
      <c r="F85" s="111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106"/>
      <c r="Z85" s="205"/>
      <c r="AA85" s="300"/>
      <c r="AB85" s="301"/>
      <c r="AC85" s="106"/>
      <c r="AD85" s="205"/>
      <c r="AE85" s="300"/>
      <c r="AF85" s="301"/>
      <c r="AG85" s="300"/>
      <c r="AH85" s="301"/>
      <c r="AI85" s="217"/>
      <c r="AJ85" s="218"/>
      <c r="AK85" s="314"/>
    </row>
    <row r="86" spans="1:37" ht="15.75" customHeight="1">
      <c r="A86" s="304"/>
      <c r="B86" s="106"/>
      <c r="C86" s="382"/>
      <c r="D86" s="382"/>
      <c r="E86" s="107"/>
      <c r="F86" s="111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106"/>
      <c r="Z86" s="205"/>
      <c r="AA86" s="300"/>
      <c r="AB86" s="301"/>
      <c r="AC86" s="106"/>
      <c r="AD86" s="205"/>
      <c r="AE86" s="300"/>
      <c r="AF86" s="301"/>
      <c r="AG86" s="300"/>
      <c r="AH86" s="301"/>
      <c r="AI86" s="217"/>
      <c r="AJ86" s="218"/>
      <c r="AK86" s="314"/>
    </row>
    <row r="87" spans="1:37" ht="15.75" customHeight="1">
      <c r="A87" s="304"/>
      <c r="B87" s="106"/>
      <c r="C87" s="382"/>
      <c r="D87" s="382"/>
      <c r="E87" s="107"/>
      <c r="F87" s="111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106"/>
      <c r="Z87" s="205"/>
      <c r="AA87" s="300"/>
      <c r="AB87" s="301"/>
      <c r="AC87" s="106"/>
      <c r="AD87" s="205"/>
      <c r="AE87" s="300"/>
      <c r="AF87" s="301"/>
      <c r="AG87" s="300"/>
      <c r="AH87" s="301"/>
      <c r="AI87" s="217"/>
      <c r="AJ87" s="218"/>
      <c r="AK87" s="314"/>
    </row>
    <row r="88" spans="1:37" ht="15.75" customHeight="1">
      <c r="A88" s="304"/>
      <c r="B88" s="106"/>
      <c r="C88" s="382"/>
      <c r="D88" s="382"/>
      <c r="E88" s="209"/>
      <c r="F88" s="111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300"/>
      <c r="AH88" s="301"/>
      <c r="AI88" s="180"/>
      <c r="AJ88" s="133"/>
      <c r="AK88" s="314"/>
    </row>
    <row r="89" spans="1:37" ht="15.75" customHeight="1" thickBot="1">
      <c r="A89" s="305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33">AVERAGE(I73:I88)</f>
        <v>20.333333333333332</v>
      </c>
      <c r="J89" s="148">
        <f t="shared" si="33"/>
        <v>2100</v>
      </c>
      <c r="K89" s="149">
        <f t="shared" ref="K89" si="34">J89/I89</f>
        <v>103.27868852459017</v>
      </c>
      <c r="L89" s="147">
        <f t="shared" ref="L89:M89" si="35">AVERAGE(L73:L88)</f>
        <v>20.333333333333332</v>
      </c>
      <c r="M89" s="148">
        <f t="shared" si="35"/>
        <v>1859.5115553559319</v>
      </c>
      <c r="N89" s="149">
        <f>M89/L89</f>
        <v>91.451387968324525</v>
      </c>
      <c r="O89" s="150">
        <f>L89-I89</f>
        <v>0</v>
      </c>
      <c r="P89" s="151">
        <f>N89-K89</f>
        <v>-11.827300556265641</v>
      </c>
      <c r="Q89" s="152">
        <f>N89/K89</f>
        <v>0.88548169302663426</v>
      </c>
      <c r="R89" s="310"/>
      <c r="S89" s="153">
        <f>S73</f>
        <v>0.29166666666666669</v>
      </c>
      <c r="T89" s="154">
        <f>INDEX(T73:T88,COUNTA(T73:T88))</f>
        <v>0.49513888888888891</v>
      </c>
      <c r="U89" s="155"/>
      <c r="V89" s="181"/>
      <c r="W89" s="182"/>
      <c r="X89" s="149"/>
      <c r="Y89" s="206">
        <f t="shared" ref="Y89:Z89" si="36">SUM(Y73:Y88)</f>
        <v>0</v>
      </c>
      <c r="Z89" s="207">
        <f t="shared" si="36"/>
        <v>0</v>
      </c>
      <c r="AA89" s="296"/>
      <c r="AB89" s="297"/>
      <c r="AC89" s="206">
        <f t="shared" ref="AC89:AD89" si="37">SUM(AC73:AC88)</f>
        <v>0</v>
      </c>
      <c r="AD89" s="207">
        <f t="shared" si="37"/>
        <v>0</v>
      </c>
      <c r="AE89" s="296"/>
      <c r="AF89" s="297"/>
      <c r="AG89" s="296"/>
      <c r="AH89" s="297"/>
      <c r="AI89" s="183">
        <f>M89-J89</f>
        <v>-240.48844464406807</v>
      </c>
      <c r="AJ89" s="152">
        <f>M89/J89</f>
        <v>0.88548169302663426</v>
      </c>
      <c r="AK89" s="315"/>
    </row>
    <row r="90" spans="1:37" ht="15.75" customHeight="1">
      <c r="A90" s="316" t="s">
        <v>115</v>
      </c>
      <c r="B90" s="161" t="s">
        <v>188</v>
      </c>
      <c r="C90" s="306" t="s">
        <v>215</v>
      </c>
      <c r="D90" s="307"/>
      <c r="E90" s="162">
        <v>21.74</v>
      </c>
      <c r="F90" s="103">
        <v>1437</v>
      </c>
      <c r="G90" s="163">
        <f t="shared" ref="G90" si="38">E90*F90</f>
        <v>31240.379999999997</v>
      </c>
      <c r="H90" s="164"/>
      <c r="I90" s="165">
        <v>6</v>
      </c>
      <c r="J90" s="166">
        <v>3600</v>
      </c>
      <c r="K90" s="167">
        <f>J90/I90</f>
        <v>600</v>
      </c>
      <c r="L90" s="168">
        <v>6</v>
      </c>
      <c r="M90" s="166">
        <f>F90/V90*60</f>
        <v>3259.7353497164386</v>
      </c>
      <c r="N90" s="167">
        <f>M90/L90</f>
        <v>543.2892249527398</v>
      </c>
      <c r="O90" s="169">
        <f>L90-I90</f>
        <v>0</v>
      </c>
      <c r="P90" s="170">
        <f>N90-K90</f>
        <v>-56.710775047260199</v>
      </c>
      <c r="Q90" s="171">
        <f>N90/K90</f>
        <v>0.90548204158789969</v>
      </c>
      <c r="R90" s="308">
        <f>Q106</f>
        <v>0.90548204158789969</v>
      </c>
      <c r="S90" s="172">
        <v>0.32222222222222219</v>
      </c>
      <c r="T90" s="173">
        <v>0.34059027777777778</v>
      </c>
      <c r="U90" s="174"/>
      <c r="V90" s="175">
        <v>26.45000000000006</v>
      </c>
      <c r="W90" s="176"/>
      <c r="X90" s="177"/>
      <c r="Y90" s="202"/>
      <c r="Z90" s="203"/>
      <c r="AA90" s="311"/>
      <c r="AB90" s="312"/>
      <c r="AC90" s="202"/>
      <c r="AD90" s="203"/>
      <c r="AE90" s="311"/>
      <c r="AF90" s="312"/>
      <c r="AG90" s="311"/>
      <c r="AH90" s="312"/>
      <c r="AI90" s="121">
        <f>M90-J90</f>
        <v>-340.26465028356142</v>
      </c>
      <c r="AJ90" s="171">
        <f>M90/J90</f>
        <v>0.90548204158789958</v>
      </c>
      <c r="AK90" s="313">
        <f>AJ106</f>
        <v>0.90548204158789958</v>
      </c>
    </row>
    <row r="91" spans="1:37" ht="15.75" customHeight="1">
      <c r="A91" s="317"/>
      <c r="B91" s="106"/>
      <c r="C91" s="298"/>
      <c r="D91" s="299"/>
      <c r="E91" s="107"/>
      <c r="F91" s="108"/>
      <c r="G91" s="109"/>
      <c r="H91" s="26"/>
      <c r="I91" s="110"/>
      <c r="J91" s="111"/>
      <c r="K91" s="112"/>
      <c r="L91" s="113"/>
      <c r="M91" s="111"/>
      <c r="N91" s="112"/>
      <c r="O91" s="114"/>
      <c r="P91" s="115"/>
      <c r="Q91" s="116"/>
      <c r="R91" s="309"/>
      <c r="S91" s="47"/>
      <c r="T91" s="48"/>
      <c r="U91" s="117"/>
      <c r="V91" s="118"/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300"/>
      <c r="AH91" s="301"/>
      <c r="AI91" s="124"/>
      <c r="AJ91" s="116"/>
      <c r="AK91" s="314"/>
    </row>
    <row r="92" spans="1:37" ht="15.75" customHeight="1">
      <c r="A92" s="317"/>
      <c r="B92" s="106"/>
      <c r="C92" s="298"/>
      <c r="D92" s="299"/>
      <c r="E92" s="107"/>
      <c r="F92" s="108"/>
      <c r="G92" s="109"/>
      <c r="H92" s="26"/>
      <c r="I92" s="110"/>
      <c r="J92" s="111"/>
      <c r="K92" s="112"/>
      <c r="L92" s="113"/>
      <c r="M92" s="111"/>
      <c r="N92" s="112"/>
      <c r="O92" s="114"/>
      <c r="P92" s="115"/>
      <c r="Q92" s="116"/>
      <c r="R92" s="309"/>
      <c r="S92" s="47"/>
      <c r="T92" s="48"/>
      <c r="U92" s="117"/>
      <c r="V92" s="118"/>
      <c r="W92" s="119"/>
      <c r="X92" s="123"/>
      <c r="Y92" s="106"/>
      <c r="Z92" s="205"/>
      <c r="AA92" s="300"/>
      <c r="AB92" s="301"/>
      <c r="AC92" s="106"/>
      <c r="AD92" s="205"/>
      <c r="AE92" s="300"/>
      <c r="AF92" s="301"/>
      <c r="AG92" s="300"/>
      <c r="AH92" s="301"/>
      <c r="AI92" s="124"/>
      <c r="AJ92" s="116"/>
      <c r="AK92" s="314"/>
    </row>
    <row r="93" spans="1:37" ht="15.75" customHeight="1">
      <c r="A93" s="317"/>
      <c r="B93" s="106"/>
      <c r="C93" s="298"/>
      <c r="D93" s="299"/>
      <c r="E93" s="107"/>
      <c r="F93" s="108"/>
      <c r="G93" s="109"/>
      <c r="H93" s="26"/>
      <c r="I93" s="110"/>
      <c r="J93" s="111"/>
      <c r="K93" s="112"/>
      <c r="L93" s="113"/>
      <c r="M93" s="111"/>
      <c r="N93" s="112"/>
      <c r="O93" s="114"/>
      <c r="P93" s="115"/>
      <c r="Q93" s="116"/>
      <c r="R93" s="309"/>
      <c r="S93" s="47"/>
      <c r="T93" s="48"/>
      <c r="U93" s="117"/>
      <c r="V93" s="118"/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300"/>
      <c r="AH93" s="301"/>
      <c r="AI93" s="124"/>
      <c r="AJ93" s="116"/>
      <c r="AK93" s="314"/>
    </row>
    <row r="94" spans="1:37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300"/>
      <c r="AH94" s="301"/>
      <c r="AI94" s="124"/>
      <c r="AJ94" s="116"/>
      <c r="AK94" s="314"/>
    </row>
    <row r="95" spans="1:37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300"/>
      <c r="AH95" s="301"/>
      <c r="AI95" s="124"/>
      <c r="AJ95" s="116"/>
      <c r="AK95" s="314"/>
    </row>
    <row r="96" spans="1:37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106"/>
      <c r="Z96" s="205"/>
      <c r="AA96" s="300"/>
      <c r="AB96" s="301"/>
      <c r="AC96" s="106"/>
      <c r="AD96" s="205"/>
      <c r="AE96" s="300"/>
      <c r="AF96" s="301"/>
      <c r="AG96" s="300"/>
      <c r="AH96" s="301"/>
      <c r="AI96" s="124"/>
      <c r="AJ96" s="116"/>
      <c r="AK96" s="314"/>
    </row>
    <row r="97" spans="1:37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106"/>
      <c r="Z97" s="205"/>
      <c r="AA97" s="300"/>
      <c r="AB97" s="301"/>
      <c r="AC97" s="106"/>
      <c r="AD97" s="205"/>
      <c r="AE97" s="300"/>
      <c r="AF97" s="301"/>
      <c r="AG97" s="300"/>
      <c r="AH97" s="301"/>
      <c r="AI97" s="124"/>
      <c r="AJ97" s="116"/>
      <c r="AK97" s="314"/>
    </row>
    <row r="98" spans="1:37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35"/>
      <c r="Y98" s="106"/>
      <c r="Z98" s="205"/>
      <c r="AA98" s="300"/>
      <c r="AB98" s="301"/>
      <c r="AC98" s="106"/>
      <c r="AD98" s="205"/>
      <c r="AE98" s="300"/>
      <c r="AF98" s="301"/>
      <c r="AG98" s="300"/>
      <c r="AH98" s="301"/>
      <c r="AI98" s="124"/>
      <c r="AJ98" s="116"/>
      <c r="AK98" s="314"/>
    </row>
    <row r="99" spans="1:37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35"/>
      <c r="Y99" s="106"/>
      <c r="Z99" s="205"/>
      <c r="AA99" s="300"/>
      <c r="AB99" s="301"/>
      <c r="AC99" s="106"/>
      <c r="AD99" s="205"/>
      <c r="AE99" s="300"/>
      <c r="AF99" s="301"/>
      <c r="AG99" s="300"/>
      <c r="AH99" s="301"/>
      <c r="AI99" s="124"/>
      <c r="AJ99" s="116"/>
      <c r="AK99" s="314"/>
    </row>
    <row r="100" spans="1:37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19"/>
      <c r="X100" s="135"/>
      <c r="Y100" s="106"/>
      <c r="Z100" s="205"/>
      <c r="AA100" s="300"/>
      <c r="AB100" s="301"/>
      <c r="AC100" s="106"/>
      <c r="AD100" s="205"/>
      <c r="AE100" s="300"/>
      <c r="AF100" s="301"/>
      <c r="AG100" s="300"/>
      <c r="AH100" s="301"/>
      <c r="AI100" s="124"/>
      <c r="AJ100" s="116"/>
      <c r="AK100" s="314"/>
    </row>
    <row r="101" spans="1:37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19"/>
      <c r="X101" s="135"/>
      <c r="Y101" s="106"/>
      <c r="Z101" s="205"/>
      <c r="AA101" s="300"/>
      <c r="AB101" s="301"/>
      <c r="AC101" s="106"/>
      <c r="AD101" s="205"/>
      <c r="AE101" s="300"/>
      <c r="AF101" s="301"/>
      <c r="AG101" s="300"/>
      <c r="AH101" s="301"/>
      <c r="AI101" s="124"/>
      <c r="AJ101" s="116"/>
      <c r="AK101" s="314"/>
    </row>
    <row r="102" spans="1:37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19"/>
      <c r="X102" s="135"/>
      <c r="Y102" s="106"/>
      <c r="Z102" s="205"/>
      <c r="AA102" s="300"/>
      <c r="AB102" s="301"/>
      <c r="AC102" s="106"/>
      <c r="AD102" s="205"/>
      <c r="AE102" s="300"/>
      <c r="AF102" s="301"/>
      <c r="AG102" s="300"/>
      <c r="AH102" s="301"/>
      <c r="AI102" s="124"/>
      <c r="AJ102" s="116"/>
      <c r="AK102" s="314"/>
    </row>
    <row r="103" spans="1:37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19"/>
      <c r="X103" s="135"/>
      <c r="Y103" s="106"/>
      <c r="Z103" s="205"/>
      <c r="AA103" s="300"/>
      <c r="AB103" s="301"/>
      <c r="AC103" s="106"/>
      <c r="AD103" s="205"/>
      <c r="AE103" s="300"/>
      <c r="AF103" s="301"/>
      <c r="AG103" s="300"/>
      <c r="AH103" s="301"/>
      <c r="AI103" s="124"/>
      <c r="AJ103" s="116"/>
      <c r="AK103" s="314"/>
    </row>
    <row r="104" spans="1:37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19"/>
      <c r="X104" s="135"/>
      <c r="Y104" s="106"/>
      <c r="Z104" s="205"/>
      <c r="AA104" s="300"/>
      <c r="AB104" s="301"/>
      <c r="AC104" s="106"/>
      <c r="AD104" s="205"/>
      <c r="AE104" s="300"/>
      <c r="AF104" s="301"/>
      <c r="AG104" s="300"/>
      <c r="AH104" s="301"/>
      <c r="AI104" s="124"/>
      <c r="AJ104" s="116"/>
      <c r="AK104" s="314"/>
    </row>
    <row r="105" spans="1:37" ht="15.75" customHeight="1">
      <c r="A105" s="317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300"/>
      <c r="AH105" s="301"/>
      <c r="AI105" s="180"/>
      <c r="AJ105" s="133"/>
      <c r="AK105" s="314"/>
    </row>
    <row r="106" spans="1:37" ht="15.75" customHeight="1" thickBot="1">
      <c r="A106" s="318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39">AVERAGE(I90:I105)</f>
        <v>6</v>
      </c>
      <c r="J106" s="148">
        <f t="shared" si="39"/>
        <v>3600</v>
      </c>
      <c r="K106" s="149">
        <f t="shared" ref="K106" si="40">J106/I106</f>
        <v>600</v>
      </c>
      <c r="L106" s="147">
        <f t="shared" ref="L106:M106" si="41">AVERAGE(L90:L105)</f>
        <v>6</v>
      </c>
      <c r="M106" s="148">
        <f t="shared" si="41"/>
        <v>3259.7353497164386</v>
      </c>
      <c r="N106" s="149">
        <f>M106/L106</f>
        <v>543.2892249527398</v>
      </c>
      <c r="O106" s="150">
        <f>L106-I106</f>
        <v>0</v>
      </c>
      <c r="P106" s="151">
        <f>N106-K106</f>
        <v>-56.710775047260199</v>
      </c>
      <c r="Q106" s="152">
        <f>N106/K106</f>
        <v>0.90548204158789969</v>
      </c>
      <c r="R106" s="310"/>
      <c r="S106" s="153">
        <f>S90</f>
        <v>0.32222222222222219</v>
      </c>
      <c r="T106" s="154">
        <f>INDEX(T90:T105,COUNTA(T90:T105))</f>
        <v>0.34059027777777778</v>
      </c>
      <c r="U106" s="155"/>
      <c r="V106" s="181"/>
      <c r="W106" s="182"/>
      <c r="X106" s="149"/>
      <c r="Y106" s="206">
        <f t="shared" ref="Y106:Z106" si="42">SUM(Y90:Y105)</f>
        <v>0</v>
      </c>
      <c r="Z106" s="207">
        <f t="shared" si="42"/>
        <v>0</v>
      </c>
      <c r="AA106" s="296"/>
      <c r="AB106" s="297"/>
      <c r="AC106" s="206">
        <f t="shared" ref="AC106:AD106" si="43">SUM(AC90:AC105)</f>
        <v>0</v>
      </c>
      <c r="AD106" s="207">
        <f t="shared" si="43"/>
        <v>0</v>
      </c>
      <c r="AE106" s="296"/>
      <c r="AF106" s="297"/>
      <c r="AG106" s="296"/>
      <c r="AH106" s="297"/>
      <c r="AI106" s="183">
        <f>M106-J106</f>
        <v>-340.26465028356142</v>
      </c>
      <c r="AJ106" s="152">
        <f>M106/J106</f>
        <v>0.90548204158789958</v>
      </c>
      <c r="AK106" s="315"/>
    </row>
    <row r="107" spans="1:37" ht="15.75" customHeight="1">
      <c r="A107" s="302" t="s">
        <v>216</v>
      </c>
      <c r="B107" s="161" t="s">
        <v>186</v>
      </c>
      <c r="C107" s="306" t="s">
        <v>217</v>
      </c>
      <c r="D107" s="307"/>
      <c r="E107" s="162">
        <v>44.3</v>
      </c>
      <c r="F107" s="103">
        <v>810</v>
      </c>
      <c r="G107" s="163">
        <f t="shared" ref="G107:G109" si="44">E107*F107</f>
        <v>35883</v>
      </c>
      <c r="H107" s="164"/>
      <c r="I107" s="165">
        <v>17</v>
      </c>
      <c r="J107" s="166">
        <v>2000</v>
      </c>
      <c r="K107" s="167">
        <f>J107/I107</f>
        <v>117.64705882352941</v>
      </c>
      <c r="L107" s="168">
        <v>17</v>
      </c>
      <c r="M107" s="166">
        <f>F107/V107*60</f>
        <v>1772.6443768997017</v>
      </c>
      <c r="N107" s="167">
        <f>M107/L107</f>
        <v>104.27319864115893</v>
      </c>
      <c r="O107" s="169">
        <f>L107-I107</f>
        <v>0</v>
      </c>
      <c r="P107" s="170">
        <f>N107-K107</f>
        <v>-13.373860182370478</v>
      </c>
      <c r="Q107" s="171">
        <f>N107/K107</f>
        <v>0.88632218844985089</v>
      </c>
      <c r="R107" s="308">
        <f>Q123</f>
        <v>0.88554179109005249</v>
      </c>
      <c r="S107" s="172">
        <v>0.70833333333333337</v>
      </c>
      <c r="T107" s="173">
        <v>0.72737268518518516</v>
      </c>
      <c r="U107" s="174"/>
      <c r="V107" s="175">
        <v>27.416666666666583</v>
      </c>
      <c r="W107" s="173"/>
      <c r="X107" s="184"/>
      <c r="Y107" s="202"/>
      <c r="Z107" s="203"/>
      <c r="AA107" s="311"/>
      <c r="AB107" s="312"/>
      <c r="AC107" s="202"/>
      <c r="AD107" s="203"/>
      <c r="AE107" s="311"/>
      <c r="AF107" s="312"/>
      <c r="AG107" s="311"/>
      <c r="AH107" s="312"/>
      <c r="AI107" s="121">
        <f>M107-J107</f>
        <v>-227.35562310029832</v>
      </c>
      <c r="AJ107" s="171">
        <f>M107/J107</f>
        <v>0.88632218844985089</v>
      </c>
      <c r="AK107" s="313">
        <f>AJ123</f>
        <v>0.88554179109005249</v>
      </c>
    </row>
    <row r="108" spans="1:37" ht="15.75" customHeight="1">
      <c r="A108" s="303"/>
      <c r="B108" s="178" t="s">
        <v>186</v>
      </c>
      <c r="C108" s="298" t="s">
        <v>225</v>
      </c>
      <c r="D108" s="299"/>
      <c r="E108" s="107">
        <v>54.09</v>
      </c>
      <c r="F108" s="108">
        <v>3880</v>
      </c>
      <c r="G108" s="109">
        <f t="shared" si="44"/>
        <v>209869.2</v>
      </c>
      <c r="H108" s="26"/>
      <c r="I108" s="110">
        <v>19</v>
      </c>
      <c r="J108" s="111">
        <v>2000</v>
      </c>
      <c r="K108" s="112">
        <f t="shared" ref="K108:K109" si="45">J108/I108</f>
        <v>105.26315789473684</v>
      </c>
      <c r="L108" s="113">
        <v>19</v>
      </c>
      <c r="M108" s="111">
        <f>F108/V108*60</f>
        <v>1771.2401724575177</v>
      </c>
      <c r="N108" s="112">
        <f>M108/L108</f>
        <v>93.223166971448293</v>
      </c>
      <c r="O108" s="114">
        <f>L108-I108</f>
        <v>0</v>
      </c>
      <c r="P108" s="115">
        <f>N108-K108</f>
        <v>-12.039990923288542</v>
      </c>
      <c r="Q108" s="116">
        <f>N108/K108</f>
        <v>0.88562008622875887</v>
      </c>
      <c r="R108" s="309"/>
      <c r="S108" s="47">
        <v>0.73055555555555551</v>
      </c>
      <c r="T108" s="48">
        <v>0.82182870370370376</v>
      </c>
      <c r="U108" s="117">
        <v>4.5833333333333037</v>
      </c>
      <c r="V108" s="118">
        <v>131.43333333333348</v>
      </c>
      <c r="W108" s="119"/>
      <c r="X108" s="123"/>
      <c r="Y108" s="106"/>
      <c r="Z108" s="205"/>
      <c r="AA108" s="300"/>
      <c r="AB108" s="301"/>
      <c r="AC108" s="106"/>
      <c r="AD108" s="205"/>
      <c r="AE108" s="300"/>
      <c r="AF108" s="301"/>
      <c r="AG108" s="300"/>
      <c r="AH108" s="301"/>
      <c r="AI108" s="124">
        <f>M108-J108</f>
        <v>-228.7598275424823</v>
      </c>
      <c r="AJ108" s="116">
        <f>M108/J108</f>
        <v>0.88562008622875887</v>
      </c>
      <c r="AK108" s="314"/>
    </row>
    <row r="109" spans="1:37" ht="15.75" customHeight="1">
      <c r="A109" s="303"/>
      <c r="B109" s="178" t="s">
        <v>186</v>
      </c>
      <c r="C109" s="298" t="s">
        <v>220</v>
      </c>
      <c r="D109" s="299"/>
      <c r="E109" s="107">
        <v>57.3</v>
      </c>
      <c r="F109" s="108">
        <v>1675</v>
      </c>
      <c r="G109" s="109">
        <f t="shared" si="44"/>
        <v>95977.5</v>
      </c>
      <c r="H109" s="26"/>
      <c r="I109" s="110">
        <v>21</v>
      </c>
      <c r="J109" s="111">
        <v>2000</v>
      </c>
      <c r="K109" s="112">
        <f t="shared" si="45"/>
        <v>95.238095238095241</v>
      </c>
      <c r="L109" s="113">
        <v>21</v>
      </c>
      <c r="M109" s="111">
        <f>F109/V109*60</f>
        <v>1769.3661971830959</v>
      </c>
      <c r="N109" s="112">
        <f>M109/L109</f>
        <v>84.255533199195042</v>
      </c>
      <c r="O109" s="114">
        <f>L109-I109</f>
        <v>0</v>
      </c>
      <c r="P109" s="115">
        <f>N109-K109</f>
        <v>-10.982562038900198</v>
      </c>
      <c r="Q109" s="116">
        <f>N109/K109</f>
        <v>0.88468309859154792</v>
      </c>
      <c r="R109" s="309"/>
      <c r="S109" s="47">
        <v>0.82513888888888887</v>
      </c>
      <c r="T109" s="48">
        <v>0.86458333333333337</v>
      </c>
      <c r="U109" s="117">
        <v>4.7666666666665591</v>
      </c>
      <c r="V109" s="118">
        <v>56.800000000000082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300"/>
      <c r="AH109" s="301"/>
      <c r="AI109" s="124">
        <f>M109-J109</f>
        <v>-230.63380281690411</v>
      </c>
      <c r="AJ109" s="116">
        <f>M109/J109</f>
        <v>0.88468309859154792</v>
      </c>
      <c r="AK109" s="314"/>
    </row>
    <row r="110" spans="1:37" ht="15.75" customHeight="1">
      <c r="A110" s="303"/>
      <c r="B110" s="178"/>
      <c r="C110" s="298"/>
      <c r="D110" s="299"/>
      <c r="E110" s="107"/>
      <c r="F110" s="108"/>
      <c r="G110" s="109"/>
      <c r="H110" s="26"/>
      <c r="I110" s="110"/>
      <c r="J110" s="111"/>
      <c r="K110" s="112"/>
      <c r="L110" s="113"/>
      <c r="M110" s="111"/>
      <c r="N110" s="112"/>
      <c r="O110" s="114"/>
      <c r="P110" s="115"/>
      <c r="Q110" s="116"/>
      <c r="R110" s="309"/>
      <c r="S110" s="47"/>
      <c r="T110" s="48"/>
      <c r="U110" s="117"/>
      <c r="V110" s="118"/>
      <c r="W110" s="119"/>
      <c r="X110" s="123"/>
      <c r="Y110" s="106"/>
      <c r="Z110" s="205"/>
      <c r="AA110" s="300"/>
      <c r="AB110" s="301"/>
      <c r="AC110" s="106"/>
      <c r="AD110" s="205"/>
      <c r="AE110" s="300"/>
      <c r="AF110" s="301"/>
      <c r="AG110" s="300"/>
      <c r="AH110" s="301"/>
      <c r="AI110" s="124"/>
      <c r="AJ110" s="116"/>
      <c r="AK110" s="314"/>
    </row>
    <row r="111" spans="1:37" ht="15.75" customHeight="1">
      <c r="A111" s="304"/>
      <c r="B111" s="178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106"/>
      <c r="Z111" s="205"/>
      <c r="AA111" s="300"/>
      <c r="AB111" s="301"/>
      <c r="AC111" s="106"/>
      <c r="AD111" s="205"/>
      <c r="AE111" s="300"/>
      <c r="AF111" s="301"/>
      <c r="AG111" s="300"/>
      <c r="AH111" s="301"/>
      <c r="AI111" s="124"/>
      <c r="AJ111" s="116"/>
      <c r="AK111" s="314"/>
    </row>
    <row r="112" spans="1:37" ht="15.75" customHeight="1">
      <c r="A112" s="304"/>
      <c r="B112" s="178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106"/>
      <c r="Z112" s="205"/>
      <c r="AA112" s="300"/>
      <c r="AB112" s="301"/>
      <c r="AC112" s="106"/>
      <c r="AD112" s="205"/>
      <c r="AE112" s="300"/>
      <c r="AF112" s="301"/>
      <c r="AG112" s="300"/>
      <c r="AH112" s="301"/>
      <c r="AI112" s="124"/>
      <c r="AJ112" s="116"/>
      <c r="AK112" s="314"/>
    </row>
    <row r="113" spans="1:37" ht="15.75" customHeight="1">
      <c r="A113" s="304"/>
      <c r="B113" s="178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127"/>
      <c r="T113" s="128"/>
      <c r="U113" s="117"/>
      <c r="V113" s="118"/>
      <c r="W113" s="128"/>
      <c r="X113" s="216"/>
      <c r="Y113" s="106"/>
      <c r="Z113" s="205"/>
      <c r="AA113" s="300"/>
      <c r="AB113" s="301"/>
      <c r="AC113" s="106"/>
      <c r="AD113" s="205"/>
      <c r="AE113" s="300"/>
      <c r="AF113" s="301"/>
      <c r="AG113" s="300"/>
      <c r="AH113" s="301"/>
      <c r="AI113" s="124"/>
      <c r="AJ113" s="116"/>
      <c r="AK113" s="314"/>
    </row>
    <row r="114" spans="1:37" ht="15.75" customHeight="1">
      <c r="A114" s="304"/>
      <c r="B114" s="178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127"/>
      <c r="T114" s="128"/>
      <c r="U114" s="117"/>
      <c r="V114" s="118"/>
      <c r="W114" s="128"/>
      <c r="X114" s="216"/>
      <c r="Y114" s="106"/>
      <c r="Z114" s="205"/>
      <c r="AA114" s="300"/>
      <c r="AB114" s="301"/>
      <c r="AC114" s="106"/>
      <c r="AD114" s="205"/>
      <c r="AE114" s="300"/>
      <c r="AF114" s="301"/>
      <c r="AG114" s="300"/>
      <c r="AH114" s="301"/>
      <c r="AI114" s="124"/>
      <c r="AJ114" s="116"/>
      <c r="AK114" s="314"/>
    </row>
    <row r="115" spans="1:37" ht="15.75" customHeight="1">
      <c r="A115" s="304"/>
      <c r="B115" s="178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127"/>
      <c r="T115" s="128"/>
      <c r="U115" s="117"/>
      <c r="V115" s="118"/>
      <c r="W115" s="128"/>
      <c r="X115" s="216"/>
      <c r="Y115" s="106"/>
      <c r="Z115" s="205"/>
      <c r="AA115" s="300"/>
      <c r="AB115" s="301"/>
      <c r="AC115" s="106"/>
      <c r="AD115" s="205"/>
      <c r="AE115" s="300"/>
      <c r="AF115" s="301"/>
      <c r="AG115" s="300"/>
      <c r="AH115" s="301"/>
      <c r="AI115" s="124"/>
      <c r="AJ115" s="116"/>
      <c r="AK115" s="314"/>
    </row>
    <row r="116" spans="1:37" ht="15.75" customHeight="1">
      <c r="A116" s="304"/>
      <c r="B116" s="178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127"/>
      <c r="T116" s="128"/>
      <c r="U116" s="117"/>
      <c r="V116" s="118"/>
      <c r="W116" s="128"/>
      <c r="X116" s="216"/>
      <c r="Y116" s="106"/>
      <c r="Z116" s="205"/>
      <c r="AA116" s="300"/>
      <c r="AB116" s="301"/>
      <c r="AC116" s="106"/>
      <c r="AD116" s="205"/>
      <c r="AE116" s="300"/>
      <c r="AF116" s="301"/>
      <c r="AG116" s="300"/>
      <c r="AH116" s="301"/>
      <c r="AI116" s="124"/>
      <c r="AJ116" s="116"/>
      <c r="AK116" s="314"/>
    </row>
    <row r="117" spans="1:37" ht="15.75" customHeight="1">
      <c r="A117" s="304"/>
      <c r="B117" s="178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127"/>
      <c r="T117" s="128"/>
      <c r="U117" s="117"/>
      <c r="V117" s="118"/>
      <c r="W117" s="128"/>
      <c r="X117" s="216"/>
      <c r="Y117" s="106"/>
      <c r="Z117" s="205"/>
      <c r="AA117" s="300"/>
      <c r="AB117" s="301"/>
      <c r="AC117" s="106"/>
      <c r="AD117" s="205"/>
      <c r="AE117" s="300"/>
      <c r="AF117" s="301"/>
      <c r="AG117" s="300"/>
      <c r="AH117" s="301"/>
      <c r="AI117" s="124"/>
      <c r="AJ117" s="116"/>
      <c r="AK117" s="314"/>
    </row>
    <row r="118" spans="1:37" ht="15.75" customHeight="1">
      <c r="A118" s="304"/>
      <c r="B118" s="178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127"/>
      <c r="T118" s="128"/>
      <c r="U118" s="117"/>
      <c r="V118" s="118"/>
      <c r="W118" s="128"/>
      <c r="X118" s="216"/>
      <c r="Y118" s="106"/>
      <c r="Z118" s="205"/>
      <c r="AA118" s="300"/>
      <c r="AB118" s="301"/>
      <c r="AC118" s="106"/>
      <c r="AD118" s="205"/>
      <c r="AE118" s="300"/>
      <c r="AF118" s="301"/>
      <c r="AG118" s="300"/>
      <c r="AH118" s="301"/>
      <c r="AI118" s="124"/>
      <c r="AJ118" s="116"/>
      <c r="AK118" s="314"/>
    </row>
    <row r="119" spans="1:37" ht="15.75" customHeight="1">
      <c r="A119" s="304"/>
      <c r="B119" s="178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127"/>
      <c r="T119" s="128"/>
      <c r="U119" s="117"/>
      <c r="V119" s="118"/>
      <c r="W119" s="128"/>
      <c r="X119" s="216"/>
      <c r="Y119" s="106"/>
      <c r="Z119" s="205"/>
      <c r="AA119" s="300"/>
      <c r="AB119" s="301"/>
      <c r="AC119" s="106"/>
      <c r="AD119" s="205"/>
      <c r="AE119" s="300"/>
      <c r="AF119" s="301"/>
      <c r="AG119" s="300"/>
      <c r="AH119" s="301"/>
      <c r="AI119" s="124"/>
      <c r="AJ119" s="116"/>
      <c r="AK119" s="314"/>
    </row>
    <row r="120" spans="1:37" ht="15.75" customHeight="1">
      <c r="A120" s="304"/>
      <c r="B120" s="178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127"/>
      <c r="T120" s="128"/>
      <c r="U120" s="117"/>
      <c r="V120" s="118"/>
      <c r="W120" s="128"/>
      <c r="X120" s="216"/>
      <c r="Y120" s="106"/>
      <c r="Z120" s="205"/>
      <c r="AA120" s="300"/>
      <c r="AB120" s="301"/>
      <c r="AC120" s="106"/>
      <c r="AD120" s="205"/>
      <c r="AE120" s="300"/>
      <c r="AF120" s="301"/>
      <c r="AG120" s="300"/>
      <c r="AH120" s="301"/>
      <c r="AI120" s="124"/>
      <c r="AJ120" s="116"/>
      <c r="AK120" s="314"/>
    </row>
    <row r="121" spans="1:37" ht="15.75" customHeight="1">
      <c r="A121" s="304"/>
      <c r="B121" s="178"/>
      <c r="C121" s="298"/>
      <c r="D121" s="299"/>
      <c r="E121" s="107"/>
      <c r="F121" s="13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127"/>
      <c r="T121" s="128"/>
      <c r="U121" s="117"/>
      <c r="V121" s="118"/>
      <c r="W121" s="128"/>
      <c r="X121" s="216"/>
      <c r="Y121" s="106"/>
      <c r="Z121" s="205"/>
      <c r="AA121" s="300"/>
      <c r="AB121" s="301"/>
      <c r="AC121" s="106"/>
      <c r="AD121" s="205"/>
      <c r="AE121" s="300"/>
      <c r="AF121" s="301"/>
      <c r="AG121" s="300"/>
      <c r="AH121" s="301"/>
      <c r="AI121" s="124"/>
      <c r="AJ121" s="116"/>
      <c r="AK121" s="314"/>
    </row>
    <row r="122" spans="1:37" ht="15.75" customHeight="1">
      <c r="A122" s="304"/>
      <c r="B122" s="178"/>
      <c r="C122" s="298"/>
      <c r="D122" s="299"/>
      <c r="E122" s="179"/>
      <c r="F122" s="13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106"/>
      <c r="Z122" s="205"/>
      <c r="AA122" s="300"/>
      <c r="AB122" s="301"/>
      <c r="AC122" s="106"/>
      <c r="AD122" s="205"/>
      <c r="AE122" s="300"/>
      <c r="AF122" s="301"/>
      <c r="AG122" s="300"/>
      <c r="AH122" s="301"/>
      <c r="AI122" s="180"/>
      <c r="AJ122" s="133"/>
      <c r="AK122" s="314"/>
    </row>
    <row r="123" spans="1:37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46">AVERAGE(I107:I122)</f>
        <v>19</v>
      </c>
      <c r="J123" s="148">
        <f t="shared" si="46"/>
        <v>2000</v>
      </c>
      <c r="K123" s="149">
        <f t="shared" ref="K123" si="47">J123/I123</f>
        <v>105.26315789473684</v>
      </c>
      <c r="L123" s="147">
        <f t="shared" ref="L123:M123" si="48">AVERAGE(L107:L122)</f>
        <v>19</v>
      </c>
      <c r="M123" s="148">
        <f t="shared" si="48"/>
        <v>1771.0835821801049</v>
      </c>
      <c r="N123" s="149">
        <f>M123/L123</f>
        <v>93.214925377900258</v>
      </c>
      <c r="O123" s="150">
        <f>L123-I123</f>
        <v>0</v>
      </c>
      <c r="P123" s="151">
        <f>N123-K123</f>
        <v>-12.048232516836578</v>
      </c>
      <c r="Q123" s="152">
        <f>N123/K123</f>
        <v>0.88554179109005249</v>
      </c>
      <c r="R123" s="310"/>
      <c r="S123" s="153">
        <f>S107</f>
        <v>0.70833333333333337</v>
      </c>
      <c r="T123" s="154">
        <f>INDEX(T107:T122,COUNTA(T107:T122))</f>
        <v>0.86458333333333337</v>
      </c>
      <c r="U123" s="155"/>
      <c r="V123" s="181"/>
      <c r="W123" s="182"/>
      <c r="X123" s="149"/>
      <c r="Y123" s="206">
        <f t="shared" ref="Y123:Z123" si="49">SUM(Y107:Y122)</f>
        <v>0</v>
      </c>
      <c r="Z123" s="207">
        <f t="shared" si="49"/>
        <v>0</v>
      </c>
      <c r="AA123" s="296"/>
      <c r="AB123" s="297"/>
      <c r="AC123" s="206">
        <f t="shared" ref="AC123:AD123" si="50">SUM(AC107:AC122)</f>
        <v>0</v>
      </c>
      <c r="AD123" s="207">
        <f t="shared" si="50"/>
        <v>0</v>
      </c>
      <c r="AE123" s="296"/>
      <c r="AF123" s="297"/>
      <c r="AG123" s="296"/>
      <c r="AH123" s="297"/>
      <c r="AI123" s="183">
        <f>M123-J123</f>
        <v>-228.91641781989506</v>
      </c>
      <c r="AJ123" s="152">
        <f>M123/J123</f>
        <v>0.88554179109005249</v>
      </c>
      <c r="AK123" s="315"/>
    </row>
    <row r="124" spans="1:37" ht="15.75" customHeight="1">
      <c r="A124" s="316" t="s">
        <v>221</v>
      </c>
      <c r="B124" s="161" t="s">
        <v>186</v>
      </c>
      <c r="C124" s="306" t="s">
        <v>218</v>
      </c>
      <c r="D124" s="307"/>
      <c r="E124" s="162">
        <v>55.56</v>
      </c>
      <c r="F124" s="174">
        <v>5445</v>
      </c>
      <c r="G124" s="163">
        <f t="shared" ref="G124" si="51">E124*F124</f>
        <v>302524.2</v>
      </c>
      <c r="H124" s="164"/>
      <c r="I124" s="165">
        <v>19</v>
      </c>
      <c r="J124" s="166">
        <v>1800</v>
      </c>
      <c r="K124" s="167">
        <f>J124/I124</f>
        <v>94.736842105263165</v>
      </c>
      <c r="L124" s="168">
        <v>19</v>
      </c>
      <c r="M124" s="166">
        <f>F124/V124*60</f>
        <v>1461.6359704720005</v>
      </c>
      <c r="N124" s="167">
        <f>M124/L124</f>
        <v>76.928208972210555</v>
      </c>
      <c r="O124" s="169">
        <f>L124-I124</f>
        <v>0</v>
      </c>
      <c r="P124" s="170">
        <f>N124-K124</f>
        <v>-17.808633133052609</v>
      </c>
      <c r="Q124" s="171">
        <f>N124/K124</f>
        <v>0.81201998359555583</v>
      </c>
      <c r="R124" s="308">
        <f>Q140</f>
        <v>0.81201998359555583</v>
      </c>
      <c r="S124" s="172">
        <v>0.7086689814814815</v>
      </c>
      <c r="T124" s="173">
        <v>0.86388888888888893</v>
      </c>
      <c r="U124" s="174"/>
      <c r="V124" s="175">
        <v>223.51666666666671</v>
      </c>
      <c r="W124" s="103"/>
      <c r="X124" s="104"/>
      <c r="Y124" s="202"/>
      <c r="Z124" s="203"/>
      <c r="AA124" s="311"/>
      <c r="AB124" s="312"/>
      <c r="AC124" s="202"/>
      <c r="AD124" s="203"/>
      <c r="AE124" s="311"/>
      <c r="AF124" s="312"/>
      <c r="AG124" s="311"/>
      <c r="AH124" s="312"/>
      <c r="AI124" s="121">
        <f>M124-J124</f>
        <v>-338.36402952799949</v>
      </c>
      <c r="AJ124" s="171">
        <f>M124/J124</f>
        <v>0.81201998359555583</v>
      </c>
      <c r="AK124" s="379">
        <f>AJ140</f>
        <v>0.81201998359555583</v>
      </c>
    </row>
    <row r="125" spans="1:37" ht="15.75" customHeight="1">
      <c r="A125" s="317"/>
      <c r="B125" s="178"/>
      <c r="C125" s="298"/>
      <c r="D125" s="299"/>
      <c r="E125" s="107"/>
      <c r="F125" s="117"/>
      <c r="G125" s="109"/>
      <c r="H125" s="26"/>
      <c r="I125" s="110"/>
      <c r="J125" s="111"/>
      <c r="K125" s="112"/>
      <c r="L125" s="113"/>
      <c r="M125" s="111"/>
      <c r="N125" s="112"/>
      <c r="O125" s="114"/>
      <c r="P125" s="115"/>
      <c r="Q125" s="116"/>
      <c r="R125" s="309"/>
      <c r="S125" s="47"/>
      <c r="T125" s="48"/>
      <c r="U125" s="117"/>
      <c r="V125" s="118"/>
      <c r="W125" s="119"/>
      <c r="X125" s="123"/>
      <c r="Y125" s="106"/>
      <c r="Z125" s="205"/>
      <c r="AA125" s="300"/>
      <c r="AB125" s="301"/>
      <c r="AC125" s="106"/>
      <c r="AD125" s="205"/>
      <c r="AE125" s="300"/>
      <c r="AF125" s="301"/>
      <c r="AG125" s="300"/>
      <c r="AH125" s="301"/>
      <c r="AI125" s="124"/>
      <c r="AJ125" s="116"/>
      <c r="AK125" s="380"/>
    </row>
    <row r="126" spans="1:37" ht="15.75" customHeight="1">
      <c r="A126" s="317"/>
      <c r="B126" s="178"/>
      <c r="C126" s="298"/>
      <c r="D126" s="299"/>
      <c r="E126" s="107"/>
      <c r="F126" s="117"/>
      <c r="G126" s="109"/>
      <c r="H126" s="26"/>
      <c r="I126" s="110"/>
      <c r="J126" s="111"/>
      <c r="K126" s="112"/>
      <c r="L126" s="113"/>
      <c r="M126" s="111"/>
      <c r="N126" s="112"/>
      <c r="O126" s="114"/>
      <c r="P126" s="115"/>
      <c r="Q126" s="116"/>
      <c r="R126" s="309"/>
      <c r="S126" s="47"/>
      <c r="T126" s="48"/>
      <c r="U126" s="117"/>
      <c r="V126" s="118"/>
      <c r="W126" s="119"/>
      <c r="X126" s="123"/>
      <c r="Y126" s="106"/>
      <c r="Z126" s="205"/>
      <c r="AA126" s="300"/>
      <c r="AB126" s="301"/>
      <c r="AC126" s="106"/>
      <c r="AD126" s="205"/>
      <c r="AE126" s="300"/>
      <c r="AF126" s="301"/>
      <c r="AG126" s="300"/>
      <c r="AH126" s="301"/>
      <c r="AI126" s="124"/>
      <c r="AJ126" s="116"/>
      <c r="AK126" s="380"/>
    </row>
    <row r="127" spans="1:37" ht="15.75" customHeight="1">
      <c r="A127" s="317"/>
      <c r="B127" s="178"/>
      <c r="C127" s="298"/>
      <c r="D127" s="299"/>
      <c r="E127" s="107"/>
      <c r="F127" s="117"/>
      <c r="G127" s="109"/>
      <c r="H127" s="26"/>
      <c r="I127" s="110"/>
      <c r="J127" s="111"/>
      <c r="K127" s="112"/>
      <c r="L127" s="113"/>
      <c r="M127" s="111"/>
      <c r="N127" s="112"/>
      <c r="O127" s="114"/>
      <c r="P127" s="115"/>
      <c r="Q127" s="116"/>
      <c r="R127" s="309"/>
      <c r="S127" s="47"/>
      <c r="T127" s="48"/>
      <c r="U127" s="117"/>
      <c r="V127" s="118"/>
      <c r="W127" s="119"/>
      <c r="X127" s="123"/>
      <c r="Y127" s="106"/>
      <c r="Z127" s="205"/>
      <c r="AA127" s="300"/>
      <c r="AB127" s="301"/>
      <c r="AC127" s="106"/>
      <c r="AD127" s="205"/>
      <c r="AE127" s="300"/>
      <c r="AF127" s="301"/>
      <c r="AG127" s="300"/>
      <c r="AH127" s="301"/>
      <c r="AI127" s="124"/>
      <c r="AJ127" s="116"/>
      <c r="AK127" s="380"/>
    </row>
    <row r="128" spans="1:37" ht="15.75" customHeight="1">
      <c r="A128" s="317"/>
      <c r="B128" s="178"/>
      <c r="C128" s="298"/>
      <c r="D128" s="299"/>
      <c r="E128" s="107"/>
      <c r="F128" s="117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106"/>
      <c r="Z128" s="205"/>
      <c r="AA128" s="300"/>
      <c r="AB128" s="301"/>
      <c r="AC128" s="106"/>
      <c r="AD128" s="205"/>
      <c r="AE128" s="300"/>
      <c r="AF128" s="301"/>
      <c r="AG128" s="300"/>
      <c r="AH128" s="301"/>
      <c r="AI128" s="124"/>
      <c r="AJ128" s="116"/>
      <c r="AK128" s="380"/>
    </row>
    <row r="129" spans="1:37" ht="15.75" customHeight="1">
      <c r="A129" s="317"/>
      <c r="B129" s="178"/>
      <c r="C129" s="298"/>
      <c r="D129" s="299"/>
      <c r="E129" s="107"/>
      <c r="F129" s="117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106"/>
      <c r="Z129" s="205"/>
      <c r="AA129" s="300"/>
      <c r="AB129" s="301"/>
      <c r="AC129" s="106"/>
      <c r="AD129" s="205"/>
      <c r="AE129" s="300"/>
      <c r="AF129" s="301"/>
      <c r="AG129" s="300"/>
      <c r="AH129" s="301"/>
      <c r="AI129" s="124"/>
      <c r="AJ129" s="116"/>
      <c r="AK129" s="380"/>
    </row>
    <row r="130" spans="1:37" ht="15.75" customHeight="1">
      <c r="A130" s="317"/>
      <c r="B130" s="178"/>
      <c r="C130" s="298"/>
      <c r="D130" s="299"/>
      <c r="E130" s="107"/>
      <c r="F130" s="117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106"/>
      <c r="Z130" s="205"/>
      <c r="AA130" s="300"/>
      <c r="AB130" s="301"/>
      <c r="AC130" s="106"/>
      <c r="AD130" s="205"/>
      <c r="AE130" s="300"/>
      <c r="AF130" s="301"/>
      <c r="AG130" s="300"/>
      <c r="AH130" s="301"/>
      <c r="AI130" s="124"/>
      <c r="AJ130" s="116"/>
      <c r="AK130" s="380"/>
    </row>
    <row r="131" spans="1:37" ht="15.75" customHeight="1">
      <c r="A131" s="317"/>
      <c r="B131" s="178"/>
      <c r="C131" s="298"/>
      <c r="D131" s="299"/>
      <c r="E131" s="107"/>
      <c r="F131" s="117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106"/>
      <c r="Z131" s="205"/>
      <c r="AA131" s="300"/>
      <c r="AB131" s="301"/>
      <c r="AC131" s="106"/>
      <c r="AD131" s="205"/>
      <c r="AE131" s="300"/>
      <c r="AF131" s="301"/>
      <c r="AG131" s="300"/>
      <c r="AH131" s="301"/>
      <c r="AI131" s="124"/>
      <c r="AJ131" s="116"/>
      <c r="AK131" s="380"/>
    </row>
    <row r="132" spans="1:37" ht="15.75" customHeight="1">
      <c r="A132" s="317"/>
      <c r="B132" s="178"/>
      <c r="C132" s="298"/>
      <c r="D132" s="299"/>
      <c r="E132" s="107"/>
      <c r="F132" s="117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106"/>
      <c r="Z132" s="205"/>
      <c r="AA132" s="300"/>
      <c r="AB132" s="301"/>
      <c r="AC132" s="106"/>
      <c r="AD132" s="205"/>
      <c r="AE132" s="300"/>
      <c r="AF132" s="301"/>
      <c r="AG132" s="300"/>
      <c r="AH132" s="301"/>
      <c r="AI132" s="124"/>
      <c r="AJ132" s="116"/>
      <c r="AK132" s="380"/>
    </row>
    <row r="133" spans="1:37" ht="15.75" customHeight="1">
      <c r="A133" s="317"/>
      <c r="B133" s="178"/>
      <c r="C133" s="298"/>
      <c r="D133" s="299"/>
      <c r="E133" s="107"/>
      <c r="F133" s="117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106"/>
      <c r="Z133" s="205"/>
      <c r="AA133" s="300"/>
      <c r="AB133" s="301"/>
      <c r="AC133" s="106"/>
      <c r="AD133" s="205"/>
      <c r="AE133" s="300"/>
      <c r="AF133" s="301"/>
      <c r="AG133" s="300"/>
      <c r="AH133" s="301"/>
      <c r="AI133" s="124"/>
      <c r="AJ133" s="116"/>
      <c r="AK133" s="380"/>
    </row>
    <row r="134" spans="1:37" ht="15.75" customHeight="1">
      <c r="A134" s="317"/>
      <c r="B134" s="178"/>
      <c r="C134" s="298"/>
      <c r="D134" s="299"/>
      <c r="E134" s="107"/>
      <c r="F134" s="117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19"/>
      <c r="X134" s="123"/>
      <c r="Y134" s="106"/>
      <c r="Z134" s="205"/>
      <c r="AA134" s="300"/>
      <c r="AB134" s="301"/>
      <c r="AC134" s="106"/>
      <c r="AD134" s="205"/>
      <c r="AE134" s="300"/>
      <c r="AF134" s="301"/>
      <c r="AG134" s="300"/>
      <c r="AH134" s="301"/>
      <c r="AI134" s="124"/>
      <c r="AJ134" s="116"/>
      <c r="AK134" s="380"/>
    </row>
    <row r="135" spans="1:37" ht="15.75" customHeight="1">
      <c r="A135" s="317"/>
      <c r="B135" s="178"/>
      <c r="C135" s="298"/>
      <c r="D135" s="299"/>
      <c r="E135" s="107"/>
      <c r="F135" s="117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19"/>
      <c r="X135" s="123"/>
      <c r="Y135" s="106"/>
      <c r="Z135" s="205"/>
      <c r="AA135" s="300"/>
      <c r="AB135" s="301"/>
      <c r="AC135" s="106"/>
      <c r="AD135" s="205"/>
      <c r="AE135" s="300"/>
      <c r="AF135" s="301"/>
      <c r="AG135" s="300"/>
      <c r="AH135" s="301"/>
      <c r="AI135" s="124"/>
      <c r="AJ135" s="116"/>
      <c r="AK135" s="380"/>
    </row>
    <row r="136" spans="1:37" ht="15.75" customHeight="1">
      <c r="A136" s="317"/>
      <c r="B136" s="178"/>
      <c r="C136" s="298"/>
      <c r="D136" s="299"/>
      <c r="E136" s="107"/>
      <c r="F136" s="117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19"/>
      <c r="X136" s="123"/>
      <c r="Y136" s="106"/>
      <c r="Z136" s="205"/>
      <c r="AA136" s="300"/>
      <c r="AB136" s="301"/>
      <c r="AC136" s="106"/>
      <c r="AD136" s="205"/>
      <c r="AE136" s="300"/>
      <c r="AF136" s="301"/>
      <c r="AG136" s="300"/>
      <c r="AH136" s="301"/>
      <c r="AI136" s="124"/>
      <c r="AJ136" s="116"/>
      <c r="AK136" s="380"/>
    </row>
    <row r="137" spans="1:37" ht="15.75" customHeight="1">
      <c r="A137" s="317"/>
      <c r="B137" s="178"/>
      <c r="C137" s="298"/>
      <c r="D137" s="299"/>
      <c r="E137" s="107"/>
      <c r="F137" s="117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210"/>
      <c r="X137" s="211"/>
      <c r="Y137" s="106"/>
      <c r="Z137" s="205"/>
      <c r="AA137" s="300"/>
      <c r="AB137" s="301"/>
      <c r="AC137" s="106"/>
      <c r="AD137" s="205"/>
      <c r="AE137" s="300"/>
      <c r="AF137" s="301"/>
      <c r="AG137" s="300"/>
      <c r="AH137" s="301"/>
      <c r="AI137" s="124"/>
      <c r="AJ137" s="116"/>
      <c r="AK137" s="380"/>
    </row>
    <row r="138" spans="1:37" ht="15.75" customHeight="1">
      <c r="A138" s="317"/>
      <c r="B138" s="178"/>
      <c r="C138" s="298"/>
      <c r="D138" s="299"/>
      <c r="E138" s="107"/>
      <c r="F138" s="117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212"/>
      <c r="X138" s="213"/>
      <c r="Y138" s="106"/>
      <c r="Z138" s="205"/>
      <c r="AA138" s="300"/>
      <c r="AB138" s="301"/>
      <c r="AC138" s="106"/>
      <c r="AD138" s="205"/>
      <c r="AE138" s="300"/>
      <c r="AF138" s="301"/>
      <c r="AG138" s="300"/>
      <c r="AH138" s="301"/>
      <c r="AI138" s="124"/>
      <c r="AJ138" s="116"/>
      <c r="AK138" s="380"/>
    </row>
    <row r="139" spans="1:37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47"/>
      <c r="T139" s="48"/>
      <c r="U139" s="140"/>
      <c r="V139" s="118"/>
      <c r="W139" s="212"/>
      <c r="X139" s="213"/>
      <c r="Y139" s="106"/>
      <c r="Z139" s="205"/>
      <c r="AA139" s="300"/>
      <c r="AB139" s="301"/>
      <c r="AC139" s="106"/>
      <c r="AD139" s="205"/>
      <c r="AE139" s="300"/>
      <c r="AF139" s="301"/>
      <c r="AG139" s="300"/>
      <c r="AH139" s="301"/>
      <c r="AI139" s="124"/>
      <c r="AJ139" s="116"/>
      <c r="AK139" s="380"/>
    </row>
    <row r="140" spans="1:37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52">AVERAGE(I124:I139)</f>
        <v>19</v>
      </c>
      <c r="J140" s="148">
        <f t="shared" si="52"/>
        <v>1800</v>
      </c>
      <c r="K140" s="149">
        <f t="shared" ref="K140" si="53">J140/I140</f>
        <v>94.736842105263165</v>
      </c>
      <c r="L140" s="147">
        <f t="shared" ref="L140:M140" si="54">AVERAGE(L124:L139)</f>
        <v>19</v>
      </c>
      <c r="M140" s="148">
        <f t="shared" si="54"/>
        <v>1461.6359704720005</v>
      </c>
      <c r="N140" s="149">
        <f>M140/L140</f>
        <v>76.928208972210555</v>
      </c>
      <c r="O140" s="150">
        <f>L140-I140</f>
        <v>0</v>
      </c>
      <c r="P140" s="151">
        <f>N140-K140</f>
        <v>-17.808633133052609</v>
      </c>
      <c r="Q140" s="152">
        <f>N140/K140</f>
        <v>0.81201998359555583</v>
      </c>
      <c r="R140" s="310"/>
      <c r="S140" s="153">
        <f>S124</f>
        <v>0.7086689814814815</v>
      </c>
      <c r="T140" s="154">
        <f>INDEX(T124:T139,COUNTA(T124:T139))</f>
        <v>0.86388888888888893</v>
      </c>
      <c r="U140" s="155"/>
      <c r="V140" s="181"/>
      <c r="W140" s="214"/>
      <c r="X140" s="215"/>
      <c r="Y140" s="206">
        <f t="shared" ref="Y140:Z140" si="55">SUM(Y124:Y139)</f>
        <v>0</v>
      </c>
      <c r="Z140" s="207">
        <f t="shared" si="55"/>
        <v>0</v>
      </c>
      <c r="AA140" s="296"/>
      <c r="AB140" s="297"/>
      <c r="AC140" s="206">
        <f t="shared" ref="AC140:AD140" si="56">SUM(AC124:AC139)</f>
        <v>0</v>
      </c>
      <c r="AD140" s="207">
        <f t="shared" si="56"/>
        <v>0</v>
      </c>
      <c r="AE140" s="296"/>
      <c r="AF140" s="297"/>
      <c r="AG140" s="296"/>
      <c r="AH140" s="297"/>
      <c r="AI140" s="183">
        <f>M140-J140</f>
        <v>-338.36402952799949</v>
      </c>
      <c r="AJ140" s="152">
        <f>M140/J140</f>
        <v>0.81201998359555583</v>
      </c>
      <c r="AK140" s="381"/>
    </row>
    <row r="141" spans="1:37" ht="15.75" customHeight="1">
      <c r="A141" s="302" t="s">
        <v>244</v>
      </c>
      <c r="B141" s="161" t="s">
        <v>186</v>
      </c>
      <c r="C141" s="306" t="s">
        <v>222</v>
      </c>
      <c r="D141" s="307"/>
      <c r="E141" s="162">
        <v>56.79</v>
      </c>
      <c r="F141" s="103">
        <v>1875</v>
      </c>
      <c r="G141" s="163">
        <f t="shared" ref="G141:G144" si="57">E141*F141</f>
        <v>106481.25</v>
      </c>
      <c r="H141" s="164"/>
      <c r="I141" s="165">
        <v>23</v>
      </c>
      <c r="J141" s="166">
        <v>2000</v>
      </c>
      <c r="K141" s="167">
        <f>J141/I141</f>
        <v>86.956521739130437</v>
      </c>
      <c r="L141" s="168">
        <v>23</v>
      </c>
      <c r="M141" s="166">
        <f>F141/V141*60</f>
        <v>1770.2596380802511</v>
      </c>
      <c r="N141" s="167">
        <f>M141/L141</f>
        <v>76.967810351315265</v>
      </c>
      <c r="O141" s="169">
        <f>L141-I141</f>
        <v>0</v>
      </c>
      <c r="P141" s="170">
        <f>N141-K141</f>
        <v>-9.9887113878151723</v>
      </c>
      <c r="Q141" s="171">
        <f>N141/K141</f>
        <v>0.88512981904012555</v>
      </c>
      <c r="R141" s="308">
        <f>Q157</f>
        <v>0.88481638101963644</v>
      </c>
      <c r="S141" s="172">
        <v>0.70864583333333331</v>
      </c>
      <c r="T141" s="173">
        <v>0.75277777777777777</v>
      </c>
      <c r="U141" s="174"/>
      <c r="V141" s="175">
        <v>63.550000000000026</v>
      </c>
      <c r="W141" s="173"/>
      <c r="X141" s="184"/>
      <c r="Y141" s="202"/>
      <c r="Z141" s="203"/>
      <c r="AA141" s="311"/>
      <c r="AB141" s="312"/>
      <c r="AC141" s="202"/>
      <c r="AD141" s="203"/>
      <c r="AE141" s="311"/>
      <c r="AF141" s="312"/>
      <c r="AG141" s="311"/>
      <c r="AH141" s="312"/>
      <c r="AI141" s="121">
        <f>M141-J141</f>
        <v>-229.74036191974892</v>
      </c>
      <c r="AJ141" s="171">
        <f>M141/J141</f>
        <v>0.88512981904012555</v>
      </c>
      <c r="AK141" s="313">
        <f>AJ157</f>
        <v>0.88481638101963656</v>
      </c>
    </row>
    <row r="142" spans="1:37" ht="15.75" customHeight="1">
      <c r="A142" s="303"/>
      <c r="B142" s="178" t="s">
        <v>186</v>
      </c>
      <c r="C142" s="298" t="s">
        <v>223</v>
      </c>
      <c r="D142" s="299"/>
      <c r="E142" s="107">
        <v>56.87</v>
      </c>
      <c r="F142" s="108">
        <v>1372</v>
      </c>
      <c r="G142" s="109">
        <f t="shared" si="57"/>
        <v>78025.64</v>
      </c>
      <c r="H142" s="26"/>
      <c r="I142" s="110">
        <v>23</v>
      </c>
      <c r="J142" s="111">
        <v>2000</v>
      </c>
      <c r="K142" s="112">
        <f t="shared" ref="K142:K144" si="58">J142/I142</f>
        <v>86.956521739130437</v>
      </c>
      <c r="L142" s="113">
        <v>23</v>
      </c>
      <c r="M142" s="111">
        <f>F142/V142*60</f>
        <v>1770.9573323771974</v>
      </c>
      <c r="N142" s="112">
        <f>M142/L142</f>
        <v>76.998144885965104</v>
      </c>
      <c r="O142" s="114">
        <f>L142-I142</f>
        <v>0</v>
      </c>
      <c r="P142" s="115">
        <f>N142-K142</f>
        <v>-9.9583768531653334</v>
      </c>
      <c r="Q142" s="116">
        <f>N142/K142</f>
        <v>0.88547866618859872</v>
      </c>
      <c r="R142" s="309"/>
      <c r="S142" s="47">
        <v>0.75624999999999998</v>
      </c>
      <c r="T142" s="48">
        <v>0.78853009259259255</v>
      </c>
      <c r="U142" s="117">
        <v>4.9999999999999822</v>
      </c>
      <c r="V142" s="118">
        <v>46.483333333333299</v>
      </c>
      <c r="W142" s="119"/>
      <c r="X142" s="123"/>
      <c r="Y142" s="106"/>
      <c r="Z142" s="205"/>
      <c r="AA142" s="300"/>
      <c r="AB142" s="301"/>
      <c r="AC142" s="106"/>
      <c r="AD142" s="205"/>
      <c r="AE142" s="300"/>
      <c r="AF142" s="301"/>
      <c r="AG142" s="300"/>
      <c r="AH142" s="301"/>
      <c r="AI142" s="124">
        <f>M142-J142</f>
        <v>-229.04266762280258</v>
      </c>
      <c r="AJ142" s="116">
        <f>M142/J142</f>
        <v>0.88547866618859872</v>
      </c>
      <c r="AK142" s="314"/>
    </row>
    <row r="143" spans="1:37" ht="15.75" customHeight="1">
      <c r="A143" s="303"/>
      <c r="B143" s="178" t="s">
        <v>186</v>
      </c>
      <c r="C143" s="298" t="s">
        <v>224</v>
      </c>
      <c r="D143" s="299"/>
      <c r="E143" s="107">
        <v>47.6</v>
      </c>
      <c r="F143" s="108">
        <v>1780</v>
      </c>
      <c r="G143" s="109">
        <f t="shared" si="57"/>
        <v>84728</v>
      </c>
      <c r="H143" s="26"/>
      <c r="I143" s="110">
        <v>23</v>
      </c>
      <c r="J143" s="111">
        <v>2000</v>
      </c>
      <c r="K143" s="112">
        <f t="shared" si="58"/>
        <v>86.956521739130437</v>
      </c>
      <c r="L143" s="113">
        <v>23</v>
      </c>
      <c r="M143" s="111">
        <f>F143/V143*60</f>
        <v>1771.1442786069651</v>
      </c>
      <c r="N143" s="112">
        <f>M143/L143</f>
        <v>77.006272982911526</v>
      </c>
      <c r="O143" s="114">
        <f>L143-I143</f>
        <v>0</v>
      </c>
      <c r="P143" s="115">
        <f>N143-K143</f>
        <v>-9.9502487562189117</v>
      </c>
      <c r="Q143" s="116">
        <f>N143/K143</f>
        <v>0.88557213930348255</v>
      </c>
      <c r="R143" s="309"/>
      <c r="S143" s="47">
        <v>0.79236111111111107</v>
      </c>
      <c r="T143" s="48">
        <v>0.83423611111111107</v>
      </c>
      <c r="U143" s="117">
        <v>5.5166666666666764</v>
      </c>
      <c r="V143" s="118">
        <v>60.3</v>
      </c>
      <c r="W143" s="119"/>
      <c r="X143" s="123"/>
      <c r="Y143" s="106"/>
      <c r="Z143" s="205"/>
      <c r="AA143" s="300"/>
      <c r="AB143" s="301"/>
      <c r="AC143" s="106"/>
      <c r="AD143" s="205"/>
      <c r="AE143" s="300"/>
      <c r="AF143" s="301"/>
      <c r="AG143" s="300"/>
      <c r="AH143" s="301"/>
      <c r="AI143" s="124">
        <f>M143-J143</f>
        <v>-228.85572139303486</v>
      </c>
      <c r="AJ143" s="116">
        <f>M143/J143</f>
        <v>0.88557213930348255</v>
      </c>
      <c r="AK143" s="314"/>
    </row>
    <row r="144" spans="1:37" ht="15.75" customHeight="1">
      <c r="A144" s="303"/>
      <c r="B144" s="178" t="s">
        <v>186</v>
      </c>
      <c r="C144" s="298" t="s">
        <v>219</v>
      </c>
      <c r="D144" s="299"/>
      <c r="E144" s="107">
        <v>50.67</v>
      </c>
      <c r="F144" s="108">
        <v>757</v>
      </c>
      <c r="G144" s="109">
        <f t="shared" si="57"/>
        <v>38357.19</v>
      </c>
      <c r="H144" s="26"/>
      <c r="I144" s="110">
        <v>20</v>
      </c>
      <c r="J144" s="111">
        <v>2000</v>
      </c>
      <c r="K144" s="112">
        <f t="shared" si="58"/>
        <v>100</v>
      </c>
      <c r="L144" s="113">
        <v>20</v>
      </c>
      <c r="M144" s="111">
        <f>F144/V144*60</f>
        <v>1766.1697990926787</v>
      </c>
      <c r="N144" s="112">
        <f>M144/L144</f>
        <v>88.308489954633927</v>
      </c>
      <c r="O144" s="114">
        <f>L144-I144</f>
        <v>0</v>
      </c>
      <c r="P144" s="115">
        <f>N144-K144</f>
        <v>-11.691510045366073</v>
      </c>
      <c r="Q144" s="116">
        <f>N144/K144</f>
        <v>0.88308489954633929</v>
      </c>
      <c r="R144" s="309"/>
      <c r="S144" s="47">
        <v>0.83769675925925924</v>
      </c>
      <c r="T144" s="48">
        <v>0.85555555555555551</v>
      </c>
      <c r="U144" s="117">
        <v>4.9833333333333663</v>
      </c>
      <c r="V144" s="118">
        <v>25.716666666666637</v>
      </c>
      <c r="W144" s="119"/>
      <c r="X144" s="123"/>
      <c r="Y144" s="106"/>
      <c r="Z144" s="205"/>
      <c r="AA144" s="300"/>
      <c r="AB144" s="301"/>
      <c r="AC144" s="106"/>
      <c r="AD144" s="205"/>
      <c r="AE144" s="300"/>
      <c r="AF144" s="301"/>
      <c r="AG144" s="300"/>
      <c r="AH144" s="301"/>
      <c r="AI144" s="124">
        <f>M144-J144</f>
        <v>-233.83020090732134</v>
      </c>
      <c r="AJ144" s="116">
        <f>M144/J144</f>
        <v>0.88308489954633929</v>
      </c>
      <c r="AK144" s="314"/>
    </row>
    <row r="145" spans="1:37" ht="15.75" customHeight="1">
      <c r="A145" s="304"/>
      <c r="B145" s="178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106"/>
      <c r="Z145" s="205"/>
      <c r="AA145" s="300"/>
      <c r="AB145" s="301"/>
      <c r="AC145" s="106"/>
      <c r="AD145" s="205"/>
      <c r="AE145" s="300"/>
      <c r="AF145" s="301"/>
      <c r="AG145" s="300"/>
      <c r="AH145" s="301"/>
      <c r="AI145" s="124"/>
      <c r="AJ145" s="116"/>
      <c r="AK145" s="314"/>
    </row>
    <row r="146" spans="1:37" ht="15.75" customHeight="1">
      <c r="A146" s="304"/>
      <c r="B146" s="178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106"/>
      <c r="Z146" s="205"/>
      <c r="AA146" s="300"/>
      <c r="AB146" s="301"/>
      <c r="AC146" s="106"/>
      <c r="AD146" s="205"/>
      <c r="AE146" s="300"/>
      <c r="AF146" s="301"/>
      <c r="AG146" s="300"/>
      <c r="AH146" s="301"/>
      <c r="AI146" s="124"/>
      <c r="AJ146" s="116"/>
      <c r="AK146" s="314"/>
    </row>
    <row r="147" spans="1:37" ht="15.75" customHeight="1">
      <c r="A147" s="304"/>
      <c r="B147" s="178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127"/>
      <c r="T147" s="128"/>
      <c r="U147" s="117"/>
      <c r="V147" s="118"/>
      <c r="W147" s="128"/>
      <c r="X147" s="216"/>
      <c r="Y147" s="106"/>
      <c r="Z147" s="205"/>
      <c r="AA147" s="300"/>
      <c r="AB147" s="301"/>
      <c r="AC147" s="106"/>
      <c r="AD147" s="205"/>
      <c r="AE147" s="300"/>
      <c r="AF147" s="301"/>
      <c r="AG147" s="300"/>
      <c r="AH147" s="301"/>
      <c r="AI147" s="124"/>
      <c r="AJ147" s="116"/>
      <c r="AK147" s="314"/>
    </row>
    <row r="148" spans="1:37" ht="15.75" customHeight="1">
      <c r="A148" s="304"/>
      <c r="B148" s="178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127"/>
      <c r="T148" s="128"/>
      <c r="U148" s="117"/>
      <c r="V148" s="118"/>
      <c r="W148" s="128"/>
      <c r="X148" s="216"/>
      <c r="Y148" s="106"/>
      <c r="Z148" s="205"/>
      <c r="AA148" s="300"/>
      <c r="AB148" s="301"/>
      <c r="AC148" s="106"/>
      <c r="AD148" s="205"/>
      <c r="AE148" s="300"/>
      <c r="AF148" s="301"/>
      <c r="AG148" s="300"/>
      <c r="AH148" s="301"/>
      <c r="AI148" s="124"/>
      <c r="AJ148" s="116"/>
      <c r="AK148" s="314"/>
    </row>
    <row r="149" spans="1:37" ht="15.75" customHeight="1">
      <c r="A149" s="304"/>
      <c r="B149" s="178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127"/>
      <c r="T149" s="128"/>
      <c r="U149" s="117"/>
      <c r="V149" s="118"/>
      <c r="W149" s="128"/>
      <c r="X149" s="216"/>
      <c r="Y149" s="106"/>
      <c r="Z149" s="205"/>
      <c r="AA149" s="300"/>
      <c r="AB149" s="301"/>
      <c r="AC149" s="106"/>
      <c r="AD149" s="205"/>
      <c r="AE149" s="300"/>
      <c r="AF149" s="301"/>
      <c r="AG149" s="300"/>
      <c r="AH149" s="301"/>
      <c r="AI149" s="124"/>
      <c r="AJ149" s="116"/>
      <c r="AK149" s="314"/>
    </row>
    <row r="150" spans="1:37" ht="15.75" customHeight="1">
      <c r="A150" s="304"/>
      <c r="B150" s="178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127"/>
      <c r="T150" s="128"/>
      <c r="U150" s="117"/>
      <c r="V150" s="118"/>
      <c r="W150" s="128"/>
      <c r="X150" s="216"/>
      <c r="Y150" s="106"/>
      <c r="Z150" s="205"/>
      <c r="AA150" s="300"/>
      <c r="AB150" s="301"/>
      <c r="AC150" s="106"/>
      <c r="AD150" s="205"/>
      <c r="AE150" s="300"/>
      <c r="AF150" s="301"/>
      <c r="AG150" s="300"/>
      <c r="AH150" s="301"/>
      <c r="AI150" s="124"/>
      <c r="AJ150" s="116"/>
      <c r="AK150" s="314"/>
    </row>
    <row r="151" spans="1:37" ht="15.75" customHeight="1">
      <c r="A151" s="304"/>
      <c r="B151" s="178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127"/>
      <c r="T151" s="128"/>
      <c r="U151" s="117"/>
      <c r="V151" s="118"/>
      <c r="W151" s="128"/>
      <c r="X151" s="216"/>
      <c r="Y151" s="106"/>
      <c r="Z151" s="205"/>
      <c r="AA151" s="300"/>
      <c r="AB151" s="301"/>
      <c r="AC151" s="106"/>
      <c r="AD151" s="205"/>
      <c r="AE151" s="300"/>
      <c r="AF151" s="301"/>
      <c r="AG151" s="300"/>
      <c r="AH151" s="301"/>
      <c r="AI151" s="124"/>
      <c r="AJ151" s="116"/>
      <c r="AK151" s="314"/>
    </row>
    <row r="152" spans="1:37" ht="15.75" customHeight="1">
      <c r="A152" s="304"/>
      <c r="B152" s="178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127"/>
      <c r="T152" s="128"/>
      <c r="U152" s="117"/>
      <c r="V152" s="118"/>
      <c r="W152" s="128"/>
      <c r="X152" s="216"/>
      <c r="Y152" s="106"/>
      <c r="Z152" s="205"/>
      <c r="AA152" s="300"/>
      <c r="AB152" s="301"/>
      <c r="AC152" s="106"/>
      <c r="AD152" s="205"/>
      <c r="AE152" s="300"/>
      <c r="AF152" s="301"/>
      <c r="AG152" s="300"/>
      <c r="AH152" s="301"/>
      <c r="AI152" s="124"/>
      <c r="AJ152" s="116"/>
      <c r="AK152" s="314"/>
    </row>
    <row r="153" spans="1:37" ht="15.75" customHeight="1">
      <c r="A153" s="304"/>
      <c r="B153" s="178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127"/>
      <c r="T153" s="128"/>
      <c r="U153" s="117"/>
      <c r="V153" s="118"/>
      <c r="W153" s="128"/>
      <c r="X153" s="216"/>
      <c r="Y153" s="106"/>
      <c r="Z153" s="205"/>
      <c r="AA153" s="300"/>
      <c r="AB153" s="301"/>
      <c r="AC153" s="106"/>
      <c r="AD153" s="205"/>
      <c r="AE153" s="300"/>
      <c r="AF153" s="301"/>
      <c r="AG153" s="300"/>
      <c r="AH153" s="301"/>
      <c r="AI153" s="124"/>
      <c r="AJ153" s="116"/>
      <c r="AK153" s="314"/>
    </row>
    <row r="154" spans="1:37" ht="15.75" customHeight="1">
      <c r="A154" s="304"/>
      <c r="B154" s="178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127"/>
      <c r="T154" s="128"/>
      <c r="U154" s="117"/>
      <c r="V154" s="118"/>
      <c r="W154" s="128"/>
      <c r="X154" s="216"/>
      <c r="Y154" s="106"/>
      <c r="Z154" s="205"/>
      <c r="AA154" s="300"/>
      <c r="AB154" s="301"/>
      <c r="AC154" s="106"/>
      <c r="AD154" s="205"/>
      <c r="AE154" s="300"/>
      <c r="AF154" s="301"/>
      <c r="AG154" s="300"/>
      <c r="AH154" s="301"/>
      <c r="AI154" s="124"/>
      <c r="AJ154" s="116"/>
      <c r="AK154" s="314"/>
    </row>
    <row r="155" spans="1:37" ht="15.75" customHeight="1">
      <c r="A155" s="304"/>
      <c r="B155" s="178"/>
      <c r="C155" s="298"/>
      <c r="D155" s="299"/>
      <c r="E155" s="107"/>
      <c r="F155" s="13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127"/>
      <c r="T155" s="128"/>
      <c r="U155" s="117"/>
      <c r="V155" s="118"/>
      <c r="W155" s="128"/>
      <c r="X155" s="216"/>
      <c r="Y155" s="106"/>
      <c r="Z155" s="205"/>
      <c r="AA155" s="300"/>
      <c r="AB155" s="301"/>
      <c r="AC155" s="106"/>
      <c r="AD155" s="205"/>
      <c r="AE155" s="300"/>
      <c r="AF155" s="301"/>
      <c r="AG155" s="300"/>
      <c r="AH155" s="301"/>
      <c r="AI155" s="124"/>
      <c r="AJ155" s="116"/>
      <c r="AK155" s="314"/>
    </row>
    <row r="156" spans="1:37" ht="15.75" customHeight="1">
      <c r="A156" s="304"/>
      <c r="B156" s="178"/>
      <c r="C156" s="298"/>
      <c r="D156" s="299"/>
      <c r="E156" s="179"/>
      <c r="F156" s="13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106"/>
      <c r="Z156" s="205"/>
      <c r="AA156" s="300"/>
      <c r="AB156" s="301"/>
      <c r="AC156" s="106"/>
      <c r="AD156" s="205"/>
      <c r="AE156" s="300"/>
      <c r="AF156" s="301"/>
      <c r="AG156" s="300"/>
      <c r="AH156" s="301"/>
      <c r="AI156" s="180"/>
      <c r="AJ156" s="133"/>
      <c r="AK156" s="314"/>
    </row>
    <row r="157" spans="1:37" ht="15.75" customHeight="1" thickBot="1">
      <c r="A157" s="305"/>
      <c r="B157" s="144" t="s">
        <v>124</v>
      </c>
      <c r="C157" s="295"/>
      <c r="D157" s="295"/>
      <c r="E157" s="145"/>
      <c r="F157" s="182"/>
      <c r="G157" s="146"/>
      <c r="H157" s="75"/>
      <c r="I157" s="147">
        <f t="shared" ref="I157:J157" si="59">AVERAGE(I141:I156)</f>
        <v>22.25</v>
      </c>
      <c r="J157" s="148">
        <f t="shared" si="59"/>
        <v>2000</v>
      </c>
      <c r="K157" s="149">
        <f t="shared" ref="K157" si="60">J157/I157</f>
        <v>89.887640449438209</v>
      </c>
      <c r="L157" s="147">
        <f t="shared" ref="L157:M157" si="61">AVERAGE(L141:L156)</f>
        <v>22.25</v>
      </c>
      <c r="M157" s="148">
        <f t="shared" si="61"/>
        <v>1769.6327620392731</v>
      </c>
      <c r="N157" s="149">
        <f>M157/L157</f>
        <v>79.534056720866204</v>
      </c>
      <c r="O157" s="150">
        <f>L157-I157</f>
        <v>0</v>
      </c>
      <c r="P157" s="151">
        <f>N157-K157</f>
        <v>-10.353583728572005</v>
      </c>
      <c r="Q157" s="152">
        <f>N157/K157</f>
        <v>0.88481638101963644</v>
      </c>
      <c r="R157" s="310"/>
      <c r="S157" s="153">
        <f>S141</f>
        <v>0.70864583333333331</v>
      </c>
      <c r="T157" s="154">
        <f>INDEX(T141:T156,COUNTA(T141:T156))</f>
        <v>0.85555555555555551</v>
      </c>
      <c r="U157" s="155"/>
      <c r="V157" s="181"/>
      <c r="W157" s="182"/>
      <c r="X157" s="149"/>
      <c r="Y157" s="206">
        <f t="shared" ref="Y157:Z157" si="62">SUM(Y141:Y156)</f>
        <v>0</v>
      </c>
      <c r="Z157" s="207">
        <f t="shared" si="62"/>
        <v>0</v>
      </c>
      <c r="AA157" s="296"/>
      <c r="AB157" s="297"/>
      <c r="AC157" s="206">
        <f t="shared" ref="AC157:AD157" si="63">SUM(AC141:AC156)</f>
        <v>0</v>
      </c>
      <c r="AD157" s="207">
        <f t="shared" si="63"/>
        <v>0</v>
      </c>
      <c r="AE157" s="296"/>
      <c r="AF157" s="297"/>
      <c r="AG157" s="296"/>
      <c r="AH157" s="297"/>
      <c r="AI157" s="183">
        <f>M157-J157</f>
        <v>-230.36723796072692</v>
      </c>
      <c r="AJ157" s="152">
        <f>M157/J157</f>
        <v>0.88481638101963656</v>
      </c>
      <c r="AK157" s="315"/>
    </row>
    <row r="159" spans="1:37">
      <c r="AA159" s="294" t="s">
        <v>165</v>
      </c>
      <c r="AB159" s="294"/>
      <c r="AE159" s="5" t="s">
        <v>226</v>
      </c>
      <c r="AF159" s="190"/>
      <c r="AG159" s="190"/>
      <c r="AH159" s="190"/>
    </row>
    <row r="160" spans="1:37">
      <c r="AA160" s="294" t="s">
        <v>166</v>
      </c>
      <c r="AB160" s="294"/>
      <c r="AE160" s="5" t="s">
        <v>227</v>
      </c>
      <c r="AF160" s="190"/>
      <c r="AG160" s="190"/>
      <c r="AH160" s="190"/>
    </row>
    <row r="161" spans="27:34">
      <c r="AA161" s="294" t="s">
        <v>167</v>
      </c>
      <c r="AB161" s="294"/>
      <c r="AE161" s="5" t="s">
        <v>228</v>
      </c>
      <c r="AF161" s="190"/>
      <c r="AG161" s="190"/>
      <c r="AH161" s="190"/>
    </row>
    <row r="162" spans="27:34">
      <c r="AA162" s="294" t="s">
        <v>168</v>
      </c>
      <c r="AB162" s="294"/>
      <c r="AE162" s="5" t="s">
        <v>229</v>
      </c>
      <c r="AF162" s="190"/>
      <c r="AG162" s="190"/>
      <c r="AH162" s="190"/>
    </row>
    <row r="163" spans="27:34">
      <c r="AA163" s="294" t="s">
        <v>169</v>
      </c>
      <c r="AB163" s="294"/>
      <c r="AE163" s="5" t="s">
        <v>230</v>
      </c>
      <c r="AF163" s="190"/>
      <c r="AG163" s="190"/>
      <c r="AH163" s="190"/>
    </row>
    <row r="164" spans="27:34">
      <c r="AA164" s="294" t="s">
        <v>170</v>
      </c>
      <c r="AB164" s="294"/>
      <c r="AE164" s="5" t="s">
        <v>231</v>
      </c>
      <c r="AF164" s="190"/>
      <c r="AG164" s="190"/>
      <c r="AH164" s="190"/>
    </row>
    <row r="165" spans="27:34">
      <c r="AA165" s="294" t="s">
        <v>171</v>
      </c>
      <c r="AB165" s="294"/>
      <c r="AE165" s="221" t="s">
        <v>232</v>
      </c>
      <c r="AF165" s="190"/>
      <c r="AG165" s="190"/>
      <c r="AH165" s="190"/>
    </row>
    <row r="166" spans="27:34">
      <c r="AA166" s="294" t="s">
        <v>172</v>
      </c>
      <c r="AB166" s="294"/>
      <c r="AE166" s="221" t="s">
        <v>233</v>
      </c>
      <c r="AF166" s="190"/>
      <c r="AG166" s="190"/>
      <c r="AH166" s="190"/>
    </row>
    <row r="167" spans="27:34">
      <c r="AA167" s="294" t="s">
        <v>173</v>
      </c>
      <c r="AB167" s="294"/>
      <c r="AE167" s="221" t="s">
        <v>234</v>
      </c>
      <c r="AF167" s="190"/>
      <c r="AG167" s="190"/>
      <c r="AH167" s="190"/>
    </row>
    <row r="168" spans="27:34">
      <c r="AA168" s="294" t="s">
        <v>174</v>
      </c>
      <c r="AB168" s="294"/>
      <c r="AE168" s="221"/>
      <c r="AF168" s="190"/>
      <c r="AG168" s="190"/>
      <c r="AH168" s="190"/>
    </row>
    <row r="169" spans="27:34">
      <c r="AA169" s="294" t="s">
        <v>175</v>
      </c>
      <c r="AB169" s="294"/>
      <c r="AE169" s="221"/>
      <c r="AF169" s="190"/>
      <c r="AG169" s="190"/>
      <c r="AH169" s="190"/>
    </row>
    <row r="170" spans="27:34">
      <c r="AA170" s="294" t="s">
        <v>176</v>
      </c>
      <c r="AB170" s="294"/>
      <c r="AE170" s="190"/>
      <c r="AF170" s="190"/>
      <c r="AG170" s="190"/>
      <c r="AH170" s="190"/>
    </row>
    <row r="171" spans="27:34">
      <c r="AA171" s="294" t="s">
        <v>177</v>
      </c>
      <c r="AB171" s="294"/>
      <c r="AE171" s="190"/>
      <c r="AF171" s="190"/>
      <c r="AG171" s="190"/>
      <c r="AH171" s="190"/>
    </row>
  </sheetData>
  <mergeCells count="690"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  <mergeCell ref="C156:D156"/>
    <mergeCell ref="AA156:AB156"/>
    <mergeCell ref="AE156:AF156"/>
    <mergeCell ref="AG156:AH156"/>
    <mergeCell ref="C157:D157"/>
    <mergeCell ref="AA157:AB157"/>
    <mergeCell ref="AE157:AF157"/>
    <mergeCell ref="AG157:AH157"/>
    <mergeCell ref="C154:D154"/>
    <mergeCell ref="AA154:AB154"/>
    <mergeCell ref="AE154:AF154"/>
    <mergeCell ref="AG154:AH154"/>
    <mergeCell ref="C155:D155"/>
    <mergeCell ref="AA155:AB155"/>
    <mergeCell ref="AE155:AF155"/>
    <mergeCell ref="AG155:AH155"/>
    <mergeCell ref="C153:D153"/>
    <mergeCell ref="AA153:AB153"/>
    <mergeCell ref="AE153:AF153"/>
    <mergeCell ref="AG153:AH153"/>
    <mergeCell ref="C150:D150"/>
    <mergeCell ref="AA150:AB150"/>
    <mergeCell ref="AE150:AF150"/>
    <mergeCell ref="AG150:AH150"/>
    <mergeCell ref="C151:D151"/>
    <mergeCell ref="AA151:AB151"/>
    <mergeCell ref="AE151:AF151"/>
    <mergeCell ref="AG151:AH151"/>
    <mergeCell ref="AK141:AK157"/>
    <mergeCell ref="C142:D142"/>
    <mergeCell ref="AA142:AB142"/>
    <mergeCell ref="AE142:AF142"/>
    <mergeCell ref="AG142:AH142"/>
    <mergeCell ref="C143:D143"/>
    <mergeCell ref="AA143:AB143"/>
    <mergeCell ref="AE143:AF143"/>
    <mergeCell ref="AG143:AH143"/>
    <mergeCell ref="C144:D144"/>
    <mergeCell ref="C148:D148"/>
    <mergeCell ref="AA148:AB148"/>
    <mergeCell ref="AE148:AF148"/>
    <mergeCell ref="AG148:AH148"/>
    <mergeCell ref="C149:D149"/>
    <mergeCell ref="AA149:AB149"/>
    <mergeCell ref="AE149:AF149"/>
    <mergeCell ref="AG149:AH149"/>
    <mergeCell ref="C146:D146"/>
    <mergeCell ref="AA146:AB146"/>
    <mergeCell ref="AE146:AF146"/>
    <mergeCell ref="AG146:AH146"/>
    <mergeCell ref="C147:D147"/>
    <mergeCell ref="AA147:AB147"/>
    <mergeCell ref="C140:D140"/>
    <mergeCell ref="AA140:AB140"/>
    <mergeCell ref="AE140:AF140"/>
    <mergeCell ref="AG140:AH140"/>
    <mergeCell ref="A141:A157"/>
    <mergeCell ref="C141:D141"/>
    <mergeCell ref="R141:R157"/>
    <mergeCell ref="AA141:AB141"/>
    <mergeCell ref="AE141:AF141"/>
    <mergeCell ref="AG141:AH141"/>
    <mergeCell ref="A124:A140"/>
    <mergeCell ref="AA144:AB144"/>
    <mergeCell ref="AE144:AF144"/>
    <mergeCell ref="AG144:AH144"/>
    <mergeCell ref="C145:D145"/>
    <mergeCell ref="AA145:AB145"/>
    <mergeCell ref="AE145:AF145"/>
    <mergeCell ref="AG145:AH145"/>
    <mergeCell ref="AE147:AF147"/>
    <mergeCell ref="AG147:AH147"/>
    <mergeCell ref="C152:D152"/>
    <mergeCell ref="AA152:AB152"/>
    <mergeCell ref="AE152:AF152"/>
    <mergeCell ref="AG152:AH152"/>
    <mergeCell ref="C138:D138"/>
    <mergeCell ref="AA138:AB138"/>
    <mergeCell ref="AE138:AF138"/>
    <mergeCell ref="AG138:AH138"/>
    <mergeCell ref="C139:D139"/>
    <mergeCell ref="AA139:AB139"/>
    <mergeCell ref="AE139:AF139"/>
    <mergeCell ref="AG139:AH139"/>
    <mergeCell ref="C136:D136"/>
    <mergeCell ref="AA136:AB136"/>
    <mergeCell ref="AE136:AF136"/>
    <mergeCell ref="AG136:AH136"/>
    <mergeCell ref="C137:D137"/>
    <mergeCell ref="AA137:AB137"/>
    <mergeCell ref="AE137:AF137"/>
    <mergeCell ref="AG137:AH137"/>
    <mergeCell ref="C134:D134"/>
    <mergeCell ref="AA134:AB134"/>
    <mergeCell ref="AE134:AF134"/>
    <mergeCell ref="AG134:AH134"/>
    <mergeCell ref="C135:D135"/>
    <mergeCell ref="AA135:AB135"/>
    <mergeCell ref="AE135:AF135"/>
    <mergeCell ref="AG135:AH135"/>
    <mergeCell ref="C132:D132"/>
    <mergeCell ref="AA132:AB132"/>
    <mergeCell ref="AE132:AF132"/>
    <mergeCell ref="AG132:AH132"/>
    <mergeCell ref="C133:D133"/>
    <mergeCell ref="AA133:AB133"/>
    <mergeCell ref="AE133:AF133"/>
    <mergeCell ref="AG133:AH133"/>
    <mergeCell ref="AA131:AB131"/>
    <mergeCell ref="AE131:AF131"/>
    <mergeCell ref="AG131:AH131"/>
    <mergeCell ref="AA128:AB128"/>
    <mergeCell ref="AE128:AF128"/>
    <mergeCell ref="AG128:AH128"/>
    <mergeCell ref="C129:D129"/>
    <mergeCell ref="AA129:AB129"/>
    <mergeCell ref="AE129:AF129"/>
    <mergeCell ref="AG129:AH129"/>
    <mergeCell ref="AK124:AK140"/>
    <mergeCell ref="C125:D125"/>
    <mergeCell ref="AA125:AB125"/>
    <mergeCell ref="AE125:AF125"/>
    <mergeCell ref="AG125:AH125"/>
    <mergeCell ref="C126:D126"/>
    <mergeCell ref="AA126:AB126"/>
    <mergeCell ref="AE126:AF126"/>
    <mergeCell ref="AG126:AH126"/>
    <mergeCell ref="C127:D127"/>
    <mergeCell ref="C124:D124"/>
    <mergeCell ref="R124:R140"/>
    <mergeCell ref="AA124:AB124"/>
    <mergeCell ref="AE124:AF124"/>
    <mergeCell ref="AG124:AH124"/>
    <mergeCell ref="AA127:AB127"/>
    <mergeCell ref="AE127:AF127"/>
    <mergeCell ref="AG127:AH127"/>
    <mergeCell ref="C128:D128"/>
    <mergeCell ref="C130:D130"/>
    <mergeCell ref="AA130:AB130"/>
    <mergeCell ref="AE130:AF130"/>
    <mergeCell ref="AG130:AH130"/>
    <mergeCell ref="C131:D131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</mergeCells>
  <phoneticPr fontId="5" type="noConversion"/>
  <conditionalFormatting sqref="O5:O157">
    <cfRule type="cellIs" dxfId="565" priority="3" operator="greaterThan">
      <formula>0</formula>
    </cfRule>
  </conditionalFormatting>
  <conditionalFormatting sqref="P5:P157 AI5:AI157">
    <cfRule type="cellIs" dxfId="564" priority="6" operator="lessThan">
      <formula>0</formula>
    </cfRule>
  </conditionalFormatting>
  <conditionalFormatting sqref="Q5:Q157 AJ5:AJ157">
    <cfRule type="cellIs" dxfId="563" priority="4" operator="greaterThan">
      <formula>1</formula>
    </cfRule>
    <cfRule type="cellIs" dxfId="562" priority="5" operator="lessThan">
      <formula>0.8</formula>
    </cfRule>
  </conditionalFormatting>
  <conditionalFormatting sqref="R5:R157 AK107:AK124">
    <cfRule type="cellIs" dxfId="561" priority="7" operator="lessThan">
      <formula>0.8</formula>
    </cfRule>
  </conditionalFormatting>
  <conditionalFormatting sqref="AK5:AK22 AK56:AK91">
    <cfRule type="cellIs" dxfId="560" priority="8" operator="lessThan">
      <formula>0.8</formula>
    </cfRule>
  </conditionalFormatting>
  <conditionalFormatting sqref="AK39">
    <cfRule type="cellIs" dxfId="559" priority="11" operator="lessThan">
      <formula>0.8</formula>
    </cfRule>
  </conditionalFormatting>
  <conditionalFormatting sqref="AK54">
    <cfRule type="cellIs" dxfId="558" priority="10" operator="lessThan">
      <formula>0.8</formula>
    </cfRule>
  </conditionalFormatting>
  <conditionalFormatting sqref="AK97:AK105">
    <cfRule type="cellIs" dxfId="557" priority="9" operator="lessThan">
      <formula>0.8</formula>
    </cfRule>
  </conditionalFormatting>
  <conditionalFormatting sqref="AK139">
    <cfRule type="cellIs" dxfId="556" priority="2" operator="lessThan">
      <formula>0.8</formula>
    </cfRule>
  </conditionalFormatting>
  <conditionalFormatting sqref="AK141:AK157">
    <cfRule type="cellIs" dxfId="555" priority="1" operator="lessThan">
      <formula>0.8</formula>
    </cfRule>
  </conditionalFormatting>
  <dataValidations count="2">
    <dataValidation type="list" allowBlank="1" showInputMessage="1" showErrorMessage="1" sqref="AE5:AH157" xr:uid="{A1DE54D5-266B-4BCB-AC6B-EA9D821B8E40}">
      <formula1>$AE$159:$AE$167</formula1>
    </dataValidation>
    <dataValidation type="list" allowBlank="1" showInputMessage="1" showErrorMessage="1" sqref="AA5:AB157" xr:uid="{D1AE4124-B94D-41EA-8ED8-074215111081}">
      <formula1>$AA$159:$AA$171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EFE21-E9DC-4CF0-B813-FF81ACEE584F}">
  <sheetPr>
    <tabColor theme="9" tint="0.59999389629810485"/>
  </sheetPr>
  <dimension ref="B1:AR42"/>
  <sheetViews>
    <sheetView zoomScale="70" zoomScaleNormal="70" workbookViewId="0">
      <selection activeCell="P31" sqref="P3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246</v>
      </c>
      <c r="D3" s="284"/>
      <c r="E3" s="3" t="s">
        <v>3</v>
      </c>
      <c r="F3" s="285">
        <f>'1221(18度C)'!D1+'1221(4度C)'!D1</f>
        <v>182119</v>
      </c>
      <c r="G3" s="286"/>
      <c r="H3" s="3" t="s">
        <v>4</v>
      </c>
      <c r="I3" s="287">
        <f>'1221(18度C)'!F1+'1221(4度C)'!F1</f>
        <v>5774443.0299999993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476.88925303245173</v>
      </c>
      <c r="F6" s="259" t="e">
        <f>AVERAGE(#REF!,D14:K14)</f>
        <v>#REF!</v>
      </c>
      <c r="G6" s="260">
        <f>AVERAGE(D14:K14)</f>
        <v>181.42515047576811</v>
      </c>
      <c r="H6" s="261"/>
      <c r="I6" s="260">
        <f>AVERAGE(L14:O14)</f>
        <v>97.575399172087515</v>
      </c>
      <c r="J6" s="261"/>
      <c r="K6" s="260">
        <f>AVERAGE(D32:O32)</f>
        <v>697.61157796451914</v>
      </c>
      <c r="L6" s="261"/>
      <c r="M6" s="260">
        <f>AVERAGE(P32:X32)</f>
        <v>762.44939271255066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421.69021709566812</v>
      </c>
      <c r="F7" s="255" t="e">
        <f>AVERAGE(#REF!,D15:K15)</f>
        <v>#REF!</v>
      </c>
      <c r="G7" s="256">
        <f>AVERAGE(D15:K15)</f>
        <v>162.76200395059968</v>
      </c>
      <c r="H7" s="257"/>
      <c r="I7" s="256">
        <f>AVERAGE(L15:O15)</f>
        <v>86.358467877087861</v>
      </c>
      <c r="J7" s="257"/>
      <c r="K7" s="256">
        <f>AVERAGE(D33:O33)</f>
        <v>615.63042834281146</v>
      </c>
      <c r="L7" s="257"/>
      <c r="M7" s="256">
        <f>AVERAGE(P33:X33)</f>
        <v>672.59656131003908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0.88486933739914031</v>
      </c>
      <c r="F8" s="264" t="e">
        <f>AVERAGE(D16:K16,#REF!)</f>
        <v>#REF!</v>
      </c>
      <c r="G8" s="243">
        <f>AVERAGE(D16:K16)</f>
        <v>0.89000350501160386</v>
      </c>
      <c r="H8" s="244"/>
      <c r="I8" s="243">
        <f>AVERAGE(L16:O16)</f>
        <v>0.88501393731851929</v>
      </c>
      <c r="J8" s="244"/>
      <c r="K8" s="243">
        <f>AVERAGE(D34:O34)</f>
        <v>0.88280501271888734</v>
      </c>
      <c r="L8" s="244"/>
      <c r="M8" s="243">
        <f>AVERAGE(P34:X34)</f>
        <v>0.88071482097668541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>
        <v>120.75471698113208</v>
      </c>
      <c r="E14" s="28">
        <v>80</v>
      </c>
      <c r="F14" s="28">
        <v>97.560975609756099</v>
      </c>
      <c r="G14" s="28">
        <v>86.956521739130437</v>
      </c>
      <c r="H14" s="28">
        <v>103.27868852459017</v>
      </c>
      <c r="I14" s="28">
        <v>600</v>
      </c>
      <c r="J14" s="28" t="s">
        <v>43</v>
      </c>
      <c r="K14" s="29" t="s">
        <v>43</v>
      </c>
      <c r="L14" s="27" t="s">
        <v>43</v>
      </c>
      <c r="M14" s="30">
        <v>105.26315789473684</v>
      </c>
      <c r="N14" s="28" t="s">
        <v>43</v>
      </c>
      <c r="O14" s="31">
        <v>89.887640449438209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>
        <v>107.35100591652417</v>
      </c>
      <c r="E15" s="35">
        <v>71.094859958721912</v>
      </c>
      <c r="F15" s="35">
        <v>86.408573113930814</v>
      </c>
      <c r="G15" s="35">
        <v>77.043983415071352</v>
      </c>
      <c r="H15" s="35">
        <v>91.425069009721582</v>
      </c>
      <c r="I15" s="35">
        <v>543.2485322896282</v>
      </c>
      <c r="J15" s="35" t="s">
        <v>43</v>
      </c>
      <c r="K15" s="36" t="s">
        <v>43</v>
      </c>
      <c r="L15" s="34" t="s">
        <v>43</v>
      </c>
      <c r="M15" s="37">
        <v>93.198791155794709</v>
      </c>
      <c r="N15" s="35" t="s">
        <v>43</v>
      </c>
      <c r="O15" s="38">
        <v>79.518144598381028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>
        <f t="shared" ref="D16:I16" si="0">D15/D14</f>
        <v>0.8890005177462158</v>
      </c>
      <c r="E16" s="43">
        <f t="shared" si="0"/>
        <v>0.8886857494840239</v>
      </c>
      <c r="F16" s="43">
        <f t="shared" si="0"/>
        <v>0.88568787441779084</v>
      </c>
      <c r="G16" s="43">
        <f t="shared" si="0"/>
        <v>0.88600580927332051</v>
      </c>
      <c r="H16" s="43">
        <f t="shared" si="0"/>
        <v>0.88522685866555817</v>
      </c>
      <c r="I16" s="43">
        <f t="shared" si="0"/>
        <v>0.90541422048271369</v>
      </c>
      <c r="J16" s="43" t="s">
        <v>43</v>
      </c>
      <c r="K16" s="44" t="s">
        <v>43</v>
      </c>
      <c r="L16" s="42" t="s">
        <v>43</v>
      </c>
      <c r="M16" s="45">
        <f t="shared" ref="M16" si="1">M15/M14</f>
        <v>0.88538851598004975</v>
      </c>
      <c r="N16" s="43" t="s">
        <v>43</v>
      </c>
      <c r="O16" s="46">
        <f t="shared" ref="O16" si="2">O15/O14</f>
        <v>0.88463935865698884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>
        <v>0.25010416666666668</v>
      </c>
      <c r="E17" s="48">
        <v>0.25017361111111114</v>
      </c>
      <c r="F17" s="48">
        <v>0.2917939814814815</v>
      </c>
      <c r="G17" s="48">
        <v>0.25005787037037036</v>
      </c>
      <c r="H17" s="48">
        <v>0.25</v>
      </c>
      <c r="I17" s="48">
        <v>0.32670138888888889</v>
      </c>
      <c r="J17" s="48" t="s">
        <v>43</v>
      </c>
      <c r="K17" s="48" t="s">
        <v>43</v>
      </c>
      <c r="L17" s="47" t="s">
        <v>43</v>
      </c>
      <c r="M17" s="49">
        <v>0.70833333333333337</v>
      </c>
      <c r="N17" s="48" t="s">
        <v>43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>
        <v>0.45</v>
      </c>
      <c r="E18" s="48">
        <v>0.60138888888888886</v>
      </c>
      <c r="F18" s="48">
        <v>0.53910879629629627</v>
      </c>
      <c r="G18" s="48">
        <v>0.60069444444444442</v>
      </c>
      <c r="H18" s="48">
        <v>0.44722222222222224</v>
      </c>
      <c r="I18" s="48">
        <v>0.34444444444444444</v>
      </c>
      <c r="J18" s="48" t="s">
        <v>43</v>
      </c>
      <c r="K18" s="48" t="s">
        <v>43</v>
      </c>
      <c r="L18" s="47" t="s">
        <v>43</v>
      </c>
      <c r="M18" s="49">
        <v>0.87569444444444444</v>
      </c>
      <c r="N18" s="48" t="s">
        <v>43</v>
      </c>
      <c r="O18" s="50">
        <v>0.87115740740740744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>
        <v>17.666666666666668</v>
      </c>
      <c r="E23" s="64">
        <v>25</v>
      </c>
      <c r="F23" s="64">
        <v>20.5</v>
      </c>
      <c r="G23" s="64">
        <v>23</v>
      </c>
      <c r="H23" s="64">
        <v>20.333333333333332</v>
      </c>
      <c r="I23" s="64">
        <v>6</v>
      </c>
      <c r="J23" s="64" t="s">
        <v>43</v>
      </c>
      <c r="K23" s="65" t="s">
        <v>43</v>
      </c>
      <c r="L23" s="63" t="s">
        <v>43</v>
      </c>
      <c r="M23" s="66">
        <v>19</v>
      </c>
      <c r="N23" s="64" t="s">
        <v>43</v>
      </c>
      <c r="O23" s="67">
        <v>22.25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268.25396825396825</v>
      </c>
      <c r="H32" s="28">
        <v>433.33333333333331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715.38461538461547</v>
      </c>
      <c r="U32" s="28" t="s">
        <v>43</v>
      </c>
      <c r="V32" s="28">
        <v>825</v>
      </c>
      <c r="W32" s="28">
        <v>969.23076923076928</v>
      </c>
      <c r="X32" s="31">
        <v>1050</v>
      </c>
    </row>
    <row r="33" spans="2:24" ht="39.6" customHeight="1">
      <c r="B33" s="240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233.97952768717431</v>
      </c>
      <c r="H33" s="35">
        <v>385.70570968889911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693.56212222711201</v>
      </c>
      <c r="N33" s="35">
        <v>1001.7383858252548</v>
      </c>
      <c r="O33" s="35">
        <v>763.16639628561722</v>
      </c>
      <c r="P33" s="34">
        <v>219.22453007196944</v>
      </c>
      <c r="Q33" s="35" t="s">
        <v>43</v>
      </c>
      <c r="R33" s="35" t="s">
        <v>43</v>
      </c>
      <c r="S33" s="35" t="s">
        <v>43</v>
      </c>
      <c r="T33" s="35">
        <v>634.10355468223077</v>
      </c>
      <c r="U33" s="35" t="s">
        <v>43</v>
      </c>
      <c r="V33" s="35">
        <v>735.93021222808352</v>
      </c>
      <c r="W33" s="35">
        <v>858.45020249895663</v>
      </c>
      <c r="X33" s="38">
        <v>915.27430706895461</v>
      </c>
    </row>
    <row r="34" spans="2:24" ht="40.15" customHeight="1">
      <c r="B34" s="240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0.87223137540189244</v>
      </c>
      <c r="H34" s="43">
        <f>H33/H32</f>
        <v>0.89009009928207494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0.89322394529249272</v>
      </c>
      <c r="N34" s="43">
        <f>N33/N32</f>
        <v>0.87107685723935202</v>
      </c>
      <c r="O34" s="43">
        <f>O33/O32</f>
        <v>0.88740278637862469</v>
      </c>
      <c r="P34" s="42">
        <f>P33/P32</f>
        <v>0.86776376486821238</v>
      </c>
      <c r="Q34" s="43" t="s">
        <v>43</v>
      </c>
      <c r="R34" s="43" t="s">
        <v>43</v>
      </c>
      <c r="S34" s="43" t="s">
        <v>43</v>
      </c>
      <c r="T34" s="43">
        <f>T33/T32</f>
        <v>0.88638131299666656</v>
      </c>
      <c r="U34" s="43" t="s">
        <v>43</v>
      </c>
      <c r="V34" s="43">
        <f>V33/V32</f>
        <v>0.89203662088252544</v>
      </c>
      <c r="W34" s="43">
        <f>W33/W32</f>
        <v>0.88570258987987582</v>
      </c>
      <c r="X34" s="46">
        <f>X33/X32</f>
        <v>0.87168981625614728</v>
      </c>
    </row>
    <row r="35" spans="2:24" ht="17.25" customHeight="1">
      <c r="B35" s="225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0.34819444444444442</v>
      </c>
      <c r="H35" s="48">
        <v>0.25016203703703704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0.25</v>
      </c>
      <c r="N35" s="48">
        <v>0.16681712962962963</v>
      </c>
      <c r="O35" s="48">
        <v>0.2502199074074074</v>
      </c>
      <c r="P35" s="47">
        <v>0.70854166666666663</v>
      </c>
      <c r="Q35" s="48" t="s">
        <v>43</v>
      </c>
      <c r="R35" s="48" t="s">
        <v>43</v>
      </c>
      <c r="S35" s="48" t="s">
        <v>43</v>
      </c>
      <c r="T35" s="48">
        <v>0.70833333333333337</v>
      </c>
      <c r="U35" s="48" t="s">
        <v>43</v>
      </c>
      <c r="V35" s="48">
        <v>0.70833333333333337</v>
      </c>
      <c r="W35" s="48">
        <v>0.70853009259259259</v>
      </c>
      <c r="X35" s="50">
        <v>0.70833333333333337</v>
      </c>
    </row>
    <row r="36" spans="2:24" ht="17.25" customHeight="1">
      <c r="B36" s="226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0.50694444444444442</v>
      </c>
      <c r="H36" s="48">
        <v>0.30658564814814815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0.44126157407407407</v>
      </c>
      <c r="N36" s="48">
        <v>0.42916666666666664</v>
      </c>
      <c r="O36" s="48">
        <v>0.41111111111111109</v>
      </c>
      <c r="P36" s="47">
        <v>0.82361111111111107</v>
      </c>
      <c r="Q36" s="48" t="s">
        <v>43</v>
      </c>
      <c r="R36" s="48" t="s">
        <v>43</v>
      </c>
      <c r="S36" s="48" t="s">
        <v>43</v>
      </c>
      <c r="T36" s="48">
        <v>0.90494212962962961</v>
      </c>
      <c r="U36" s="48" t="s">
        <v>43</v>
      </c>
      <c r="V36" s="48">
        <v>0.91628472222222224</v>
      </c>
      <c r="W36" s="48">
        <v>1.0224768518518519</v>
      </c>
      <c r="X36" s="50">
        <v>1.0270833333333333</v>
      </c>
    </row>
    <row r="37" spans="2:24" ht="17.25" customHeight="1">
      <c r="B37" s="226" t="s">
        <v>54</v>
      </c>
      <c r="C37" s="227"/>
      <c r="D37" s="64" t="s">
        <v>43</v>
      </c>
      <c r="E37" s="64" t="s">
        <v>43</v>
      </c>
      <c r="F37" s="64" t="s">
        <v>43</v>
      </c>
      <c r="G37" s="64">
        <v>12.6</v>
      </c>
      <c r="H37" s="64">
        <v>6</v>
      </c>
      <c r="I37" s="64" t="s">
        <v>43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4</v>
      </c>
      <c r="W37" s="64">
        <v>3.25</v>
      </c>
      <c r="X37" s="67">
        <v>3.3333333333333335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8F10-0423-4819-9A46-D694779A278F}">
  <sheetPr>
    <tabColor theme="9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pane="bottomLeft" activeCell="P31" sqref="P31"/>
      <selection activeCell="P31" sqref="P31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SUM(F5:F174)</f>
        <v>118376</v>
      </c>
      <c r="E1" s="94" t="s">
        <v>4</v>
      </c>
      <c r="F1" s="95">
        <f>SUM(G5:G174)</f>
        <v>2339322.0599999996</v>
      </c>
      <c r="G1" s="96" t="s">
        <v>85</v>
      </c>
      <c r="H1" s="97">
        <f>L21+L38+L55+L72+L89+L106+L123+L140+L157+L174</f>
        <v>58.766666666666673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46012</v>
      </c>
      <c r="B2" s="353"/>
      <c r="C2" s="98" t="s">
        <v>41</v>
      </c>
      <c r="D2" s="99">
        <f>AVERAGE(N21,N38,N55,N72,N89,N106,N123,N140,N157,N174)</f>
        <v>644.11349482642538</v>
      </c>
      <c r="E2" s="99" t="s">
        <v>92</v>
      </c>
      <c r="F2" s="100">
        <f>F1/D1</f>
        <v>19.761793437859023</v>
      </c>
      <c r="G2" s="101" t="s">
        <v>93</v>
      </c>
      <c r="H2" s="102">
        <f>COUNT(H5:H174)</f>
        <v>3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16" t="s">
        <v>115</v>
      </c>
      <c r="B5" s="106" t="s">
        <v>116</v>
      </c>
      <c r="C5" s="306" t="s">
        <v>117</v>
      </c>
      <c r="D5" s="307"/>
      <c r="E5" s="107">
        <v>19.7</v>
      </c>
      <c r="F5" s="108">
        <v>960</v>
      </c>
      <c r="G5" s="109">
        <f t="shared" ref="G5:G9" si="0">E5*F5</f>
        <v>18912</v>
      </c>
      <c r="H5" s="26"/>
      <c r="I5" s="110">
        <v>6</v>
      </c>
      <c r="J5" s="111">
        <v>2500</v>
      </c>
      <c r="K5" s="112">
        <f t="shared" ref="K5:K9" si="1">J5/I5</f>
        <v>416.66666666666669</v>
      </c>
      <c r="L5" s="113">
        <v>6</v>
      </c>
      <c r="M5" s="111">
        <f>F5/V5*60</f>
        <v>2249.9999999999995</v>
      </c>
      <c r="N5" s="112">
        <f>M5/L5</f>
        <v>374.99999999999994</v>
      </c>
      <c r="O5" s="114">
        <f>L5-I5</f>
        <v>0</v>
      </c>
      <c r="P5" s="115">
        <f>N5-K5</f>
        <v>-41.666666666666742</v>
      </c>
      <c r="Q5" s="116">
        <f>N5/K5</f>
        <v>0.8999999999999998</v>
      </c>
      <c r="R5" s="308">
        <f>Q21</f>
        <v>0.87223137540189244</v>
      </c>
      <c r="S5" s="47">
        <v>0.34819444444444442</v>
      </c>
      <c r="T5" s="48">
        <v>0.3659722222222222</v>
      </c>
      <c r="U5" s="117">
        <v>5.3999999999999648</v>
      </c>
      <c r="V5" s="118">
        <v>25.600000000000005</v>
      </c>
      <c r="W5" s="119"/>
      <c r="X5" s="123"/>
      <c r="Y5" s="311"/>
      <c r="Z5" s="312"/>
      <c r="AA5" s="121">
        <f>M5-J5</f>
        <v>-250.00000000000045</v>
      </c>
      <c r="AB5" s="171">
        <f>M5/J5</f>
        <v>0.8999999999999998</v>
      </c>
      <c r="AC5" s="313">
        <f>AB21</f>
        <v>0.87223137540189244</v>
      </c>
    </row>
    <row r="6" spans="1:29" ht="15.75" customHeight="1">
      <c r="A6" s="317"/>
      <c r="B6" s="106" t="s">
        <v>118</v>
      </c>
      <c r="C6" s="298" t="s">
        <v>119</v>
      </c>
      <c r="D6" s="299"/>
      <c r="E6" s="107">
        <v>28.57</v>
      </c>
      <c r="F6" s="108">
        <v>3075</v>
      </c>
      <c r="G6" s="109">
        <f t="shared" si="0"/>
        <v>87852.75</v>
      </c>
      <c r="H6" s="26"/>
      <c r="I6" s="110">
        <v>12</v>
      </c>
      <c r="J6" s="111">
        <v>3600</v>
      </c>
      <c r="K6" s="112">
        <f t="shared" si="1"/>
        <v>300</v>
      </c>
      <c r="L6" s="113">
        <v>12</v>
      </c>
      <c r="M6" s="111">
        <f>F6/V6*60</f>
        <v>3109.5505617977542</v>
      </c>
      <c r="N6" s="112">
        <f>M6/L6</f>
        <v>259.1292134831462</v>
      </c>
      <c r="O6" s="114">
        <f>L6-I6</f>
        <v>0</v>
      </c>
      <c r="P6" s="115">
        <f>N6-K6</f>
        <v>-40.870786516853798</v>
      </c>
      <c r="Q6" s="116">
        <f>N6/K6</f>
        <v>0.86376404494382064</v>
      </c>
      <c r="R6" s="309"/>
      <c r="S6" s="47">
        <v>0.36944444444444446</v>
      </c>
      <c r="T6" s="48">
        <v>0.41064814814814815</v>
      </c>
      <c r="U6" s="117">
        <v>5.0000000000000622</v>
      </c>
      <c r="V6" s="118">
        <v>59.333333333333307</v>
      </c>
      <c r="W6" s="119"/>
      <c r="X6" s="123"/>
      <c r="Y6" s="300"/>
      <c r="Z6" s="301"/>
      <c r="AA6" s="124">
        <f>M6-J6</f>
        <v>-490.4494382022458</v>
      </c>
      <c r="AB6" s="116">
        <f>M6/J6</f>
        <v>0.86376404494382064</v>
      </c>
      <c r="AC6" s="314"/>
    </row>
    <row r="7" spans="1:29" ht="15.75" customHeight="1">
      <c r="A7" s="317"/>
      <c r="B7" s="106" t="s">
        <v>116</v>
      </c>
      <c r="C7" s="298" t="s">
        <v>120</v>
      </c>
      <c r="D7" s="299"/>
      <c r="E7" s="107">
        <v>29.85</v>
      </c>
      <c r="F7" s="108">
        <v>2492</v>
      </c>
      <c r="G7" s="109">
        <f t="shared" si="0"/>
        <v>74386.2</v>
      </c>
      <c r="H7" s="26"/>
      <c r="I7" s="110">
        <v>17</v>
      </c>
      <c r="J7" s="111">
        <v>3600</v>
      </c>
      <c r="K7" s="112">
        <f t="shared" si="1"/>
        <v>211.76470588235293</v>
      </c>
      <c r="L7" s="113">
        <v>17</v>
      </c>
      <c r="M7" s="111">
        <f>F7/V7*60</f>
        <v>3118.248175182478</v>
      </c>
      <c r="N7" s="112">
        <f>M7/L7</f>
        <v>183.42636324602813</v>
      </c>
      <c r="O7" s="114">
        <f>L7-I7</f>
        <v>0</v>
      </c>
      <c r="P7" s="115">
        <f>N7-K7</f>
        <v>-28.338342636324796</v>
      </c>
      <c r="Q7" s="116">
        <f>N7/K7</f>
        <v>0.86618004866179954</v>
      </c>
      <c r="R7" s="309"/>
      <c r="S7" s="47">
        <v>0.41392361111111109</v>
      </c>
      <c r="T7" s="48">
        <v>0.44722222222222224</v>
      </c>
      <c r="U7" s="117">
        <v>4.7166666666666313</v>
      </c>
      <c r="V7" s="118">
        <v>47.95000000000006</v>
      </c>
      <c r="W7" s="119"/>
      <c r="X7" s="123"/>
      <c r="Y7" s="300"/>
      <c r="Z7" s="301"/>
      <c r="AA7" s="124">
        <f>M7-J7</f>
        <v>-481.75182481752199</v>
      </c>
      <c r="AB7" s="116">
        <f>M7/J7</f>
        <v>0.86618004866179943</v>
      </c>
      <c r="AC7" s="314"/>
    </row>
    <row r="8" spans="1:29" ht="15.75" customHeight="1">
      <c r="A8" s="317"/>
      <c r="B8" s="106" t="s">
        <v>116</v>
      </c>
      <c r="C8" s="298" t="s">
        <v>121</v>
      </c>
      <c r="D8" s="299"/>
      <c r="E8" s="107">
        <v>29.52</v>
      </c>
      <c r="F8" s="108">
        <v>2293</v>
      </c>
      <c r="G8" s="109">
        <f t="shared" si="0"/>
        <v>67689.36</v>
      </c>
      <c r="H8" s="13"/>
      <c r="I8" s="110">
        <v>17</v>
      </c>
      <c r="J8" s="111">
        <v>3600</v>
      </c>
      <c r="K8" s="112">
        <f t="shared" si="1"/>
        <v>211.76470588235293</v>
      </c>
      <c r="L8" s="126">
        <v>17</v>
      </c>
      <c r="M8" s="111">
        <f>F8/V8*60</f>
        <v>3117.3716012084592</v>
      </c>
      <c r="N8" s="112">
        <f>M8/L8</f>
        <v>183.37480007108584</v>
      </c>
      <c r="O8" s="114">
        <f>L8-I8</f>
        <v>0</v>
      </c>
      <c r="P8" s="115">
        <f>N8-K8</f>
        <v>-28.389905811267084</v>
      </c>
      <c r="Q8" s="116">
        <f>N8/K8</f>
        <v>0.86593655589123875</v>
      </c>
      <c r="R8" s="309"/>
      <c r="S8" s="47">
        <v>0.45069444444444445</v>
      </c>
      <c r="T8" s="48">
        <v>0.4813425925925926</v>
      </c>
      <c r="U8" s="117">
        <v>4.9999999999999822</v>
      </c>
      <c r="V8" s="118">
        <v>44.133333333333333</v>
      </c>
      <c r="W8" s="119"/>
      <c r="X8" s="123"/>
      <c r="Y8" s="300"/>
      <c r="Z8" s="301"/>
      <c r="AA8" s="124">
        <f>M8-J8</f>
        <v>-482.6283987915408</v>
      </c>
      <c r="AB8" s="116">
        <f>M8/J8</f>
        <v>0.86593655589123864</v>
      </c>
      <c r="AC8" s="314"/>
    </row>
    <row r="9" spans="1:29" ht="15.75" customHeight="1">
      <c r="A9" s="317"/>
      <c r="B9" s="106" t="s">
        <v>116</v>
      </c>
      <c r="C9" s="298" t="s">
        <v>122</v>
      </c>
      <c r="D9" s="299"/>
      <c r="E9" s="107">
        <v>25.64</v>
      </c>
      <c r="F9" s="108">
        <v>1675</v>
      </c>
      <c r="G9" s="129">
        <f t="shared" si="0"/>
        <v>42947</v>
      </c>
      <c r="H9" s="130"/>
      <c r="I9" s="110">
        <v>11</v>
      </c>
      <c r="J9" s="111">
        <v>3600</v>
      </c>
      <c r="K9" s="112">
        <f t="shared" si="1"/>
        <v>327.27272727272725</v>
      </c>
      <c r="L9" s="113">
        <v>11</v>
      </c>
      <c r="M9" s="111">
        <f>F9/V9*60</f>
        <v>3145.5399061032904</v>
      </c>
      <c r="N9" s="112">
        <f>M9/L9</f>
        <v>285.95817328211729</v>
      </c>
      <c r="O9" s="114">
        <f>L9-I9</f>
        <v>0</v>
      </c>
      <c r="P9" s="115">
        <f>N9-K9</f>
        <v>-41.314553990609966</v>
      </c>
      <c r="Q9" s="116">
        <f>N9/K9</f>
        <v>0.87376108502869176</v>
      </c>
      <c r="R9" s="309"/>
      <c r="S9" s="47">
        <v>0.48475694444444445</v>
      </c>
      <c r="T9" s="48">
        <v>0.50694444444444442</v>
      </c>
      <c r="U9" s="117">
        <v>4.9166666666666625</v>
      </c>
      <c r="V9" s="118">
        <v>31.94999999999996</v>
      </c>
      <c r="W9" s="119"/>
      <c r="X9" s="123"/>
      <c r="Y9" s="300"/>
      <c r="Z9" s="301"/>
      <c r="AA9" s="124">
        <f>M9-J9</f>
        <v>-454.46009389670962</v>
      </c>
      <c r="AB9" s="116">
        <f>M9/J9</f>
        <v>0.87376108502869176</v>
      </c>
      <c r="AC9" s="314"/>
    </row>
    <row r="10" spans="1:29" ht="15.75" customHeight="1">
      <c r="A10" s="317"/>
      <c r="B10" s="106"/>
      <c r="C10" s="298"/>
      <c r="D10" s="299"/>
      <c r="E10" s="107"/>
      <c r="F10" s="108"/>
      <c r="G10" s="129"/>
      <c r="H10" s="68"/>
      <c r="I10" s="110"/>
      <c r="J10" s="111"/>
      <c r="K10" s="112"/>
      <c r="L10" s="126"/>
      <c r="M10" s="111"/>
      <c r="N10" s="112"/>
      <c r="O10" s="131"/>
      <c r="P10" s="132"/>
      <c r="Q10" s="133"/>
      <c r="R10" s="309"/>
      <c r="S10" s="47"/>
      <c r="T10" s="48"/>
      <c r="U10" s="117"/>
      <c r="V10" s="118"/>
      <c r="W10" s="119"/>
      <c r="X10" s="123"/>
      <c r="Y10" s="300"/>
      <c r="Z10" s="301"/>
      <c r="AA10" s="124"/>
      <c r="AB10" s="116"/>
      <c r="AC10" s="314"/>
    </row>
    <row r="11" spans="1:29" ht="15.75" customHeight="1">
      <c r="A11" s="317"/>
      <c r="B11" s="106"/>
      <c r="C11" s="298"/>
      <c r="D11" s="299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47"/>
      <c r="T11" s="48"/>
      <c r="U11" s="117"/>
      <c r="V11" s="118"/>
      <c r="W11" s="119"/>
      <c r="X11" s="123"/>
      <c r="Y11" s="300"/>
      <c r="Z11" s="301"/>
      <c r="AA11" s="124"/>
      <c r="AB11" s="116"/>
      <c r="AC11" s="314"/>
    </row>
    <row r="12" spans="1:29" ht="15.75" customHeight="1">
      <c r="A12" s="317"/>
      <c r="B12" s="106"/>
      <c r="C12" s="298"/>
      <c r="D12" s="299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47"/>
      <c r="T12" s="48"/>
      <c r="U12" s="117"/>
      <c r="V12" s="118"/>
      <c r="W12" s="119"/>
      <c r="X12" s="135"/>
      <c r="Y12" s="300"/>
      <c r="Z12" s="301"/>
      <c r="AA12" s="124"/>
      <c r="AB12" s="116"/>
      <c r="AC12" s="314"/>
    </row>
    <row r="13" spans="1:29" ht="15.75" customHeight="1">
      <c r="A13" s="317"/>
      <c r="B13" s="106"/>
      <c r="C13" s="298"/>
      <c r="D13" s="299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47"/>
      <c r="T13" s="48"/>
      <c r="U13" s="117"/>
      <c r="V13" s="118"/>
      <c r="W13" s="119"/>
      <c r="X13" s="135"/>
      <c r="Y13" s="300"/>
      <c r="Z13" s="301"/>
      <c r="AA13" s="124"/>
      <c r="AB13" s="116"/>
      <c r="AC13" s="314"/>
    </row>
    <row r="14" spans="1:29" ht="15.75" customHeight="1">
      <c r="A14" s="317"/>
      <c r="B14" s="106"/>
      <c r="C14" s="298"/>
      <c r="D14" s="299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47"/>
      <c r="T14" s="48"/>
      <c r="U14" s="117"/>
      <c r="V14" s="118"/>
      <c r="W14" s="119"/>
      <c r="X14" s="135"/>
      <c r="Y14" s="300"/>
      <c r="Z14" s="301"/>
      <c r="AA14" s="124"/>
      <c r="AB14" s="116"/>
      <c r="AC14" s="314"/>
    </row>
    <row r="15" spans="1:29" ht="15.75" customHeight="1">
      <c r="A15" s="317"/>
      <c r="B15" s="106"/>
      <c r="C15" s="298"/>
      <c r="D15" s="299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47"/>
      <c r="T15" s="48"/>
      <c r="U15" s="117"/>
      <c r="V15" s="118"/>
      <c r="W15" s="119"/>
      <c r="X15" s="135"/>
      <c r="Y15" s="300"/>
      <c r="Z15" s="301"/>
      <c r="AA15" s="124"/>
      <c r="AB15" s="116"/>
      <c r="AC15" s="314"/>
    </row>
    <row r="16" spans="1:29" ht="15.75" customHeight="1">
      <c r="A16" s="317"/>
      <c r="B16" s="106"/>
      <c r="C16" s="298"/>
      <c r="D16" s="299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47"/>
      <c r="T16" s="48"/>
      <c r="U16" s="117"/>
      <c r="V16" s="118"/>
      <c r="W16" s="119"/>
      <c r="X16" s="135"/>
      <c r="Y16" s="300"/>
      <c r="Z16" s="301"/>
      <c r="AA16" s="124"/>
      <c r="AB16" s="116"/>
      <c r="AC16" s="314"/>
    </row>
    <row r="17" spans="1:29" ht="15.75" customHeight="1">
      <c r="A17" s="317"/>
      <c r="B17" s="106"/>
      <c r="C17" s="298"/>
      <c r="D17" s="299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47"/>
      <c r="T17" s="48"/>
      <c r="U17" s="117"/>
      <c r="V17" s="118"/>
      <c r="W17" s="119"/>
      <c r="X17" s="135"/>
      <c r="Y17" s="300"/>
      <c r="Z17" s="301"/>
      <c r="AA17" s="124"/>
      <c r="AB17" s="116"/>
      <c r="AC17" s="314"/>
    </row>
    <row r="18" spans="1:29" ht="15.75" customHeight="1">
      <c r="A18" s="317"/>
      <c r="B18" s="106"/>
      <c r="C18" s="298"/>
      <c r="D18" s="299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47"/>
      <c r="T18" s="48"/>
      <c r="U18" s="117"/>
      <c r="V18" s="118"/>
      <c r="W18" s="119"/>
      <c r="X18" s="135"/>
      <c r="Y18" s="300"/>
      <c r="Z18" s="301"/>
      <c r="AA18" s="124"/>
      <c r="AB18" s="116"/>
      <c r="AC18" s="314"/>
    </row>
    <row r="19" spans="1:29" ht="15.75" customHeight="1">
      <c r="A19" s="317"/>
      <c r="B19" s="106"/>
      <c r="C19" s="298"/>
      <c r="D19" s="299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47"/>
      <c r="T19" s="48"/>
      <c r="U19" s="117"/>
      <c r="V19" s="118"/>
      <c r="W19" s="119"/>
      <c r="X19" s="135"/>
      <c r="Y19" s="300"/>
      <c r="Z19" s="301"/>
      <c r="AA19" s="124"/>
      <c r="AB19" s="116"/>
      <c r="AC19" s="314"/>
    </row>
    <row r="20" spans="1:29" ht="15.75" customHeight="1">
      <c r="A20" s="317"/>
      <c r="B20" s="178"/>
      <c r="C20" s="298"/>
      <c r="D20" s="299"/>
      <c r="E20" s="179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301"/>
      <c r="AA20" s="180"/>
      <c r="AB20" s="133"/>
      <c r="AC20" s="314"/>
    </row>
    <row r="21" spans="1:29" ht="15.75" customHeight="1" thickBot="1">
      <c r="A21" s="318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12.6</v>
      </c>
      <c r="J21" s="148">
        <f t="shared" si="2"/>
        <v>3380</v>
      </c>
      <c r="K21" s="149">
        <f t="shared" ref="K21" si="3">J21/I21</f>
        <v>268.25396825396825</v>
      </c>
      <c r="L21" s="147">
        <f t="shared" ref="L21:M21" si="4">AVERAGE(L5:L20)</f>
        <v>12.6</v>
      </c>
      <c r="M21" s="148">
        <f t="shared" si="4"/>
        <v>2948.1420488583963</v>
      </c>
      <c r="N21" s="149">
        <f>M21/L21</f>
        <v>233.97952768717431</v>
      </c>
      <c r="O21" s="150">
        <f>L21-I21</f>
        <v>0</v>
      </c>
      <c r="P21" s="151">
        <f>N21-K21</f>
        <v>-34.274440566793942</v>
      </c>
      <c r="Q21" s="152">
        <f>N21/K21</f>
        <v>0.87223137540189244</v>
      </c>
      <c r="R21" s="310"/>
      <c r="S21" s="153">
        <f>S5</f>
        <v>0.34819444444444442</v>
      </c>
      <c r="T21" s="154">
        <f>INDEX(T5:T20,COUNTA(T5:T20))</f>
        <v>0.50694444444444442</v>
      </c>
      <c r="U21" s="155"/>
      <c r="V21" s="181"/>
      <c r="W21" s="182"/>
      <c r="X21" s="149"/>
      <c r="Y21" s="296"/>
      <c r="Z21" s="297"/>
      <c r="AA21" s="183">
        <f>M21-J21</f>
        <v>-431.85795114160373</v>
      </c>
      <c r="AB21" s="152">
        <f>M21/J21</f>
        <v>0.87223137540189244</v>
      </c>
      <c r="AC21" s="315"/>
    </row>
    <row r="22" spans="1:29" ht="15.75" customHeight="1">
      <c r="A22" s="302" t="s">
        <v>125</v>
      </c>
      <c r="B22" s="120" t="s">
        <v>116</v>
      </c>
      <c r="C22" s="306" t="s">
        <v>126</v>
      </c>
      <c r="D22" s="307"/>
      <c r="E22" s="162">
        <v>14.03</v>
      </c>
      <c r="F22" s="103">
        <v>1457</v>
      </c>
      <c r="G22" s="163">
        <f t="shared" ref="G22:G23" si="5">E22*F22</f>
        <v>20441.71</v>
      </c>
      <c r="H22" s="164"/>
      <c r="I22" s="165">
        <v>6</v>
      </c>
      <c r="J22" s="166">
        <v>2600</v>
      </c>
      <c r="K22" s="167">
        <f>J22/I22</f>
        <v>433.33333333333331</v>
      </c>
      <c r="L22" s="168">
        <v>6</v>
      </c>
      <c r="M22" s="166">
        <f>F22/V22*60</f>
        <v>2314.739629302735</v>
      </c>
      <c r="N22" s="167">
        <f>M22/L22</f>
        <v>385.78993821712248</v>
      </c>
      <c r="O22" s="169">
        <f>L22-I22</f>
        <v>0</v>
      </c>
      <c r="P22" s="170">
        <f>N22-K22</f>
        <v>-47.543395116210831</v>
      </c>
      <c r="Q22" s="171">
        <f>N22/K22</f>
        <v>0.89028447280874423</v>
      </c>
      <c r="R22" s="308">
        <f>Q38</f>
        <v>0.89009009928207494</v>
      </c>
      <c r="S22" s="172">
        <v>0.25016203703703704</v>
      </c>
      <c r="T22" s="173">
        <v>0.27638888888888891</v>
      </c>
      <c r="U22" s="174"/>
      <c r="V22" s="175">
        <v>37.76666666666668</v>
      </c>
      <c r="W22" s="173"/>
      <c r="X22" s="184"/>
      <c r="Y22" s="311"/>
      <c r="Z22" s="312"/>
      <c r="AA22" s="121">
        <f>M22-J22</f>
        <v>-285.26037069726499</v>
      </c>
      <c r="AB22" s="171">
        <f>M22/J22</f>
        <v>0.89028447280874423</v>
      </c>
      <c r="AC22" s="313">
        <f>AB38</f>
        <v>0.89009009928207483</v>
      </c>
    </row>
    <row r="23" spans="1:29" ht="15.75" customHeight="1">
      <c r="A23" s="303"/>
      <c r="B23" s="106" t="s">
        <v>116</v>
      </c>
      <c r="C23" s="298" t="s">
        <v>127</v>
      </c>
      <c r="D23" s="299"/>
      <c r="E23" s="107">
        <v>14.49</v>
      </c>
      <c r="F23" s="108">
        <v>1484</v>
      </c>
      <c r="G23" s="109">
        <f t="shared" si="5"/>
        <v>21503.16</v>
      </c>
      <c r="H23" s="26"/>
      <c r="I23" s="110">
        <v>6</v>
      </c>
      <c r="J23" s="111">
        <v>2600</v>
      </c>
      <c r="K23" s="112">
        <f t="shared" ref="K23" si="6">J23/I23</f>
        <v>433.33333333333331</v>
      </c>
      <c r="L23" s="113">
        <v>6</v>
      </c>
      <c r="M23" s="111">
        <f>F23/V23*60</f>
        <v>2313.7288869640543</v>
      </c>
      <c r="N23" s="112">
        <f>M23/L23</f>
        <v>385.62148116067573</v>
      </c>
      <c r="O23" s="114">
        <f>L23-I23</f>
        <v>0</v>
      </c>
      <c r="P23" s="115">
        <f>N23-K23</f>
        <v>-47.711852172657586</v>
      </c>
      <c r="Q23" s="116">
        <f>N23/K23</f>
        <v>0.88989572575540554</v>
      </c>
      <c r="R23" s="309"/>
      <c r="S23" s="47">
        <v>0.27986111111111112</v>
      </c>
      <c r="T23" s="48">
        <v>0.30658564814814815</v>
      </c>
      <c r="U23" s="117">
        <v>4.9999999999999822</v>
      </c>
      <c r="V23" s="118">
        <v>38.483333333333327</v>
      </c>
      <c r="W23" s="119"/>
      <c r="X23" s="13"/>
      <c r="Y23" s="300"/>
      <c r="Z23" s="301"/>
      <c r="AA23" s="124">
        <f>M23-J23</f>
        <v>-286.27111303594575</v>
      </c>
      <c r="AB23" s="116">
        <f>M23/J23</f>
        <v>0.88989572575540543</v>
      </c>
      <c r="AC23" s="314"/>
    </row>
    <row r="24" spans="1:29" ht="15.75" customHeight="1">
      <c r="A24" s="303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3"/>
      <c r="Y24" s="300"/>
      <c r="Z24" s="301"/>
      <c r="AA24" s="124"/>
      <c r="AB24" s="116"/>
      <c r="AC24" s="314"/>
    </row>
    <row r="25" spans="1:29" ht="15.75" customHeight="1">
      <c r="A25" s="303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04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3"/>
      <c r="Y26" s="300"/>
      <c r="Z26" s="301"/>
      <c r="AA26" s="124"/>
      <c r="AB26" s="116"/>
      <c r="AC26" s="314"/>
    </row>
    <row r="27" spans="1:29" ht="15.75" customHeight="1">
      <c r="A27" s="304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50"/>
      <c r="Y27" s="300"/>
      <c r="Z27" s="301"/>
      <c r="AA27" s="124"/>
      <c r="AB27" s="116"/>
      <c r="AC27" s="314"/>
    </row>
    <row r="28" spans="1:29" ht="15.75" customHeight="1">
      <c r="A28" s="304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04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04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127"/>
      <c r="T30" s="128"/>
      <c r="U30" s="117"/>
      <c r="V30" s="141"/>
      <c r="W30" s="119"/>
      <c r="X30" s="123"/>
      <c r="Y30" s="300"/>
      <c r="Z30" s="301"/>
      <c r="AA30" s="124"/>
      <c r="AB30" s="116"/>
      <c r="AC30" s="314"/>
    </row>
    <row r="31" spans="1:29" ht="15.75" customHeight="1">
      <c r="A31" s="304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127"/>
      <c r="T31" s="128"/>
      <c r="U31" s="117"/>
      <c r="V31" s="141"/>
      <c r="W31" s="134"/>
      <c r="X31" s="135"/>
      <c r="Y31" s="300"/>
      <c r="Z31" s="301"/>
      <c r="AA31" s="124"/>
      <c r="AB31" s="116"/>
      <c r="AC31" s="314"/>
    </row>
    <row r="32" spans="1:29" ht="15.75" customHeight="1">
      <c r="A32" s="304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127"/>
      <c r="T32" s="128"/>
      <c r="U32" s="117"/>
      <c r="V32" s="141"/>
      <c r="W32" s="134"/>
      <c r="X32" s="135"/>
      <c r="Y32" s="300"/>
      <c r="Z32" s="301"/>
      <c r="AA32" s="124"/>
      <c r="AB32" s="116"/>
      <c r="AC32" s="314"/>
    </row>
    <row r="33" spans="1:29" ht="15.75" customHeight="1">
      <c r="A33" s="304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127"/>
      <c r="T33" s="128"/>
      <c r="U33" s="117"/>
      <c r="V33" s="141"/>
      <c r="W33" s="134"/>
      <c r="X33" s="135"/>
      <c r="Y33" s="300"/>
      <c r="Z33" s="301"/>
      <c r="AA33" s="124"/>
      <c r="AB33" s="116"/>
      <c r="AC33" s="314"/>
    </row>
    <row r="34" spans="1:29" ht="15.75" customHeight="1">
      <c r="A34" s="304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127"/>
      <c r="T34" s="128"/>
      <c r="U34" s="117"/>
      <c r="V34" s="141"/>
      <c r="W34" s="134"/>
      <c r="X34" s="135"/>
      <c r="Y34" s="300"/>
      <c r="Z34" s="301"/>
      <c r="AA34" s="124"/>
      <c r="AB34" s="116"/>
      <c r="AC34" s="314"/>
    </row>
    <row r="35" spans="1:29" ht="15.75" customHeight="1">
      <c r="A35" s="304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127"/>
      <c r="T35" s="128"/>
      <c r="U35" s="117"/>
      <c r="V35" s="141"/>
      <c r="W35" s="134"/>
      <c r="X35" s="135"/>
      <c r="Y35" s="300"/>
      <c r="Z35" s="301"/>
      <c r="AA35" s="124"/>
      <c r="AB35" s="116"/>
      <c r="AC35" s="314"/>
    </row>
    <row r="36" spans="1:29" ht="15.75" customHeight="1">
      <c r="A36" s="304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127"/>
      <c r="T36" s="128"/>
      <c r="U36" s="117"/>
      <c r="V36" s="141"/>
      <c r="W36" s="134"/>
      <c r="X36" s="135"/>
      <c r="Y36" s="300"/>
      <c r="Z36" s="301"/>
      <c r="AA36" s="124"/>
      <c r="AB36" s="116"/>
      <c r="AC36" s="314"/>
    </row>
    <row r="37" spans="1:29" ht="15.75" customHeight="1">
      <c r="A37" s="304"/>
      <c r="B37" s="106"/>
      <c r="C37" s="298"/>
      <c r="D37" s="299"/>
      <c r="E37" s="185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05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6</v>
      </c>
      <c r="J38" s="148">
        <f t="shared" si="7"/>
        <v>2600</v>
      </c>
      <c r="K38" s="149">
        <f t="shared" ref="K38" si="8">J38/I38</f>
        <v>433.33333333333331</v>
      </c>
      <c r="L38" s="147">
        <f t="shared" ref="L38:M38" si="9">AVERAGE(L22:L37)</f>
        <v>6</v>
      </c>
      <c r="M38" s="148">
        <f t="shared" si="9"/>
        <v>2314.2342581333946</v>
      </c>
      <c r="N38" s="149">
        <f>M38/L38</f>
        <v>385.70570968889911</v>
      </c>
      <c r="O38" s="150">
        <f>L38-I38</f>
        <v>0</v>
      </c>
      <c r="P38" s="151">
        <f>N38-K38</f>
        <v>-47.627623644434209</v>
      </c>
      <c r="Q38" s="152">
        <f>N38/K38</f>
        <v>0.89009009928207494</v>
      </c>
      <c r="R38" s="310"/>
      <c r="S38" s="153">
        <f>S22</f>
        <v>0.25016203703703704</v>
      </c>
      <c r="T38" s="154">
        <f>INDEX(T22:T37,COUNTA(T22:T37))</f>
        <v>0.30658564814814815</v>
      </c>
      <c r="U38" s="155"/>
      <c r="V38" s="181"/>
      <c r="W38" s="182"/>
      <c r="X38" s="149"/>
      <c r="Y38" s="296"/>
      <c r="Z38" s="297"/>
      <c r="AA38" s="183">
        <f>M38-J38</f>
        <v>-285.76574186660537</v>
      </c>
      <c r="AB38" s="152">
        <f>M38/J38</f>
        <v>0.89009009928207483</v>
      </c>
      <c r="AC38" s="315"/>
    </row>
    <row r="39" spans="1:29" ht="15.75" customHeight="1">
      <c r="A39" s="316" t="s">
        <v>128</v>
      </c>
      <c r="B39" s="120" t="s">
        <v>118</v>
      </c>
      <c r="C39" s="306" t="s">
        <v>129</v>
      </c>
      <c r="D39" s="307"/>
      <c r="E39" s="162">
        <v>21.45</v>
      </c>
      <c r="F39" s="103">
        <v>2382</v>
      </c>
      <c r="G39" s="163">
        <f t="shared" ref="G39:G42" si="10">E39*F39</f>
        <v>51093.9</v>
      </c>
      <c r="H39" s="164"/>
      <c r="I39" s="165">
        <v>4</v>
      </c>
      <c r="J39" s="166">
        <v>3300</v>
      </c>
      <c r="K39" s="167">
        <f>J39/I39</f>
        <v>825</v>
      </c>
      <c r="L39" s="168">
        <v>4</v>
      </c>
      <c r="M39" s="166">
        <f>F39/V39*60</f>
        <v>2950.860289057121</v>
      </c>
      <c r="N39" s="167">
        <f>M39/L39</f>
        <v>737.71507226428025</v>
      </c>
      <c r="O39" s="169">
        <f>L39-I39</f>
        <v>0</v>
      </c>
      <c r="P39" s="170">
        <f>N39-K39</f>
        <v>-87.284927735719748</v>
      </c>
      <c r="Q39" s="171">
        <f>N39/K39</f>
        <v>0.89420008759306702</v>
      </c>
      <c r="R39" s="308">
        <f>Q55</f>
        <v>0.89322394529249272</v>
      </c>
      <c r="S39" s="172">
        <v>0.25</v>
      </c>
      <c r="T39" s="173">
        <v>0.28363425925925928</v>
      </c>
      <c r="U39" s="174"/>
      <c r="V39" s="175">
        <v>48.433333333333366</v>
      </c>
      <c r="W39" s="176"/>
      <c r="X39" s="177"/>
      <c r="Y39" s="311"/>
      <c r="Z39" s="312"/>
      <c r="AA39" s="121">
        <f>M39-J39</f>
        <v>-349.13971094287899</v>
      </c>
      <c r="AB39" s="171">
        <f>M39/J39</f>
        <v>0.89420008759306702</v>
      </c>
      <c r="AC39" s="313">
        <f>AB55</f>
        <v>0.89322394529249272</v>
      </c>
    </row>
    <row r="40" spans="1:29" ht="15.75" customHeight="1">
      <c r="A40" s="317"/>
      <c r="B40" s="106" t="s">
        <v>118</v>
      </c>
      <c r="C40" s="298" t="s">
        <v>130</v>
      </c>
      <c r="D40" s="299"/>
      <c r="E40" s="107">
        <v>22.28</v>
      </c>
      <c r="F40" s="108">
        <v>1366</v>
      </c>
      <c r="G40" s="109">
        <f t="shared" si="10"/>
        <v>30434.480000000003</v>
      </c>
      <c r="H40" s="26"/>
      <c r="I40" s="110">
        <v>5</v>
      </c>
      <c r="J40" s="111">
        <v>3300</v>
      </c>
      <c r="K40" s="112">
        <f t="shared" ref="K40:K42" si="11">J40/I40</f>
        <v>660</v>
      </c>
      <c r="L40" s="113">
        <v>5</v>
      </c>
      <c r="M40" s="111">
        <f>F40/V40*60</f>
        <v>2949.9700059988004</v>
      </c>
      <c r="N40" s="112">
        <f>M40/L40</f>
        <v>589.99400119976008</v>
      </c>
      <c r="O40" s="114">
        <f>L40-I40</f>
        <v>0</v>
      </c>
      <c r="P40" s="115">
        <f>N40-K40</f>
        <v>-70.005998800239922</v>
      </c>
      <c r="Q40" s="116">
        <f>N40/K40</f>
        <v>0.8939303048481213</v>
      </c>
      <c r="R40" s="309"/>
      <c r="S40" s="47">
        <v>0.28695601851851854</v>
      </c>
      <c r="T40" s="48">
        <v>0.30625000000000002</v>
      </c>
      <c r="U40" s="117">
        <v>4.783333333333335</v>
      </c>
      <c r="V40" s="118">
        <v>27.783333333333331</v>
      </c>
      <c r="W40" s="119"/>
      <c r="X40" s="123"/>
      <c r="Y40" s="300"/>
      <c r="Z40" s="301"/>
      <c r="AA40" s="124">
        <f>M40-J40</f>
        <v>-350.02999400119961</v>
      </c>
      <c r="AB40" s="116">
        <f>M40/J40</f>
        <v>0.8939303048481213</v>
      </c>
      <c r="AC40" s="314"/>
    </row>
    <row r="41" spans="1:29" ht="15.75" customHeight="1">
      <c r="A41" s="317"/>
      <c r="B41" s="106" t="s">
        <v>118</v>
      </c>
      <c r="C41" s="298" t="s">
        <v>131</v>
      </c>
      <c r="D41" s="299"/>
      <c r="E41" s="107">
        <v>17.89</v>
      </c>
      <c r="F41" s="108">
        <v>3405</v>
      </c>
      <c r="G41" s="109">
        <f t="shared" si="10"/>
        <v>60915.450000000004</v>
      </c>
      <c r="H41" s="26"/>
      <c r="I41" s="110">
        <v>4</v>
      </c>
      <c r="J41" s="111">
        <v>3300</v>
      </c>
      <c r="K41" s="112">
        <f t="shared" si="11"/>
        <v>825</v>
      </c>
      <c r="L41" s="113">
        <v>4</v>
      </c>
      <c r="M41" s="111">
        <f>F41/V41*60</f>
        <v>2947.3431113248375</v>
      </c>
      <c r="N41" s="112">
        <f>M41/L41</f>
        <v>736.83577783120938</v>
      </c>
      <c r="O41" s="114">
        <f>L41-I41</f>
        <v>0</v>
      </c>
      <c r="P41" s="115">
        <f>N41-K41</f>
        <v>-88.164222168790616</v>
      </c>
      <c r="Q41" s="116">
        <f>N41/K41</f>
        <v>0.89313427615904173</v>
      </c>
      <c r="R41" s="309"/>
      <c r="S41" s="47">
        <v>0.30972222222222223</v>
      </c>
      <c r="T41" s="48">
        <v>0.3578587962962963</v>
      </c>
      <c r="U41" s="117">
        <v>4.9999999999999822</v>
      </c>
      <c r="V41" s="118">
        <v>69.316666666666663</v>
      </c>
      <c r="W41" s="119"/>
      <c r="X41" s="123"/>
      <c r="Y41" s="300"/>
      <c r="Z41" s="301"/>
      <c r="AA41" s="124">
        <f>M41-J41</f>
        <v>-352.65688867516246</v>
      </c>
      <c r="AB41" s="116">
        <f>M41/J41</f>
        <v>0.89313427615904173</v>
      </c>
      <c r="AC41" s="314"/>
    </row>
    <row r="42" spans="1:29" ht="15.75" customHeight="1">
      <c r="A42" s="317"/>
      <c r="B42" s="106" t="s">
        <v>118</v>
      </c>
      <c r="C42" s="298" t="s">
        <v>133</v>
      </c>
      <c r="D42" s="299"/>
      <c r="E42" s="107">
        <v>16.66</v>
      </c>
      <c r="F42" s="108">
        <v>5660</v>
      </c>
      <c r="G42" s="109">
        <f t="shared" si="10"/>
        <v>94295.6</v>
      </c>
      <c r="H42" s="26"/>
      <c r="I42" s="110">
        <v>4</v>
      </c>
      <c r="J42" s="111">
        <v>3300</v>
      </c>
      <c r="K42" s="112">
        <f t="shared" si="11"/>
        <v>825</v>
      </c>
      <c r="L42" s="113">
        <v>4</v>
      </c>
      <c r="M42" s="111">
        <f>F42/V42*60</f>
        <v>2942.3826714801444</v>
      </c>
      <c r="N42" s="112">
        <f>M42/L42</f>
        <v>735.5956678700361</v>
      </c>
      <c r="O42" s="114">
        <f>L42-I42</f>
        <v>0</v>
      </c>
      <c r="P42" s="115">
        <f>N42-K42</f>
        <v>-89.404332129963905</v>
      </c>
      <c r="Q42" s="116">
        <f>N42/K42</f>
        <v>0.8916311125697407</v>
      </c>
      <c r="R42" s="309"/>
      <c r="S42" s="47">
        <v>0.3611111111111111</v>
      </c>
      <c r="T42" s="48">
        <v>0.44126157407407407</v>
      </c>
      <c r="U42" s="117">
        <v>4.6833333333333194</v>
      </c>
      <c r="V42" s="118">
        <v>115.41666666666667</v>
      </c>
      <c r="W42" s="119"/>
      <c r="X42" s="123"/>
      <c r="Y42" s="300"/>
      <c r="Z42" s="301"/>
      <c r="AA42" s="124">
        <f>M42-J42</f>
        <v>-357.61732851985562</v>
      </c>
      <c r="AB42" s="116">
        <f>M42/J42</f>
        <v>0.8916311125697407</v>
      </c>
      <c r="AC42" s="314"/>
    </row>
    <row r="43" spans="1:29" ht="15.75" customHeight="1">
      <c r="A43" s="317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23"/>
      <c r="Y43" s="300"/>
      <c r="Z43" s="301"/>
      <c r="AA43" s="124"/>
      <c r="AB43" s="116"/>
      <c r="AC43" s="314"/>
    </row>
    <row r="44" spans="1:29" ht="15.75" customHeight="1">
      <c r="A44" s="317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300"/>
      <c r="Z44" s="301"/>
      <c r="AA44" s="124"/>
      <c r="AB44" s="116"/>
      <c r="AC44" s="314"/>
    </row>
    <row r="45" spans="1:29" ht="15.75" customHeight="1">
      <c r="A45" s="317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17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17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17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300"/>
      <c r="Z48" s="301"/>
      <c r="AA48" s="124"/>
      <c r="AB48" s="116"/>
      <c r="AC48" s="314"/>
    </row>
    <row r="49" spans="1:29" ht="15.75" customHeight="1">
      <c r="A49" s="317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300"/>
      <c r="Z49" s="301"/>
      <c r="AA49" s="124"/>
      <c r="AB49" s="116"/>
      <c r="AC49" s="314"/>
    </row>
    <row r="50" spans="1:29" ht="15.75" customHeight="1">
      <c r="A50" s="317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300"/>
      <c r="Z50" s="301"/>
      <c r="AA50" s="124"/>
      <c r="AB50" s="116"/>
      <c r="AC50" s="314"/>
    </row>
    <row r="51" spans="1:29" ht="15.75" customHeight="1">
      <c r="A51" s="317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300"/>
      <c r="Z51" s="301"/>
      <c r="AA51" s="124"/>
      <c r="AB51" s="116"/>
      <c r="AC51" s="314"/>
    </row>
    <row r="52" spans="1:29" ht="15.75" customHeight="1">
      <c r="A52" s="317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119"/>
      <c r="X52" s="123"/>
      <c r="Y52" s="300"/>
      <c r="Z52" s="301"/>
      <c r="AA52" s="124"/>
      <c r="AB52" s="116"/>
      <c r="AC52" s="314"/>
    </row>
    <row r="53" spans="1:29" ht="15.75" customHeight="1">
      <c r="A53" s="317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119"/>
      <c r="X53" s="123"/>
      <c r="Y53" s="300"/>
      <c r="Z53" s="301"/>
      <c r="AA53" s="124"/>
      <c r="AB53" s="116"/>
      <c r="AC53" s="314"/>
    </row>
    <row r="54" spans="1:29" ht="15.75" customHeight="1">
      <c r="A54" s="317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18"/>
      <c r="B55" s="144" t="s">
        <v>124</v>
      </c>
      <c r="C55" s="295"/>
      <c r="D55" s="295"/>
      <c r="E55" s="145"/>
      <c r="F55" s="105"/>
      <c r="G55" s="146"/>
      <c r="H55" s="75"/>
      <c r="I55" s="147">
        <f t="shared" ref="I55:J55" si="12">AVERAGE(I39:I54)</f>
        <v>4.25</v>
      </c>
      <c r="J55" s="148">
        <f t="shared" si="12"/>
        <v>3300</v>
      </c>
      <c r="K55" s="149">
        <f t="shared" ref="K55" si="13">J55/I55</f>
        <v>776.47058823529414</v>
      </c>
      <c r="L55" s="147">
        <f t="shared" ref="L55:M55" si="14">AVERAGE(L39:L54)</f>
        <v>4.25</v>
      </c>
      <c r="M55" s="148">
        <f t="shared" si="14"/>
        <v>2947.6390194652258</v>
      </c>
      <c r="N55" s="149">
        <f>M55/L55</f>
        <v>693.56212222711201</v>
      </c>
      <c r="O55" s="150">
        <f>L55-I55</f>
        <v>0</v>
      </c>
      <c r="P55" s="151">
        <f>N55-K55</f>
        <v>-82.908466008182131</v>
      </c>
      <c r="Q55" s="152">
        <f>N55/K55</f>
        <v>0.89322394529249272</v>
      </c>
      <c r="R55" s="310"/>
      <c r="S55" s="153">
        <f>S39</f>
        <v>0.25</v>
      </c>
      <c r="T55" s="154">
        <f>INDEX(T39:T54,COUNTA(T39:T54))</f>
        <v>0.44126157407407407</v>
      </c>
      <c r="U55" s="155"/>
      <c r="V55" s="181"/>
      <c r="W55" s="105"/>
      <c r="X55" s="75"/>
      <c r="Y55" s="296"/>
      <c r="Z55" s="297"/>
      <c r="AA55" s="183">
        <f>M55-J55</f>
        <v>-352.36098053477417</v>
      </c>
      <c r="AB55" s="152">
        <f>M55/J55</f>
        <v>0.89322394529249272</v>
      </c>
      <c r="AC55" s="315"/>
    </row>
    <row r="56" spans="1:29" ht="15.75" customHeight="1">
      <c r="A56" s="302" t="s">
        <v>72</v>
      </c>
      <c r="B56" s="120" t="s">
        <v>118</v>
      </c>
      <c r="C56" s="306" t="s">
        <v>134</v>
      </c>
      <c r="D56" s="307"/>
      <c r="E56" s="162">
        <v>18.18</v>
      </c>
      <c r="F56" s="103">
        <v>1599</v>
      </c>
      <c r="G56" s="163">
        <f t="shared" ref="G56:G59" si="15">E56*F56</f>
        <v>29069.82</v>
      </c>
      <c r="H56" s="164"/>
      <c r="I56" s="165">
        <v>3</v>
      </c>
      <c r="J56" s="166">
        <v>3600</v>
      </c>
      <c r="K56" s="167">
        <f>J56/I56</f>
        <v>1200</v>
      </c>
      <c r="L56" s="168">
        <v>3</v>
      </c>
      <c r="M56" s="166">
        <f>F56/V56*60</f>
        <v>3116.621548456958</v>
      </c>
      <c r="N56" s="167">
        <f>M56/L56</f>
        <v>1038.8738494856527</v>
      </c>
      <c r="O56" s="169">
        <f>L56-I56</f>
        <v>0</v>
      </c>
      <c r="P56" s="170">
        <f>N56-K56</f>
        <v>-161.12615051434727</v>
      </c>
      <c r="Q56" s="171">
        <f>N56/K56</f>
        <v>0.86572820790471061</v>
      </c>
      <c r="R56" s="308">
        <f>Q72</f>
        <v>0.87107685723935202</v>
      </c>
      <c r="S56" s="172">
        <v>0.16681712962962963</v>
      </c>
      <c r="T56" s="173">
        <v>0.18819444444444444</v>
      </c>
      <c r="U56" s="174"/>
      <c r="V56" s="175">
        <v>30.783333333333324</v>
      </c>
      <c r="W56" s="176"/>
      <c r="X56" s="177"/>
      <c r="Y56" s="311"/>
      <c r="Z56" s="312"/>
      <c r="AA56" s="121">
        <f>M56-J56</f>
        <v>-483.37845154304205</v>
      </c>
      <c r="AB56" s="171">
        <f>M56/J56</f>
        <v>0.8657282079047105</v>
      </c>
      <c r="AC56" s="313">
        <f>AB72</f>
        <v>0.87107685723935202</v>
      </c>
    </row>
    <row r="57" spans="1:29" ht="15.75" customHeight="1">
      <c r="A57" s="303"/>
      <c r="B57" s="106" t="s">
        <v>118</v>
      </c>
      <c r="C57" s="298" t="s">
        <v>135</v>
      </c>
      <c r="D57" s="299"/>
      <c r="E57" s="107">
        <v>14.03</v>
      </c>
      <c r="F57" s="108">
        <v>5281</v>
      </c>
      <c r="G57" s="109">
        <f t="shared" si="15"/>
        <v>74092.429999999993</v>
      </c>
      <c r="H57" s="26"/>
      <c r="I57" s="110">
        <v>3</v>
      </c>
      <c r="J57" s="111">
        <v>3000</v>
      </c>
      <c r="K57" s="112">
        <f t="shared" ref="K57:K93" si="16">J57/I57</f>
        <v>1000</v>
      </c>
      <c r="L57" s="113">
        <v>3</v>
      </c>
      <c r="M57" s="111">
        <f>F57/V57*60</f>
        <v>2681.8451121455764</v>
      </c>
      <c r="N57" s="112">
        <f>M57/L57</f>
        <v>893.94837071519214</v>
      </c>
      <c r="O57" s="114">
        <f>L57-I57</f>
        <v>0</v>
      </c>
      <c r="P57" s="115">
        <f>N57-K57</f>
        <v>-106.05162928480786</v>
      </c>
      <c r="Q57" s="116">
        <f>N57/K57</f>
        <v>0.89394837071519218</v>
      </c>
      <c r="R57" s="309"/>
      <c r="S57" s="47">
        <v>0.1986111111111111</v>
      </c>
      <c r="T57" s="48">
        <v>0.28065972222222224</v>
      </c>
      <c r="U57" s="117">
        <v>14.999999999999986</v>
      </c>
      <c r="V57" s="118">
        <v>118.15000000000005</v>
      </c>
      <c r="W57" s="119"/>
      <c r="X57" s="123"/>
      <c r="Y57" s="300"/>
      <c r="Z57" s="301"/>
      <c r="AA57" s="124">
        <f>M57-J57</f>
        <v>-318.15488785442358</v>
      </c>
      <c r="AB57" s="116">
        <f>M57/J57</f>
        <v>0.89394837071519218</v>
      </c>
      <c r="AC57" s="314"/>
    </row>
    <row r="58" spans="1:29" ht="15.75" customHeight="1">
      <c r="A58" s="303"/>
      <c r="B58" s="106" t="s">
        <v>118</v>
      </c>
      <c r="C58" s="298" t="s">
        <v>136</v>
      </c>
      <c r="D58" s="299"/>
      <c r="E58" s="107">
        <v>18.18</v>
      </c>
      <c r="F58" s="108">
        <v>2664</v>
      </c>
      <c r="G58" s="109">
        <f t="shared" si="15"/>
        <v>48431.519999999997</v>
      </c>
      <c r="H58" s="26"/>
      <c r="I58" s="110">
        <v>3</v>
      </c>
      <c r="J58" s="111">
        <v>3600</v>
      </c>
      <c r="K58" s="112">
        <f t="shared" si="16"/>
        <v>1200</v>
      </c>
      <c r="L58" s="113">
        <v>3</v>
      </c>
      <c r="M58" s="111">
        <f>F58/V58*60</f>
        <v>3110.7362958157678</v>
      </c>
      <c r="N58" s="112">
        <f>M58/L58</f>
        <v>1036.912098605256</v>
      </c>
      <c r="O58" s="114">
        <f>L58-I58</f>
        <v>0</v>
      </c>
      <c r="P58" s="115">
        <f>N58-K58</f>
        <v>-163.08790139474399</v>
      </c>
      <c r="Q58" s="116">
        <f>N58/K58</f>
        <v>0.86409341550438001</v>
      </c>
      <c r="R58" s="309"/>
      <c r="S58" s="47">
        <v>0.29097222222222224</v>
      </c>
      <c r="T58" s="48">
        <v>0.32665509259259257</v>
      </c>
      <c r="U58" s="117">
        <v>14.850000000000003</v>
      </c>
      <c r="V58" s="118">
        <v>51.383333333333269</v>
      </c>
      <c r="W58" s="119"/>
      <c r="X58" s="123"/>
      <c r="Y58" s="300"/>
      <c r="Z58" s="301"/>
      <c r="AA58" s="124">
        <f>M58-J58</f>
        <v>-489.26370418423221</v>
      </c>
      <c r="AB58" s="116">
        <f>M58/J58</f>
        <v>0.8640934155043799</v>
      </c>
      <c r="AC58" s="314"/>
    </row>
    <row r="59" spans="1:29" ht="15.75" customHeight="1">
      <c r="A59" s="303"/>
      <c r="B59" s="106" t="s">
        <v>118</v>
      </c>
      <c r="C59" s="298" t="s">
        <v>137</v>
      </c>
      <c r="D59" s="299"/>
      <c r="E59" s="107">
        <v>14.28</v>
      </c>
      <c r="F59" s="108">
        <v>6888</v>
      </c>
      <c r="G59" s="109">
        <f t="shared" si="15"/>
        <v>98360.639999999999</v>
      </c>
      <c r="H59" s="26"/>
      <c r="I59" s="110">
        <v>3</v>
      </c>
      <c r="J59" s="111">
        <v>3600</v>
      </c>
      <c r="K59" s="112">
        <f t="shared" si="16"/>
        <v>1200</v>
      </c>
      <c r="L59" s="113">
        <v>3</v>
      </c>
      <c r="M59" s="111">
        <f>F59/V59*60</f>
        <v>3111.6576734847549</v>
      </c>
      <c r="N59" s="112">
        <f>M59/L59</f>
        <v>1037.2192244949183</v>
      </c>
      <c r="O59" s="114">
        <f>L59-I59</f>
        <v>0</v>
      </c>
      <c r="P59" s="115">
        <f>N59-K59</f>
        <v>-162.78077550508169</v>
      </c>
      <c r="Q59" s="116">
        <f>N59/K59</f>
        <v>0.86434935374576527</v>
      </c>
      <c r="R59" s="309"/>
      <c r="S59" s="47">
        <v>0.3369328703703704</v>
      </c>
      <c r="T59" s="48">
        <v>0.42916666666666664</v>
      </c>
      <c r="U59" s="117">
        <v>14.800000000000075</v>
      </c>
      <c r="V59" s="118">
        <v>132.81666666666661</v>
      </c>
      <c r="W59" s="119"/>
      <c r="X59" s="123"/>
      <c r="Y59" s="300"/>
      <c r="Z59" s="301"/>
      <c r="AA59" s="124">
        <f>M59-J59</f>
        <v>-488.34232651524508</v>
      </c>
      <c r="AB59" s="116">
        <f>M59/J59</f>
        <v>0.86434935374576527</v>
      </c>
      <c r="AC59" s="314"/>
    </row>
    <row r="60" spans="1:29" ht="15.75" customHeight="1">
      <c r="A60" s="304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300"/>
      <c r="Z60" s="301"/>
      <c r="AA60" s="124"/>
      <c r="AB60" s="116"/>
      <c r="AC60" s="314"/>
    </row>
    <row r="61" spans="1:29" ht="15.75" customHeight="1">
      <c r="A61" s="304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300"/>
      <c r="Z61" s="301"/>
      <c r="AA61" s="124"/>
      <c r="AB61" s="116"/>
      <c r="AC61" s="314"/>
    </row>
    <row r="62" spans="1:29" ht="15.75" customHeight="1">
      <c r="A62" s="304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23"/>
      <c r="Y62" s="300"/>
      <c r="Z62" s="301"/>
      <c r="AA62" s="124"/>
      <c r="AB62" s="116"/>
      <c r="AC62" s="314"/>
    </row>
    <row r="63" spans="1:29" ht="15.75" customHeight="1">
      <c r="A63" s="304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04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23"/>
      <c r="Y64" s="300"/>
      <c r="Z64" s="301"/>
      <c r="AA64" s="124"/>
      <c r="AB64" s="116"/>
      <c r="AC64" s="314"/>
    </row>
    <row r="65" spans="1:29" ht="15.75" customHeight="1">
      <c r="A65" s="304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23"/>
      <c r="Y65" s="300"/>
      <c r="Z65" s="301"/>
      <c r="AA65" s="124"/>
      <c r="AB65" s="116"/>
      <c r="AC65" s="314"/>
    </row>
    <row r="66" spans="1:29" ht="15.75" customHeight="1">
      <c r="A66" s="304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34"/>
      <c r="X66" s="135"/>
      <c r="Y66" s="300"/>
      <c r="Z66" s="301"/>
      <c r="AA66" s="124"/>
      <c r="AB66" s="116"/>
      <c r="AC66" s="314"/>
    </row>
    <row r="67" spans="1:29" ht="15.75" customHeight="1">
      <c r="A67" s="304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34"/>
      <c r="X67" s="135"/>
      <c r="Y67" s="300"/>
      <c r="Z67" s="301"/>
      <c r="AA67" s="124"/>
      <c r="AB67" s="116"/>
      <c r="AC67" s="314"/>
    </row>
    <row r="68" spans="1:29" ht="15.75" customHeight="1">
      <c r="A68" s="304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34"/>
      <c r="X68" s="135"/>
      <c r="Y68" s="300"/>
      <c r="Z68" s="301"/>
      <c r="AA68" s="124"/>
      <c r="AB68" s="116"/>
      <c r="AC68" s="314"/>
    </row>
    <row r="69" spans="1:29" ht="15.75" customHeight="1">
      <c r="A69" s="304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34"/>
      <c r="X69" s="135"/>
      <c r="Y69" s="300"/>
      <c r="Z69" s="301"/>
      <c r="AA69" s="124"/>
      <c r="AB69" s="116"/>
      <c r="AC69" s="314"/>
    </row>
    <row r="70" spans="1:29" ht="15.75" customHeight="1">
      <c r="A70" s="304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34"/>
      <c r="X70" s="135"/>
      <c r="Y70" s="300"/>
      <c r="Z70" s="301"/>
      <c r="AA70" s="124"/>
      <c r="AB70" s="116"/>
      <c r="AC70" s="314"/>
    </row>
    <row r="71" spans="1:29" ht="15.75" customHeight="1">
      <c r="A71" s="304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05"/>
      <c r="B72" s="144" t="s">
        <v>124</v>
      </c>
      <c r="C72" s="295"/>
      <c r="D72" s="295"/>
      <c r="E72" s="145"/>
      <c r="F72" s="105"/>
      <c r="G72" s="146"/>
      <c r="H72" s="75"/>
      <c r="I72" s="147">
        <f t="shared" ref="I72:J72" si="17">AVERAGE(I56:I71)</f>
        <v>3</v>
      </c>
      <c r="J72" s="148">
        <f t="shared" si="17"/>
        <v>3450</v>
      </c>
      <c r="K72" s="149">
        <f t="shared" ref="K72" si="18">J72/I72</f>
        <v>1150</v>
      </c>
      <c r="L72" s="147">
        <f t="shared" ref="L72:M72" si="19">AVERAGE(L56:L71)</f>
        <v>3</v>
      </c>
      <c r="M72" s="148">
        <f t="shared" si="19"/>
        <v>3005.2151574757645</v>
      </c>
      <c r="N72" s="149">
        <f>M72/L72</f>
        <v>1001.7383858252548</v>
      </c>
      <c r="O72" s="150">
        <f>L72-I72</f>
        <v>0</v>
      </c>
      <c r="P72" s="151">
        <f>N72-K72</f>
        <v>-148.2616141747452</v>
      </c>
      <c r="Q72" s="152">
        <f>N72/K72</f>
        <v>0.87107685723935202</v>
      </c>
      <c r="R72" s="310"/>
      <c r="S72" s="153">
        <f>S56</f>
        <v>0.16681712962962963</v>
      </c>
      <c r="T72" s="154">
        <f>INDEX(T56:T71,COUNTA(T56:T71))</f>
        <v>0.42916666666666664</v>
      </c>
      <c r="U72" s="155"/>
      <c r="V72" s="181"/>
      <c r="W72" s="105"/>
      <c r="X72" s="75"/>
      <c r="Y72" s="296"/>
      <c r="Z72" s="297"/>
      <c r="AA72" s="183">
        <f>M72-J72</f>
        <v>-444.7848425242355</v>
      </c>
      <c r="AB72" s="152">
        <f>M72/J72</f>
        <v>0.87107685723935202</v>
      </c>
      <c r="AC72" s="315"/>
    </row>
    <row r="73" spans="1:29" ht="15.75" customHeight="1">
      <c r="A73" s="316" t="s">
        <v>79</v>
      </c>
      <c r="B73" s="120" t="s">
        <v>118</v>
      </c>
      <c r="C73" s="306" t="s">
        <v>138</v>
      </c>
      <c r="D73" s="307"/>
      <c r="E73" s="162">
        <v>25.45</v>
      </c>
      <c r="F73" s="103">
        <v>1152</v>
      </c>
      <c r="G73" s="163">
        <f t="shared" ref="G73:G76" si="20">E73*F73</f>
        <v>29318.399999999998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2918.5080928923294</v>
      </c>
      <c r="N73" s="167">
        <f>M73/L73</f>
        <v>729.62702322308235</v>
      </c>
      <c r="O73" s="169">
        <f>L73-I73</f>
        <v>0</v>
      </c>
      <c r="P73" s="170">
        <f>N73-K73</f>
        <v>-95.372976776917653</v>
      </c>
      <c r="Q73" s="171">
        <f>N73/K73</f>
        <v>0.8843963917855544</v>
      </c>
      <c r="R73" s="308">
        <f>Q89</f>
        <v>0.88740278637862469</v>
      </c>
      <c r="S73" s="172">
        <v>0.2502199074074074</v>
      </c>
      <c r="T73" s="173">
        <v>0.26666666666666666</v>
      </c>
      <c r="U73" s="174"/>
      <c r="V73" s="175">
        <v>23.68333333333333</v>
      </c>
      <c r="W73" s="173"/>
      <c r="X73" s="184"/>
      <c r="Y73" s="311"/>
      <c r="Z73" s="312"/>
      <c r="AA73" s="121">
        <f>M73-J73</f>
        <v>-381.49190710767061</v>
      </c>
      <c r="AB73" s="171">
        <f>M73/J73</f>
        <v>0.8843963917855544</v>
      </c>
      <c r="AC73" s="313">
        <f>AB89</f>
        <v>0.88740278637862469</v>
      </c>
    </row>
    <row r="74" spans="1:29" ht="15.75" customHeight="1">
      <c r="A74" s="317"/>
      <c r="B74" s="106" t="s">
        <v>118</v>
      </c>
      <c r="C74" s="298" t="s">
        <v>139</v>
      </c>
      <c r="D74" s="299"/>
      <c r="E74" s="107">
        <v>25.03</v>
      </c>
      <c r="F74" s="108">
        <v>1849</v>
      </c>
      <c r="G74" s="109">
        <f t="shared" si="20"/>
        <v>46280.47</v>
      </c>
      <c r="H74" s="26"/>
      <c r="I74" s="110">
        <v>4</v>
      </c>
      <c r="J74" s="111">
        <v>3300</v>
      </c>
      <c r="K74" s="112">
        <f t="shared" si="16"/>
        <v>825</v>
      </c>
      <c r="L74" s="113">
        <v>4</v>
      </c>
      <c r="M74" s="111">
        <f>F74/V74*60</f>
        <v>2920.7547169811328</v>
      </c>
      <c r="N74" s="112">
        <f>M74/L74</f>
        <v>730.1886792452832</v>
      </c>
      <c r="O74" s="114">
        <f>L74-I74</f>
        <v>0</v>
      </c>
      <c r="P74" s="115">
        <f>N74-K74</f>
        <v>-94.811320754716803</v>
      </c>
      <c r="Q74" s="116">
        <f>N74/K74</f>
        <v>0.88507718696397963</v>
      </c>
      <c r="R74" s="309"/>
      <c r="S74" s="47">
        <v>0.27709490740740739</v>
      </c>
      <c r="T74" s="48">
        <v>0.3034722222222222</v>
      </c>
      <c r="U74" s="117">
        <v>15.016666666666643</v>
      </c>
      <c r="V74" s="118">
        <v>37.983333333333327</v>
      </c>
      <c r="W74" s="119"/>
      <c r="X74" s="13"/>
      <c r="Y74" s="300"/>
      <c r="Z74" s="301"/>
      <c r="AA74" s="124">
        <f>M74-J74</f>
        <v>-379.24528301886721</v>
      </c>
      <c r="AB74" s="116">
        <f>M74/J74</f>
        <v>0.88507718696397963</v>
      </c>
      <c r="AC74" s="314"/>
    </row>
    <row r="75" spans="1:29" ht="15.75" customHeight="1">
      <c r="A75" s="317"/>
      <c r="B75" s="106" t="s">
        <v>118</v>
      </c>
      <c r="C75" s="298" t="s">
        <v>140</v>
      </c>
      <c r="D75" s="299"/>
      <c r="E75" s="107">
        <v>24.82</v>
      </c>
      <c r="F75" s="108">
        <v>2040</v>
      </c>
      <c r="G75" s="109">
        <f t="shared" si="20"/>
        <v>50632.800000000003</v>
      </c>
      <c r="H75" s="26"/>
      <c r="I75" s="110">
        <v>4</v>
      </c>
      <c r="J75" s="111">
        <v>3300</v>
      </c>
      <c r="K75" s="112">
        <f t="shared" si="16"/>
        <v>825</v>
      </c>
      <c r="L75" s="113">
        <v>4</v>
      </c>
      <c r="M75" s="111">
        <f>F75/V75*60</f>
        <v>2922.4035017906908</v>
      </c>
      <c r="N75" s="112">
        <f>M75/L75</f>
        <v>730.60087544767271</v>
      </c>
      <c r="O75" s="114">
        <f>L75-I75</f>
        <v>0</v>
      </c>
      <c r="P75" s="115">
        <f>N75-K75</f>
        <v>-94.399124552327294</v>
      </c>
      <c r="Q75" s="116">
        <f>N75/K75</f>
        <v>0.88557681872445182</v>
      </c>
      <c r="R75" s="309"/>
      <c r="S75" s="47">
        <v>0.31396990740740743</v>
      </c>
      <c r="T75" s="48">
        <v>0.34305555555555556</v>
      </c>
      <c r="U75" s="117">
        <v>15.116666666666738</v>
      </c>
      <c r="V75" s="118">
        <v>41.883333333333297</v>
      </c>
      <c r="W75" s="119"/>
      <c r="X75" s="13"/>
      <c r="Y75" s="300"/>
      <c r="Z75" s="301"/>
      <c r="AA75" s="124">
        <f>M75-J75</f>
        <v>-377.59649820930917</v>
      </c>
      <c r="AB75" s="116">
        <f>M75/J75</f>
        <v>0.88557681872445182</v>
      </c>
      <c r="AC75" s="314"/>
    </row>
    <row r="76" spans="1:29" ht="15.75" customHeight="1">
      <c r="A76" s="317"/>
      <c r="B76" s="106" t="s">
        <v>118</v>
      </c>
      <c r="C76" s="298" t="s">
        <v>141</v>
      </c>
      <c r="D76" s="299"/>
      <c r="E76" s="107">
        <v>30</v>
      </c>
      <c r="F76" s="108">
        <v>3696</v>
      </c>
      <c r="G76" s="109">
        <f t="shared" si="20"/>
        <v>110880</v>
      </c>
      <c r="H76" s="26"/>
      <c r="I76" s="110">
        <v>3</v>
      </c>
      <c r="J76" s="111">
        <v>3000</v>
      </c>
      <c r="K76" s="112">
        <f t="shared" si="16"/>
        <v>1000</v>
      </c>
      <c r="L76" s="113">
        <v>3</v>
      </c>
      <c r="M76" s="111">
        <f>F76/V76*60</f>
        <v>2685.8296326201057</v>
      </c>
      <c r="N76" s="112">
        <f>M76/L76</f>
        <v>895.27654420670194</v>
      </c>
      <c r="O76" s="114">
        <f>L76-I76</f>
        <v>0</v>
      </c>
      <c r="P76" s="115">
        <f>N76-K76</f>
        <v>-104.72345579329806</v>
      </c>
      <c r="Q76" s="116">
        <f>N76/K76</f>
        <v>0.895276544206702</v>
      </c>
      <c r="R76" s="309"/>
      <c r="S76" s="47">
        <v>0.35377314814814814</v>
      </c>
      <c r="T76" s="48">
        <v>0.41111111111111109</v>
      </c>
      <c r="U76" s="117">
        <v>15.433333333333321</v>
      </c>
      <c r="V76" s="118">
        <v>82.566666666666649</v>
      </c>
      <c r="W76" s="119"/>
      <c r="X76" s="123"/>
      <c r="Y76" s="300"/>
      <c r="Z76" s="301"/>
      <c r="AA76" s="124">
        <f>M76-J76</f>
        <v>-314.17036737989429</v>
      </c>
      <c r="AB76" s="116">
        <f>M76/J76</f>
        <v>0.89527654420670189</v>
      </c>
      <c r="AC76" s="314"/>
    </row>
    <row r="77" spans="1:29" ht="15.75" customHeight="1">
      <c r="A77" s="317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17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50"/>
      <c r="Y78" s="300"/>
      <c r="Z78" s="301"/>
      <c r="AA78" s="124"/>
      <c r="AB78" s="116"/>
      <c r="AC78" s="314"/>
    </row>
    <row r="79" spans="1:29" ht="15.75" customHeight="1">
      <c r="A79" s="317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17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17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34"/>
      <c r="X81" s="135"/>
      <c r="Y81" s="300"/>
      <c r="Z81" s="301"/>
      <c r="AA81" s="124"/>
      <c r="AB81" s="116"/>
      <c r="AC81" s="314"/>
    </row>
    <row r="82" spans="1:29" ht="15.75" customHeight="1">
      <c r="A82" s="317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34"/>
      <c r="X82" s="135"/>
      <c r="Y82" s="300"/>
      <c r="Z82" s="301"/>
      <c r="AA82" s="124"/>
      <c r="AB82" s="116"/>
      <c r="AC82" s="314"/>
    </row>
    <row r="83" spans="1:29" ht="15.75" customHeight="1">
      <c r="A83" s="317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34"/>
      <c r="X83" s="135"/>
      <c r="Y83" s="300"/>
      <c r="Z83" s="301"/>
      <c r="AA83" s="124"/>
      <c r="AB83" s="116"/>
      <c r="AC83" s="314"/>
    </row>
    <row r="84" spans="1:29" ht="15.75" customHeight="1">
      <c r="A84" s="317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34"/>
      <c r="X84" s="135"/>
      <c r="Y84" s="300"/>
      <c r="Z84" s="301"/>
      <c r="AA84" s="124"/>
      <c r="AB84" s="116"/>
      <c r="AC84" s="314"/>
    </row>
    <row r="85" spans="1:29" ht="15.75" customHeight="1">
      <c r="A85" s="317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34"/>
      <c r="X85" s="135"/>
      <c r="Y85" s="300"/>
      <c r="Z85" s="301"/>
      <c r="AA85" s="124"/>
      <c r="AB85" s="116"/>
      <c r="AC85" s="314"/>
    </row>
    <row r="86" spans="1:29" ht="15.75" customHeight="1">
      <c r="A86" s="317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34"/>
      <c r="X86" s="135"/>
      <c r="Y86" s="300"/>
      <c r="Z86" s="301"/>
      <c r="AA86" s="124"/>
      <c r="AB86" s="116"/>
      <c r="AC86" s="314"/>
    </row>
    <row r="87" spans="1:29" ht="15.75" customHeight="1">
      <c r="A87" s="317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34"/>
      <c r="X87" s="135"/>
      <c r="Y87" s="300"/>
      <c r="Z87" s="301"/>
      <c r="AA87" s="124"/>
      <c r="AB87" s="116"/>
      <c r="AC87" s="314"/>
    </row>
    <row r="88" spans="1:29" ht="15.75" customHeight="1">
      <c r="A88" s="317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18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21">AVERAGE(I73:I88)</f>
        <v>3.75</v>
      </c>
      <c r="J89" s="148">
        <f t="shared" si="21"/>
        <v>3225</v>
      </c>
      <c r="K89" s="149">
        <f t="shared" ref="K89" si="22">J89/I89</f>
        <v>860</v>
      </c>
      <c r="L89" s="147">
        <f t="shared" ref="L89:M89" si="23">AVERAGE(L73:L88)</f>
        <v>3.75</v>
      </c>
      <c r="M89" s="148">
        <f t="shared" si="23"/>
        <v>2861.8739860710648</v>
      </c>
      <c r="N89" s="149">
        <f>M89/L89</f>
        <v>763.16639628561722</v>
      </c>
      <c r="O89" s="150">
        <f>L89-I89</f>
        <v>0</v>
      </c>
      <c r="P89" s="151">
        <f>N89-K89</f>
        <v>-96.833603714382775</v>
      </c>
      <c r="Q89" s="152">
        <f>N89/K89</f>
        <v>0.88740278637862469</v>
      </c>
      <c r="R89" s="310"/>
      <c r="S89" s="153">
        <f>S73</f>
        <v>0.2502199074074074</v>
      </c>
      <c r="T89" s="154">
        <f>INDEX(T73:T88,COUNTA(T73:T88))</f>
        <v>0.41111111111111109</v>
      </c>
      <c r="U89" s="155"/>
      <c r="V89" s="181"/>
      <c r="W89" s="182"/>
      <c r="X89" s="149"/>
      <c r="Y89" s="296"/>
      <c r="Z89" s="297"/>
      <c r="AA89" s="183">
        <f>M89-J89</f>
        <v>-363.12601392893521</v>
      </c>
      <c r="AB89" s="152">
        <f>M89/J89</f>
        <v>0.88740278637862469</v>
      </c>
      <c r="AC89" s="315"/>
    </row>
    <row r="90" spans="1:29" ht="15.75" customHeight="1">
      <c r="A90" s="302" t="s">
        <v>142</v>
      </c>
      <c r="B90" s="120" t="s">
        <v>116</v>
      </c>
      <c r="C90" s="306" t="s">
        <v>143</v>
      </c>
      <c r="D90" s="307"/>
      <c r="E90" s="162">
        <v>25.64</v>
      </c>
      <c r="F90" s="103">
        <v>1558</v>
      </c>
      <c r="G90" s="163">
        <f t="shared" ref="G90:G93" si="24">E90*F90</f>
        <v>39947.120000000003</v>
      </c>
      <c r="H90" s="164"/>
      <c r="I90" s="165">
        <v>11</v>
      </c>
      <c r="J90" s="166">
        <v>3600</v>
      </c>
      <c r="K90" s="167">
        <f>J90/I90</f>
        <v>327.27272727272725</v>
      </c>
      <c r="L90" s="168">
        <v>11</v>
      </c>
      <c r="M90" s="166">
        <f>F90/V90*60</f>
        <v>3147.4747474747469</v>
      </c>
      <c r="N90" s="167">
        <f>M90/L90</f>
        <v>286.13406795224972</v>
      </c>
      <c r="O90" s="169">
        <f>L90-I90</f>
        <v>0</v>
      </c>
      <c r="P90" s="170">
        <f>N90-K90</f>
        <v>-41.138659320477529</v>
      </c>
      <c r="Q90" s="171">
        <f>N90/K90</f>
        <v>0.87429854096520754</v>
      </c>
      <c r="R90" s="308">
        <f>Q106</f>
        <v>0.86776376486821238</v>
      </c>
      <c r="S90" s="172">
        <v>0.70854166666666663</v>
      </c>
      <c r="T90" s="173">
        <v>0.72916666666666663</v>
      </c>
      <c r="U90" s="174"/>
      <c r="V90" s="175">
        <v>29.700000000000006</v>
      </c>
      <c r="W90" s="173"/>
      <c r="X90" s="184"/>
      <c r="Y90" s="311"/>
      <c r="Z90" s="312"/>
      <c r="AA90" s="121">
        <f>M90-J90</f>
        <v>-452.52525252525311</v>
      </c>
      <c r="AB90" s="171">
        <f>M90/J90</f>
        <v>0.87429854096520743</v>
      </c>
      <c r="AC90" s="313">
        <f>AB106</f>
        <v>0.86776376486821238</v>
      </c>
    </row>
    <row r="91" spans="1:29" ht="15.75" customHeight="1">
      <c r="A91" s="303"/>
      <c r="B91" s="106" t="s">
        <v>116</v>
      </c>
      <c r="C91" s="298" t="s">
        <v>144</v>
      </c>
      <c r="D91" s="299"/>
      <c r="E91" s="107">
        <v>29.52</v>
      </c>
      <c r="F91" s="108">
        <v>1974</v>
      </c>
      <c r="G91" s="109">
        <f t="shared" si="24"/>
        <v>58272.479999999996</v>
      </c>
      <c r="H91" s="26"/>
      <c r="I91" s="110">
        <v>17</v>
      </c>
      <c r="J91" s="111">
        <v>3600</v>
      </c>
      <c r="K91" s="112">
        <f t="shared" si="16"/>
        <v>211.76470588235293</v>
      </c>
      <c r="L91" s="113">
        <v>17</v>
      </c>
      <c r="M91" s="111">
        <f>F91/V91*60</f>
        <v>3118.209741114531</v>
      </c>
      <c r="N91" s="112">
        <f>M91/L91</f>
        <v>183.42410241850183</v>
      </c>
      <c r="O91" s="114">
        <f>L91-I91</f>
        <v>0</v>
      </c>
      <c r="P91" s="115">
        <f>N91-K91</f>
        <v>-28.340603463851096</v>
      </c>
      <c r="Q91" s="116">
        <f>N91/K91</f>
        <v>0.86616937253181425</v>
      </c>
      <c r="R91" s="309"/>
      <c r="S91" s="47">
        <v>0.73265046296296299</v>
      </c>
      <c r="T91" s="48">
        <v>0.75902777777777775</v>
      </c>
      <c r="U91" s="117">
        <v>5.0166666666667581</v>
      </c>
      <c r="V91" s="118">
        <v>37.983333333333249</v>
      </c>
      <c r="W91" s="119"/>
      <c r="X91" s="13"/>
      <c r="Y91" s="300"/>
      <c r="Z91" s="301"/>
      <c r="AA91" s="124">
        <f>M91-J91</f>
        <v>-481.79025888546903</v>
      </c>
      <c r="AB91" s="116">
        <f>M91/J91</f>
        <v>0.86616937253181414</v>
      </c>
      <c r="AC91" s="314"/>
    </row>
    <row r="92" spans="1:29" ht="15.75" customHeight="1">
      <c r="A92" s="303"/>
      <c r="B92" s="106" t="s">
        <v>116</v>
      </c>
      <c r="C92" s="298" t="s">
        <v>145</v>
      </c>
      <c r="D92" s="299"/>
      <c r="E92" s="107">
        <v>29.85</v>
      </c>
      <c r="F92" s="108">
        <v>2095</v>
      </c>
      <c r="G92" s="109">
        <f t="shared" si="24"/>
        <v>62535.75</v>
      </c>
      <c r="H92" s="26"/>
      <c r="I92" s="110">
        <v>17</v>
      </c>
      <c r="J92" s="111">
        <v>3600</v>
      </c>
      <c r="K92" s="112">
        <f t="shared" si="16"/>
        <v>211.76470588235293</v>
      </c>
      <c r="L92" s="113">
        <v>17</v>
      </c>
      <c r="M92" s="111">
        <f>F92/V92*60</f>
        <v>3119.1066997518556</v>
      </c>
      <c r="N92" s="112">
        <f>M92/L92</f>
        <v>183.47686469128561</v>
      </c>
      <c r="O92" s="114">
        <f>L92-I92</f>
        <v>0</v>
      </c>
      <c r="P92" s="115">
        <f>N92-K92</f>
        <v>-28.287841191067315</v>
      </c>
      <c r="Q92" s="116">
        <f>N92/K92</f>
        <v>0.86641852770884875</v>
      </c>
      <c r="R92" s="309"/>
      <c r="S92" s="47">
        <v>0.76249999999999996</v>
      </c>
      <c r="T92" s="48">
        <v>0.79048611111111111</v>
      </c>
      <c r="U92" s="117">
        <v>4.9999999999999822</v>
      </c>
      <c r="V92" s="118">
        <v>40.300000000000068</v>
      </c>
      <c r="W92" s="119"/>
      <c r="X92" s="13"/>
      <c r="Y92" s="300"/>
      <c r="Z92" s="301"/>
      <c r="AA92" s="124">
        <f>M92-J92</f>
        <v>-480.89330024814444</v>
      </c>
      <c r="AB92" s="116">
        <f>M92/J92</f>
        <v>0.86641852770884875</v>
      </c>
      <c r="AC92" s="314"/>
    </row>
    <row r="93" spans="1:29" ht="15.75" customHeight="1">
      <c r="A93" s="303"/>
      <c r="B93" s="106" t="s">
        <v>118</v>
      </c>
      <c r="C93" s="298" t="s">
        <v>146</v>
      </c>
      <c r="D93" s="299"/>
      <c r="E93" s="107">
        <v>28.57</v>
      </c>
      <c r="F93" s="108">
        <v>2214</v>
      </c>
      <c r="G93" s="109">
        <f t="shared" si="24"/>
        <v>63253.98</v>
      </c>
      <c r="H93" s="26"/>
      <c r="I93" s="110">
        <v>12</v>
      </c>
      <c r="J93" s="111">
        <v>3600</v>
      </c>
      <c r="K93" s="112">
        <f t="shared" si="16"/>
        <v>300</v>
      </c>
      <c r="L93" s="113">
        <v>12</v>
      </c>
      <c r="M93" s="111">
        <f>F93/V93*60</f>
        <v>3111.0070257611269</v>
      </c>
      <c r="N93" s="112">
        <f>M93/L93</f>
        <v>259.25058548009389</v>
      </c>
      <c r="O93" s="114">
        <f>L93-I93</f>
        <v>0</v>
      </c>
      <c r="P93" s="115">
        <f>N93-K93</f>
        <v>-40.749414519906111</v>
      </c>
      <c r="Q93" s="116">
        <f>N93/K93</f>
        <v>0.86416861826697966</v>
      </c>
      <c r="R93" s="309"/>
      <c r="S93" s="47">
        <v>0.79395833333333332</v>
      </c>
      <c r="T93" s="48">
        <v>0.82361111111111107</v>
      </c>
      <c r="U93" s="117">
        <v>4.9999999999999822</v>
      </c>
      <c r="V93" s="118">
        <v>42.69999999999996</v>
      </c>
      <c r="W93" s="119"/>
      <c r="X93" s="123"/>
      <c r="Y93" s="300"/>
      <c r="Z93" s="301"/>
      <c r="AA93" s="124">
        <f>M93-J93</f>
        <v>-488.9929742388731</v>
      </c>
      <c r="AB93" s="116">
        <f>M93/J93</f>
        <v>0.86416861826697966</v>
      </c>
      <c r="AC93" s="314"/>
    </row>
    <row r="94" spans="1:29" ht="15.75" customHeight="1">
      <c r="A94" s="304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04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50"/>
      <c r="Y95" s="300"/>
      <c r="Z95" s="301"/>
      <c r="AA95" s="124"/>
      <c r="AB95" s="116"/>
      <c r="AC95" s="314"/>
    </row>
    <row r="96" spans="1:29" ht="15.75" customHeight="1">
      <c r="A96" s="304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04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04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34"/>
      <c r="X98" s="135"/>
      <c r="Y98" s="300"/>
      <c r="Z98" s="301"/>
      <c r="AA98" s="124"/>
      <c r="AB98" s="116"/>
      <c r="AC98" s="314"/>
    </row>
    <row r="99" spans="1:29" ht="15.75" customHeight="1">
      <c r="A99" s="304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34"/>
      <c r="X99" s="135"/>
      <c r="Y99" s="300"/>
      <c r="Z99" s="301"/>
      <c r="AA99" s="124"/>
      <c r="AB99" s="116"/>
      <c r="AC99" s="314"/>
    </row>
    <row r="100" spans="1:29" ht="15.75" customHeight="1">
      <c r="A100" s="304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04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04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04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04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04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05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25">AVERAGE(I90:I105)</f>
        <v>14.25</v>
      </c>
      <c r="J106" s="148">
        <f t="shared" si="25"/>
        <v>3600</v>
      </c>
      <c r="K106" s="149">
        <f t="shared" ref="K106" si="26">J106/I106</f>
        <v>252.63157894736841</v>
      </c>
      <c r="L106" s="147">
        <f t="shared" ref="L106:M106" si="27">AVERAGE(L90:L105)</f>
        <v>14.25</v>
      </c>
      <c r="M106" s="148">
        <f t="shared" si="27"/>
        <v>3123.9495535255646</v>
      </c>
      <c r="N106" s="149">
        <f>M106/L106</f>
        <v>219.22453007196944</v>
      </c>
      <c r="O106" s="150">
        <f>L106-I106</f>
        <v>0</v>
      </c>
      <c r="P106" s="151">
        <f>N106-K106</f>
        <v>-33.407048875398971</v>
      </c>
      <c r="Q106" s="152">
        <f>N106/K106</f>
        <v>0.86776376486821238</v>
      </c>
      <c r="R106" s="310"/>
      <c r="S106" s="153">
        <f>S90</f>
        <v>0.70854166666666663</v>
      </c>
      <c r="T106" s="154">
        <f>INDEX(T90:T105,COUNTA(T90:T105))</f>
        <v>0.82361111111111107</v>
      </c>
      <c r="U106" s="155"/>
      <c r="V106" s="181"/>
      <c r="W106" s="182"/>
      <c r="X106" s="149"/>
      <c r="Y106" s="296"/>
      <c r="Z106" s="297"/>
      <c r="AA106" s="183">
        <f>M106-J106</f>
        <v>-476.05044647443538</v>
      </c>
      <c r="AB106" s="152">
        <f>M106/J106</f>
        <v>0.86776376486821238</v>
      </c>
      <c r="AC106" s="315"/>
    </row>
    <row r="107" spans="1:29" ht="15.75" customHeight="1">
      <c r="A107" s="316" t="s">
        <v>147</v>
      </c>
      <c r="B107" s="120" t="s">
        <v>118</v>
      </c>
      <c r="C107" s="306" t="s">
        <v>148</v>
      </c>
      <c r="D107" s="307"/>
      <c r="E107" s="162">
        <v>22.48</v>
      </c>
      <c r="F107" s="103">
        <v>3549</v>
      </c>
      <c r="G107" s="163">
        <f t="shared" ref="G107:G109" si="28">E107*F107</f>
        <v>79781.52</v>
      </c>
      <c r="H107" s="164"/>
      <c r="I107" s="165">
        <v>5</v>
      </c>
      <c r="J107" s="166">
        <v>3000</v>
      </c>
      <c r="K107" s="167">
        <f>J107/I107</f>
        <v>600</v>
      </c>
      <c r="L107" s="168">
        <v>5</v>
      </c>
      <c r="M107" s="166">
        <f>F107/V107*60</f>
        <v>2645.7651687720027</v>
      </c>
      <c r="N107" s="167">
        <f>M107/L107</f>
        <v>529.15303375440055</v>
      </c>
      <c r="O107" s="169">
        <f>L107-I107</f>
        <v>0</v>
      </c>
      <c r="P107" s="170">
        <f>N107-K107</f>
        <v>-70.846966245599447</v>
      </c>
      <c r="Q107" s="171">
        <f>N107/K107</f>
        <v>0.88192172292400095</v>
      </c>
      <c r="R107" s="308">
        <f>Q123</f>
        <v>0.88638131299666656</v>
      </c>
      <c r="S107" s="172">
        <v>0.70833333333333337</v>
      </c>
      <c r="T107" s="173">
        <v>0.76422453703703708</v>
      </c>
      <c r="U107" s="174"/>
      <c r="V107" s="175">
        <v>80.483333333333334</v>
      </c>
      <c r="W107" s="176"/>
      <c r="X107" s="177"/>
      <c r="Y107" s="311"/>
      <c r="Z107" s="312"/>
      <c r="AA107" s="121">
        <f>M107-J107</f>
        <v>-354.23483122799735</v>
      </c>
      <c r="AB107" s="171">
        <f>M107/J107</f>
        <v>0.88192172292400084</v>
      </c>
      <c r="AC107" s="313">
        <f>AB123</f>
        <v>0.88638131299666667</v>
      </c>
    </row>
    <row r="108" spans="1:29" ht="15.75" customHeight="1">
      <c r="A108" s="317"/>
      <c r="B108" s="106" t="s">
        <v>118</v>
      </c>
      <c r="C108" s="298" t="s">
        <v>149</v>
      </c>
      <c r="D108" s="299"/>
      <c r="E108" s="107">
        <v>24.54</v>
      </c>
      <c r="F108" s="108">
        <v>3348</v>
      </c>
      <c r="G108" s="109">
        <f t="shared" si="28"/>
        <v>82159.92</v>
      </c>
      <c r="H108" s="26"/>
      <c r="I108" s="110">
        <v>4</v>
      </c>
      <c r="J108" s="111">
        <v>3000</v>
      </c>
      <c r="K108" s="112">
        <f t="shared" ref="K108:K109" si="29">J108/I108</f>
        <v>750</v>
      </c>
      <c r="L108" s="113">
        <v>4</v>
      </c>
      <c r="M108" s="111">
        <f>F108/V108*60</f>
        <v>2655.3866490416394</v>
      </c>
      <c r="N108" s="112">
        <f>M108/L108</f>
        <v>663.84666226040986</v>
      </c>
      <c r="O108" s="114">
        <f>L108-I108</f>
        <v>0</v>
      </c>
      <c r="P108" s="115">
        <f>N108-K108</f>
        <v>-86.153337739590143</v>
      </c>
      <c r="Q108" s="116">
        <f>N108/K108</f>
        <v>0.88512888301387982</v>
      </c>
      <c r="R108" s="309"/>
      <c r="S108" s="47">
        <v>0.76760416666666664</v>
      </c>
      <c r="T108" s="48">
        <v>0.82013888888888886</v>
      </c>
      <c r="U108" s="117">
        <v>4.8666666666665748</v>
      </c>
      <c r="V108" s="118">
        <v>75.649999999999991</v>
      </c>
      <c r="W108" s="119"/>
      <c r="X108" s="123"/>
      <c r="Y108" s="300"/>
      <c r="Z108" s="301"/>
      <c r="AA108" s="124">
        <f>M108-J108</f>
        <v>-344.61335095836057</v>
      </c>
      <c r="AB108" s="116">
        <f>M108/J108</f>
        <v>0.88512888301387982</v>
      </c>
      <c r="AC108" s="314"/>
    </row>
    <row r="109" spans="1:29" ht="15.75" customHeight="1">
      <c r="A109" s="317"/>
      <c r="B109" s="106" t="s">
        <v>118</v>
      </c>
      <c r="C109" s="298" t="s">
        <v>150</v>
      </c>
      <c r="D109" s="299"/>
      <c r="E109" s="107">
        <v>17.89</v>
      </c>
      <c r="F109" s="108">
        <v>5743</v>
      </c>
      <c r="G109" s="109">
        <f t="shared" si="28"/>
        <v>102742.27</v>
      </c>
      <c r="H109" s="26"/>
      <c r="I109" s="110">
        <v>4</v>
      </c>
      <c r="J109" s="111">
        <v>3300</v>
      </c>
      <c r="K109" s="112">
        <f t="shared" si="29"/>
        <v>825</v>
      </c>
      <c r="L109" s="113">
        <v>4</v>
      </c>
      <c r="M109" s="111">
        <f>F109/V109*60</f>
        <v>2942.1943930553571</v>
      </c>
      <c r="N109" s="112">
        <f>M109/L109</f>
        <v>735.54859826383927</v>
      </c>
      <c r="O109" s="114">
        <f>L109-I109</f>
        <v>0</v>
      </c>
      <c r="P109" s="115">
        <f>N109-K109</f>
        <v>-89.451401736160733</v>
      </c>
      <c r="Q109" s="116">
        <f>N109/K109</f>
        <v>0.8915740585016233</v>
      </c>
      <c r="R109" s="309"/>
      <c r="S109" s="47">
        <v>0.82361111111111107</v>
      </c>
      <c r="T109" s="48">
        <v>0.90494212962962961</v>
      </c>
      <c r="U109" s="117">
        <v>4.9999999999999822</v>
      </c>
      <c r="V109" s="118">
        <v>117.1166666666667</v>
      </c>
      <c r="W109" s="119"/>
      <c r="X109" s="123"/>
      <c r="Y109" s="300"/>
      <c r="Z109" s="301"/>
      <c r="AA109" s="124">
        <f>M109-J109</f>
        <v>-357.80560694464293</v>
      </c>
      <c r="AB109" s="116">
        <f>M109/J109</f>
        <v>0.8915740585016233</v>
      </c>
      <c r="AC109" s="314"/>
    </row>
    <row r="110" spans="1:29" ht="15.75" customHeight="1">
      <c r="A110" s="317"/>
      <c r="B110" s="106"/>
      <c r="C110" s="298"/>
      <c r="D110" s="299"/>
      <c r="E110" s="107"/>
      <c r="F110" s="108"/>
      <c r="G110" s="109"/>
      <c r="H110" s="26"/>
      <c r="I110" s="110"/>
      <c r="J110" s="111"/>
      <c r="K110" s="112"/>
      <c r="L110" s="113"/>
      <c r="M110" s="111"/>
      <c r="N110" s="112"/>
      <c r="O110" s="114"/>
      <c r="P110" s="115"/>
      <c r="Q110" s="116"/>
      <c r="R110" s="309"/>
      <c r="S110" s="47"/>
      <c r="T110" s="48"/>
      <c r="U110" s="117"/>
      <c r="V110" s="118"/>
      <c r="W110" s="119"/>
      <c r="X110" s="123"/>
      <c r="Y110" s="300"/>
      <c r="Z110" s="301"/>
      <c r="AA110" s="124"/>
      <c r="AB110" s="116"/>
      <c r="AC110" s="314"/>
    </row>
    <row r="111" spans="1:29" ht="15.75" customHeight="1">
      <c r="A111" s="317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17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300"/>
      <c r="Z112" s="301"/>
      <c r="AA112" s="124"/>
      <c r="AB112" s="116"/>
      <c r="AC112" s="314"/>
    </row>
    <row r="113" spans="1:29" ht="15.75" customHeight="1">
      <c r="A113" s="317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17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17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23"/>
      <c r="Y115" s="300"/>
      <c r="Z115" s="301"/>
      <c r="AA115" s="124"/>
      <c r="AB115" s="116"/>
      <c r="AC115" s="314"/>
    </row>
    <row r="116" spans="1:29" ht="15.75" customHeight="1">
      <c r="A116" s="317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23"/>
      <c r="Y116" s="300"/>
      <c r="Z116" s="301"/>
      <c r="AA116" s="124"/>
      <c r="AB116" s="116"/>
      <c r="AC116" s="314"/>
    </row>
    <row r="117" spans="1:29" ht="15.75" customHeight="1">
      <c r="A117" s="317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23"/>
      <c r="Y117" s="300"/>
      <c r="Z117" s="301"/>
      <c r="AA117" s="124"/>
      <c r="AB117" s="116"/>
      <c r="AC117" s="314"/>
    </row>
    <row r="118" spans="1:29" ht="15.75" customHeight="1">
      <c r="A118" s="317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23"/>
      <c r="Y118" s="300"/>
      <c r="Z118" s="301"/>
      <c r="AA118" s="124"/>
      <c r="AB118" s="116"/>
      <c r="AC118" s="314"/>
    </row>
    <row r="119" spans="1:29" ht="15.75" customHeight="1">
      <c r="A119" s="317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23"/>
      <c r="Y119" s="300"/>
      <c r="Z119" s="301"/>
      <c r="AA119" s="124"/>
      <c r="AB119" s="116"/>
      <c r="AC119" s="314"/>
    </row>
    <row r="120" spans="1:29" ht="15.75" customHeight="1">
      <c r="A120" s="317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23"/>
      <c r="Y120" s="300"/>
      <c r="Z120" s="301"/>
      <c r="AA120" s="124"/>
      <c r="AB120" s="116"/>
      <c r="AC120" s="314"/>
    </row>
    <row r="121" spans="1:29" ht="15.75" customHeight="1">
      <c r="A121" s="317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23"/>
      <c r="Y121" s="300"/>
      <c r="Z121" s="301"/>
      <c r="AA121" s="124"/>
      <c r="AB121" s="116"/>
      <c r="AC121" s="314"/>
    </row>
    <row r="122" spans="1:29" ht="15.75" customHeight="1">
      <c r="A122" s="317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18"/>
      <c r="B123" s="144" t="s">
        <v>124</v>
      </c>
      <c r="C123" s="295"/>
      <c r="D123" s="295"/>
      <c r="E123" s="145"/>
      <c r="F123" s="105"/>
      <c r="G123" s="146"/>
      <c r="H123" s="75"/>
      <c r="I123" s="147">
        <f t="shared" ref="I123:J123" si="30">AVERAGE(I107:I122)</f>
        <v>4.333333333333333</v>
      </c>
      <c r="J123" s="148">
        <f t="shared" si="30"/>
        <v>3100</v>
      </c>
      <c r="K123" s="149">
        <f t="shared" ref="K123" si="31">J123/I123</f>
        <v>715.38461538461547</v>
      </c>
      <c r="L123" s="147">
        <f t="shared" ref="L123:M123" si="32">AVERAGE(L107:L122)</f>
        <v>4.333333333333333</v>
      </c>
      <c r="M123" s="148">
        <f t="shared" si="32"/>
        <v>2747.7820702896665</v>
      </c>
      <c r="N123" s="149">
        <f>M123/L123</f>
        <v>634.10355468223077</v>
      </c>
      <c r="O123" s="150">
        <f>L123-I123</f>
        <v>0</v>
      </c>
      <c r="P123" s="151">
        <f>N123-K123</f>
        <v>-81.281060702384707</v>
      </c>
      <c r="Q123" s="152">
        <f>N123/K123</f>
        <v>0.88638131299666656</v>
      </c>
      <c r="R123" s="310"/>
      <c r="S123" s="153">
        <f>S107</f>
        <v>0.70833333333333337</v>
      </c>
      <c r="T123" s="154">
        <f>INDEX(T107:T122,COUNTA(T107:T122))</f>
        <v>0.90494212962962961</v>
      </c>
      <c r="U123" s="155"/>
      <c r="V123" s="181"/>
      <c r="W123" s="105"/>
      <c r="X123" s="75"/>
      <c r="Y123" s="296"/>
      <c r="Z123" s="297"/>
      <c r="AA123" s="183">
        <f>M123-J123</f>
        <v>-352.21792971033346</v>
      </c>
      <c r="AB123" s="152">
        <f>M123/J123</f>
        <v>0.88638131299666667</v>
      </c>
      <c r="AC123" s="315"/>
    </row>
    <row r="124" spans="1:29" ht="15.75" customHeight="1">
      <c r="A124" s="302" t="s">
        <v>151</v>
      </c>
      <c r="B124" s="120" t="s">
        <v>118</v>
      </c>
      <c r="C124" s="306" t="s">
        <v>152</v>
      </c>
      <c r="D124" s="307"/>
      <c r="E124" s="162">
        <v>16.7</v>
      </c>
      <c r="F124" s="103">
        <v>2267</v>
      </c>
      <c r="G124" s="163">
        <f t="shared" ref="G124:G127" si="33">E124*F124</f>
        <v>37858.9</v>
      </c>
      <c r="H124" s="164"/>
      <c r="I124" s="165">
        <v>3</v>
      </c>
      <c r="J124" s="166">
        <v>3300</v>
      </c>
      <c r="K124" s="167">
        <f>J124/I124</f>
        <v>1100</v>
      </c>
      <c r="L124" s="168">
        <v>3</v>
      </c>
      <c r="M124" s="166">
        <f>F124/V124*60</f>
        <v>2946.2815884476554</v>
      </c>
      <c r="N124" s="167">
        <f>M124/L124</f>
        <v>982.09386281588513</v>
      </c>
      <c r="O124" s="169">
        <f>L124-I124</f>
        <v>0</v>
      </c>
      <c r="P124" s="170">
        <f>N124-K124</f>
        <v>-117.90613718411487</v>
      </c>
      <c r="Q124" s="171">
        <f>N124/K124</f>
        <v>0.89281260255989559</v>
      </c>
      <c r="R124" s="308">
        <f>Q140</f>
        <v>0.89203662088252544</v>
      </c>
      <c r="S124" s="172">
        <v>0.70833333333333337</v>
      </c>
      <c r="T124" s="173">
        <v>0.74039351851851853</v>
      </c>
      <c r="U124" s="174"/>
      <c r="V124" s="175">
        <v>46.166666666666636</v>
      </c>
      <c r="W124" s="176"/>
      <c r="X124" s="177"/>
      <c r="Y124" s="311"/>
      <c r="Z124" s="312"/>
      <c r="AA124" s="121">
        <f>M124-J124</f>
        <v>-353.71841155234461</v>
      </c>
      <c r="AB124" s="171">
        <f>M124/J124</f>
        <v>0.89281260255989559</v>
      </c>
      <c r="AC124" s="313">
        <f>AB140</f>
        <v>0.89203662088252544</v>
      </c>
    </row>
    <row r="125" spans="1:29" ht="15.75" customHeight="1">
      <c r="A125" s="303"/>
      <c r="B125" s="106" t="s">
        <v>118</v>
      </c>
      <c r="C125" s="298" t="s">
        <v>153</v>
      </c>
      <c r="D125" s="299"/>
      <c r="E125" s="107">
        <v>22.28</v>
      </c>
      <c r="F125" s="108">
        <v>1871</v>
      </c>
      <c r="G125" s="109">
        <f t="shared" si="33"/>
        <v>41685.880000000005</v>
      </c>
      <c r="H125" s="26"/>
      <c r="I125" s="110">
        <v>5</v>
      </c>
      <c r="J125" s="111">
        <v>3300</v>
      </c>
      <c r="K125" s="112">
        <f t="shared" ref="K125:K163" si="34">J125/I125</f>
        <v>660</v>
      </c>
      <c r="L125" s="113">
        <v>5</v>
      </c>
      <c r="M125" s="111">
        <f>F125/V125*60</f>
        <v>2942.595019659248</v>
      </c>
      <c r="N125" s="112">
        <f>M125/L125</f>
        <v>588.51900393184962</v>
      </c>
      <c r="O125" s="114">
        <f>L125-I125</f>
        <v>0</v>
      </c>
      <c r="P125" s="115">
        <f>N125-K125</f>
        <v>-71.480996068150375</v>
      </c>
      <c r="Q125" s="116">
        <f>N125/K125</f>
        <v>0.89169546050280246</v>
      </c>
      <c r="R125" s="309"/>
      <c r="S125" s="47">
        <v>0.74375000000000002</v>
      </c>
      <c r="T125" s="48">
        <v>0.7702430555555555</v>
      </c>
      <c r="U125" s="117">
        <v>4.8333333333333428</v>
      </c>
      <c r="V125" s="118">
        <v>38.149999999999892</v>
      </c>
      <c r="W125" s="119"/>
      <c r="X125" s="123"/>
      <c r="Y125" s="300"/>
      <c r="Z125" s="301"/>
      <c r="AA125" s="124">
        <f>M125-J125</f>
        <v>-357.40498034075199</v>
      </c>
      <c r="AB125" s="116">
        <f>M125/J125</f>
        <v>0.89169546050280246</v>
      </c>
      <c r="AC125" s="314"/>
    </row>
    <row r="126" spans="1:29" ht="15.75" customHeight="1">
      <c r="A126" s="303"/>
      <c r="B126" s="106" t="s">
        <v>118</v>
      </c>
      <c r="C126" s="298" t="s">
        <v>154</v>
      </c>
      <c r="D126" s="299"/>
      <c r="E126" s="107">
        <v>18.18</v>
      </c>
      <c r="F126" s="108">
        <v>979</v>
      </c>
      <c r="G126" s="109">
        <f t="shared" si="33"/>
        <v>17798.22</v>
      </c>
      <c r="H126" s="26"/>
      <c r="I126" s="110">
        <v>4</v>
      </c>
      <c r="J126" s="111">
        <v>3300</v>
      </c>
      <c r="K126" s="112">
        <f t="shared" si="34"/>
        <v>825</v>
      </c>
      <c r="L126" s="113">
        <v>4</v>
      </c>
      <c r="M126" s="111">
        <f>F126/V126*60</f>
        <v>2944.3609022556507</v>
      </c>
      <c r="N126" s="112">
        <f>M126/L126</f>
        <v>736.09022556391267</v>
      </c>
      <c r="O126" s="114">
        <f>L126-I126</f>
        <v>0</v>
      </c>
      <c r="P126" s="115">
        <f>N126-K126</f>
        <v>-88.909774436087332</v>
      </c>
      <c r="Q126" s="116">
        <f>N126/K126</f>
        <v>0.89223057644110626</v>
      </c>
      <c r="R126" s="309"/>
      <c r="S126" s="47">
        <v>0.77364583333333337</v>
      </c>
      <c r="T126" s="48">
        <v>0.78749999999999998</v>
      </c>
      <c r="U126" s="117">
        <v>4.9000000000001265</v>
      </c>
      <c r="V126" s="118">
        <v>19.949999999999921</v>
      </c>
      <c r="W126" s="119"/>
      <c r="X126" s="123"/>
      <c r="Y126" s="300"/>
      <c r="Z126" s="301"/>
      <c r="AA126" s="124">
        <f>M126-J126</f>
        <v>-355.63909774434933</v>
      </c>
      <c r="AB126" s="116">
        <f>M126/J126</f>
        <v>0.89223057644110626</v>
      </c>
      <c r="AC126" s="314"/>
    </row>
    <row r="127" spans="1:29" ht="15.75" customHeight="1">
      <c r="A127" s="303"/>
      <c r="B127" s="106" t="s">
        <v>118</v>
      </c>
      <c r="C127" s="298" t="s">
        <v>155</v>
      </c>
      <c r="D127" s="299"/>
      <c r="E127" s="107">
        <v>16.66</v>
      </c>
      <c r="F127" s="108">
        <v>8847</v>
      </c>
      <c r="G127" s="109">
        <f t="shared" si="33"/>
        <v>147391.01999999999</v>
      </c>
      <c r="H127" s="26"/>
      <c r="I127" s="110">
        <v>4</v>
      </c>
      <c r="J127" s="111">
        <v>3300</v>
      </c>
      <c r="K127" s="112">
        <f t="shared" si="34"/>
        <v>825</v>
      </c>
      <c r="L127" s="113">
        <v>4</v>
      </c>
      <c r="M127" s="111">
        <f>F127/V127*60</f>
        <v>2941.6458852867818</v>
      </c>
      <c r="N127" s="112">
        <f>M127/L127</f>
        <v>735.41147132169544</v>
      </c>
      <c r="O127" s="114">
        <f>L127-I127</f>
        <v>0</v>
      </c>
      <c r="P127" s="115">
        <f>N127-K127</f>
        <v>-89.588528678304556</v>
      </c>
      <c r="Q127" s="116">
        <f>N127/K127</f>
        <v>0.89140784402629747</v>
      </c>
      <c r="R127" s="309"/>
      <c r="S127" s="47">
        <v>0.79097222222222219</v>
      </c>
      <c r="T127" s="48">
        <v>0.91628472222222224</v>
      </c>
      <c r="U127" s="117">
        <v>4.9999999999999822</v>
      </c>
      <c r="V127" s="118">
        <v>180.45000000000007</v>
      </c>
      <c r="W127" s="119"/>
      <c r="X127" s="123"/>
      <c r="Y127" s="300"/>
      <c r="Z127" s="301"/>
      <c r="AA127" s="124">
        <f>M127-J127</f>
        <v>-358.35411471321822</v>
      </c>
      <c r="AB127" s="116">
        <f>M127/J127</f>
        <v>0.89140784402629747</v>
      </c>
      <c r="AC127" s="314"/>
    </row>
    <row r="128" spans="1:29" ht="15.75" customHeight="1">
      <c r="A128" s="304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04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300"/>
      <c r="Z129" s="301"/>
      <c r="AA129" s="124"/>
      <c r="AB129" s="116"/>
      <c r="AC129" s="314"/>
    </row>
    <row r="130" spans="1:29" ht="15.75" customHeight="1">
      <c r="A130" s="304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04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04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300"/>
      <c r="Z132" s="301"/>
      <c r="AA132" s="124"/>
      <c r="AB132" s="116"/>
      <c r="AC132" s="314"/>
    </row>
    <row r="133" spans="1:29" ht="15.75" customHeight="1">
      <c r="A133" s="304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300"/>
      <c r="Z133" s="301"/>
      <c r="AA133" s="124"/>
      <c r="AB133" s="116"/>
      <c r="AC133" s="314"/>
    </row>
    <row r="134" spans="1:29" ht="15.75" customHeight="1">
      <c r="A134" s="304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04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04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04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04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04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05"/>
      <c r="B140" s="144" t="s">
        <v>124</v>
      </c>
      <c r="C140" s="295"/>
      <c r="D140" s="295"/>
      <c r="E140" s="145"/>
      <c r="F140" s="105"/>
      <c r="G140" s="146"/>
      <c r="H140" s="75"/>
      <c r="I140" s="147">
        <f t="shared" ref="I140:J140" si="35">AVERAGE(I124:I139)</f>
        <v>4</v>
      </c>
      <c r="J140" s="148">
        <f t="shared" si="35"/>
        <v>3300</v>
      </c>
      <c r="K140" s="149">
        <f t="shared" ref="K140" si="36">J140/I140</f>
        <v>825</v>
      </c>
      <c r="L140" s="147">
        <f t="shared" ref="L140:M140" si="37">AVERAGE(L124:L139)</f>
        <v>4</v>
      </c>
      <c r="M140" s="148">
        <f t="shared" si="37"/>
        <v>2943.7208489123341</v>
      </c>
      <c r="N140" s="149">
        <f>M140/L140</f>
        <v>735.93021222808352</v>
      </c>
      <c r="O140" s="150">
        <f>L140-I140</f>
        <v>0</v>
      </c>
      <c r="P140" s="151">
        <f>N140-K140</f>
        <v>-89.069787771916481</v>
      </c>
      <c r="Q140" s="152">
        <f>N140/K140</f>
        <v>0.89203662088252544</v>
      </c>
      <c r="R140" s="310"/>
      <c r="S140" s="153">
        <f>S124</f>
        <v>0.70833333333333337</v>
      </c>
      <c r="T140" s="154">
        <f>INDEX(T124:T139,COUNTA(T124:T139))</f>
        <v>0.91628472222222224</v>
      </c>
      <c r="U140" s="155"/>
      <c r="V140" s="181"/>
      <c r="W140" s="105"/>
      <c r="X140" s="75"/>
      <c r="Y140" s="296"/>
      <c r="Z140" s="297"/>
      <c r="AA140" s="183">
        <f>M140-J140</f>
        <v>-356.27915108766592</v>
      </c>
      <c r="AB140" s="152">
        <f>M140/J140</f>
        <v>0.89203662088252544</v>
      </c>
      <c r="AC140" s="315"/>
    </row>
    <row r="141" spans="1:29" ht="15.75" customHeight="1">
      <c r="A141" s="316" t="s">
        <v>156</v>
      </c>
      <c r="B141" s="120" t="s">
        <v>118</v>
      </c>
      <c r="C141" s="306" t="s">
        <v>157</v>
      </c>
      <c r="D141" s="307"/>
      <c r="E141" s="162">
        <v>14.03</v>
      </c>
      <c r="F141" s="103">
        <v>1462</v>
      </c>
      <c r="G141" s="163">
        <f t="shared" ref="G141:G144" si="38">E141*F141</f>
        <v>20511.86</v>
      </c>
      <c r="H141" s="164">
        <v>2</v>
      </c>
      <c r="I141" s="165">
        <v>3</v>
      </c>
      <c r="J141" s="166">
        <v>3000</v>
      </c>
      <c r="K141" s="167">
        <f>J141/I141</f>
        <v>1000</v>
      </c>
      <c r="L141" s="168">
        <v>3</v>
      </c>
      <c r="M141" s="166">
        <f>F141/V141*60</f>
        <v>2681.2022414671469</v>
      </c>
      <c r="N141" s="167">
        <f>M141/L141</f>
        <v>893.73408048904901</v>
      </c>
      <c r="O141" s="169">
        <f>L141-I141</f>
        <v>0</v>
      </c>
      <c r="P141" s="170">
        <f>N141-K141</f>
        <v>-106.26591951095099</v>
      </c>
      <c r="Q141" s="171">
        <f>N141/K141</f>
        <v>0.89373408048904901</v>
      </c>
      <c r="R141" s="308">
        <f>Q157</f>
        <v>0.88570258987987582</v>
      </c>
      <c r="S141" s="172">
        <v>0.70853009259259259</v>
      </c>
      <c r="T141" s="173">
        <v>0.73124999999999996</v>
      </c>
      <c r="U141" s="174"/>
      <c r="V141" s="175">
        <v>32.716666666666612</v>
      </c>
      <c r="W141" s="176"/>
      <c r="X141" s="177"/>
      <c r="Y141" s="311"/>
      <c r="Z141" s="312"/>
      <c r="AA141" s="121">
        <f>M141-J141</f>
        <v>-318.79775853285309</v>
      </c>
      <c r="AB141" s="171">
        <f>M141/J141</f>
        <v>0.89373408048904901</v>
      </c>
      <c r="AC141" s="313">
        <f>AB157</f>
        <v>0.88570258987987582</v>
      </c>
    </row>
    <row r="142" spans="1:29" ht="15.75" customHeight="1">
      <c r="A142" s="317"/>
      <c r="B142" s="106" t="s">
        <v>118</v>
      </c>
      <c r="C142" s="298" t="s">
        <v>158</v>
      </c>
      <c r="D142" s="299"/>
      <c r="E142" s="107">
        <v>18.18</v>
      </c>
      <c r="F142" s="108">
        <v>2043</v>
      </c>
      <c r="G142" s="109">
        <f t="shared" si="38"/>
        <v>37141.74</v>
      </c>
      <c r="H142" s="26"/>
      <c r="I142" s="110">
        <v>4</v>
      </c>
      <c r="J142" s="111">
        <v>3000</v>
      </c>
      <c r="K142" s="112">
        <f t="shared" si="34"/>
        <v>750</v>
      </c>
      <c r="L142" s="113">
        <v>4</v>
      </c>
      <c r="M142" s="111">
        <f>F142/V142*60</f>
        <v>2683.2542867566581</v>
      </c>
      <c r="N142" s="112">
        <f>M142/L142</f>
        <v>670.81357168916452</v>
      </c>
      <c r="O142" s="114">
        <f>L142-I142</f>
        <v>0</v>
      </c>
      <c r="P142" s="115">
        <f>N142-K142</f>
        <v>-79.186428310835481</v>
      </c>
      <c r="Q142" s="116">
        <f>N142/K142</f>
        <v>0.89441809558555274</v>
      </c>
      <c r="R142" s="309"/>
      <c r="S142" s="47">
        <v>0.7418865740740741</v>
      </c>
      <c r="T142" s="48">
        <v>0.77361111111111114</v>
      </c>
      <c r="U142" s="117">
        <v>15.316666666666769</v>
      </c>
      <c r="V142" s="118">
        <v>45.683333333333337</v>
      </c>
      <c r="W142" s="119"/>
      <c r="X142" s="123"/>
      <c r="Y142" s="300"/>
      <c r="Z142" s="301"/>
      <c r="AA142" s="124">
        <f>M142-J142</f>
        <v>-316.74571324334192</v>
      </c>
      <c r="AB142" s="116">
        <f>M142/J142</f>
        <v>0.89441809558555274</v>
      </c>
      <c r="AC142" s="314"/>
    </row>
    <row r="143" spans="1:29" ht="15.75" customHeight="1">
      <c r="A143" s="317"/>
      <c r="B143" s="106" t="s">
        <v>118</v>
      </c>
      <c r="C143" s="298" t="s">
        <v>159</v>
      </c>
      <c r="D143" s="299"/>
      <c r="E143" s="107">
        <v>14.28</v>
      </c>
      <c r="F143" s="108">
        <v>5306</v>
      </c>
      <c r="G143" s="109">
        <f t="shared" si="38"/>
        <v>75769.679999999993</v>
      </c>
      <c r="H143" s="26">
        <v>2</v>
      </c>
      <c r="I143" s="110">
        <v>3</v>
      </c>
      <c r="J143" s="111">
        <v>3600</v>
      </c>
      <c r="K143" s="112">
        <f t="shared" si="34"/>
        <v>1200</v>
      </c>
      <c r="L143" s="113">
        <v>3</v>
      </c>
      <c r="M143" s="111">
        <f>F143/V143*60</f>
        <v>3114.5605739442376</v>
      </c>
      <c r="N143" s="112">
        <f>M143/L143</f>
        <v>1038.1868579814125</v>
      </c>
      <c r="O143" s="114">
        <f>L143-I143</f>
        <v>0</v>
      </c>
      <c r="P143" s="115">
        <f>N143-K143</f>
        <v>-161.81314201858754</v>
      </c>
      <c r="Q143" s="116">
        <f>N143/K143</f>
        <v>0.86515571498451038</v>
      </c>
      <c r="R143" s="309"/>
      <c r="S143" s="47">
        <v>0.78402777777777777</v>
      </c>
      <c r="T143" s="48">
        <v>0.85501157407407402</v>
      </c>
      <c r="U143" s="117">
        <v>14.999999999999947</v>
      </c>
      <c r="V143" s="118">
        <v>102.21666666666661</v>
      </c>
      <c r="W143" s="119">
        <v>0.85501157407407402</v>
      </c>
      <c r="X143" s="123">
        <v>0.90833333333333333</v>
      </c>
      <c r="Y143" s="300"/>
      <c r="Z143" s="301"/>
      <c r="AA143" s="124">
        <f>M143-J143</f>
        <v>-485.4394260557624</v>
      </c>
      <c r="AB143" s="116">
        <f>M143/J143</f>
        <v>0.86515571498451049</v>
      </c>
      <c r="AC143" s="314"/>
    </row>
    <row r="144" spans="1:29" ht="15.75" customHeight="1">
      <c r="A144" s="317"/>
      <c r="B144" s="106" t="s">
        <v>118</v>
      </c>
      <c r="C144" s="298" t="s">
        <v>157</v>
      </c>
      <c r="D144" s="299"/>
      <c r="E144" s="107">
        <v>14.03</v>
      </c>
      <c r="F144" s="108">
        <v>7344</v>
      </c>
      <c r="G144" s="109">
        <f t="shared" si="38"/>
        <v>103036.31999999999</v>
      </c>
      <c r="H144" s="26"/>
      <c r="I144" s="110">
        <v>3</v>
      </c>
      <c r="J144" s="111">
        <v>3000</v>
      </c>
      <c r="K144" s="112">
        <f t="shared" si="34"/>
        <v>1000</v>
      </c>
      <c r="L144" s="113">
        <v>3</v>
      </c>
      <c r="M144" s="111">
        <f>F144/V144*60</f>
        <v>2680.8355303183926</v>
      </c>
      <c r="N144" s="112">
        <f>M144/L144</f>
        <v>893.61184343946422</v>
      </c>
      <c r="O144" s="114">
        <f>L144-I144</f>
        <v>0</v>
      </c>
      <c r="P144" s="115">
        <f>N144-K144</f>
        <v>-106.38815656053578</v>
      </c>
      <c r="Q144" s="116">
        <f>N144/K144</f>
        <v>0.8936118434394642</v>
      </c>
      <c r="R144" s="309"/>
      <c r="S144" s="47">
        <v>0.90833333333333333</v>
      </c>
      <c r="T144" s="48">
        <v>1.0224768518518519</v>
      </c>
      <c r="U144" s="117">
        <v>76.783333333333402</v>
      </c>
      <c r="V144" s="118">
        <v>164.36666666666673</v>
      </c>
      <c r="W144" s="119"/>
      <c r="X144" s="123"/>
      <c r="Y144" s="300"/>
      <c r="Z144" s="301"/>
      <c r="AA144" s="124">
        <f>M144-J144</f>
        <v>-319.16446968160744</v>
      </c>
      <c r="AB144" s="116">
        <f>M144/J144</f>
        <v>0.8936118434394642</v>
      </c>
      <c r="AC144" s="314"/>
    </row>
    <row r="145" spans="1:29" ht="15.75" customHeight="1">
      <c r="A145" s="317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17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17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17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17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17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17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34"/>
      <c r="X151" s="135"/>
      <c r="Y151" s="300"/>
      <c r="Z151" s="301"/>
      <c r="AA151" s="124"/>
      <c r="AB151" s="116"/>
      <c r="AC151" s="314"/>
    </row>
    <row r="152" spans="1:29" ht="15.75" customHeight="1">
      <c r="A152" s="317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34"/>
      <c r="X152" s="135"/>
      <c r="Y152" s="300"/>
      <c r="Z152" s="301"/>
      <c r="AA152" s="124"/>
      <c r="AB152" s="116"/>
      <c r="AC152" s="314"/>
    </row>
    <row r="153" spans="1:29" ht="15.75" customHeight="1">
      <c r="A153" s="317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34"/>
      <c r="X153" s="135"/>
      <c r="Y153" s="300"/>
      <c r="Z153" s="301"/>
      <c r="AA153" s="124"/>
      <c r="AB153" s="116"/>
      <c r="AC153" s="314"/>
    </row>
    <row r="154" spans="1:29" ht="15.75" customHeight="1">
      <c r="A154" s="317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34"/>
      <c r="X154" s="135"/>
      <c r="Y154" s="300"/>
      <c r="Z154" s="301"/>
      <c r="AA154" s="124"/>
      <c r="AB154" s="116"/>
      <c r="AC154" s="314"/>
    </row>
    <row r="155" spans="1:29" ht="15.75" customHeight="1">
      <c r="A155" s="317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34"/>
      <c r="X155" s="135"/>
      <c r="Y155" s="300"/>
      <c r="Z155" s="301"/>
      <c r="AA155" s="124"/>
      <c r="AB155" s="116"/>
      <c r="AC155" s="314"/>
    </row>
    <row r="156" spans="1:29" ht="15.75" customHeight="1">
      <c r="A156" s="317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18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39">AVERAGE(I141:I156)</f>
        <v>3.25</v>
      </c>
      <c r="J157" s="148">
        <f t="shared" si="39"/>
        <v>3150</v>
      </c>
      <c r="K157" s="149">
        <f t="shared" ref="K157" si="40">J157/I157</f>
        <v>969.23076923076928</v>
      </c>
      <c r="L157" s="147">
        <f t="shared" ref="L157:M157" si="41">AVERAGE(L141:L156)</f>
        <v>3.25</v>
      </c>
      <c r="M157" s="148">
        <f t="shared" si="41"/>
        <v>2789.963158121609</v>
      </c>
      <c r="N157" s="149">
        <f t="shared" ref="N157:N163" si="42">M157/L157</f>
        <v>858.45020249895663</v>
      </c>
      <c r="O157" s="150">
        <f t="shared" ref="O157:O163" si="43">L157-I157</f>
        <v>0</v>
      </c>
      <c r="P157" s="151">
        <f t="shared" ref="P157:P163" si="44">N157-K157</f>
        <v>-110.78056673181266</v>
      </c>
      <c r="Q157" s="152">
        <f t="shared" ref="Q157:Q163" si="45">N157/K157</f>
        <v>0.88570258987987582</v>
      </c>
      <c r="R157" s="310"/>
      <c r="S157" s="153">
        <f>S141</f>
        <v>0.70853009259259259</v>
      </c>
      <c r="T157" s="154">
        <f>INDEX(T141:T156,COUNTA(T141:T156))</f>
        <v>1.0224768518518519</v>
      </c>
      <c r="U157" s="155"/>
      <c r="V157" s="181"/>
      <c r="W157" s="105"/>
      <c r="X157" s="75"/>
      <c r="Y157" s="296"/>
      <c r="Z157" s="297"/>
      <c r="AA157" s="183">
        <f t="shared" ref="AA157:AA163" si="46">M157-J157</f>
        <v>-360.03684187839099</v>
      </c>
      <c r="AB157" s="152">
        <f t="shared" ref="AB157:AB163" si="47">M157/J157</f>
        <v>0.88570258987987582</v>
      </c>
      <c r="AC157" s="315"/>
    </row>
    <row r="158" spans="1:29" ht="15.75" customHeight="1">
      <c r="A158" s="302" t="s">
        <v>160</v>
      </c>
      <c r="B158" s="120" t="s">
        <v>118</v>
      </c>
      <c r="C158" s="306" t="s">
        <v>164</v>
      </c>
      <c r="D158" s="307"/>
      <c r="E158" s="162">
        <v>18.18</v>
      </c>
      <c r="F158" s="103">
        <v>1625</v>
      </c>
      <c r="G158" s="163">
        <f t="shared" ref="G158:G163" si="48">E158*F158</f>
        <v>29542.5</v>
      </c>
      <c r="H158" s="164">
        <v>2</v>
      </c>
      <c r="I158" s="165">
        <v>3</v>
      </c>
      <c r="J158" s="166">
        <v>3600</v>
      </c>
      <c r="K158" s="167">
        <f>J158/I158</f>
        <v>1200</v>
      </c>
      <c r="L158" s="168">
        <v>3</v>
      </c>
      <c r="M158" s="166">
        <f t="shared" ref="M158:M163" si="49">F158/V158*60</f>
        <v>3118.3368869936157</v>
      </c>
      <c r="N158" s="167">
        <f t="shared" si="42"/>
        <v>1039.4456289978718</v>
      </c>
      <c r="O158" s="169">
        <f t="shared" si="43"/>
        <v>0</v>
      </c>
      <c r="P158" s="170">
        <f t="shared" si="44"/>
        <v>-160.55437100212816</v>
      </c>
      <c r="Q158" s="171">
        <f t="shared" si="45"/>
        <v>0.86620469083155982</v>
      </c>
      <c r="R158" s="308">
        <f>Q174</f>
        <v>0.87168981625614728</v>
      </c>
      <c r="S158" s="172">
        <v>0.70833333333333337</v>
      </c>
      <c r="T158" s="173">
        <v>0.73004629629629625</v>
      </c>
      <c r="U158" s="174"/>
      <c r="V158" s="175">
        <v>31.266666666666545</v>
      </c>
      <c r="W158" s="173"/>
      <c r="X158" s="184"/>
      <c r="Y158" s="311"/>
      <c r="Z158" s="312"/>
      <c r="AA158" s="186">
        <f t="shared" si="46"/>
        <v>-481.66311300638426</v>
      </c>
      <c r="AB158" s="171">
        <f t="shared" si="47"/>
        <v>0.86620469083155993</v>
      </c>
      <c r="AC158" s="313">
        <f>AB174</f>
        <v>0.87168981625614728</v>
      </c>
    </row>
    <row r="159" spans="1:29" ht="15.75" customHeight="1">
      <c r="A159" s="303"/>
      <c r="B159" s="106" t="s">
        <v>118</v>
      </c>
      <c r="C159" s="298" t="s">
        <v>161</v>
      </c>
      <c r="D159" s="299"/>
      <c r="E159" s="107">
        <v>18.18</v>
      </c>
      <c r="F159" s="108">
        <v>1524</v>
      </c>
      <c r="G159" s="109">
        <f t="shared" si="48"/>
        <v>27706.32</v>
      </c>
      <c r="H159" s="26"/>
      <c r="I159" s="110">
        <v>3</v>
      </c>
      <c r="J159" s="111">
        <v>3600</v>
      </c>
      <c r="K159" s="112">
        <f t="shared" si="34"/>
        <v>1200</v>
      </c>
      <c r="L159" s="113">
        <v>3</v>
      </c>
      <c r="M159" s="111">
        <f t="shared" si="49"/>
        <v>3115.5025553662745</v>
      </c>
      <c r="N159" s="112">
        <f t="shared" si="42"/>
        <v>1038.5008517887582</v>
      </c>
      <c r="O159" s="114">
        <f t="shared" si="43"/>
        <v>0</v>
      </c>
      <c r="P159" s="115">
        <f t="shared" si="44"/>
        <v>-161.49914821124185</v>
      </c>
      <c r="Q159" s="116">
        <f t="shared" si="45"/>
        <v>0.86541737649063177</v>
      </c>
      <c r="R159" s="309"/>
      <c r="S159" s="47">
        <v>0.74027777777777781</v>
      </c>
      <c r="T159" s="48">
        <v>0.76065972222222222</v>
      </c>
      <c r="U159" s="117">
        <v>14.733333333333452</v>
      </c>
      <c r="V159" s="118">
        <v>29.349999999999952</v>
      </c>
      <c r="W159" s="119"/>
      <c r="X159" s="13"/>
      <c r="Y159" s="300"/>
      <c r="Z159" s="301"/>
      <c r="AA159" s="187">
        <f t="shared" si="46"/>
        <v>-484.49744463372554</v>
      </c>
      <c r="AB159" s="116">
        <f t="shared" si="47"/>
        <v>0.86541737649063177</v>
      </c>
      <c r="AC159" s="314"/>
    </row>
    <row r="160" spans="1:29" ht="15.75" customHeight="1">
      <c r="A160" s="303"/>
      <c r="B160" s="106" t="s">
        <v>118</v>
      </c>
      <c r="C160" s="298" t="s">
        <v>162</v>
      </c>
      <c r="D160" s="299"/>
      <c r="E160" s="107">
        <v>24.82</v>
      </c>
      <c r="F160" s="108">
        <v>2908</v>
      </c>
      <c r="G160" s="109">
        <f t="shared" si="48"/>
        <v>72176.56</v>
      </c>
      <c r="H160" s="26"/>
      <c r="I160" s="110">
        <v>4</v>
      </c>
      <c r="J160" s="111">
        <v>3300</v>
      </c>
      <c r="K160" s="112">
        <f t="shared" si="34"/>
        <v>825</v>
      </c>
      <c r="L160" s="113">
        <v>4</v>
      </c>
      <c r="M160" s="111">
        <f t="shared" si="49"/>
        <v>2920.9821428571449</v>
      </c>
      <c r="N160" s="112">
        <f t="shared" si="42"/>
        <v>730.24553571428623</v>
      </c>
      <c r="O160" s="114">
        <f t="shared" si="43"/>
        <v>0</v>
      </c>
      <c r="P160" s="115">
        <f t="shared" si="44"/>
        <v>-94.754464285713766</v>
      </c>
      <c r="Q160" s="116">
        <f t="shared" si="45"/>
        <v>0.88514610389610449</v>
      </c>
      <c r="R160" s="309"/>
      <c r="S160" s="47">
        <v>0.77101851851851855</v>
      </c>
      <c r="T160" s="48">
        <v>0.8125</v>
      </c>
      <c r="U160" s="117">
        <v>14.916666666666707</v>
      </c>
      <c r="V160" s="118">
        <v>59.733333333333292</v>
      </c>
      <c r="W160" s="119"/>
      <c r="X160" s="13"/>
      <c r="Y160" s="300"/>
      <c r="Z160" s="301"/>
      <c r="AA160" s="187">
        <f t="shared" si="46"/>
        <v>-379.01785714285506</v>
      </c>
      <c r="AB160" s="116">
        <f t="shared" si="47"/>
        <v>0.88514610389610449</v>
      </c>
      <c r="AC160" s="314"/>
    </row>
    <row r="161" spans="1:29" ht="15.75" customHeight="1">
      <c r="A161" s="303"/>
      <c r="B161" s="106" t="s">
        <v>118</v>
      </c>
      <c r="C161" s="298" t="s">
        <v>163</v>
      </c>
      <c r="D161" s="299"/>
      <c r="E161" s="107">
        <v>25.03</v>
      </c>
      <c r="F161" s="108">
        <v>2421</v>
      </c>
      <c r="G161" s="109">
        <f t="shared" si="48"/>
        <v>60597.630000000005</v>
      </c>
      <c r="H161" s="26"/>
      <c r="I161" s="110">
        <v>4</v>
      </c>
      <c r="J161" s="111">
        <v>3300</v>
      </c>
      <c r="K161" s="112">
        <f t="shared" si="34"/>
        <v>825</v>
      </c>
      <c r="L161" s="113">
        <v>4</v>
      </c>
      <c r="M161" s="111">
        <f t="shared" si="49"/>
        <v>2918.8211654387201</v>
      </c>
      <c r="N161" s="112">
        <f t="shared" si="42"/>
        <v>729.70529135968002</v>
      </c>
      <c r="O161" s="114">
        <f t="shared" si="43"/>
        <v>0</v>
      </c>
      <c r="P161" s="115">
        <f t="shared" si="44"/>
        <v>-95.294708640319982</v>
      </c>
      <c r="Q161" s="116">
        <f t="shared" si="45"/>
        <v>0.88449126225415764</v>
      </c>
      <c r="R161" s="309"/>
      <c r="S161" s="47">
        <v>0.82307870370370373</v>
      </c>
      <c r="T161" s="48">
        <v>0.85763888888888884</v>
      </c>
      <c r="U161" s="117">
        <v>15.23333333333337</v>
      </c>
      <c r="V161" s="118">
        <v>49.766666666666559</v>
      </c>
      <c r="W161" s="119">
        <v>0.85763888888888884</v>
      </c>
      <c r="X161" s="123">
        <v>0.91111111111111098</v>
      </c>
      <c r="Y161" s="300"/>
      <c r="Z161" s="301"/>
      <c r="AA161" s="187">
        <f t="shared" si="46"/>
        <v>-381.17883456127993</v>
      </c>
      <c r="AB161" s="116">
        <f t="shared" si="47"/>
        <v>0.88449126225415764</v>
      </c>
      <c r="AC161" s="314"/>
    </row>
    <row r="162" spans="1:29" ht="15.75" customHeight="1">
      <c r="A162" s="304"/>
      <c r="B162" s="106" t="s">
        <v>118</v>
      </c>
      <c r="C162" s="298" t="s">
        <v>164</v>
      </c>
      <c r="D162" s="299"/>
      <c r="E162" s="107">
        <v>18.18</v>
      </c>
      <c r="F162" s="108">
        <v>2397</v>
      </c>
      <c r="G162" s="109">
        <f t="shared" si="48"/>
        <v>43577.46</v>
      </c>
      <c r="H162" s="13"/>
      <c r="I162" s="110">
        <v>3</v>
      </c>
      <c r="J162" s="111">
        <v>3600</v>
      </c>
      <c r="K162" s="112">
        <f t="shared" si="34"/>
        <v>1200</v>
      </c>
      <c r="L162" s="126">
        <v>3</v>
      </c>
      <c r="M162" s="111">
        <f t="shared" si="49"/>
        <v>3117.4855491329322</v>
      </c>
      <c r="N162" s="112">
        <f t="shared" si="42"/>
        <v>1039.1618497109773</v>
      </c>
      <c r="O162" s="114">
        <f t="shared" si="43"/>
        <v>0</v>
      </c>
      <c r="P162" s="115">
        <f t="shared" si="44"/>
        <v>-160.83815028902268</v>
      </c>
      <c r="Q162" s="116">
        <f t="shared" si="45"/>
        <v>0.8659682080924811</v>
      </c>
      <c r="R162" s="309"/>
      <c r="S162" s="47">
        <v>0.91111111111111098</v>
      </c>
      <c r="T162" s="48">
        <v>0.94314814814814818</v>
      </c>
      <c r="U162" s="117">
        <v>76.999999999999886</v>
      </c>
      <c r="V162" s="118">
        <v>46.133333333333567</v>
      </c>
      <c r="W162" s="119"/>
      <c r="X162" s="123"/>
      <c r="Y162" s="300"/>
      <c r="Z162" s="301"/>
      <c r="AA162" s="187">
        <f t="shared" si="46"/>
        <v>-482.51445086706781</v>
      </c>
      <c r="AB162" s="116">
        <f t="shared" si="47"/>
        <v>0.86596820809248121</v>
      </c>
      <c r="AC162" s="314"/>
    </row>
    <row r="163" spans="1:29" ht="15.75" customHeight="1">
      <c r="A163" s="304"/>
      <c r="B163" s="106" t="s">
        <v>118</v>
      </c>
      <c r="C163" s="298" t="s">
        <v>159</v>
      </c>
      <c r="D163" s="299"/>
      <c r="E163" s="107">
        <v>14.28</v>
      </c>
      <c r="F163" s="108">
        <v>5483</v>
      </c>
      <c r="G163" s="129">
        <f t="shared" si="48"/>
        <v>78297.239999999991</v>
      </c>
      <c r="H163" s="130"/>
      <c r="I163" s="110">
        <v>3</v>
      </c>
      <c r="J163" s="111">
        <v>3600</v>
      </c>
      <c r="K163" s="112">
        <f t="shared" si="34"/>
        <v>1200</v>
      </c>
      <c r="L163" s="113">
        <v>3</v>
      </c>
      <c r="M163" s="111">
        <f t="shared" si="49"/>
        <v>3114.357841590404</v>
      </c>
      <c r="N163" s="112">
        <f t="shared" si="42"/>
        <v>1038.1192805301346</v>
      </c>
      <c r="O163" s="114">
        <f t="shared" si="43"/>
        <v>0</v>
      </c>
      <c r="P163" s="115">
        <f t="shared" si="44"/>
        <v>-161.88071946986543</v>
      </c>
      <c r="Q163" s="116">
        <f t="shared" si="45"/>
        <v>0.8650994004417788</v>
      </c>
      <c r="R163" s="309"/>
      <c r="S163" s="47">
        <v>0.9537268518518518</v>
      </c>
      <c r="T163" s="48">
        <v>1.0270833333333333</v>
      </c>
      <c r="U163" s="117">
        <v>15.23333333333321</v>
      </c>
      <c r="V163" s="118">
        <v>105.63333333333344</v>
      </c>
      <c r="W163" s="119"/>
      <c r="X163" s="50"/>
      <c r="Y163" s="300"/>
      <c r="Z163" s="301"/>
      <c r="AA163" s="187">
        <f t="shared" si="46"/>
        <v>-485.64215840959605</v>
      </c>
      <c r="AB163" s="116">
        <f t="shared" si="47"/>
        <v>0.86509940044177891</v>
      </c>
      <c r="AC163" s="314"/>
    </row>
    <row r="164" spans="1:29" ht="15.75" customHeight="1">
      <c r="A164" s="304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87"/>
      <c r="AB164" s="116"/>
      <c r="AC164" s="314"/>
    </row>
    <row r="165" spans="1:29" ht="15.75" customHeight="1">
      <c r="A165" s="304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87"/>
      <c r="AB165" s="116"/>
      <c r="AC165" s="314"/>
    </row>
    <row r="166" spans="1:29" ht="15.75" customHeight="1">
      <c r="A166" s="304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34"/>
      <c r="X166" s="135"/>
      <c r="Y166" s="300"/>
      <c r="Z166" s="301"/>
      <c r="AA166" s="187"/>
      <c r="AB166" s="116"/>
      <c r="AC166" s="314"/>
    </row>
    <row r="167" spans="1:29" ht="15.75" customHeight="1">
      <c r="A167" s="304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34"/>
      <c r="X167" s="135"/>
      <c r="Y167" s="300"/>
      <c r="Z167" s="301"/>
      <c r="AA167" s="187"/>
      <c r="AB167" s="116"/>
      <c r="AC167" s="314"/>
    </row>
    <row r="168" spans="1:29" ht="15.75" customHeight="1">
      <c r="A168" s="304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87"/>
      <c r="AB168" s="116"/>
      <c r="AC168" s="314"/>
    </row>
    <row r="169" spans="1:29" ht="15.75" customHeight="1">
      <c r="A169" s="304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87"/>
      <c r="AB169" s="116"/>
      <c r="AC169" s="314"/>
    </row>
    <row r="170" spans="1:29" ht="15.75" customHeight="1">
      <c r="A170" s="304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87"/>
      <c r="AB170" s="116"/>
      <c r="AC170" s="314"/>
    </row>
    <row r="171" spans="1:29" ht="15.75" customHeight="1">
      <c r="A171" s="304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19"/>
      <c r="X171" s="123"/>
      <c r="Y171" s="300"/>
      <c r="Z171" s="301"/>
      <c r="AA171" s="187"/>
      <c r="AB171" s="116"/>
      <c r="AC171" s="314"/>
    </row>
    <row r="172" spans="1:29" ht="15.75" customHeight="1">
      <c r="A172" s="304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87"/>
      <c r="AB172" s="116"/>
      <c r="AC172" s="314"/>
    </row>
    <row r="173" spans="1:29" ht="15.75" customHeight="1">
      <c r="A173" s="304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8"/>
      <c r="AB173" s="133"/>
      <c r="AC173" s="314"/>
    </row>
    <row r="174" spans="1:29" ht="15.75" customHeight="1" thickBot="1">
      <c r="A174" s="305"/>
      <c r="B174" s="144" t="s">
        <v>124</v>
      </c>
      <c r="C174" s="295"/>
      <c r="D174" s="295"/>
      <c r="E174" s="145"/>
      <c r="F174" s="182"/>
      <c r="G174" s="146"/>
      <c r="H174" s="75"/>
      <c r="I174" s="147">
        <f t="shared" ref="I174:J174" si="50">AVERAGE(I158:I173)</f>
        <v>3.3333333333333335</v>
      </c>
      <c r="J174" s="148">
        <f t="shared" si="50"/>
        <v>3500</v>
      </c>
      <c r="K174" s="149">
        <f t="shared" ref="K174" si="51">J174/I174</f>
        <v>1050</v>
      </c>
      <c r="L174" s="147">
        <f t="shared" ref="L174:M174" si="52">AVERAGE(L158:L173)</f>
        <v>3.3333333333333335</v>
      </c>
      <c r="M174" s="148">
        <f t="shared" si="52"/>
        <v>3050.9143568965155</v>
      </c>
      <c r="N174" s="149">
        <f>M174/L174</f>
        <v>915.27430706895461</v>
      </c>
      <c r="O174" s="150">
        <f>L174-I174</f>
        <v>0</v>
      </c>
      <c r="P174" s="151">
        <f>N174-K174</f>
        <v>-134.72569293104539</v>
      </c>
      <c r="Q174" s="152">
        <f>N174/K174</f>
        <v>0.87168981625614728</v>
      </c>
      <c r="R174" s="310"/>
      <c r="S174" s="153">
        <f>S158</f>
        <v>0.70833333333333337</v>
      </c>
      <c r="T174" s="154">
        <f>INDEX(T158:T173,COUNTA(T158:T173))</f>
        <v>1.0270833333333333</v>
      </c>
      <c r="U174" s="155"/>
      <c r="V174" s="181"/>
      <c r="W174" s="182"/>
      <c r="X174" s="149"/>
      <c r="Y174" s="296"/>
      <c r="Z174" s="297"/>
      <c r="AA174" s="189">
        <f>M174-J174</f>
        <v>-449.08564310348447</v>
      </c>
      <c r="AB174" s="152">
        <f>M174/J174</f>
        <v>0.87168981625614728</v>
      </c>
      <c r="AC174" s="315"/>
    </row>
    <row r="176" spans="1:29">
      <c r="Y176" s="294" t="s">
        <v>165</v>
      </c>
      <c r="Z176" s="294"/>
    </row>
    <row r="177" spans="25:26">
      <c r="Y177" s="294" t="s">
        <v>166</v>
      </c>
      <c r="Z177" s="294"/>
    </row>
    <row r="178" spans="25:26">
      <c r="Y178" s="294" t="s">
        <v>167</v>
      </c>
      <c r="Z178" s="294"/>
    </row>
    <row r="179" spans="25:26">
      <c r="Y179" s="294" t="s">
        <v>168</v>
      </c>
      <c r="Z179" s="294"/>
    </row>
    <row r="180" spans="25:26">
      <c r="Y180" s="294" t="s">
        <v>169</v>
      </c>
      <c r="Z180" s="294"/>
    </row>
    <row r="181" spans="25:26">
      <c r="Y181" s="294" t="s">
        <v>170</v>
      </c>
      <c r="Z181" s="294"/>
    </row>
    <row r="182" spans="25:26">
      <c r="Y182" s="294" t="s">
        <v>171</v>
      </c>
      <c r="Z182" s="294"/>
    </row>
    <row r="183" spans="25:26">
      <c r="Y183" s="294" t="s">
        <v>172</v>
      </c>
      <c r="Z183" s="294"/>
    </row>
    <row r="184" spans="25:26">
      <c r="Y184" s="294" t="s">
        <v>173</v>
      </c>
      <c r="Z184" s="294"/>
    </row>
    <row r="185" spans="25:26">
      <c r="Y185" s="294" t="s">
        <v>174</v>
      </c>
      <c r="Z185" s="294"/>
    </row>
    <row r="186" spans="25:26">
      <c r="Y186" s="294" t="s">
        <v>175</v>
      </c>
      <c r="Z186" s="294"/>
    </row>
    <row r="187" spans="25:26">
      <c r="Y187" s="294" t="s">
        <v>176</v>
      </c>
      <c r="Z187" s="294"/>
    </row>
    <row r="188" spans="25:26">
      <c r="Y188" s="294" t="s">
        <v>177</v>
      </c>
      <c r="Z188" s="294"/>
    </row>
  </sheetData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5" type="noConversion"/>
  <conditionalFormatting sqref="O5:O174">
    <cfRule type="cellIs" dxfId="554" priority="1" operator="greaterThan">
      <formula>0</formula>
    </cfRule>
  </conditionalFormatting>
  <conditionalFormatting sqref="P5:P174 AA5:AA174">
    <cfRule type="cellIs" dxfId="553" priority="4" operator="lessThan">
      <formula>0</formula>
    </cfRule>
  </conditionalFormatting>
  <conditionalFormatting sqref="Q5:Q174 AB5:AB174">
    <cfRule type="cellIs" dxfId="552" priority="2" operator="greaterThan">
      <formula>1</formula>
    </cfRule>
    <cfRule type="cellIs" dxfId="551" priority="3" operator="lessThan">
      <formula>0.8</formula>
    </cfRule>
  </conditionalFormatting>
  <conditionalFormatting sqref="AC5:AC6 R5:R174 AC90:AC95">
    <cfRule type="cellIs" dxfId="550" priority="5" operator="lessThan">
      <formula>0.8</formula>
    </cfRule>
  </conditionalFormatting>
  <conditionalFormatting sqref="AC12:AC20">
    <cfRule type="cellIs" dxfId="549" priority="14" operator="lessThan">
      <formula>0.8</formula>
    </cfRule>
  </conditionalFormatting>
  <conditionalFormatting sqref="AC22:AC27">
    <cfRule type="cellIs" dxfId="548" priority="13" operator="lessThan">
      <formula>0.8</formula>
    </cfRule>
  </conditionalFormatting>
  <conditionalFormatting sqref="AC39">
    <cfRule type="cellIs" dxfId="547" priority="12" operator="lessThan">
      <formula>0.8</formula>
    </cfRule>
  </conditionalFormatting>
  <conditionalFormatting sqref="AC56">
    <cfRule type="cellIs" dxfId="546" priority="7" operator="lessThan">
      <formula>0.8</formula>
    </cfRule>
  </conditionalFormatting>
  <conditionalFormatting sqref="AC73:AC78">
    <cfRule type="cellIs" dxfId="545" priority="6" operator="lessThan">
      <formula>0.8</formula>
    </cfRule>
  </conditionalFormatting>
  <conditionalFormatting sqref="AC107">
    <cfRule type="cellIs" dxfId="544" priority="11" operator="lessThan">
      <formula>0.8</formula>
    </cfRule>
  </conditionalFormatting>
  <conditionalFormatting sqref="AC124">
    <cfRule type="cellIs" dxfId="543" priority="10" operator="lessThan">
      <formula>0.8</formula>
    </cfRule>
  </conditionalFormatting>
  <conditionalFormatting sqref="AC141">
    <cfRule type="cellIs" dxfId="542" priority="9" operator="lessThan">
      <formula>0.8</formula>
    </cfRule>
  </conditionalFormatting>
  <conditionalFormatting sqref="AC158:AC163">
    <cfRule type="cellIs" dxfId="541" priority="8" operator="lessThan">
      <formula>0.8</formula>
    </cfRule>
  </conditionalFormatting>
  <dataValidations count="1">
    <dataValidation type="list" allowBlank="1" showInputMessage="1" showErrorMessage="1" sqref="Y5:Z174" xr:uid="{6890DA3E-D4AD-4AFF-B161-A7B16C85C88B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D11DB-2E63-4F72-BA17-38B3F83244F0}">
  <sheetPr>
    <tabColor theme="9" tint="0.59999389629810485"/>
    <pageSetUpPr fitToPage="1"/>
  </sheetPr>
  <dimension ref="A1:AK154"/>
  <sheetViews>
    <sheetView zoomScale="85" zoomScaleNormal="85" workbookViewId="0">
      <pane ySplit="4" topLeftCell="A5" activePane="bottomLeft" state="frozen"/>
      <selection pane="bottomLeft" activeCell="P31" sqref="P31"/>
      <selection activeCell="P31" sqref="P31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SUM(F5:F140)</f>
        <v>63743</v>
      </c>
      <c r="E1" s="94" t="s">
        <v>4</v>
      </c>
      <c r="F1" s="95">
        <f>SUM(G5:G140)</f>
        <v>3435120.9699999997</v>
      </c>
      <c r="G1" s="96" t="s">
        <v>85</v>
      </c>
      <c r="H1" s="97">
        <f>L21+L38+L55+L72+L89+L106+L123+L140</f>
        <v>153.75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46012</v>
      </c>
      <c r="B2" s="353"/>
      <c r="C2" s="98" t="s">
        <v>41</v>
      </c>
      <c r="D2" s="99">
        <f>AVERAGE(N21,N38,N55,N72,N89,N106,N123,N140)</f>
        <v>143.66111993222171</v>
      </c>
      <c r="E2" s="99" t="s">
        <v>92</v>
      </c>
      <c r="F2" s="100">
        <f>F1/D1</f>
        <v>53.890167861569111</v>
      </c>
      <c r="G2" s="101" t="s">
        <v>93</v>
      </c>
      <c r="H2" s="102">
        <f>COUNT(H5:H140)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SUM(Y21+Y38+Y55+Y72+Y89+Y106)</f>
        <v>0</v>
      </c>
      <c r="Z2" s="195">
        <f>SUM(Z21+Z38+Z55+Z72+Z89+Z106)</f>
        <v>0</v>
      </c>
      <c r="AA2" s="398"/>
      <c r="AB2" s="399"/>
      <c r="AC2" s="196">
        <f t="shared" ref="AC2:AD2" si="0">SUM(AC21+AC38+AC55+AC72+AC89+AC106)</f>
        <v>0</v>
      </c>
      <c r="AD2" s="197">
        <f t="shared" si="0"/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02" t="s">
        <v>243</v>
      </c>
      <c r="B5" s="120" t="s">
        <v>195</v>
      </c>
      <c r="C5" s="400" t="s">
        <v>196</v>
      </c>
      <c r="D5" s="401"/>
      <c r="E5" s="162">
        <v>19.7</v>
      </c>
      <c r="F5" s="103">
        <v>2997</v>
      </c>
      <c r="G5" s="163">
        <f t="shared" ref="G5:G7" si="1">E5*F5</f>
        <v>59040.9</v>
      </c>
      <c r="H5" s="164"/>
      <c r="I5" s="165">
        <v>13</v>
      </c>
      <c r="J5" s="166">
        <v>1200</v>
      </c>
      <c r="K5" s="167">
        <f>J5/I5</f>
        <v>92.307692307692307</v>
      </c>
      <c r="L5" s="168">
        <v>13</v>
      </c>
      <c r="M5" s="166">
        <f>F5/V5*60</f>
        <v>1077.7344920587357</v>
      </c>
      <c r="N5" s="167">
        <f>M5/L5</f>
        <v>82.90265323528736</v>
      </c>
      <c r="O5" s="200">
        <f>L5-I5</f>
        <v>0</v>
      </c>
      <c r="P5" s="201">
        <f>N5-K5</f>
        <v>-9.4050390724049464</v>
      </c>
      <c r="Q5" s="143">
        <f>N5/K5</f>
        <v>0.89811207671561311</v>
      </c>
      <c r="R5" s="309">
        <f>Q21</f>
        <v>0.8890005177462158</v>
      </c>
      <c r="S5" s="172">
        <v>0.25010416666666668</v>
      </c>
      <c r="T5" s="173">
        <v>0.3659722222222222</v>
      </c>
      <c r="U5" s="174"/>
      <c r="V5" s="175">
        <v>166.84999999999994</v>
      </c>
      <c r="W5" s="103"/>
      <c r="X5" s="104"/>
      <c r="Y5" s="202"/>
      <c r="Z5" s="203"/>
      <c r="AA5" s="311"/>
      <c r="AB5" s="312"/>
      <c r="AC5" s="202"/>
      <c r="AD5" s="203"/>
      <c r="AE5" s="311"/>
      <c r="AF5" s="312"/>
      <c r="AG5" s="311"/>
      <c r="AH5" s="312"/>
      <c r="AI5" s="204">
        <f>M5-J5</f>
        <v>-122.26550794126433</v>
      </c>
      <c r="AJ5" s="143">
        <f>M5/J5</f>
        <v>0.89811207671561311</v>
      </c>
      <c r="AK5" s="384">
        <f>AJ21</f>
        <v>0.8890005177462158</v>
      </c>
    </row>
    <row r="6" spans="1:37" ht="15.75" customHeight="1">
      <c r="A6" s="303"/>
      <c r="B6" s="106" t="s">
        <v>188</v>
      </c>
      <c r="C6" s="402" t="s">
        <v>189</v>
      </c>
      <c r="D6" s="403"/>
      <c r="E6" s="107">
        <v>24.07</v>
      </c>
      <c r="F6" s="108">
        <v>1108</v>
      </c>
      <c r="G6" s="109">
        <f t="shared" si="1"/>
        <v>26669.56</v>
      </c>
      <c r="H6" s="26"/>
      <c r="I6" s="110">
        <v>20</v>
      </c>
      <c r="J6" s="111">
        <v>2600</v>
      </c>
      <c r="K6" s="112">
        <f t="shared" ref="K6:K59" si="2">J6/I6</f>
        <v>130</v>
      </c>
      <c r="L6" s="113">
        <v>20</v>
      </c>
      <c r="M6" s="111">
        <f>F6/V6*60</f>
        <v>2305.6647398843929</v>
      </c>
      <c r="N6" s="112">
        <f>M6/L6</f>
        <v>115.28323699421965</v>
      </c>
      <c r="O6" s="114">
        <f>L6-I6</f>
        <v>0</v>
      </c>
      <c r="P6" s="115">
        <f>N6-K6</f>
        <v>-14.716763005780351</v>
      </c>
      <c r="Q6" s="116">
        <f>N6/K6</f>
        <v>0.88679413072476654</v>
      </c>
      <c r="R6" s="309"/>
      <c r="S6" s="47">
        <v>0.36956018518518519</v>
      </c>
      <c r="T6" s="48">
        <v>0.38958333333333334</v>
      </c>
      <c r="U6" s="117">
        <v>5.1666666666667016</v>
      </c>
      <c r="V6" s="118">
        <v>28.833333333333336</v>
      </c>
      <c r="W6" s="119"/>
      <c r="X6" s="123"/>
      <c r="Y6" s="106"/>
      <c r="Z6" s="205"/>
      <c r="AA6" s="300"/>
      <c r="AB6" s="301"/>
      <c r="AC6" s="106"/>
      <c r="AD6" s="205"/>
      <c r="AE6" s="300"/>
      <c r="AF6" s="301"/>
      <c r="AG6" s="300"/>
      <c r="AH6" s="301"/>
      <c r="AI6" s="124">
        <f>M6-J6</f>
        <v>-294.33526011560707</v>
      </c>
      <c r="AJ6" s="116">
        <f>M6/J6</f>
        <v>0.88679413072476654</v>
      </c>
      <c r="AK6" s="380"/>
    </row>
    <row r="7" spans="1:37" ht="15.75" customHeight="1">
      <c r="A7" s="303"/>
      <c r="B7" s="106" t="s">
        <v>188</v>
      </c>
      <c r="C7" s="402" t="s">
        <v>190</v>
      </c>
      <c r="D7" s="403"/>
      <c r="E7" s="107">
        <v>29.97</v>
      </c>
      <c r="F7" s="108">
        <v>3139</v>
      </c>
      <c r="G7" s="109">
        <f t="shared" si="1"/>
        <v>94075.83</v>
      </c>
      <c r="H7" s="26"/>
      <c r="I7" s="110">
        <v>20</v>
      </c>
      <c r="J7" s="111">
        <v>2600</v>
      </c>
      <c r="K7" s="112">
        <f t="shared" si="2"/>
        <v>130</v>
      </c>
      <c r="L7" s="113">
        <v>20</v>
      </c>
      <c r="M7" s="111">
        <f>F7/V7*60</f>
        <v>2306.204081632653</v>
      </c>
      <c r="N7" s="112">
        <f>M7/L7</f>
        <v>115.31020408163265</v>
      </c>
      <c r="O7" s="114">
        <f>L7-I7</f>
        <v>0</v>
      </c>
      <c r="P7" s="115">
        <f>N7-K7</f>
        <v>-14.689795918367352</v>
      </c>
      <c r="Q7" s="116">
        <f>N7/K7</f>
        <v>0.8870015698587127</v>
      </c>
      <c r="R7" s="309"/>
      <c r="S7" s="47">
        <v>0.39328703703703705</v>
      </c>
      <c r="T7" s="48">
        <v>0.45</v>
      </c>
      <c r="U7" s="117">
        <v>5.333333333333341</v>
      </c>
      <c r="V7" s="118">
        <v>81.666666666666671</v>
      </c>
      <c r="W7" s="119"/>
      <c r="X7" s="123"/>
      <c r="Y7" s="106"/>
      <c r="Z7" s="205"/>
      <c r="AA7" s="300"/>
      <c r="AB7" s="301"/>
      <c r="AC7" s="106"/>
      <c r="AD7" s="205"/>
      <c r="AE7" s="300"/>
      <c r="AF7" s="301"/>
      <c r="AG7" s="300"/>
      <c r="AH7" s="301"/>
      <c r="AI7" s="124">
        <f>M7-J7</f>
        <v>-293.79591836734699</v>
      </c>
      <c r="AJ7" s="116">
        <f>M7/J7</f>
        <v>0.8870015698587127</v>
      </c>
      <c r="AK7" s="380"/>
    </row>
    <row r="8" spans="1:37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48"/>
      <c r="X8" s="50"/>
      <c r="Y8" s="106"/>
      <c r="Z8" s="205"/>
      <c r="AA8" s="300"/>
      <c r="AB8" s="301"/>
      <c r="AC8" s="106"/>
      <c r="AD8" s="205"/>
      <c r="AE8" s="300"/>
      <c r="AF8" s="301"/>
      <c r="AG8" s="300"/>
      <c r="AH8" s="301"/>
      <c r="AI8" s="124"/>
      <c r="AJ8" s="116"/>
      <c r="AK8" s="380"/>
    </row>
    <row r="9" spans="1:37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47"/>
      <c r="T9" s="48"/>
      <c r="U9" s="117"/>
      <c r="V9" s="118"/>
      <c r="W9" s="119"/>
      <c r="X9" s="123"/>
      <c r="Y9" s="106"/>
      <c r="Z9" s="205"/>
      <c r="AA9" s="300"/>
      <c r="AB9" s="301"/>
      <c r="AC9" s="106"/>
      <c r="AD9" s="205"/>
      <c r="AE9" s="300"/>
      <c r="AF9" s="301"/>
      <c r="AG9" s="300"/>
      <c r="AH9" s="301"/>
      <c r="AI9" s="124"/>
      <c r="AJ9" s="116"/>
      <c r="AK9" s="380"/>
    </row>
    <row r="10" spans="1:37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106"/>
      <c r="Z10" s="205"/>
      <c r="AA10" s="300"/>
      <c r="AB10" s="301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106"/>
      <c r="Z11" s="205"/>
      <c r="AA11" s="300"/>
      <c r="AB11" s="301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106"/>
      <c r="Z12" s="205"/>
      <c r="AA12" s="300"/>
      <c r="AB12" s="301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106"/>
      <c r="Z13" s="205"/>
      <c r="AA13" s="300"/>
      <c r="AB13" s="301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106"/>
      <c r="Z14" s="205"/>
      <c r="AA14" s="300"/>
      <c r="AB14" s="301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106"/>
      <c r="Z15" s="205"/>
      <c r="AA15" s="300"/>
      <c r="AB15" s="301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106"/>
      <c r="Z16" s="205"/>
      <c r="AA16" s="300"/>
      <c r="AB16" s="301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106"/>
      <c r="Z17" s="205"/>
      <c r="AA17" s="300"/>
      <c r="AB17" s="301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106"/>
      <c r="Z18" s="205"/>
      <c r="AA18" s="300"/>
      <c r="AB18" s="301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106"/>
      <c r="Z19" s="205"/>
      <c r="AA19" s="300"/>
      <c r="AB19" s="301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106"/>
      <c r="Z20" s="205"/>
      <c r="AA20" s="300"/>
      <c r="AB20" s="301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3">AVERAGE(I5:I20)</f>
        <v>17.666666666666668</v>
      </c>
      <c r="J21" s="148">
        <f t="shared" si="3"/>
        <v>2133.3333333333335</v>
      </c>
      <c r="K21" s="149">
        <f t="shared" ref="K21" si="4">J21/I21</f>
        <v>120.75471698113208</v>
      </c>
      <c r="L21" s="147">
        <f t="shared" ref="L21:M21" si="5">AVERAGE(L5:L20)</f>
        <v>17.666666666666668</v>
      </c>
      <c r="M21" s="148">
        <f t="shared" si="5"/>
        <v>1896.5344378585939</v>
      </c>
      <c r="N21" s="149">
        <f>M21/L21</f>
        <v>107.35100591652417</v>
      </c>
      <c r="O21" s="150">
        <f>L21-I21</f>
        <v>0</v>
      </c>
      <c r="P21" s="151">
        <f>N21-K21</f>
        <v>-13.403711064607904</v>
      </c>
      <c r="Q21" s="152">
        <f>N21/K21</f>
        <v>0.8890005177462158</v>
      </c>
      <c r="R21" s="310"/>
      <c r="S21" s="153">
        <f>S5</f>
        <v>0.25010416666666668</v>
      </c>
      <c r="T21" s="154">
        <f>INDEX(T5:T20,COUNTA(T5:T20))</f>
        <v>0.45</v>
      </c>
      <c r="U21" s="155"/>
      <c r="V21" s="155"/>
      <c r="W21" s="156"/>
      <c r="X21" s="157"/>
      <c r="Y21" s="206">
        <f>SUM(Y5:Y20)</f>
        <v>0</v>
      </c>
      <c r="Z21" s="207">
        <f>SUM(Z5:Z20)</f>
        <v>0</v>
      </c>
      <c r="AA21" s="296"/>
      <c r="AB21" s="297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223">
        <f>M21-J21</f>
        <v>-236.79889547473954</v>
      </c>
      <c r="AJ21" s="159">
        <f>M21/J21</f>
        <v>0.8890005177462158</v>
      </c>
      <c r="AK21" s="381"/>
    </row>
    <row r="22" spans="1:37" ht="15.75" customHeight="1">
      <c r="A22" s="316" t="s">
        <v>185</v>
      </c>
      <c r="B22" s="120" t="s">
        <v>186</v>
      </c>
      <c r="C22" s="383" t="s">
        <v>187</v>
      </c>
      <c r="D22" s="383"/>
      <c r="E22" s="162">
        <v>56.77</v>
      </c>
      <c r="F22" s="166">
        <v>4431</v>
      </c>
      <c r="G22" s="163">
        <f t="shared" ref="G22:G24" si="6">E22*F22</f>
        <v>251547.87000000002</v>
      </c>
      <c r="H22" s="164"/>
      <c r="I22" s="165">
        <v>25</v>
      </c>
      <c r="J22" s="166">
        <v>2000</v>
      </c>
      <c r="K22" s="167">
        <f>J22/I22</f>
        <v>80</v>
      </c>
      <c r="L22" s="168">
        <v>25</v>
      </c>
      <c r="M22" s="166">
        <f>F22/V22*60</f>
        <v>1775.3589315525876</v>
      </c>
      <c r="N22" s="167">
        <f>M22/L22</f>
        <v>71.014357262103502</v>
      </c>
      <c r="O22" s="169">
        <f>L22-I22</f>
        <v>0</v>
      </c>
      <c r="P22" s="170">
        <f>N22-K22</f>
        <v>-8.985642737896498</v>
      </c>
      <c r="Q22" s="171">
        <f>N22/K22</f>
        <v>0.88767946577629375</v>
      </c>
      <c r="R22" s="308">
        <f>Q38</f>
        <v>0.8886857494840239</v>
      </c>
      <c r="S22" s="172">
        <v>0.25017361111111114</v>
      </c>
      <c r="T22" s="173">
        <v>0.35416666666666669</v>
      </c>
      <c r="U22" s="174"/>
      <c r="V22" s="175">
        <v>149.75</v>
      </c>
      <c r="W22" s="208"/>
      <c r="X22" s="167"/>
      <c r="Y22" s="202"/>
      <c r="Z22" s="203"/>
      <c r="AA22" s="311"/>
      <c r="AB22" s="312"/>
      <c r="AC22" s="202"/>
      <c r="AD22" s="203"/>
      <c r="AE22" s="311"/>
      <c r="AF22" s="312"/>
      <c r="AG22" s="311"/>
      <c r="AH22" s="312"/>
      <c r="AI22" s="204">
        <f>M22-J22</f>
        <v>-224.64106844741241</v>
      </c>
      <c r="AJ22" s="143">
        <f>M22/J22</f>
        <v>0.88767946577629375</v>
      </c>
      <c r="AK22" s="384">
        <f>AJ38</f>
        <v>0.8886857494840239</v>
      </c>
    </row>
    <row r="23" spans="1:37" ht="15.75" customHeight="1">
      <c r="A23" s="317"/>
      <c r="B23" s="106" t="s">
        <v>191</v>
      </c>
      <c r="C23" s="382" t="s">
        <v>193</v>
      </c>
      <c r="D23" s="382"/>
      <c r="E23" s="107">
        <v>59.52</v>
      </c>
      <c r="F23" s="108">
        <v>5871</v>
      </c>
      <c r="G23" s="109">
        <f t="shared" si="6"/>
        <v>349441.92000000004</v>
      </c>
      <c r="H23" s="26"/>
      <c r="I23" s="110">
        <v>25</v>
      </c>
      <c r="J23" s="111">
        <v>2000</v>
      </c>
      <c r="K23" s="112">
        <f t="shared" si="2"/>
        <v>80</v>
      </c>
      <c r="L23" s="113">
        <v>25</v>
      </c>
      <c r="M23" s="111">
        <f>F23/V23*60</f>
        <v>1781.1899544918251</v>
      </c>
      <c r="N23" s="112">
        <f>M23/L23</f>
        <v>71.247598179673005</v>
      </c>
      <c r="O23" s="114">
        <f>L23-I23</f>
        <v>0</v>
      </c>
      <c r="P23" s="115">
        <f>N23-K23</f>
        <v>-8.7524018203269947</v>
      </c>
      <c r="Q23" s="116">
        <f>N23/K23</f>
        <v>0.89059497724591252</v>
      </c>
      <c r="R23" s="309"/>
      <c r="S23" s="47">
        <v>0.35780092592592594</v>
      </c>
      <c r="T23" s="48">
        <v>0.49513888888888891</v>
      </c>
      <c r="U23" s="117">
        <v>5.2333333333333254</v>
      </c>
      <c r="V23" s="118">
        <v>197.76666666666668</v>
      </c>
      <c r="W23" s="119">
        <v>0.49513888888888891</v>
      </c>
      <c r="X23" s="123">
        <v>0.53488425925925931</v>
      </c>
      <c r="Y23" s="106"/>
      <c r="Z23" s="205"/>
      <c r="AA23" s="300"/>
      <c r="AB23" s="301"/>
      <c r="AC23" s="106"/>
      <c r="AD23" s="205"/>
      <c r="AE23" s="300"/>
      <c r="AF23" s="301"/>
      <c r="AG23" s="300"/>
      <c r="AH23" s="301"/>
      <c r="AI23" s="124">
        <f>M23-J23</f>
        <v>-218.81004550817488</v>
      </c>
      <c r="AJ23" s="116">
        <f>M23/J23</f>
        <v>0.89059497724591252</v>
      </c>
      <c r="AK23" s="380"/>
    </row>
    <row r="24" spans="1:37" ht="15.75" customHeight="1">
      <c r="A24" s="317"/>
      <c r="B24" s="106" t="s">
        <v>191</v>
      </c>
      <c r="C24" s="382" t="s">
        <v>192</v>
      </c>
      <c r="D24" s="382"/>
      <c r="E24" s="107">
        <v>77.34</v>
      </c>
      <c r="F24" s="108">
        <v>2834</v>
      </c>
      <c r="G24" s="109">
        <f t="shared" si="6"/>
        <v>219181.56</v>
      </c>
      <c r="H24" s="26"/>
      <c r="I24" s="110">
        <v>25</v>
      </c>
      <c r="J24" s="111">
        <v>2000</v>
      </c>
      <c r="K24" s="112">
        <f t="shared" si="2"/>
        <v>80</v>
      </c>
      <c r="L24" s="113">
        <v>25</v>
      </c>
      <c r="M24" s="111">
        <f>F24/V24*60</f>
        <v>1775.5656108597307</v>
      </c>
      <c r="N24" s="112">
        <f>M24/L24</f>
        <v>71.022624434389229</v>
      </c>
      <c r="O24" s="114">
        <f>L24-I24</f>
        <v>0</v>
      </c>
      <c r="P24" s="115">
        <f>N24-K24</f>
        <v>-8.977375565610771</v>
      </c>
      <c r="Q24" s="116">
        <f>N24/K24</f>
        <v>0.88778280542986532</v>
      </c>
      <c r="R24" s="309"/>
      <c r="S24" s="47">
        <v>0.53488425925925931</v>
      </c>
      <c r="T24" s="48">
        <v>0.60138888888888886</v>
      </c>
      <c r="U24" s="117">
        <v>57.233333333333377</v>
      </c>
      <c r="V24" s="118">
        <v>95.766666666666552</v>
      </c>
      <c r="W24" s="119"/>
      <c r="X24" s="123"/>
      <c r="Y24" s="106"/>
      <c r="Z24" s="205"/>
      <c r="AA24" s="300"/>
      <c r="AB24" s="301"/>
      <c r="AC24" s="106"/>
      <c r="AD24" s="205"/>
      <c r="AE24" s="300"/>
      <c r="AF24" s="301"/>
      <c r="AG24" s="300"/>
      <c r="AH24" s="301"/>
      <c r="AI24" s="124">
        <f>M24-J24</f>
        <v>-224.43438914026933</v>
      </c>
      <c r="AJ24" s="116">
        <f>M24/J24</f>
        <v>0.88778280542986532</v>
      </c>
      <c r="AK24" s="380"/>
    </row>
    <row r="25" spans="1:37" ht="15.75" customHeight="1">
      <c r="A25" s="317"/>
      <c r="B25" s="106"/>
      <c r="C25" s="382"/>
      <c r="D25" s="382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106"/>
      <c r="Z25" s="205"/>
      <c r="AA25" s="300"/>
      <c r="AB25" s="301"/>
      <c r="AC25" s="106"/>
      <c r="AD25" s="205"/>
      <c r="AE25" s="300"/>
      <c r="AF25" s="301"/>
      <c r="AG25" s="300"/>
      <c r="AH25" s="301"/>
      <c r="AI25" s="124"/>
      <c r="AJ25" s="116"/>
      <c r="AK25" s="380"/>
    </row>
    <row r="26" spans="1:37" ht="15.75" customHeight="1">
      <c r="A26" s="317"/>
      <c r="B26" s="106"/>
      <c r="C26" s="382"/>
      <c r="D26" s="382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300"/>
      <c r="AH26" s="301"/>
      <c r="AI26" s="124"/>
      <c r="AJ26" s="116"/>
      <c r="AK26" s="380"/>
    </row>
    <row r="27" spans="1:37" ht="15.75" customHeight="1">
      <c r="A27" s="317"/>
      <c r="B27" s="106"/>
      <c r="C27" s="382"/>
      <c r="D27" s="382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300"/>
      <c r="AH27" s="301"/>
      <c r="AI27" s="124"/>
      <c r="AJ27" s="116"/>
      <c r="AK27" s="380"/>
    </row>
    <row r="28" spans="1:37" ht="15.75" customHeight="1">
      <c r="A28" s="317"/>
      <c r="B28" s="106"/>
      <c r="C28" s="382"/>
      <c r="D28" s="382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300"/>
      <c r="AH28" s="301"/>
      <c r="AI28" s="124"/>
      <c r="AJ28" s="116"/>
      <c r="AK28" s="380"/>
    </row>
    <row r="29" spans="1:37" ht="15.75" customHeight="1">
      <c r="A29" s="317"/>
      <c r="B29" s="106"/>
      <c r="C29" s="382"/>
      <c r="D29" s="382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300"/>
      <c r="AH29" s="301"/>
      <c r="AI29" s="124"/>
      <c r="AJ29" s="116"/>
      <c r="AK29" s="380"/>
    </row>
    <row r="30" spans="1:37" ht="15.75" customHeight="1">
      <c r="A30" s="317"/>
      <c r="B30" s="106"/>
      <c r="C30" s="382"/>
      <c r="D30" s="382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300"/>
      <c r="AH30" s="301"/>
      <c r="AI30" s="124"/>
      <c r="AJ30" s="116"/>
      <c r="AK30" s="380"/>
    </row>
    <row r="31" spans="1:37" ht="15.75" customHeight="1">
      <c r="A31" s="317"/>
      <c r="B31" s="106"/>
      <c r="C31" s="382"/>
      <c r="D31" s="382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300"/>
      <c r="AH31" s="301"/>
      <c r="AI31" s="124"/>
      <c r="AJ31" s="116"/>
      <c r="AK31" s="380"/>
    </row>
    <row r="32" spans="1:37" ht="15.75" customHeight="1">
      <c r="A32" s="317"/>
      <c r="B32" s="106"/>
      <c r="C32" s="382"/>
      <c r="D32" s="382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300"/>
      <c r="AH32" s="301"/>
      <c r="AI32" s="124"/>
      <c r="AJ32" s="116"/>
      <c r="AK32" s="380"/>
    </row>
    <row r="33" spans="1:37" ht="15.75" customHeight="1">
      <c r="A33" s="317"/>
      <c r="B33" s="106"/>
      <c r="C33" s="382"/>
      <c r="D33" s="382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300"/>
      <c r="AH33" s="301"/>
      <c r="AI33" s="124"/>
      <c r="AJ33" s="116"/>
      <c r="AK33" s="380"/>
    </row>
    <row r="34" spans="1:37" ht="15.75" customHeight="1">
      <c r="A34" s="317"/>
      <c r="B34" s="106"/>
      <c r="C34" s="382"/>
      <c r="D34" s="382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300"/>
      <c r="AH34" s="301"/>
      <c r="AI34" s="124"/>
      <c r="AJ34" s="116"/>
      <c r="AK34" s="380"/>
    </row>
    <row r="35" spans="1:37" ht="15.75" customHeight="1">
      <c r="A35" s="317"/>
      <c r="B35" s="106"/>
      <c r="C35" s="382"/>
      <c r="D35" s="382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23"/>
      <c r="Y35" s="106"/>
      <c r="Z35" s="205"/>
      <c r="AA35" s="300"/>
      <c r="AB35" s="301"/>
      <c r="AC35" s="106"/>
      <c r="AD35" s="205"/>
      <c r="AE35" s="300"/>
      <c r="AF35" s="301"/>
      <c r="AG35" s="300"/>
      <c r="AH35" s="301"/>
      <c r="AI35" s="124"/>
      <c r="AJ35" s="116"/>
      <c r="AK35" s="380"/>
    </row>
    <row r="36" spans="1:37" ht="15.75" customHeight="1">
      <c r="A36" s="317"/>
      <c r="B36" s="106"/>
      <c r="C36" s="382"/>
      <c r="D36" s="382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23"/>
      <c r="Y36" s="106"/>
      <c r="Z36" s="205"/>
      <c r="AA36" s="300"/>
      <c r="AB36" s="301"/>
      <c r="AC36" s="106"/>
      <c r="AD36" s="205"/>
      <c r="AE36" s="300"/>
      <c r="AF36" s="301"/>
      <c r="AG36" s="300"/>
      <c r="AH36" s="301"/>
      <c r="AI36" s="124"/>
      <c r="AJ36" s="116"/>
      <c r="AK36" s="380"/>
    </row>
    <row r="37" spans="1:37" ht="15.75" customHeight="1">
      <c r="A37" s="317"/>
      <c r="B37" s="106"/>
      <c r="C37" s="382"/>
      <c r="D37" s="382"/>
      <c r="E37" s="209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119"/>
      <c r="X37" s="123"/>
      <c r="Y37" s="106"/>
      <c r="Z37" s="205"/>
      <c r="AA37" s="300"/>
      <c r="AB37" s="301"/>
      <c r="AC37" s="106"/>
      <c r="AD37" s="205"/>
      <c r="AE37" s="300"/>
      <c r="AF37" s="301"/>
      <c r="AG37" s="300"/>
      <c r="AH37" s="301"/>
      <c r="AI37" s="124"/>
      <c r="AJ37" s="116"/>
      <c r="AK37" s="380"/>
    </row>
    <row r="38" spans="1:37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25</v>
      </c>
      <c r="J38" s="148">
        <f t="shared" si="7"/>
        <v>2000</v>
      </c>
      <c r="K38" s="149">
        <f t="shared" ref="K38" si="8">J38/I38</f>
        <v>80</v>
      </c>
      <c r="L38" s="147">
        <f t="shared" ref="L38:M38" si="9">AVERAGE(L22:L37)</f>
        <v>25</v>
      </c>
      <c r="M38" s="148">
        <f t="shared" si="9"/>
        <v>1777.3714989680477</v>
      </c>
      <c r="N38" s="149">
        <f>M38/L38</f>
        <v>71.094859958721912</v>
      </c>
      <c r="O38" s="150">
        <f>L38-I38</f>
        <v>0</v>
      </c>
      <c r="P38" s="151">
        <f>N38-K38</f>
        <v>-8.9051400412780879</v>
      </c>
      <c r="Q38" s="152">
        <f>N38/K38</f>
        <v>0.8886857494840239</v>
      </c>
      <c r="R38" s="310"/>
      <c r="S38" s="153">
        <f>S22</f>
        <v>0.25017361111111114</v>
      </c>
      <c r="T38" s="154">
        <f>INDEX(T22:T37,COUNTA(T22:T37))</f>
        <v>0.60138888888888886</v>
      </c>
      <c r="U38" s="155"/>
      <c r="V38" s="181"/>
      <c r="W38" s="182"/>
      <c r="X38" s="149"/>
      <c r="Y38" s="206">
        <f t="shared" ref="Y38:Z38" si="10">SUM(Y22:Y37)</f>
        <v>0</v>
      </c>
      <c r="Z38" s="207">
        <f t="shared" si="10"/>
        <v>0</v>
      </c>
      <c r="AA38" s="296"/>
      <c r="AB38" s="297"/>
      <c r="AC38" s="206">
        <f t="shared" ref="AC38:AD38" si="11">SUM(AC22:AC37)</f>
        <v>0</v>
      </c>
      <c r="AD38" s="207">
        <f t="shared" si="11"/>
        <v>0</v>
      </c>
      <c r="AE38" s="296"/>
      <c r="AF38" s="297"/>
      <c r="AG38" s="296"/>
      <c r="AH38" s="297"/>
      <c r="AI38" s="183">
        <f>M38-J38</f>
        <v>-222.62850103195228</v>
      </c>
      <c r="AJ38" s="152">
        <f>M38/J38</f>
        <v>0.8886857494840239</v>
      </c>
      <c r="AK38" s="381"/>
    </row>
    <row r="39" spans="1:37" ht="15.75" customHeight="1">
      <c r="A39" s="302" t="s">
        <v>194</v>
      </c>
      <c r="B39" s="161" t="s">
        <v>191</v>
      </c>
      <c r="C39" s="306" t="s">
        <v>197</v>
      </c>
      <c r="D39" s="307"/>
      <c r="E39" s="162">
        <v>47.37</v>
      </c>
      <c r="F39" s="174">
        <v>1766</v>
      </c>
      <c r="G39" s="163">
        <f t="shared" ref="G39:G42" si="12">E39*F39</f>
        <v>83655.42</v>
      </c>
      <c r="H39" s="164"/>
      <c r="I39" s="168">
        <v>21</v>
      </c>
      <c r="J39" s="166">
        <v>2000</v>
      </c>
      <c r="K39" s="167">
        <f>J39/I39</f>
        <v>95.238095238095241</v>
      </c>
      <c r="L39" s="168">
        <v>21</v>
      </c>
      <c r="M39" s="166">
        <f>F39/V39*60</f>
        <v>1771.4126497631669</v>
      </c>
      <c r="N39" s="167">
        <f>M39/L39</f>
        <v>84.352983322055564</v>
      </c>
      <c r="O39" s="169">
        <f>L39-I39</f>
        <v>0</v>
      </c>
      <c r="P39" s="170">
        <f>N39-K39</f>
        <v>-10.885111916039676</v>
      </c>
      <c r="Q39" s="171">
        <f>N39/K39</f>
        <v>0.88570632488158341</v>
      </c>
      <c r="R39" s="308">
        <f>Q55</f>
        <v>0.88568787441779084</v>
      </c>
      <c r="S39" s="172">
        <v>0.2917939814814815</v>
      </c>
      <c r="T39" s="173">
        <v>0.33333333333333331</v>
      </c>
      <c r="U39" s="174"/>
      <c r="V39" s="175">
        <v>59.816666666666613</v>
      </c>
      <c r="W39" s="103"/>
      <c r="X39" s="104"/>
      <c r="Y39" s="202"/>
      <c r="Z39" s="203"/>
      <c r="AA39" s="311"/>
      <c r="AB39" s="312"/>
      <c r="AC39" s="202"/>
      <c r="AD39" s="203"/>
      <c r="AE39" s="311"/>
      <c r="AF39" s="312"/>
      <c r="AG39" s="311"/>
      <c r="AH39" s="312"/>
      <c r="AI39" s="121">
        <f>M39-J39</f>
        <v>-228.58735023683312</v>
      </c>
      <c r="AJ39" s="171">
        <f>M39/J39</f>
        <v>0.88570632488158341</v>
      </c>
      <c r="AK39" s="379">
        <f>AJ55</f>
        <v>0.88568787441779084</v>
      </c>
    </row>
    <row r="40" spans="1:37" ht="15.75" customHeight="1">
      <c r="A40" s="303"/>
      <c r="B40" s="178" t="s">
        <v>191</v>
      </c>
      <c r="C40" s="298" t="s">
        <v>198</v>
      </c>
      <c r="D40" s="299"/>
      <c r="E40" s="107">
        <v>53.76</v>
      </c>
      <c r="F40" s="117">
        <v>3788</v>
      </c>
      <c r="G40" s="109">
        <f t="shared" si="12"/>
        <v>203642.88</v>
      </c>
      <c r="H40" s="26"/>
      <c r="I40" s="113">
        <v>20</v>
      </c>
      <c r="J40" s="111">
        <v>2000</v>
      </c>
      <c r="K40" s="112">
        <f t="shared" si="2"/>
        <v>100</v>
      </c>
      <c r="L40" s="113">
        <v>20</v>
      </c>
      <c r="M40" s="111">
        <f>F40/V40*60</f>
        <v>1771.0129870129872</v>
      </c>
      <c r="N40" s="112">
        <f>M40/L40</f>
        <v>88.550649350649365</v>
      </c>
      <c r="O40" s="114">
        <f>L40-I40</f>
        <v>0</v>
      </c>
      <c r="P40" s="115">
        <f>N40-K40</f>
        <v>-11.449350649350635</v>
      </c>
      <c r="Q40" s="116">
        <f>N40/K40</f>
        <v>0.88550649350649369</v>
      </c>
      <c r="R40" s="309"/>
      <c r="S40" s="47">
        <v>0.33680555555555558</v>
      </c>
      <c r="T40" s="48">
        <v>0.42592592592592593</v>
      </c>
      <c r="U40" s="117">
        <v>5.0000000000000622</v>
      </c>
      <c r="V40" s="118">
        <v>128.33333333333331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300"/>
      <c r="AH40" s="301"/>
      <c r="AI40" s="124">
        <f>M40-J40</f>
        <v>-228.9870129870128</v>
      </c>
      <c r="AJ40" s="116">
        <f>M40/J40</f>
        <v>0.88550649350649357</v>
      </c>
      <c r="AK40" s="380"/>
    </row>
    <row r="41" spans="1:37" ht="15.75" customHeight="1">
      <c r="A41" s="303"/>
      <c r="B41" s="178" t="s">
        <v>191</v>
      </c>
      <c r="C41" s="298" t="s">
        <v>199</v>
      </c>
      <c r="D41" s="299"/>
      <c r="E41" s="107">
        <v>64.97</v>
      </c>
      <c r="F41" s="117">
        <v>1335</v>
      </c>
      <c r="G41" s="109">
        <f t="shared" si="12"/>
        <v>86734.95</v>
      </c>
      <c r="H41" s="26"/>
      <c r="I41" s="113">
        <v>20</v>
      </c>
      <c r="J41" s="111">
        <v>2000</v>
      </c>
      <c r="K41" s="112">
        <f t="shared" si="2"/>
        <v>100</v>
      </c>
      <c r="L41" s="113">
        <v>20</v>
      </c>
      <c r="M41" s="111">
        <f>F41/V41*60</f>
        <v>1770.817980840088</v>
      </c>
      <c r="N41" s="112">
        <f>M41/L41</f>
        <v>88.540899042004398</v>
      </c>
      <c r="O41" s="114">
        <f>L41-I41</f>
        <v>0</v>
      </c>
      <c r="P41" s="115">
        <f>N41-K41</f>
        <v>-11.459100957995602</v>
      </c>
      <c r="Q41" s="116">
        <f>N41/K41</f>
        <v>0.88540899042004395</v>
      </c>
      <c r="R41" s="309"/>
      <c r="S41" s="47">
        <v>0.42916666666666664</v>
      </c>
      <c r="T41" s="48">
        <v>0.46057870370370368</v>
      </c>
      <c r="U41" s="117">
        <v>4.6666666666666234</v>
      </c>
      <c r="V41" s="118">
        <v>45.233333333333341</v>
      </c>
      <c r="W41" s="119">
        <v>0.46057870370370368</v>
      </c>
      <c r="X41" s="123">
        <v>0.49930555555555556</v>
      </c>
      <c r="Y41" s="106"/>
      <c r="Z41" s="205"/>
      <c r="AA41" s="300"/>
      <c r="AB41" s="301"/>
      <c r="AC41" s="106"/>
      <c r="AD41" s="205"/>
      <c r="AE41" s="300"/>
      <c r="AF41" s="301"/>
      <c r="AG41" s="300"/>
      <c r="AH41" s="301"/>
      <c r="AI41" s="124">
        <f>M41-J41</f>
        <v>-229.18201915991199</v>
      </c>
      <c r="AJ41" s="116">
        <f>M41/J41</f>
        <v>0.88540899042004395</v>
      </c>
      <c r="AK41" s="380"/>
    </row>
    <row r="42" spans="1:37" ht="15.75" customHeight="1">
      <c r="A42" s="303"/>
      <c r="B42" s="178" t="s">
        <v>200</v>
      </c>
      <c r="C42" s="298" t="s">
        <v>201</v>
      </c>
      <c r="D42" s="299"/>
      <c r="E42" s="107">
        <v>57.3</v>
      </c>
      <c r="F42" s="117">
        <v>1693</v>
      </c>
      <c r="G42" s="109">
        <f t="shared" si="12"/>
        <v>97008.9</v>
      </c>
      <c r="H42" s="26"/>
      <c r="I42" s="113">
        <v>21</v>
      </c>
      <c r="J42" s="111">
        <v>2000</v>
      </c>
      <c r="K42" s="112">
        <f t="shared" si="2"/>
        <v>95.238095238095241</v>
      </c>
      <c r="L42" s="113">
        <v>21</v>
      </c>
      <c r="M42" s="111">
        <f>F42/V42*60</f>
        <v>1772.2593777260845</v>
      </c>
      <c r="N42" s="112">
        <f>M42/L42</f>
        <v>84.393303701242118</v>
      </c>
      <c r="O42" s="114">
        <f>L42-I42</f>
        <v>0</v>
      </c>
      <c r="P42" s="115">
        <f>N42-K42</f>
        <v>-10.844791536853123</v>
      </c>
      <c r="Q42" s="116">
        <f>N42/K42</f>
        <v>0.88612968886304222</v>
      </c>
      <c r="R42" s="309"/>
      <c r="S42" s="47">
        <v>0.49930555555555556</v>
      </c>
      <c r="T42" s="48">
        <v>0.53910879629629627</v>
      </c>
      <c r="U42" s="117">
        <v>55.766666666666694</v>
      </c>
      <c r="V42" s="118">
        <v>57.31666666666662</v>
      </c>
      <c r="W42" s="119"/>
      <c r="X42" s="123"/>
      <c r="Y42" s="106"/>
      <c r="Z42" s="205"/>
      <c r="AA42" s="300"/>
      <c r="AB42" s="301"/>
      <c r="AC42" s="106"/>
      <c r="AD42" s="205"/>
      <c r="AE42" s="300"/>
      <c r="AF42" s="301"/>
      <c r="AG42" s="300"/>
      <c r="AH42" s="301"/>
      <c r="AI42" s="124">
        <f>M42-J42</f>
        <v>-227.74062227391551</v>
      </c>
      <c r="AJ42" s="116">
        <f>M42/J42</f>
        <v>0.88612968886304222</v>
      </c>
      <c r="AK42" s="380"/>
    </row>
    <row r="43" spans="1:37" ht="15.75" customHeight="1">
      <c r="A43" s="304"/>
      <c r="B43" s="178"/>
      <c r="C43" s="298"/>
      <c r="D43" s="299"/>
      <c r="E43" s="107"/>
      <c r="F43" s="117"/>
      <c r="G43" s="109"/>
      <c r="H43" s="13"/>
      <c r="I43" s="126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23"/>
      <c r="Y43" s="106"/>
      <c r="Z43" s="205"/>
      <c r="AA43" s="300"/>
      <c r="AB43" s="301"/>
      <c r="AC43" s="106"/>
      <c r="AD43" s="205"/>
      <c r="AE43" s="300"/>
      <c r="AF43" s="301"/>
      <c r="AG43" s="300"/>
      <c r="AH43" s="301"/>
      <c r="AI43" s="124"/>
      <c r="AJ43" s="116"/>
      <c r="AK43" s="380"/>
    </row>
    <row r="44" spans="1:37" ht="15.75" customHeight="1">
      <c r="A44" s="304"/>
      <c r="B44" s="178"/>
      <c r="C44" s="298"/>
      <c r="D44" s="299"/>
      <c r="E44" s="107"/>
      <c r="F44" s="117"/>
      <c r="G44" s="129"/>
      <c r="H44" s="130"/>
      <c r="I44" s="113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300"/>
      <c r="AH44" s="301"/>
      <c r="AI44" s="124"/>
      <c r="AJ44" s="116"/>
      <c r="AK44" s="380"/>
    </row>
    <row r="45" spans="1:37" ht="15.75" customHeight="1">
      <c r="A45" s="304"/>
      <c r="B45" s="178"/>
      <c r="C45" s="298"/>
      <c r="D45" s="299"/>
      <c r="E45" s="107"/>
      <c r="F45" s="117"/>
      <c r="G45" s="129"/>
      <c r="H45" s="68"/>
      <c r="I45" s="126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106"/>
      <c r="Z45" s="205"/>
      <c r="AA45" s="300"/>
      <c r="AB45" s="301"/>
      <c r="AC45" s="106"/>
      <c r="AD45" s="205"/>
      <c r="AE45" s="300"/>
      <c r="AF45" s="301"/>
      <c r="AG45" s="300"/>
      <c r="AH45" s="301"/>
      <c r="AI45" s="124"/>
      <c r="AJ45" s="116"/>
      <c r="AK45" s="380"/>
    </row>
    <row r="46" spans="1:37" ht="15.75" customHeight="1">
      <c r="A46" s="304"/>
      <c r="B46" s="178"/>
      <c r="C46" s="298"/>
      <c r="D46" s="299"/>
      <c r="E46" s="107"/>
      <c r="F46" s="117"/>
      <c r="G46" s="129"/>
      <c r="H46" s="68"/>
      <c r="I46" s="126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106"/>
      <c r="Z46" s="205"/>
      <c r="AA46" s="300"/>
      <c r="AB46" s="301"/>
      <c r="AC46" s="106"/>
      <c r="AD46" s="205"/>
      <c r="AE46" s="300"/>
      <c r="AF46" s="301"/>
      <c r="AG46" s="300"/>
      <c r="AH46" s="301"/>
      <c r="AI46" s="124"/>
      <c r="AJ46" s="116"/>
      <c r="AK46" s="380"/>
    </row>
    <row r="47" spans="1:37" ht="15.75" customHeight="1">
      <c r="A47" s="304"/>
      <c r="B47" s="178"/>
      <c r="C47" s="298"/>
      <c r="D47" s="299"/>
      <c r="E47" s="107"/>
      <c r="F47" s="117"/>
      <c r="G47" s="129"/>
      <c r="H47" s="68"/>
      <c r="I47" s="126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106"/>
      <c r="Z47" s="205"/>
      <c r="AA47" s="300"/>
      <c r="AB47" s="301"/>
      <c r="AC47" s="106"/>
      <c r="AD47" s="205"/>
      <c r="AE47" s="300"/>
      <c r="AF47" s="301"/>
      <c r="AG47" s="300"/>
      <c r="AH47" s="301"/>
      <c r="AI47" s="124"/>
      <c r="AJ47" s="116"/>
      <c r="AK47" s="380"/>
    </row>
    <row r="48" spans="1:37" ht="15.75" customHeight="1">
      <c r="A48" s="304"/>
      <c r="B48" s="178"/>
      <c r="C48" s="298"/>
      <c r="D48" s="299"/>
      <c r="E48" s="107"/>
      <c r="F48" s="117"/>
      <c r="G48" s="129"/>
      <c r="H48" s="68"/>
      <c r="I48" s="126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106"/>
      <c r="Z48" s="205"/>
      <c r="AA48" s="300"/>
      <c r="AB48" s="301"/>
      <c r="AC48" s="106"/>
      <c r="AD48" s="205"/>
      <c r="AE48" s="300"/>
      <c r="AF48" s="301"/>
      <c r="AG48" s="300"/>
      <c r="AH48" s="301"/>
      <c r="AI48" s="124"/>
      <c r="AJ48" s="116"/>
      <c r="AK48" s="380"/>
    </row>
    <row r="49" spans="1:37" ht="15.75" customHeight="1">
      <c r="A49" s="304"/>
      <c r="B49" s="178"/>
      <c r="C49" s="298"/>
      <c r="D49" s="299"/>
      <c r="E49" s="107"/>
      <c r="F49" s="117"/>
      <c r="G49" s="129"/>
      <c r="H49" s="68"/>
      <c r="I49" s="126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106"/>
      <c r="Z49" s="205"/>
      <c r="AA49" s="300"/>
      <c r="AB49" s="301"/>
      <c r="AC49" s="106"/>
      <c r="AD49" s="205"/>
      <c r="AE49" s="300"/>
      <c r="AF49" s="301"/>
      <c r="AG49" s="300"/>
      <c r="AH49" s="301"/>
      <c r="AI49" s="124"/>
      <c r="AJ49" s="116"/>
      <c r="AK49" s="380"/>
    </row>
    <row r="50" spans="1:37" ht="15.75" customHeight="1">
      <c r="A50" s="304"/>
      <c r="B50" s="178"/>
      <c r="C50" s="298"/>
      <c r="D50" s="299"/>
      <c r="E50" s="107"/>
      <c r="F50" s="117"/>
      <c r="G50" s="129"/>
      <c r="H50" s="68"/>
      <c r="I50" s="126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106"/>
      <c r="Z50" s="205"/>
      <c r="AA50" s="300"/>
      <c r="AB50" s="301"/>
      <c r="AC50" s="106"/>
      <c r="AD50" s="205"/>
      <c r="AE50" s="300"/>
      <c r="AF50" s="301"/>
      <c r="AG50" s="300"/>
      <c r="AH50" s="301"/>
      <c r="AI50" s="124"/>
      <c r="AJ50" s="116"/>
      <c r="AK50" s="380"/>
    </row>
    <row r="51" spans="1:37" ht="15.75" customHeight="1">
      <c r="A51" s="304"/>
      <c r="B51" s="178"/>
      <c r="C51" s="298"/>
      <c r="D51" s="299"/>
      <c r="E51" s="107"/>
      <c r="F51" s="117"/>
      <c r="G51" s="129"/>
      <c r="H51" s="68"/>
      <c r="I51" s="126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106"/>
      <c r="Z51" s="205"/>
      <c r="AA51" s="300"/>
      <c r="AB51" s="301"/>
      <c r="AC51" s="106"/>
      <c r="AD51" s="205"/>
      <c r="AE51" s="300"/>
      <c r="AF51" s="301"/>
      <c r="AG51" s="300"/>
      <c r="AH51" s="301"/>
      <c r="AI51" s="124"/>
      <c r="AJ51" s="116"/>
      <c r="AK51" s="380"/>
    </row>
    <row r="52" spans="1:37" ht="15.75" customHeight="1">
      <c r="A52" s="304"/>
      <c r="B52" s="178"/>
      <c r="C52" s="298"/>
      <c r="D52" s="299"/>
      <c r="E52" s="107"/>
      <c r="F52" s="117"/>
      <c r="G52" s="129"/>
      <c r="H52" s="68"/>
      <c r="I52" s="126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210"/>
      <c r="X52" s="211"/>
      <c r="Y52" s="106"/>
      <c r="Z52" s="205"/>
      <c r="AA52" s="300"/>
      <c r="AB52" s="301"/>
      <c r="AC52" s="106"/>
      <c r="AD52" s="205"/>
      <c r="AE52" s="300"/>
      <c r="AF52" s="301"/>
      <c r="AG52" s="300"/>
      <c r="AH52" s="301"/>
      <c r="AI52" s="124"/>
      <c r="AJ52" s="116"/>
      <c r="AK52" s="380"/>
    </row>
    <row r="53" spans="1:37" ht="15.75" customHeight="1">
      <c r="A53" s="304"/>
      <c r="B53" s="178"/>
      <c r="C53" s="298"/>
      <c r="D53" s="299"/>
      <c r="E53" s="107"/>
      <c r="F53" s="117"/>
      <c r="G53" s="129"/>
      <c r="H53" s="68"/>
      <c r="I53" s="126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212"/>
      <c r="X53" s="213"/>
      <c r="Y53" s="106"/>
      <c r="Z53" s="205"/>
      <c r="AA53" s="300"/>
      <c r="AB53" s="301"/>
      <c r="AC53" s="106"/>
      <c r="AD53" s="205"/>
      <c r="AE53" s="300"/>
      <c r="AF53" s="301"/>
      <c r="AG53" s="300"/>
      <c r="AH53" s="301"/>
      <c r="AI53" s="124"/>
      <c r="AJ53" s="116"/>
      <c r="AK53" s="380"/>
    </row>
    <row r="54" spans="1:37" ht="15.75" customHeight="1">
      <c r="A54" s="304"/>
      <c r="B54" s="106"/>
      <c r="C54" s="298"/>
      <c r="D54" s="299"/>
      <c r="E54" s="185"/>
      <c r="F54" s="108"/>
      <c r="G54" s="139"/>
      <c r="H54" s="68"/>
      <c r="I54" s="126"/>
      <c r="J54" s="111"/>
      <c r="K54" s="112"/>
      <c r="L54" s="126"/>
      <c r="M54" s="111"/>
      <c r="N54" s="112"/>
      <c r="O54" s="131"/>
      <c r="P54" s="132"/>
      <c r="Q54" s="133"/>
      <c r="R54" s="309"/>
      <c r="S54" s="47"/>
      <c r="T54" s="48"/>
      <c r="U54" s="140"/>
      <c r="V54" s="118"/>
      <c r="W54" s="212"/>
      <c r="X54" s="213"/>
      <c r="Y54" s="106"/>
      <c r="Z54" s="205"/>
      <c r="AA54" s="300"/>
      <c r="AB54" s="301"/>
      <c r="AC54" s="106"/>
      <c r="AD54" s="205"/>
      <c r="AE54" s="300"/>
      <c r="AF54" s="301"/>
      <c r="AG54" s="300"/>
      <c r="AH54" s="301"/>
      <c r="AI54" s="124"/>
      <c r="AJ54" s="116"/>
      <c r="AK54" s="380"/>
    </row>
    <row r="55" spans="1:37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3">AVERAGE(I39:I54)</f>
        <v>20.5</v>
      </c>
      <c r="J55" s="148">
        <f t="shared" si="13"/>
        <v>2000</v>
      </c>
      <c r="K55" s="149">
        <f t="shared" ref="K55" si="14">J55/I55</f>
        <v>97.560975609756099</v>
      </c>
      <c r="L55" s="147">
        <f t="shared" ref="L55:M55" si="15">AVERAGE(L39:L54)</f>
        <v>20.5</v>
      </c>
      <c r="M55" s="148">
        <f t="shared" si="15"/>
        <v>1771.3757488355816</v>
      </c>
      <c r="N55" s="149">
        <f>M55/L55</f>
        <v>86.408573113930814</v>
      </c>
      <c r="O55" s="150">
        <f>L55-I55</f>
        <v>0</v>
      </c>
      <c r="P55" s="151">
        <f>N55-K55</f>
        <v>-11.152402495825285</v>
      </c>
      <c r="Q55" s="152">
        <f>N55/K55</f>
        <v>0.88568787441779084</v>
      </c>
      <c r="R55" s="310"/>
      <c r="S55" s="153">
        <f>S39</f>
        <v>0.2917939814814815</v>
      </c>
      <c r="T55" s="154">
        <f>INDEX(T39:T54,COUNTA(T39:T54))</f>
        <v>0.53910879629629627</v>
      </c>
      <c r="U55" s="155"/>
      <c r="V55" s="181"/>
      <c r="W55" s="214"/>
      <c r="X55" s="215"/>
      <c r="Y55" s="206">
        <f t="shared" ref="Y55:Z55" si="16">SUM(Y39:Y54)</f>
        <v>0</v>
      </c>
      <c r="Z55" s="207">
        <f t="shared" si="16"/>
        <v>0</v>
      </c>
      <c r="AA55" s="296"/>
      <c r="AB55" s="297"/>
      <c r="AC55" s="206">
        <f t="shared" ref="AC55:AD55" si="17">SUM(AC39:AC54)</f>
        <v>0</v>
      </c>
      <c r="AD55" s="207">
        <f t="shared" si="17"/>
        <v>0</v>
      </c>
      <c r="AE55" s="296"/>
      <c r="AF55" s="297"/>
      <c r="AG55" s="296"/>
      <c r="AH55" s="297"/>
      <c r="AI55" s="183">
        <f>M55-J55</f>
        <v>-228.62425116441841</v>
      </c>
      <c r="AJ55" s="152">
        <f>M55/J55</f>
        <v>0.88568787441779084</v>
      </c>
      <c r="AK55" s="381"/>
    </row>
    <row r="56" spans="1:37" ht="15.75" customHeight="1">
      <c r="A56" s="316" t="s">
        <v>202</v>
      </c>
      <c r="B56" s="161" t="s">
        <v>191</v>
      </c>
      <c r="C56" s="306" t="s">
        <v>203</v>
      </c>
      <c r="D56" s="307"/>
      <c r="E56" s="162">
        <v>59.34</v>
      </c>
      <c r="F56" s="103">
        <v>1887</v>
      </c>
      <c r="G56" s="163">
        <f t="shared" ref="G56:G59" si="18">E56*F56</f>
        <v>111974.58</v>
      </c>
      <c r="H56" s="164"/>
      <c r="I56" s="165">
        <v>24</v>
      </c>
      <c r="J56" s="166">
        <v>2000</v>
      </c>
      <c r="K56" s="167">
        <f>J56/I56</f>
        <v>83.333333333333329</v>
      </c>
      <c r="L56" s="168">
        <v>24</v>
      </c>
      <c r="M56" s="166">
        <f>F56/V56*60</f>
        <v>1771.3689700130371</v>
      </c>
      <c r="N56" s="167">
        <f>M56/L56</f>
        <v>73.807040417209876</v>
      </c>
      <c r="O56" s="169">
        <f>L56-I56</f>
        <v>0</v>
      </c>
      <c r="P56" s="170">
        <f>N56-K56</f>
        <v>-9.5262929161234524</v>
      </c>
      <c r="Q56" s="171">
        <f>N56/K56</f>
        <v>0.88568448500651853</v>
      </c>
      <c r="R56" s="308">
        <f>Q72</f>
        <v>0.88600580927332051</v>
      </c>
      <c r="S56" s="172">
        <v>0.25005787037037036</v>
      </c>
      <c r="T56" s="173">
        <v>0.29444444444444445</v>
      </c>
      <c r="U56" s="174"/>
      <c r="V56" s="175">
        <v>63.916666666666693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311"/>
      <c r="AH56" s="312"/>
      <c r="AI56" s="121">
        <f>M56-J56</f>
        <v>-228.63102998696286</v>
      </c>
      <c r="AJ56" s="171">
        <f>M56/J56</f>
        <v>0.88568448500651853</v>
      </c>
      <c r="AK56" s="313">
        <f>AJ72</f>
        <v>0.88600580927332051</v>
      </c>
    </row>
    <row r="57" spans="1:37" ht="15.75" customHeight="1">
      <c r="A57" s="317"/>
      <c r="B57" s="178" t="s">
        <v>191</v>
      </c>
      <c r="C57" s="298" t="s">
        <v>204</v>
      </c>
      <c r="D57" s="299"/>
      <c r="E57" s="107">
        <v>58.67</v>
      </c>
      <c r="F57" s="108">
        <v>4443</v>
      </c>
      <c r="G57" s="109">
        <f t="shared" si="18"/>
        <v>260670.81</v>
      </c>
      <c r="H57" s="26"/>
      <c r="I57" s="110">
        <v>23</v>
      </c>
      <c r="J57" s="111">
        <v>2000</v>
      </c>
      <c r="K57" s="112">
        <f t="shared" si="2"/>
        <v>86.956521739130437</v>
      </c>
      <c r="L57" s="113">
        <v>23</v>
      </c>
      <c r="M57" s="111">
        <f>F57/V57*60</f>
        <v>1775.2275249722531</v>
      </c>
      <c r="N57" s="112">
        <f>M57/L57</f>
        <v>77.183805433576225</v>
      </c>
      <c r="O57" s="114">
        <f>L57-I57</f>
        <v>0</v>
      </c>
      <c r="P57" s="115">
        <f>N57-K57</f>
        <v>-9.7727163055542121</v>
      </c>
      <c r="Q57" s="116">
        <f>N57/K57</f>
        <v>0.88761376248612656</v>
      </c>
      <c r="R57" s="309"/>
      <c r="S57" s="47">
        <v>0.29791666666666666</v>
      </c>
      <c r="T57" s="48">
        <v>0.40219907407407407</v>
      </c>
      <c r="U57" s="117">
        <v>4.9999999999999822</v>
      </c>
      <c r="V57" s="118">
        <v>150.16666666666666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300"/>
      <c r="AH57" s="301"/>
      <c r="AI57" s="124">
        <f>M57-J57</f>
        <v>-224.77247502774685</v>
      </c>
      <c r="AJ57" s="116">
        <f>M57/J57</f>
        <v>0.88761376248612656</v>
      </c>
      <c r="AK57" s="314"/>
    </row>
    <row r="58" spans="1:37" ht="15.75" customHeight="1">
      <c r="A58" s="317"/>
      <c r="B58" s="178" t="s">
        <v>191</v>
      </c>
      <c r="C58" s="298" t="s">
        <v>206</v>
      </c>
      <c r="D58" s="299"/>
      <c r="E58" s="107">
        <v>71.55</v>
      </c>
      <c r="F58" s="108">
        <v>2802</v>
      </c>
      <c r="G58" s="109">
        <f t="shared" si="18"/>
        <v>200483.1</v>
      </c>
      <c r="H58" s="26"/>
      <c r="I58" s="110">
        <v>22</v>
      </c>
      <c r="J58" s="111">
        <v>2000</v>
      </c>
      <c r="K58" s="112">
        <f t="shared" si="2"/>
        <v>90.909090909090907</v>
      </c>
      <c r="L58" s="113">
        <v>22</v>
      </c>
      <c r="M58" s="111">
        <f>F58/V58*60</f>
        <v>1772.1714687280394</v>
      </c>
      <c r="N58" s="112">
        <f>M58/L58</f>
        <v>80.55324857854724</v>
      </c>
      <c r="O58" s="114">
        <f>L58-I58</f>
        <v>0</v>
      </c>
      <c r="P58" s="115">
        <f>N58-K58</f>
        <v>-10.355842330543666</v>
      </c>
      <c r="Q58" s="116">
        <f>N58/K58</f>
        <v>0.88608573436401972</v>
      </c>
      <c r="R58" s="309"/>
      <c r="S58" s="47">
        <v>0.40564814814814815</v>
      </c>
      <c r="T58" s="48">
        <v>0.47152777777777777</v>
      </c>
      <c r="U58" s="117">
        <v>4.9666666666666703</v>
      </c>
      <c r="V58" s="118">
        <v>94.86666666666666</v>
      </c>
      <c r="W58" s="119">
        <v>0.47152777777777777</v>
      </c>
      <c r="X58" s="123">
        <v>0.51118055555555553</v>
      </c>
      <c r="Y58" s="106"/>
      <c r="Z58" s="205"/>
      <c r="AA58" s="300"/>
      <c r="AB58" s="301"/>
      <c r="AC58" s="106"/>
      <c r="AD58" s="205"/>
      <c r="AE58" s="300"/>
      <c r="AF58" s="301"/>
      <c r="AG58" s="300"/>
      <c r="AH58" s="301"/>
      <c r="AI58" s="124">
        <f>M58-J58</f>
        <v>-227.82853127196063</v>
      </c>
      <c r="AJ58" s="116">
        <f>M58/J58</f>
        <v>0.88608573436401972</v>
      </c>
      <c r="AK58" s="314"/>
    </row>
    <row r="59" spans="1:37" ht="15.75" customHeight="1">
      <c r="A59" s="317"/>
      <c r="B59" s="178" t="s">
        <v>191</v>
      </c>
      <c r="C59" s="298" t="s">
        <v>205</v>
      </c>
      <c r="D59" s="299"/>
      <c r="E59" s="107">
        <v>59.54</v>
      </c>
      <c r="F59" s="108">
        <v>3801</v>
      </c>
      <c r="G59" s="109">
        <f t="shared" si="18"/>
        <v>226311.54</v>
      </c>
      <c r="H59" s="26"/>
      <c r="I59" s="110">
        <v>23</v>
      </c>
      <c r="J59" s="111">
        <v>2000</v>
      </c>
      <c r="K59" s="112">
        <f t="shared" si="2"/>
        <v>86.956521739130437</v>
      </c>
      <c r="L59" s="113">
        <v>23</v>
      </c>
      <c r="M59" s="111">
        <f>F59/V59*60</f>
        <v>1769.278510473235</v>
      </c>
      <c r="N59" s="112">
        <f>M59/L59</f>
        <v>76.925152629271082</v>
      </c>
      <c r="O59" s="114">
        <f>L59-I59</f>
        <v>0</v>
      </c>
      <c r="P59" s="115">
        <f>N59-K59</f>
        <v>-10.031369109859355</v>
      </c>
      <c r="Q59" s="116">
        <f>N59/K59</f>
        <v>0.88463925523661746</v>
      </c>
      <c r="R59" s="309"/>
      <c r="S59" s="47">
        <v>0.51118055555555553</v>
      </c>
      <c r="T59" s="48">
        <v>0.60069444444444442</v>
      </c>
      <c r="U59" s="117">
        <v>57.099999999999973</v>
      </c>
      <c r="V59" s="118">
        <v>128.9</v>
      </c>
      <c r="W59" s="119"/>
      <c r="X59" s="123"/>
      <c r="Y59" s="106"/>
      <c r="Z59" s="205"/>
      <c r="AA59" s="300"/>
      <c r="AB59" s="301"/>
      <c r="AC59" s="106"/>
      <c r="AD59" s="205"/>
      <c r="AE59" s="300"/>
      <c r="AF59" s="301"/>
      <c r="AG59" s="300"/>
      <c r="AH59" s="301"/>
      <c r="AI59" s="124">
        <f>M59-J59</f>
        <v>-230.72148952676503</v>
      </c>
      <c r="AJ59" s="116">
        <f>M59/J59</f>
        <v>0.88463925523661746</v>
      </c>
      <c r="AK59" s="314"/>
    </row>
    <row r="60" spans="1:37" ht="15.75" customHeight="1">
      <c r="A60" s="317"/>
      <c r="B60" s="178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300"/>
      <c r="AH60" s="301"/>
      <c r="AI60" s="124"/>
      <c r="AJ60" s="116"/>
      <c r="AK60" s="314"/>
    </row>
    <row r="61" spans="1:37" ht="15.75" customHeight="1">
      <c r="A61" s="317"/>
      <c r="B61" s="178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300"/>
      <c r="AH61" s="301"/>
      <c r="AI61" s="124"/>
      <c r="AJ61" s="116"/>
      <c r="AK61" s="314"/>
    </row>
    <row r="62" spans="1:37" ht="15.75" customHeight="1">
      <c r="A62" s="317"/>
      <c r="B62" s="178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127"/>
      <c r="T62" s="128"/>
      <c r="U62" s="117"/>
      <c r="V62" s="118"/>
      <c r="W62" s="128"/>
      <c r="X62" s="216"/>
      <c r="Y62" s="106"/>
      <c r="Z62" s="205"/>
      <c r="AA62" s="300"/>
      <c r="AB62" s="301"/>
      <c r="AC62" s="106"/>
      <c r="AD62" s="205"/>
      <c r="AE62" s="300"/>
      <c r="AF62" s="301"/>
      <c r="AG62" s="300"/>
      <c r="AH62" s="301"/>
      <c r="AI62" s="124"/>
      <c r="AJ62" s="116"/>
      <c r="AK62" s="314"/>
    </row>
    <row r="63" spans="1:37" ht="15.75" customHeight="1">
      <c r="A63" s="317"/>
      <c r="B63" s="178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127"/>
      <c r="T63" s="128"/>
      <c r="U63" s="117"/>
      <c r="V63" s="118"/>
      <c r="W63" s="128"/>
      <c r="X63" s="216"/>
      <c r="Y63" s="106"/>
      <c r="Z63" s="205"/>
      <c r="AA63" s="300"/>
      <c r="AB63" s="301"/>
      <c r="AC63" s="106"/>
      <c r="AD63" s="205"/>
      <c r="AE63" s="300"/>
      <c r="AF63" s="301"/>
      <c r="AG63" s="300"/>
      <c r="AH63" s="301"/>
      <c r="AI63" s="124"/>
      <c r="AJ63" s="116"/>
      <c r="AK63" s="314"/>
    </row>
    <row r="64" spans="1:37" ht="15.75" customHeight="1">
      <c r="A64" s="317"/>
      <c r="B64" s="178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127"/>
      <c r="T64" s="128"/>
      <c r="U64" s="117"/>
      <c r="V64" s="118"/>
      <c r="W64" s="128"/>
      <c r="X64" s="216"/>
      <c r="Y64" s="106"/>
      <c r="Z64" s="205"/>
      <c r="AA64" s="300"/>
      <c r="AB64" s="301"/>
      <c r="AC64" s="106"/>
      <c r="AD64" s="205"/>
      <c r="AE64" s="300"/>
      <c r="AF64" s="301"/>
      <c r="AG64" s="300"/>
      <c r="AH64" s="301"/>
      <c r="AI64" s="124"/>
      <c r="AJ64" s="116"/>
      <c r="AK64" s="314"/>
    </row>
    <row r="65" spans="1:37" ht="15.75" customHeight="1">
      <c r="A65" s="317"/>
      <c r="B65" s="178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127"/>
      <c r="T65" s="128"/>
      <c r="U65" s="117"/>
      <c r="V65" s="118"/>
      <c r="W65" s="128"/>
      <c r="X65" s="216"/>
      <c r="Y65" s="106"/>
      <c r="Z65" s="205"/>
      <c r="AA65" s="300"/>
      <c r="AB65" s="301"/>
      <c r="AC65" s="106"/>
      <c r="AD65" s="205"/>
      <c r="AE65" s="300"/>
      <c r="AF65" s="301"/>
      <c r="AG65" s="300"/>
      <c r="AH65" s="301"/>
      <c r="AI65" s="124"/>
      <c r="AJ65" s="116"/>
      <c r="AK65" s="314"/>
    </row>
    <row r="66" spans="1:37" ht="15.75" customHeight="1">
      <c r="A66" s="317"/>
      <c r="B66" s="178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127"/>
      <c r="T66" s="128"/>
      <c r="U66" s="117"/>
      <c r="V66" s="118"/>
      <c r="W66" s="128"/>
      <c r="X66" s="216"/>
      <c r="Y66" s="106"/>
      <c r="Z66" s="205"/>
      <c r="AA66" s="300"/>
      <c r="AB66" s="301"/>
      <c r="AC66" s="106"/>
      <c r="AD66" s="205"/>
      <c r="AE66" s="300"/>
      <c r="AF66" s="301"/>
      <c r="AG66" s="300"/>
      <c r="AH66" s="301"/>
      <c r="AI66" s="124"/>
      <c r="AJ66" s="116"/>
      <c r="AK66" s="314"/>
    </row>
    <row r="67" spans="1:37" ht="15.75" customHeight="1">
      <c r="A67" s="317"/>
      <c r="B67" s="178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127"/>
      <c r="T67" s="128"/>
      <c r="U67" s="117"/>
      <c r="V67" s="118"/>
      <c r="W67" s="128"/>
      <c r="X67" s="216"/>
      <c r="Y67" s="106"/>
      <c r="Z67" s="205"/>
      <c r="AA67" s="300"/>
      <c r="AB67" s="301"/>
      <c r="AC67" s="106"/>
      <c r="AD67" s="205"/>
      <c r="AE67" s="300"/>
      <c r="AF67" s="301"/>
      <c r="AG67" s="300"/>
      <c r="AH67" s="301"/>
      <c r="AI67" s="124"/>
      <c r="AJ67" s="116"/>
      <c r="AK67" s="314"/>
    </row>
    <row r="68" spans="1:37" ht="15.75" customHeight="1">
      <c r="A68" s="317"/>
      <c r="B68" s="178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127"/>
      <c r="T68" s="128"/>
      <c r="U68" s="117"/>
      <c r="V68" s="118"/>
      <c r="W68" s="128"/>
      <c r="X68" s="216"/>
      <c r="Y68" s="106"/>
      <c r="Z68" s="205"/>
      <c r="AA68" s="300"/>
      <c r="AB68" s="301"/>
      <c r="AC68" s="106"/>
      <c r="AD68" s="205"/>
      <c r="AE68" s="300"/>
      <c r="AF68" s="301"/>
      <c r="AG68" s="300"/>
      <c r="AH68" s="301"/>
      <c r="AI68" s="124"/>
      <c r="AJ68" s="116"/>
      <c r="AK68" s="314"/>
    </row>
    <row r="69" spans="1:37" ht="15.75" customHeight="1">
      <c r="A69" s="317"/>
      <c r="B69" s="178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127"/>
      <c r="T69" s="128"/>
      <c r="U69" s="117"/>
      <c r="V69" s="118"/>
      <c r="W69" s="128"/>
      <c r="X69" s="216"/>
      <c r="Y69" s="106"/>
      <c r="Z69" s="205"/>
      <c r="AA69" s="300"/>
      <c r="AB69" s="301"/>
      <c r="AC69" s="106"/>
      <c r="AD69" s="205"/>
      <c r="AE69" s="300"/>
      <c r="AF69" s="301"/>
      <c r="AG69" s="300"/>
      <c r="AH69" s="301"/>
      <c r="AI69" s="124"/>
      <c r="AJ69" s="116"/>
      <c r="AK69" s="314"/>
    </row>
    <row r="70" spans="1:37" ht="15.75" customHeight="1">
      <c r="A70" s="317"/>
      <c r="B70" s="178"/>
      <c r="C70" s="298"/>
      <c r="D70" s="299"/>
      <c r="E70" s="107"/>
      <c r="F70" s="13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127"/>
      <c r="T70" s="128"/>
      <c r="U70" s="117"/>
      <c r="V70" s="118"/>
      <c r="W70" s="128"/>
      <c r="X70" s="216"/>
      <c r="Y70" s="106"/>
      <c r="Z70" s="205"/>
      <c r="AA70" s="300"/>
      <c r="AB70" s="301"/>
      <c r="AC70" s="106"/>
      <c r="AD70" s="205"/>
      <c r="AE70" s="300"/>
      <c r="AF70" s="301"/>
      <c r="AG70" s="300"/>
      <c r="AH70" s="301"/>
      <c r="AI70" s="124"/>
      <c r="AJ70" s="116"/>
      <c r="AK70" s="314"/>
    </row>
    <row r="71" spans="1:37" ht="15.75" customHeight="1">
      <c r="A71" s="317"/>
      <c r="B71" s="178"/>
      <c r="C71" s="298"/>
      <c r="D71" s="299"/>
      <c r="E71" s="179"/>
      <c r="F71" s="13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300"/>
      <c r="AH71" s="301"/>
      <c r="AI71" s="180"/>
      <c r="AJ71" s="133"/>
      <c r="AK71" s="314"/>
    </row>
    <row r="72" spans="1:37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19">AVERAGE(I56:I71)</f>
        <v>23</v>
      </c>
      <c r="J72" s="148">
        <f t="shared" si="19"/>
        <v>2000</v>
      </c>
      <c r="K72" s="149">
        <f t="shared" ref="K72" si="20">J72/I72</f>
        <v>86.956521739130437</v>
      </c>
      <c r="L72" s="147">
        <f t="shared" ref="L72:M72" si="21">AVERAGE(L56:L71)</f>
        <v>23</v>
      </c>
      <c r="M72" s="148">
        <f t="shared" si="21"/>
        <v>1772.0116185466411</v>
      </c>
      <c r="N72" s="149">
        <f t="shared" ref="N72:N78" si="22">M72/L72</f>
        <v>77.043983415071352</v>
      </c>
      <c r="O72" s="150">
        <f t="shared" ref="O72:O78" si="23">L72-I72</f>
        <v>0</v>
      </c>
      <c r="P72" s="151">
        <f t="shared" ref="P72:P78" si="24">N72-K72</f>
        <v>-9.912538324059085</v>
      </c>
      <c r="Q72" s="152">
        <f t="shared" ref="Q72:Q78" si="25">N72/K72</f>
        <v>0.88600580927332051</v>
      </c>
      <c r="R72" s="310"/>
      <c r="S72" s="153">
        <f>S56</f>
        <v>0.25005787037037036</v>
      </c>
      <c r="T72" s="154">
        <f>INDEX(T56:T71,COUNTA(T56:T71))</f>
        <v>0.60069444444444442</v>
      </c>
      <c r="U72" s="155"/>
      <c r="V72" s="181"/>
      <c r="W72" s="182"/>
      <c r="X72" s="149"/>
      <c r="Y72" s="206">
        <f t="shared" ref="Y72:Z72" si="26">SUM(Y56:Y71)</f>
        <v>0</v>
      </c>
      <c r="Z72" s="207">
        <f t="shared" si="26"/>
        <v>0</v>
      </c>
      <c r="AA72" s="296"/>
      <c r="AB72" s="297"/>
      <c r="AC72" s="206">
        <f t="shared" ref="AC72:AD72" si="27">SUM(AC56:AC71)</f>
        <v>0</v>
      </c>
      <c r="AD72" s="207">
        <f t="shared" si="27"/>
        <v>0</v>
      </c>
      <c r="AE72" s="296"/>
      <c r="AF72" s="297"/>
      <c r="AG72" s="296"/>
      <c r="AH72" s="297"/>
      <c r="AI72" s="183">
        <f t="shared" ref="AI72:AI78" si="28">M72-J72</f>
        <v>-227.9883814533589</v>
      </c>
      <c r="AJ72" s="152">
        <f t="shared" ref="AJ72:AJ78" si="29">M72/J72</f>
        <v>0.88600580927332051</v>
      </c>
      <c r="AK72" s="315"/>
    </row>
    <row r="73" spans="1:37" ht="15.75" customHeight="1">
      <c r="A73" s="302" t="s">
        <v>207</v>
      </c>
      <c r="B73" s="120" t="s">
        <v>200</v>
      </c>
      <c r="C73" s="383" t="s">
        <v>208</v>
      </c>
      <c r="D73" s="383"/>
      <c r="E73" s="162">
        <v>57.3</v>
      </c>
      <c r="F73" s="103">
        <v>2584</v>
      </c>
      <c r="G73" s="163">
        <f t="shared" ref="G73:G78" si="30">E73*F73</f>
        <v>148063.19999999998</v>
      </c>
      <c r="H73" s="164"/>
      <c r="I73" s="165">
        <v>22</v>
      </c>
      <c r="J73" s="166">
        <v>1800</v>
      </c>
      <c r="K73" s="167">
        <f>J73/I73</f>
        <v>81.818181818181813</v>
      </c>
      <c r="L73" s="168">
        <v>22</v>
      </c>
      <c r="M73" s="166">
        <f t="shared" ref="M73:M78" si="31">F73/V73*60</f>
        <v>1595.0617283950617</v>
      </c>
      <c r="N73" s="167">
        <f t="shared" si="22"/>
        <v>72.50280583613916</v>
      </c>
      <c r="O73" s="169">
        <f t="shared" si="23"/>
        <v>0</v>
      </c>
      <c r="P73" s="170">
        <f t="shared" si="24"/>
        <v>-9.3153759820426529</v>
      </c>
      <c r="Q73" s="171">
        <f t="shared" si="25"/>
        <v>0.88614540466392311</v>
      </c>
      <c r="R73" s="308">
        <f>Q89</f>
        <v>0.88522685866555817</v>
      </c>
      <c r="S73" s="172">
        <v>0.25</v>
      </c>
      <c r="T73" s="173">
        <v>0.3175</v>
      </c>
      <c r="U73" s="174"/>
      <c r="V73" s="175">
        <v>97.2</v>
      </c>
      <c r="W73" s="173"/>
      <c r="X73" s="184"/>
      <c r="Y73" s="202"/>
      <c r="Z73" s="203"/>
      <c r="AA73" s="311"/>
      <c r="AB73" s="312"/>
      <c r="AC73" s="202"/>
      <c r="AD73" s="203"/>
      <c r="AE73" s="311"/>
      <c r="AF73" s="312"/>
      <c r="AG73" s="311"/>
      <c r="AH73" s="312"/>
      <c r="AI73" s="121">
        <f t="shared" si="28"/>
        <v>-204.93827160493834</v>
      </c>
      <c r="AJ73" s="171">
        <f t="shared" si="29"/>
        <v>0.88614540466392311</v>
      </c>
      <c r="AK73" s="313">
        <f>AJ89</f>
        <v>0.88522685866555817</v>
      </c>
    </row>
    <row r="74" spans="1:37" ht="15.75" customHeight="1">
      <c r="A74" s="303"/>
      <c r="B74" s="106" t="s">
        <v>209</v>
      </c>
      <c r="C74" s="382" t="s">
        <v>210</v>
      </c>
      <c r="D74" s="382"/>
      <c r="E74" s="107">
        <v>71.84</v>
      </c>
      <c r="F74" s="108">
        <v>1029</v>
      </c>
      <c r="G74" s="109">
        <f t="shared" si="30"/>
        <v>73923.360000000001</v>
      </c>
      <c r="H74" s="26"/>
      <c r="I74" s="110">
        <v>19</v>
      </c>
      <c r="J74" s="111">
        <v>1800</v>
      </c>
      <c r="K74" s="112">
        <f t="shared" ref="K74:K78" si="32">J74/I74</f>
        <v>94.736842105263165</v>
      </c>
      <c r="L74" s="113">
        <v>19</v>
      </c>
      <c r="M74" s="111">
        <f t="shared" si="31"/>
        <v>1597.4126778783973</v>
      </c>
      <c r="N74" s="112">
        <f t="shared" si="22"/>
        <v>84.074351467284075</v>
      </c>
      <c r="O74" s="114">
        <f t="shared" si="23"/>
        <v>0</v>
      </c>
      <c r="P74" s="115">
        <f t="shared" si="24"/>
        <v>-10.66249063797909</v>
      </c>
      <c r="Q74" s="116">
        <f t="shared" si="25"/>
        <v>0.88745148771022075</v>
      </c>
      <c r="R74" s="309"/>
      <c r="S74" s="47">
        <v>0.3210763888888889</v>
      </c>
      <c r="T74" s="48">
        <v>0.34791666666666665</v>
      </c>
      <c r="U74" s="117">
        <v>5.1500000000000057</v>
      </c>
      <c r="V74" s="118">
        <v>38.649999999999963</v>
      </c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300"/>
      <c r="AH74" s="301"/>
      <c r="AI74" s="124">
        <f t="shared" si="28"/>
        <v>-202.58732212160271</v>
      </c>
      <c r="AJ74" s="116">
        <f t="shared" si="29"/>
        <v>0.88745148771022075</v>
      </c>
      <c r="AK74" s="314"/>
    </row>
    <row r="75" spans="1:37" ht="15.75" customHeight="1">
      <c r="A75" s="303"/>
      <c r="B75" s="106" t="s">
        <v>209</v>
      </c>
      <c r="C75" s="382" t="s">
        <v>211</v>
      </c>
      <c r="D75" s="382"/>
      <c r="E75" s="107">
        <v>72.400000000000006</v>
      </c>
      <c r="F75" s="108">
        <v>794</v>
      </c>
      <c r="G75" s="109">
        <f t="shared" si="30"/>
        <v>57485.600000000006</v>
      </c>
      <c r="H75" s="26"/>
      <c r="I75" s="110">
        <v>18</v>
      </c>
      <c r="J75" s="111">
        <v>1800</v>
      </c>
      <c r="K75" s="112">
        <f t="shared" si="32"/>
        <v>100</v>
      </c>
      <c r="L75" s="113">
        <v>18</v>
      </c>
      <c r="M75" s="111">
        <f t="shared" si="31"/>
        <v>1597.7641140301816</v>
      </c>
      <c r="N75" s="112">
        <f t="shared" si="22"/>
        <v>88.764673001676755</v>
      </c>
      <c r="O75" s="114">
        <f t="shared" si="23"/>
        <v>0</v>
      </c>
      <c r="P75" s="115">
        <f t="shared" si="24"/>
        <v>-11.235326998323245</v>
      </c>
      <c r="Q75" s="116">
        <f t="shared" si="25"/>
        <v>0.88764673001676753</v>
      </c>
      <c r="R75" s="309"/>
      <c r="S75" s="47">
        <v>0.35151620370370368</v>
      </c>
      <c r="T75" s="48">
        <v>0.37222222222222223</v>
      </c>
      <c r="U75" s="117">
        <v>5.1833333333333176</v>
      </c>
      <c r="V75" s="118">
        <v>29.81666666666672</v>
      </c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300"/>
      <c r="AH75" s="301"/>
      <c r="AI75" s="124">
        <f t="shared" si="28"/>
        <v>-202.23588596981836</v>
      </c>
      <c r="AJ75" s="116">
        <f t="shared" si="29"/>
        <v>0.88764673001676753</v>
      </c>
      <c r="AK75" s="314"/>
    </row>
    <row r="76" spans="1:37" ht="15.75" customHeight="1">
      <c r="A76" s="303"/>
      <c r="B76" s="106" t="s">
        <v>209</v>
      </c>
      <c r="C76" s="382" t="s">
        <v>212</v>
      </c>
      <c r="D76" s="382"/>
      <c r="E76" s="107">
        <v>32.06</v>
      </c>
      <c r="F76" s="108">
        <v>496</v>
      </c>
      <c r="G76" s="109">
        <f t="shared" si="30"/>
        <v>15901.760000000002</v>
      </c>
      <c r="H76" s="26"/>
      <c r="I76" s="110">
        <v>19</v>
      </c>
      <c r="J76" s="111">
        <v>3600</v>
      </c>
      <c r="K76" s="112">
        <f t="shared" si="32"/>
        <v>189.47368421052633</v>
      </c>
      <c r="L76" s="113">
        <v>19</v>
      </c>
      <c r="M76" s="111">
        <f t="shared" si="31"/>
        <v>3171.5808170515093</v>
      </c>
      <c r="N76" s="112">
        <f t="shared" si="22"/>
        <v>166.92530616060574</v>
      </c>
      <c r="O76" s="114">
        <f t="shared" si="23"/>
        <v>0</v>
      </c>
      <c r="P76" s="115">
        <f t="shared" si="24"/>
        <v>-22.548378049920586</v>
      </c>
      <c r="Q76" s="116">
        <f t="shared" si="25"/>
        <v>0.88099467140319687</v>
      </c>
      <c r="R76" s="309"/>
      <c r="S76" s="47">
        <v>0.37569444444444444</v>
      </c>
      <c r="T76" s="48">
        <v>0.38221064814814815</v>
      </c>
      <c r="U76" s="117">
        <v>4.9999999999999822</v>
      </c>
      <c r="V76" s="118">
        <v>9.3833333333333346</v>
      </c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300"/>
      <c r="AH76" s="301"/>
      <c r="AI76" s="217">
        <f t="shared" si="28"/>
        <v>-428.41918294849074</v>
      </c>
      <c r="AJ76" s="218">
        <f t="shared" si="29"/>
        <v>0.88099467140319698</v>
      </c>
      <c r="AK76" s="314"/>
    </row>
    <row r="77" spans="1:37" ht="15.75" customHeight="1">
      <c r="A77" s="304"/>
      <c r="B77" s="106" t="s">
        <v>195</v>
      </c>
      <c r="C77" s="382" t="s">
        <v>214</v>
      </c>
      <c r="D77" s="382"/>
      <c r="E77" s="107">
        <v>57.73</v>
      </c>
      <c r="F77" s="111">
        <v>1154</v>
      </c>
      <c r="G77" s="109">
        <f t="shared" si="30"/>
        <v>66620.42</v>
      </c>
      <c r="H77" s="13"/>
      <c r="I77" s="110">
        <v>22</v>
      </c>
      <c r="J77" s="111">
        <v>1800</v>
      </c>
      <c r="K77" s="112">
        <f t="shared" si="32"/>
        <v>81.818181818181813</v>
      </c>
      <c r="L77" s="126">
        <v>22</v>
      </c>
      <c r="M77" s="111">
        <f t="shared" si="31"/>
        <v>1596.6179861644887</v>
      </c>
      <c r="N77" s="112">
        <f t="shared" si="22"/>
        <v>72.573544825658573</v>
      </c>
      <c r="O77" s="114">
        <f t="shared" si="23"/>
        <v>0</v>
      </c>
      <c r="P77" s="115">
        <f t="shared" si="24"/>
        <v>-9.2446369925232403</v>
      </c>
      <c r="Q77" s="116">
        <f t="shared" si="25"/>
        <v>0.88700999231360478</v>
      </c>
      <c r="R77" s="309"/>
      <c r="S77" s="47">
        <v>0.38541666666666669</v>
      </c>
      <c r="T77" s="48">
        <v>0.41553240740740743</v>
      </c>
      <c r="U77" s="117">
        <v>4.6166666666666956</v>
      </c>
      <c r="V77" s="118">
        <v>43.366666666666674</v>
      </c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300"/>
      <c r="AH77" s="301"/>
      <c r="AI77" s="217">
        <f t="shared" si="28"/>
        <v>-203.38201383551132</v>
      </c>
      <c r="AJ77" s="218">
        <f t="shared" si="29"/>
        <v>0.88700999231360478</v>
      </c>
      <c r="AK77" s="314"/>
    </row>
    <row r="78" spans="1:37" ht="15.75" customHeight="1">
      <c r="A78" s="304"/>
      <c r="B78" s="106" t="s">
        <v>195</v>
      </c>
      <c r="C78" s="382" t="s">
        <v>213</v>
      </c>
      <c r="D78" s="382"/>
      <c r="E78" s="107">
        <v>57.73</v>
      </c>
      <c r="F78" s="111">
        <v>1084</v>
      </c>
      <c r="G78" s="129">
        <f t="shared" si="30"/>
        <v>62579.32</v>
      </c>
      <c r="H78" s="130"/>
      <c r="I78" s="110">
        <v>22</v>
      </c>
      <c r="J78" s="111">
        <v>1800</v>
      </c>
      <c r="K78" s="112">
        <f t="shared" si="32"/>
        <v>81.818181818181813</v>
      </c>
      <c r="L78" s="113">
        <v>22</v>
      </c>
      <c r="M78" s="111">
        <f t="shared" si="31"/>
        <v>1595.421095666394</v>
      </c>
      <c r="N78" s="112">
        <f t="shared" si="22"/>
        <v>72.519140712108822</v>
      </c>
      <c r="O78" s="114">
        <f t="shared" si="23"/>
        <v>0</v>
      </c>
      <c r="P78" s="115">
        <f t="shared" si="24"/>
        <v>-9.2990411060729912</v>
      </c>
      <c r="Q78" s="116">
        <f t="shared" si="25"/>
        <v>0.88634505314799672</v>
      </c>
      <c r="R78" s="309"/>
      <c r="S78" s="47">
        <v>0.41891203703703705</v>
      </c>
      <c r="T78" s="48">
        <v>0.44722222222222224</v>
      </c>
      <c r="U78" s="117">
        <v>4.8666666666666547</v>
      </c>
      <c r="V78" s="118">
        <v>40.766666666666673</v>
      </c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300"/>
      <c r="AH78" s="301"/>
      <c r="AI78" s="217">
        <f t="shared" si="28"/>
        <v>-204.57890433360603</v>
      </c>
      <c r="AJ78" s="218">
        <f t="shared" si="29"/>
        <v>0.88634505314799661</v>
      </c>
      <c r="AK78" s="314"/>
    </row>
    <row r="79" spans="1:37" ht="15.75" customHeight="1">
      <c r="A79" s="304"/>
      <c r="B79" s="106"/>
      <c r="C79" s="382"/>
      <c r="D79" s="382"/>
      <c r="E79" s="107"/>
      <c r="F79" s="111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300"/>
      <c r="AH79" s="301"/>
      <c r="AI79" s="217"/>
      <c r="AJ79" s="218"/>
      <c r="AK79" s="314"/>
    </row>
    <row r="80" spans="1:37" ht="15.75" customHeight="1">
      <c r="A80" s="304"/>
      <c r="B80" s="106"/>
      <c r="C80" s="382"/>
      <c r="D80" s="382"/>
      <c r="E80" s="107"/>
      <c r="F80" s="111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106"/>
      <c r="Z80" s="205"/>
      <c r="AA80" s="300"/>
      <c r="AB80" s="301"/>
      <c r="AC80" s="106"/>
      <c r="AD80" s="205"/>
      <c r="AE80" s="300"/>
      <c r="AF80" s="301"/>
      <c r="AG80" s="300"/>
      <c r="AH80" s="301"/>
      <c r="AI80" s="217"/>
      <c r="AJ80" s="218"/>
      <c r="AK80" s="314"/>
    </row>
    <row r="81" spans="1:37" ht="15.75" customHeight="1">
      <c r="A81" s="304"/>
      <c r="B81" s="106"/>
      <c r="C81" s="382"/>
      <c r="D81" s="382"/>
      <c r="E81" s="107"/>
      <c r="F81" s="111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106"/>
      <c r="Z81" s="205"/>
      <c r="AA81" s="300"/>
      <c r="AB81" s="301"/>
      <c r="AC81" s="106"/>
      <c r="AD81" s="205"/>
      <c r="AE81" s="300"/>
      <c r="AF81" s="301"/>
      <c r="AG81" s="300"/>
      <c r="AH81" s="301"/>
      <c r="AI81" s="217"/>
      <c r="AJ81" s="218"/>
      <c r="AK81" s="314"/>
    </row>
    <row r="82" spans="1:37" ht="15.75" customHeight="1">
      <c r="A82" s="304"/>
      <c r="B82" s="106"/>
      <c r="C82" s="382"/>
      <c r="D82" s="382"/>
      <c r="E82" s="107"/>
      <c r="F82" s="111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106"/>
      <c r="Z82" s="205"/>
      <c r="AA82" s="300"/>
      <c r="AB82" s="301"/>
      <c r="AC82" s="106"/>
      <c r="AD82" s="205"/>
      <c r="AE82" s="300"/>
      <c r="AF82" s="301"/>
      <c r="AG82" s="300"/>
      <c r="AH82" s="301"/>
      <c r="AI82" s="217"/>
      <c r="AJ82" s="218"/>
      <c r="AK82" s="314"/>
    </row>
    <row r="83" spans="1:37" ht="15.75" customHeight="1">
      <c r="A83" s="304"/>
      <c r="B83" s="106"/>
      <c r="C83" s="382"/>
      <c r="D83" s="382"/>
      <c r="E83" s="107"/>
      <c r="F83" s="111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106"/>
      <c r="Z83" s="205"/>
      <c r="AA83" s="300"/>
      <c r="AB83" s="301"/>
      <c r="AC83" s="106"/>
      <c r="AD83" s="205"/>
      <c r="AE83" s="300"/>
      <c r="AF83" s="301"/>
      <c r="AG83" s="300"/>
      <c r="AH83" s="301"/>
      <c r="AI83" s="217"/>
      <c r="AJ83" s="218"/>
      <c r="AK83" s="314"/>
    </row>
    <row r="84" spans="1:37" ht="15.75" customHeight="1">
      <c r="A84" s="304"/>
      <c r="B84" s="106"/>
      <c r="C84" s="382"/>
      <c r="D84" s="382"/>
      <c r="E84" s="107"/>
      <c r="F84" s="111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106"/>
      <c r="Z84" s="205"/>
      <c r="AA84" s="300"/>
      <c r="AB84" s="301"/>
      <c r="AC84" s="106"/>
      <c r="AD84" s="205"/>
      <c r="AE84" s="300"/>
      <c r="AF84" s="301"/>
      <c r="AG84" s="300"/>
      <c r="AH84" s="301"/>
      <c r="AI84" s="217"/>
      <c r="AJ84" s="218"/>
      <c r="AK84" s="314"/>
    </row>
    <row r="85" spans="1:37" ht="15.75" customHeight="1">
      <c r="A85" s="304"/>
      <c r="B85" s="106"/>
      <c r="C85" s="382"/>
      <c r="D85" s="382"/>
      <c r="E85" s="107"/>
      <c r="F85" s="111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106"/>
      <c r="Z85" s="205"/>
      <c r="AA85" s="300"/>
      <c r="AB85" s="301"/>
      <c r="AC85" s="106"/>
      <c r="AD85" s="205"/>
      <c r="AE85" s="300"/>
      <c r="AF85" s="301"/>
      <c r="AG85" s="300"/>
      <c r="AH85" s="301"/>
      <c r="AI85" s="217"/>
      <c r="AJ85" s="218"/>
      <c r="AK85" s="314"/>
    </row>
    <row r="86" spans="1:37" ht="15.75" customHeight="1">
      <c r="A86" s="304"/>
      <c r="B86" s="106"/>
      <c r="C86" s="382"/>
      <c r="D86" s="382"/>
      <c r="E86" s="107"/>
      <c r="F86" s="111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106"/>
      <c r="Z86" s="205"/>
      <c r="AA86" s="300"/>
      <c r="AB86" s="301"/>
      <c r="AC86" s="106"/>
      <c r="AD86" s="205"/>
      <c r="AE86" s="300"/>
      <c r="AF86" s="301"/>
      <c r="AG86" s="300"/>
      <c r="AH86" s="301"/>
      <c r="AI86" s="217"/>
      <c r="AJ86" s="218"/>
      <c r="AK86" s="314"/>
    </row>
    <row r="87" spans="1:37" ht="15.75" customHeight="1">
      <c r="A87" s="304"/>
      <c r="B87" s="106"/>
      <c r="C87" s="382"/>
      <c r="D87" s="382"/>
      <c r="E87" s="107"/>
      <c r="F87" s="111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106"/>
      <c r="Z87" s="205"/>
      <c r="AA87" s="300"/>
      <c r="AB87" s="301"/>
      <c r="AC87" s="106"/>
      <c r="AD87" s="205"/>
      <c r="AE87" s="300"/>
      <c r="AF87" s="301"/>
      <c r="AG87" s="300"/>
      <c r="AH87" s="301"/>
      <c r="AI87" s="217"/>
      <c r="AJ87" s="218"/>
      <c r="AK87" s="314"/>
    </row>
    <row r="88" spans="1:37" ht="15.75" customHeight="1">
      <c r="A88" s="304"/>
      <c r="B88" s="106"/>
      <c r="C88" s="382"/>
      <c r="D88" s="382"/>
      <c r="E88" s="209"/>
      <c r="F88" s="111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300"/>
      <c r="AH88" s="301"/>
      <c r="AI88" s="180"/>
      <c r="AJ88" s="133"/>
      <c r="AK88" s="314"/>
    </row>
    <row r="89" spans="1:37" ht="15.75" customHeight="1" thickBot="1">
      <c r="A89" s="305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33">AVERAGE(I73:I88)</f>
        <v>20.333333333333332</v>
      </c>
      <c r="J89" s="148">
        <f t="shared" si="33"/>
        <v>2100</v>
      </c>
      <c r="K89" s="149">
        <f t="shared" ref="K89" si="34">J89/I89</f>
        <v>103.27868852459017</v>
      </c>
      <c r="L89" s="147">
        <f t="shared" ref="L89:M89" si="35">AVERAGE(L73:L88)</f>
        <v>20.333333333333332</v>
      </c>
      <c r="M89" s="148">
        <f t="shared" si="35"/>
        <v>1858.9764031976722</v>
      </c>
      <c r="N89" s="149">
        <f>M89/L89</f>
        <v>91.425069009721582</v>
      </c>
      <c r="O89" s="150">
        <f>L89-I89</f>
        <v>0</v>
      </c>
      <c r="P89" s="151">
        <f>N89-K89</f>
        <v>-11.853619514868583</v>
      </c>
      <c r="Q89" s="152">
        <f>N89/K89</f>
        <v>0.88522685866555817</v>
      </c>
      <c r="R89" s="310"/>
      <c r="S89" s="153">
        <f>S73</f>
        <v>0.25</v>
      </c>
      <c r="T89" s="154">
        <f>INDEX(T73:T88,COUNTA(T73:T88))</f>
        <v>0.44722222222222224</v>
      </c>
      <c r="U89" s="155"/>
      <c r="V89" s="181"/>
      <c r="W89" s="182"/>
      <c r="X89" s="149"/>
      <c r="Y89" s="206">
        <f t="shared" ref="Y89:Z89" si="36">SUM(Y73:Y88)</f>
        <v>0</v>
      </c>
      <c r="Z89" s="207">
        <f t="shared" si="36"/>
        <v>0</v>
      </c>
      <c r="AA89" s="296"/>
      <c r="AB89" s="297"/>
      <c r="AC89" s="206">
        <f t="shared" ref="AC89:AD89" si="37">SUM(AC73:AC88)</f>
        <v>0</v>
      </c>
      <c r="AD89" s="207">
        <f t="shared" si="37"/>
        <v>0</v>
      </c>
      <c r="AE89" s="296"/>
      <c r="AF89" s="297"/>
      <c r="AG89" s="296"/>
      <c r="AH89" s="297"/>
      <c r="AI89" s="183">
        <f>M89-J89</f>
        <v>-241.0235968023278</v>
      </c>
      <c r="AJ89" s="152">
        <f>M89/J89</f>
        <v>0.88522685866555817</v>
      </c>
      <c r="AK89" s="315"/>
    </row>
    <row r="90" spans="1:37" ht="15.75" customHeight="1">
      <c r="A90" s="316" t="s">
        <v>115</v>
      </c>
      <c r="B90" s="161" t="s">
        <v>188</v>
      </c>
      <c r="C90" s="306" t="s">
        <v>215</v>
      </c>
      <c r="D90" s="307"/>
      <c r="E90" s="162">
        <v>21.74</v>
      </c>
      <c r="F90" s="103">
        <v>1388</v>
      </c>
      <c r="G90" s="163">
        <f t="shared" ref="G90" si="38">E90*F90</f>
        <v>30175.119999999999</v>
      </c>
      <c r="H90" s="164"/>
      <c r="I90" s="165">
        <v>6</v>
      </c>
      <c r="J90" s="166">
        <v>3600</v>
      </c>
      <c r="K90" s="167">
        <f>J90/I90</f>
        <v>600</v>
      </c>
      <c r="L90" s="168">
        <v>6</v>
      </c>
      <c r="M90" s="166">
        <f>F90/V90*60</f>
        <v>3259.4911937377692</v>
      </c>
      <c r="N90" s="167">
        <f>M90/L90</f>
        <v>543.2485322896282</v>
      </c>
      <c r="O90" s="169">
        <f>L90-I90</f>
        <v>0</v>
      </c>
      <c r="P90" s="170">
        <f>N90-K90</f>
        <v>-56.751467710371799</v>
      </c>
      <c r="Q90" s="171">
        <f>N90/K90</f>
        <v>0.90541422048271369</v>
      </c>
      <c r="R90" s="308">
        <f>Q106</f>
        <v>0.90541422048271369</v>
      </c>
      <c r="S90" s="172">
        <v>0.32670138888888889</v>
      </c>
      <c r="T90" s="173">
        <v>0.34444444444444444</v>
      </c>
      <c r="U90" s="174"/>
      <c r="V90" s="175">
        <v>25.549999999999997</v>
      </c>
      <c r="W90" s="176"/>
      <c r="X90" s="177"/>
      <c r="Y90" s="202"/>
      <c r="Z90" s="203"/>
      <c r="AA90" s="311"/>
      <c r="AB90" s="312"/>
      <c r="AC90" s="202"/>
      <c r="AD90" s="203"/>
      <c r="AE90" s="311"/>
      <c r="AF90" s="312"/>
      <c r="AG90" s="311"/>
      <c r="AH90" s="312"/>
      <c r="AI90" s="121">
        <f>M90-J90</f>
        <v>-340.50880626223079</v>
      </c>
      <c r="AJ90" s="171">
        <f>M90/J90</f>
        <v>0.90541422048271369</v>
      </c>
      <c r="AK90" s="313">
        <f>AJ106</f>
        <v>0.90541422048271369</v>
      </c>
    </row>
    <row r="91" spans="1:37" ht="15.75" customHeight="1">
      <c r="A91" s="317"/>
      <c r="B91" s="106"/>
      <c r="C91" s="298"/>
      <c r="D91" s="299"/>
      <c r="E91" s="107"/>
      <c r="F91" s="108"/>
      <c r="G91" s="109"/>
      <c r="H91" s="26"/>
      <c r="I91" s="110"/>
      <c r="J91" s="111"/>
      <c r="K91" s="112"/>
      <c r="L91" s="113"/>
      <c r="M91" s="111"/>
      <c r="N91" s="112"/>
      <c r="O91" s="114"/>
      <c r="P91" s="115"/>
      <c r="Q91" s="116"/>
      <c r="R91" s="309"/>
      <c r="S91" s="47"/>
      <c r="T91" s="48"/>
      <c r="U91" s="117"/>
      <c r="V91" s="118"/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300"/>
      <c r="AH91" s="301"/>
      <c r="AI91" s="124"/>
      <c r="AJ91" s="116"/>
      <c r="AK91" s="314"/>
    </row>
    <row r="92" spans="1:37" ht="15.75" customHeight="1">
      <c r="A92" s="317"/>
      <c r="B92" s="106"/>
      <c r="C92" s="298"/>
      <c r="D92" s="299"/>
      <c r="E92" s="107"/>
      <c r="F92" s="108"/>
      <c r="G92" s="109"/>
      <c r="H92" s="26"/>
      <c r="I92" s="110"/>
      <c r="J92" s="111"/>
      <c r="K92" s="112"/>
      <c r="L92" s="113"/>
      <c r="M92" s="111"/>
      <c r="N92" s="112"/>
      <c r="O92" s="114"/>
      <c r="P92" s="115"/>
      <c r="Q92" s="116"/>
      <c r="R92" s="309"/>
      <c r="S92" s="47"/>
      <c r="T92" s="48"/>
      <c r="U92" s="117"/>
      <c r="V92" s="118"/>
      <c r="W92" s="119"/>
      <c r="X92" s="123"/>
      <c r="Y92" s="106"/>
      <c r="Z92" s="205"/>
      <c r="AA92" s="300"/>
      <c r="AB92" s="301"/>
      <c r="AC92" s="106"/>
      <c r="AD92" s="205"/>
      <c r="AE92" s="300"/>
      <c r="AF92" s="301"/>
      <c r="AG92" s="300"/>
      <c r="AH92" s="301"/>
      <c r="AI92" s="124"/>
      <c r="AJ92" s="116"/>
      <c r="AK92" s="314"/>
    </row>
    <row r="93" spans="1:37" ht="15.75" customHeight="1">
      <c r="A93" s="317"/>
      <c r="B93" s="106"/>
      <c r="C93" s="298"/>
      <c r="D93" s="299"/>
      <c r="E93" s="107"/>
      <c r="F93" s="108"/>
      <c r="G93" s="109"/>
      <c r="H93" s="26"/>
      <c r="I93" s="110"/>
      <c r="J93" s="111"/>
      <c r="K93" s="112"/>
      <c r="L93" s="113"/>
      <c r="M93" s="111"/>
      <c r="N93" s="112"/>
      <c r="O93" s="114"/>
      <c r="P93" s="115"/>
      <c r="Q93" s="116"/>
      <c r="R93" s="309"/>
      <c r="S93" s="47"/>
      <c r="T93" s="48"/>
      <c r="U93" s="117"/>
      <c r="V93" s="118"/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300"/>
      <c r="AH93" s="301"/>
      <c r="AI93" s="124"/>
      <c r="AJ93" s="116"/>
      <c r="AK93" s="314"/>
    </row>
    <row r="94" spans="1:37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300"/>
      <c r="AH94" s="301"/>
      <c r="AI94" s="124"/>
      <c r="AJ94" s="116"/>
      <c r="AK94" s="314"/>
    </row>
    <row r="95" spans="1:37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300"/>
      <c r="AH95" s="301"/>
      <c r="AI95" s="124"/>
      <c r="AJ95" s="116"/>
      <c r="AK95" s="314"/>
    </row>
    <row r="96" spans="1:37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106"/>
      <c r="Z96" s="205"/>
      <c r="AA96" s="300"/>
      <c r="AB96" s="301"/>
      <c r="AC96" s="106"/>
      <c r="AD96" s="205"/>
      <c r="AE96" s="300"/>
      <c r="AF96" s="301"/>
      <c r="AG96" s="300"/>
      <c r="AH96" s="301"/>
      <c r="AI96" s="124"/>
      <c r="AJ96" s="116"/>
      <c r="AK96" s="314"/>
    </row>
    <row r="97" spans="1:37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106"/>
      <c r="Z97" s="205"/>
      <c r="AA97" s="300"/>
      <c r="AB97" s="301"/>
      <c r="AC97" s="106"/>
      <c r="AD97" s="205"/>
      <c r="AE97" s="300"/>
      <c r="AF97" s="301"/>
      <c r="AG97" s="300"/>
      <c r="AH97" s="301"/>
      <c r="AI97" s="124"/>
      <c r="AJ97" s="116"/>
      <c r="AK97" s="314"/>
    </row>
    <row r="98" spans="1:37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35"/>
      <c r="Y98" s="106"/>
      <c r="Z98" s="205"/>
      <c r="AA98" s="300"/>
      <c r="AB98" s="301"/>
      <c r="AC98" s="106"/>
      <c r="AD98" s="205"/>
      <c r="AE98" s="300"/>
      <c r="AF98" s="301"/>
      <c r="AG98" s="300"/>
      <c r="AH98" s="301"/>
      <c r="AI98" s="124"/>
      <c r="AJ98" s="116"/>
      <c r="AK98" s="314"/>
    </row>
    <row r="99" spans="1:37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35"/>
      <c r="Y99" s="106"/>
      <c r="Z99" s="205"/>
      <c r="AA99" s="300"/>
      <c r="AB99" s="301"/>
      <c r="AC99" s="106"/>
      <c r="AD99" s="205"/>
      <c r="AE99" s="300"/>
      <c r="AF99" s="301"/>
      <c r="AG99" s="300"/>
      <c r="AH99" s="301"/>
      <c r="AI99" s="124"/>
      <c r="AJ99" s="116"/>
      <c r="AK99" s="314"/>
    </row>
    <row r="100" spans="1:37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19"/>
      <c r="X100" s="135"/>
      <c r="Y100" s="106"/>
      <c r="Z100" s="205"/>
      <c r="AA100" s="300"/>
      <c r="AB100" s="301"/>
      <c r="AC100" s="106"/>
      <c r="AD100" s="205"/>
      <c r="AE100" s="300"/>
      <c r="AF100" s="301"/>
      <c r="AG100" s="300"/>
      <c r="AH100" s="301"/>
      <c r="AI100" s="124"/>
      <c r="AJ100" s="116"/>
      <c r="AK100" s="314"/>
    </row>
    <row r="101" spans="1:37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19"/>
      <c r="X101" s="135"/>
      <c r="Y101" s="106"/>
      <c r="Z101" s="205"/>
      <c r="AA101" s="300"/>
      <c r="AB101" s="301"/>
      <c r="AC101" s="106"/>
      <c r="AD101" s="205"/>
      <c r="AE101" s="300"/>
      <c r="AF101" s="301"/>
      <c r="AG101" s="300"/>
      <c r="AH101" s="301"/>
      <c r="AI101" s="124"/>
      <c r="AJ101" s="116"/>
      <c r="AK101" s="314"/>
    </row>
    <row r="102" spans="1:37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19"/>
      <c r="X102" s="135"/>
      <c r="Y102" s="106"/>
      <c r="Z102" s="205"/>
      <c r="AA102" s="300"/>
      <c r="AB102" s="301"/>
      <c r="AC102" s="106"/>
      <c r="AD102" s="205"/>
      <c r="AE102" s="300"/>
      <c r="AF102" s="301"/>
      <c r="AG102" s="300"/>
      <c r="AH102" s="301"/>
      <c r="AI102" s="124"/>
      <c r="AJ102" s="116"/>
      <c r="AK102" s="314"/>
    </row>
    <row r="103" spans="1:37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19"/>
      <c r="X103" s="135"/>
      <c r="Y103" s="106"/>
      <c r="Z103" s="205"/>
      <c r="AA103" s="300"/>
      <c r="AB103" s="301"/>
      <c r="AC103" s="106"/>
      <c r="AD103" s="205"/>
      <c r="AE103" s="300"/>
      <c r="AF103" s="301"/>
      <c r="AG103" s="300"/>
      <c r="AH103" s="301"/>
      <c r="AI103" s="124"/>
      <c r="AJ103" s="116"/>
      <c r="AK103" s="314"/>
    </row>
    <row r="104" spans="1:37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19"/>
      <c r="X104" s="135"/>
      <c r="Y104" s="106"/>
      <c r="Z104" s="205"/>
      <c r="AA104" s="300"/>
      <c r="AB104" s="301"/>
      <c r="AC104" s="106"/>
      <c r="AD104" s="205"/>
      <c r="AE104" s="300"/>
      <c r="AF104" s="301"/>
      <c r="AG104" s="300"/>
      <c r="AH104" s="301"/>
      <c r="AI104" s="124"/>
      <c r="AJ104" s="116"/>
      <c r="AK104" s="314"/>
    </row>
    <row r="105" spans="1:37" ht="15.75" customHeight="1">
      <c r="A105" s="317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300"/>
      <c r="AH105" s="301"/>
      <c r="AI105" s="180"/>
      <c r="AJ105" s="133"/>
      <c r="AK105" s="314"/>
    </row>
    <row r="106" spans="1:37" ht="15.75" customHeight="1" thickBot="1">
      <c r="A106" s="318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39">AVERAGE(I90:I105)</f>
        <v>6</v>
      </c>
      <c r="J106" s="148">
        <f t="shared" si="39"/>
        <v>3600</v>
      </c>
      <c r="K106" s="149">
        <f t="shared" ref="K106" si="40">J106/I106</f>
        <v>600</v>
      </c>
      <c r="L106" s="147">
        <f t="shared" ref="L106:M106" si="41">AVERAGE(L90:L105)</f>
        <v>6</v>
      </c>
      <c r="M106" s="148">
        <f t="shared" si="41"/>
        <v>3259.4911937377692</v>
      </c>
      <c r="N106" s="149">
        <f>M106/L106</f>
        <v>543.2485322896282</v>
      </c>
      <c r="O106" s="150">
        <f>L106-I106</f>
        <v>0</v>
      </c>
      <c r="P106" s="151">
        <f>N106-K106</f>
        <v>-56.751467710371799</v>
      </c>
      <c r="Q106" s="152">
        <f>N106/K106</f>
        <v>0.90541422048271369</v>
      </c>
      <c r="R106" s="310"/>
      <c r="S106" s="153">
        <f>S90</f>
        <v>0.32670138888888889</v>
      </c>
      <c r="T106" s="154">
        <f>INDEX(T90:T105,COUNTA(T90:T105))</f>
        <v>0.34444444444444444</v>
      </c>
      <c r="U106" s="155"/>
      <c r="V106" s="181"/>
      <c r="W106" s="182"/>
      <c r="X106" s="149"/>
      <c r="Y106" s="206">
        <f t="shared" ref="Y106:Z106" si="42">SUM(Y90:Y105)</f>
        <v>0</v>
      </c>
      <c r="Z106" s="207">
        <f t="shared" si="42"/>
        <v>0</v>
      </c>
      <c r="AA106" s="296"/>
      <c r="AB106" s="297"/>
      <c r="AC106" s="206">
        <f t="shared" ref="AC106:AD106" si="43">SUM(AC90:AC105)</f>
        <v>0</v>
      </c>
      <c r="AD106" s="207">
        <f t="shared" si="43"/>
        <v>0</v>
      </c>
      <c r="AE106" s="296"/>
      <c r="AF106" s="297"/>
      <c r="AG106" s="296"/>
      <c r="AH106" s="297"/>
      <c r="AI106" s="183">
        <f>M106-J106</f>
        <v>-340.50880626223079</v>
      </c>
      <c r="AJ106" s="152">
        <f>M106/J106</f>
        <v>0.90541422048271369</v>
      </c>
      <c r="AK106" s="315"/>
    </row>
    <row r="107" spans="1:37" ht="15.75" customHeight="1">
      <c r="A107" s="302" t="s">
        <v>216</v>
      </c>
      <c r="B107" s="161" t="s">
        <v>186</v>
      </c>
      <c r="C107" s="306" t="s">
        <v>217</v>
      </c>
      <c r="D107" s="307"/>
      <c r="E107" s="162">
        <v>44.3</v>
      </c>
      <c r="F107" s="103">
        <v>1043</v>
      </c>
      <c r="G107" s="163">
        <f t="shared" ref="G107:G109" si="44">E107*F107</f>
        <v>46204.899999999994</v>
      </c>
      <c r="H107" s="164"/>
      <c r="I107" s="165">
        <v>17</v>
      </c>
      <c r="J107" s="166">
        <v>2000</v>
      </c>
      <c r="K107" s="167">
        <f>J107/I107</f>
        <v>117.64705882352941</v>
      </c>
      <c r="L107" s="168">
        <v>17</v>
      </c>
      <c r="M107" s="166">
        <f>F107/V107*60</f>
        <v>1771.9679093912289</v>
      </c>
      <c r="N107" s="167">
        <f>M107/L107</f>
        <v>104.23340643477817</v>
      </c>
      <c r="O107" s="169">
        <f>L107-I107</f>
        <v>0</v>
      </c>
      <c r="P107" s="170">
        <f>N107-K107</f>
        <v>-13.413652388751231</v>
      </c>
      <c r="Q107" s="171">
        <f>N107/K107</f>
        <v>0.88598395469561453</v>
      </c>
      <c r="R107" s="308">
        <f>Q123</f>
        <v>0.88538851598004975</v>
      </c>
      <c r="S107" s="172">
        <v>0.70833333333333337</v>
      </c>
      <c r="T107" s="173">
        <v>0.73285879629629624</v>
      </c>
      <c r="U107" s="174"/>
      <c r="V107" s="175">
        <v>35.316666666666535</v>
      </c>
      <c r="W107" s="173"/>
      <c r="X107" s="184"/>
      <c r="Y107" s="202"/>
      <c r="Z107" s="203"/>
      <c r="AA107" s="311"/>
      <c r="AB107" s="312"/>
      <c r="AC107" s="202"/>
      <c r="AD107" s="203"/>
      <c r="AE107" s="311"/>
      <c r="AF107" s="312"/>
      <c r="AG107" s="311"/>
      <c r="AH107" s="312"/>
      <c r="AI107" s="121">
        <f>M107-J107</f>
        <v>-228.03209060877111</v>
      </c>
      <c r="AJ107" s="171">
        <f>M107/J107</f>
        <v>0.88598395469561442</v>
      </c>
      <c r="AK107" s="313">
        <f>AJ123</f>
        <v>0.88538851598004975</v>
      </c>
    </row>
    <row r="108" spans="1:37" ht="15.75" customHeight="1">
      <c r="A108" s="303"/>
      <c r="B108" s="178" t="s">
        <v>186</v>
      </c>
      <c r="C108" s="298" t="s">
        <v>225</v>
      </c>
      <c r="D108" s="299"/>
      <c r="E108" s="107">
        <v>54.09</v>
      </c>
      <c r="F108" s="108">
        <v>4073</v>
      </c>
      <c r="G108" s="109">
        <f t="shared" si="44"/>
        <v>220308.57</v>
      </c>
      <c r="H108" s="26"/>
      <c r="I108" s="110">
        <v>19</v>
      </c>
      <c r="J108" s="111">
        <v>2000</v>
      </c>
      <c r="K108" s="112">
        <f t="shared" ref="K108:K109" si="45">J108/I108</f>
        <v>105.26315789473684</v>
      </c>
      <c r="L108" s="113">
        <v>19</v>
      </c>
      <c r="M108" s="111">
        <f>F108/V108*60</f>
        <v>1771.0834641864953</v>
      </c>
      <c r="N108" s="112">
        <f>M108/L108</f>
        <v>93.214919167710278</v>
      </c>
      <c r="O108" s="114">
        <f>L108-I108</f>
        <v>0</v>
      </c>
      <c r="P108" s="115">
        <f>N108-K108</f>
        <v>-12.048238727026558</v>
      </c>
      <c r="Q108" s="116">
        <f>N108/K108</f>
        <v>0.88554173209324771</v>
      </c>
      <c r="R108" s="309"/>
      <c r="S108" s="47">
        <v>0.7361226851851852</v>
      </c>
      <c r="T108" s="48">
        <v>0.83194444444444449</v>
      </c>
      <c r="U108" s="117">
        <v>4.7000000000000952</v>
      </c>
      <c r="V108" s="118">
        <v>137.98333333333338</v>
      </c>
      <c r="W108" s="119"/>
      <c r="X108" s="123"/>
      <c r="Y108" s="106"/>
      <c r="Z108" s="205"/>
      <c r="AA108" s="300"/>
      <c r="AB108" s="301"/>
      <c r="AC108" s="106"/>
      <c r="AD108" s="205"/>
      <c r="AE108" s="300"/>
      <c r="AF108" s="301"/>
      <c r="AG108" s="300"/>
      <c r="AH108" s="301"/>
      <c r="AI108" s="124">
        <f>M108-J108</f>
        <v>-228.91653581350465</v>
      </c>
      <c r="AJ108" s="116">
        <f>M108/J108</f>
        <v>0.88554173209324771</v>
      </c>
      <c r="AK108" s="314"/>
    </row>
    <row r="109" spans="1:37" ht="15.75" customHeight="1">
      <c r="A109" s="303"/>
      <c r="B109" s="178" t="s">
        <v>186</v>
      </c>
      <c r="C109" s="298" t="s">
        <v>220</v>
      </c>
      <c r="D109" s="299"/>
      <c r="E109" s="107">
        <v>57.3</v>
      </c>
      <c r="F109" s="108">
        <v>1699</v>
      </c>
      <c r="G109" s="109">
        <f t="shared" si="44"/>
        <v>97352.7</v>
      </c>
      <c r="H109" s="26"/>
      <c r="I109" s="110">
        <v>21</v>
      </c>
      <c r="J109" s="111">
        <v>2000</v>
      </c>
      <c r="K109" s="112">
        <f t="shared" si="45"/>
        <v>95.238095238095241</v>
      </c>
      <c r="L109" s="113">
        <v>21</v>
      </c>
      <c r="M109" s="111">
        <f>F109/V109*60</f>
        <v>1769.2797223025743</v>
      </c>
      <c r="N109" s="112">
        <f>M109/L109</f>
        <v>84.251415347741641</v>
      </c>
      <c r="O109" s="114">
        <f>L109-I109</f>
        <v>0</v>
      </c>
      <c r="P109" s="115">
        <f>N109-K109</f>
        <v>-10.986679890353599</v>
      </c>
      <c r="Q109" s="116">
        <f>N109/K109</f>
        <v>0.88463986115128723</v>
      </c>
      <c r="R109" s="309"/>
      <c r="S109" s="47">
        <v>0.83568287037037037</v>
      </c>
      <c r="T109" s="48">
        <v>0.87569444444444444</v>
      </c>
      <c r="U109" s="117">
        <v>5.3833333333332689</v>
      </c>
      <c r="V109" s="118">
        <v>57.616666666666667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300"/>
      <c r="AH109" s="301"/>
      <c r="AI109" s="124">
        <f>M109-J109</f>
        <v>-230.72027769742567</v>
      </c>
      <c r="AJ109" s="116">
        <f>M109/J109</f>
        <v>0.88463986115128712</v>
      </c>
      <c r="AK109" s="314"/>
    </row>
    <row r="110" spans="1:37" ht="15.75" customHeight="1">
      <c r="A110" s="303"/>
      <c r="B110" s="178"/>
      <c r="C110" s="298"/>
      <c r="D110" s="299"/>
      <c r="E110" s="107"/>
      <c r="F110" s="108"/>
      <c r="G110" s="109"/>
      <c r="H110" s="26"/>
      <c r="I110" s="110"/>
      <c r="J110" s="111"/>
      <c r="K110" s="112"/>
      <c r="L110" s="113"/>
      <c r="M110" s="111"/>
      <c r="N110" s="112"/>
      <c r="O110" s="114"/>
      <c r="P110" s="115"/>
      <c r="Q110" s="116"/>
      <c r="R110" s="309"/>
      <c r="S110" s="47"/>
      <c r="T110" s="48"/>
      <c r="U110" s="117"/>
      <c r="V110" s="118"/>
      <c r="W110" s="119"/>
      <c r="X110" s="123"/>
      <c r="Y110" s="106"/>
      <c r="Z110" s="205"/>
      <c r="AA110" s="300"/>
      <c r="AB110" s="301"/>
      <c r="AC110" s="106"/>
      <c r="AD110" s="205"/>
      <c r="AE110" s="300"/>
      <c r="AF110" s="301"/>
      <c r="AG110" s="300"/>
      <c r="AH110" s="301"/>
      <c r="AI110" s="124"/>
      <c r="AJ110" s="116"/>
      <c r="AK110" s="314"/>
    </row>
    <row r="111" spans="1:37" ht="15.75" customHeight="1">
      <c r="A111" s="304"/>
      <c r="B111" s="178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106"/>
      <c r="Z111" s="205"/>
      <c r="AA111" s="300"/>
      <c r="AB111" s="301"/>
      <c r="AC111" s="106"/>
      <c r="AD111" s="205"/>
      <c r="AE111" s="300"/>
      <c r="AF111" s="301"/>
      <c r="AG111" s="300"/>
      <c r="AH111" s="301"/>
      <c r="AI111" s="124"/>
      <c r="AJ111" s="116"/>
      <c r="AK111" s="314"/>
    </row>
    <row r="112" spans="1:37" ht="15.75" customHeight="1">
      <c r="A112" s="304"/>
      <c r="B112" s="178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106"/>
      <c r="Z112" s="205"/>
      <c r="AA112" s="300"/>
      <c r="AB112" s="301"/>
      <c r="AC112" s="106"/>
      <c r="AD112" s="205"/>
      <c r="AE112" s="300"/>
      <c r="AF112" s="301"/>
      <c r="AG112" s="300"/>
      <c r="AH112" s="301"/>
      <c r="AI112" s="124"/>
      <c r="AJ112" s="116"/>
      <c r="AK112" s="314"/>
    </row>
    <row r="113" spans="1:37" ht="15.75" customHeight="1">
      <c r="A113" s="304"/>
      <c r="B113" s="178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127"/>
      <c r="T113" s="128"/>
      <c r="U113" s="117"/>
      <c r="V113" s="118"/>
      <c r="W113" s="128"/>
      <c r="X113" s="216"/>
      <c r="Y113" s="106"/>
      <c r="Z113" s="205"/>
      <c r="AA113" s="300"/>
      <c r="AB113" s="301"/>
      <c r="AC113" s="106"/>
      <c r="AD113" s="205"/>
      <c r="AE113" s="300"/>
      <c r="AF113" s="301"/>
      <c r="AG113" s="300"/>
      <c r="AH113" s="301"/>
      <c r="AI113" s="124"/>
      <c r="AJ113" s="116"/>
      <c r="AK113" s="314"/>
    </row>
    <row r="114" spans="1:37" ht="15.75" customHeight="1">
      <c r="A114" s="304"/>
      <c r="B114" s="178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127"/>
      <c r="T114" s="128"/>
      <c r="U114" s="117"/>
      <c r="V114" s="118"/>
      <c r="W114" s="128"/>
      <c r="X114" s="216"/>
      <c r="Y114" s="106"/>
      <c r="Z114" s="205"/>
      <c r="AA114" s="300"/>
      <c r="AB114" s="301"/>
      <c r="AC114" s="106"/>
      <c r="AD114" s="205"/>
      <c r="AE114" s="300"/>
      <c r="AF114" s="301"/>
      <c r="AG114" s="300"/>
      <c r="AH114" s="301"/>
      <c r="AI114" s="124"/>
      <c r="AJ114" s="116"/>
      <c r="AK114" s="314"/>
    </row>
    <row r="115" spans="1:37" ht="15.75" customHeight="1">
      <c r="A115" s="304"/>
      <c r="B115" s="178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127"/>
      <c r="T115" s="128"/>
      <c r="U115" s="117"/>
      <c r="V115" s="118"/>
      <c r="W115" s="128"/>
      <c r="X115" s="216"/>
      <c r="Y115" s="106"/>
      <c r="Z115" s="205"/>
      <c r="AA115" s="300"/>
      <c r="AB115" s="301"/>
      <c r="AC115" s="106"/>
      <c r="AD115" s="205"/>
      <c r="AE115" s="300"/>
      <c r="AF115" s="301"/>
      <c r="AG115" s="300"/>
      <c r="AH115" s="301"/>
      <c r="AI115" s="124"/>
      <c r="AJ115" s="116"/>
      <c r="AK115" s="314"/>
    </row>
    <row r="116" spans="1:37" ht="15.75" customHeight="1">
      <c r="A116" s="304"/>
      <c r="B116" s="178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127"/>
      <c r="T116" s="128"/>
      <c r="U116" s="117"/>
      <c r="V116" s="118"/>
      <c r="W116" s="128"/>
      <c r="X116" s="216"/>
      <c r="Y116" s="106"/>
      <c r="Z116" s="205"/>
      <c r="AA116" s="300"/>
      <c r="AB116" s="301"/>
      <c r="AC116" s="106"/>
      <c r="AD116" s="205"/>
      <c r="AE116" s="300"/>
      <c r="AF116" s="301"/>
      <c r="AG116" s="300"/>
      <c r="AH116" s="301"/>
      <c r="AI116" s="124"/>
      <c r="AJ116" s="116"/>
      <c r="AK116" s="314"/>
    </row>
    <row r="117" spans="1:37" ht="15.75" customHeight="1">
      <c r="A117" s="304"/>
      <c r="B117" s="178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127"/>
      <c r="T117" s="128"/>
      <c r="U117" s="117"/>
      <c r="V117" s="118"/>
      <c r="W117" s="128"/>
      <c r="X117" s="216"/>
      <c r="Y117" s="106"/>
      <c r="Z117" s="205"/>
      <c r="AA117" s="300"/>
      <c r="AB117" s="301"/>
      <c r="AC117" s="106"/>
      <c r="AD117" s="205"/>
      <c r="AE117" s="300"/>
      <c r="AF117" s="301"/>
      <c r="AG117" s="300"/>
      <c r="AH117" s="301"/>
      <c r="AI117" s="124"/>
      <c r="AJ117" s="116"/>
      <c r="AK117" s="314"/>
    </row>
    <row r="118" spans="1:37" ht="15.75" customHeight="1">
      <c r="A118" s="304"/>
      <c r="B118" s="178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127"/>
      <c r="T118" s="128"/>
      <c r="U118" s="117"/>
      <c r="V118" s="118"/>
      <c r="W118" s="128"/>
      <c r="X118" s="216"/>
      <c r="Y118" s="106"/>
      <c r="Z118" s="205"/>
      <c r="AA118" s="300"/>
      <c r="AB118" s="301"/>
      <c r="AC118" s="106"/>
      <c r="AD118" s="205"/>
      <c r="AE118" s="300"/>
      <c r="AF118" s="301"/>
      <c r="AG118" s="300"/>
      <c r="AH118" s="301"/>
      <c r="AI118" s="124"/>
      <c r="AJ118" s="116"/>
      <c r="AK118" s="314"/>
    </row>
    <row r="119" spans="1:37" ht="15.75" customHeight="1">
      <c r="A119" s="304"/>
      <c r="B119" s="178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127"/>
      <c r="T119" s="128"/>
      <c r="U119" s="117"/>
      <c r="V119" s="118"/>
      <c r="W119" s="128"/>
      <c r="X119" s="216"/>
      <c r="Y119" s="106"/>
      <c r="Z119" s="205"/>
      <c r="AA119" s="300"/>
      <c r="AB119" s="301"/>
      <c r="AC119" s="106"/>
      <c r="AD119" s="205"/>
      <c r="AE119" s="300"/>
      <c r="AF119" s="301"/>
      <c r="AG119" s="300"/>
      <c r="AH119" s="301"/>
      <c r="AI119" s="124"/>
      <c r="AJ119" s="116"/>
      <c r="AK119" s="314"/>
    </row>
    <row r="120" spans="1:37" ht="15.75" customHeight="1">
      <c r="A120" s="304"/>
      <c r="B120" s="178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127"/>
      <c r="T120" s="128"/>
      <c r="U120" s="117"/>
      <c r="V120" s="118"/>
      <c r="W120" s="128"/>
      <c r="X120" s="216"/>
      <c r="Y120" s="106"/>
      <c r="Z120" s="205"/>
      <c r="AA120" s="300"/>
      <c r="AB120" s="301"/>
      <c r="AC120" s="106"/>
      <c r="AD120" s="205"/>
      <c r="AE120" s="300"/>
      <c r="AF120" s="301"/>
      <c r="AG120" s="300"/>
      <c r="AH120" s="301"/>
      <c r="AI120" s="124"/>
      <c r="AJ120" s="116"/>
      <c r="AK120" s="314"/>
    </row>
    <row r="121" spans="1:37" ht="15.75" customHeight="1">
      <c r="A121" s="304"/>
      <c r="B121" s="178"/>
      <c r="C121" s="298"/>
      <c r="D121" s="299"/>
      <c r="E121" s="107"/>
      <c r="F121" s="13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127"/>
      <c r="T121" s="128"/>
      <c r="U121" s="117"/>
      <c r="V121" s="118"/>
      <c r="W121" s="128"/>
      <c r="X121" s="216"/>
      <c r="Y121" s="106"/>
      <c r="Z121" s="205"/>
      <c r="AA121" s="300"/>
      <c r="AB121" s="301"/>
      <c r="AC121" s="106"/>
      <c r="AD121" s="205"/>
      <c r="AE121" s="300"/>
      <c r="AF121" s="301"/>
      <c r="AG121" s="300"/>
      <c r="AH121" s="301"/>
      <c r="AI121" s="124"/>
      <c r="AJ121" s="116"/>
      <c r="AK121" s="314"/>
    </row>
    <row r="122" spans="1:37" ht="15.75" customHeight="1">
      <c r="A122" s="304"/>
      <c r="B122" s="178"/>
      <c r="C122" s="298"/>
      <c r="D122" s="299"/>
      <c r="E122" s="179"/>
      <c r="F122" s="13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106"/>
      <c r="Z122" s="205"/>
      <c r="AA122" s="300"/>
      <c r="AB122" s="301"/>
      <c r="AC122" s="106"/>
      <c r="AD122" s="205"/>
      <c r="AE122" s="300"/>
      <c r="AF122" s="301"/>
      <c r="AG122" s="300"/>
      <c r="AH122" s="301"/>
      <c r="AI122" s="180"/>
      <c r="AJ122" s="133"/>
      <c r="AK122" s="314"/>
    </row>
    <row r="123" spans="1:37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46">AVERAGE(I107:I122)</f>
        <v>19</v>
      </c>
      <c r="J123" s="148">
        <f t="shared" si="46"/>
        <v>2000</v>
      </c>
      <c r="K123" s="149">
        <f t="shared" ref="K123" si="47">J123/I123</f>
        <v>105.26315789473684</v>
      </c>
      <c r="L123" s="147">
        <f t="shared" ref="L123:M123" si="48">AVERAGE(L107:L122)</f>
        <v>19</v>
      </c>
      <c r="M123" s="148">
        <f t="shared" si="48"/>
        <v>1770.7770319600995</v>
      </c>
      <c r="N123" s="149">
        <f>M123/L123</f>
        <v>93.198791155794709</v>
      </c>
      <c r="O123" s="150">
        <f>L123-I123</f>
        <v>0</v>
      </c>
      <c r="P123" s="151">
        <f>N123-K123</f>
        <v>-12.064366738942127</v>
      </c>
      <c r="Q123" s="152">
        <f>N123/K123</f>
        <v>0.88538851598004975</v>
      </c>
      <c r="R123" s="310"/>
      <c r="S123" s="153">
        <f>S107</f>
        <v>0.70833333333333337</v>
      </c>
      <c r="T123" s="154">
        <f>INDEX(T107:T122,COUNTA(T107:T122))</f>
        <v>0.87569444444444444</v>
      </c>
      <c r="U123" s="155"/>
      <c r="V123" s="181"/>
      <c r="W123" s="182"/>
      <c r="X123" s="149"/>
      <c r="Y123" s="206">
        <f t="shared" ref="Y123:Z123" si="49">SUM(Y107:Y122)</f>
        <v>0</v>
      </c>
      <c r="Z123" s="207">
        <f t="shared" si="49"/>
        <v>0</v>
      </c>
      <c r="AA123" s="296"/>
      <c r="AB123" s="297"/>
      <c r="AC123" s="206">
        <f t="shared" ref="AC123:AD123" si="50">SUM(AC107:AC122)</f>
        <v>0</v>
      </c>
      <c r="AD123" s="207">
        <f t="shared" si="50"/>
        <v>0</v>
      </c>
      <c r="AE123" s="296"/>
      <c r="AF123" s="297"/>
      <c r="AG123" s="296"/>
      <c r="AH123" s="297"/>
      <c r="AI123" s="183">
        <f>M123-J123</f>
        <v>-229.22296803990048</v>
      </c>
      <c r="AJ123" s="152">
        <f>M123/J123</f>
        <v>0.88538851598004975</v>
      </c>
      <c r="AK123" s="315"/>
    </row>
    <row r="124" spans="1:37" ht="15.75" customHeight="1">
      <c r="A124" s="316" t="s">
        <v>244</v>
      </c>
      <c r="B124" s="161" t="s">
        <v>186</v>
      </c>
      <c r="C124" s="306" t="s">
        <v>222</v>
      </c>
      <c r="D124" s="307"/>
      <c r="E124" s="162">
        <v>56.79</v>
      </c>
      <c r="F124" s="103">
        <v>2068</v>
      </c>
      <c r="G124" s="163">
        <f t="shared" ref="G124:G127" si="51">E124*F124</f>
        <v>117441.72</v>
      </c>
      <c r="H124" s="164"/>
      <c r="I124" s="165">
        <v>23</v>
      </c>
      <c r="J124" s="166">
        <v>2000</v>
      </c>
      <c r="K124" s="167">
        <f>J124/I124</f>
        <v>86.956521739130437</v>
      </c>
      <c r="L124" s="168">
        <v>23</v>
      </c>
      <c r="M124" s="166">
        <f>F124/V124*60</f>
        <v>1770.0427960057079</v>
      </c>
      <c r="N124" s="167">
        <f>M124/L124</f>
        <v>76.958382435030785</v>
      </c>
      <c r="O124" s="169">
        <f>L124-I124</f>
        <v>0</v>
      </c>
      <c r="P124" s="170">
        <f>N124-K124</f>
        <v>-9.9981393040996522</v>
      </c>
      <c r="Q124" s="171">
        <f>N124/K124</f>
        <v>0.88502139800285395</v>
      </c>
      <c r="R124" s="308">
        <f>Q140</f>
        <v>0.88463935865698884</v>
      </c>
      <c r="S124" s="172">
        <v>0.70833333333333337</v>
      </c>
      <c r="T124" s="173">
        <v>0.75701388888888888</v>
      </c>
      <c r="U124" s="174"/>
      <c r="V124" s="175">
        <v>70.099999999999923</v>
      </c>
      <c r="W124" s="173"/>
      <c r="X124" s="184"/>
      <c r="Y124" s="202"/>
      <c r="Z124" s="203"/>
      <c r="AA124" s="311"/>
      <c r="AB124" s="312"/>
      <c r="AC124" s="202"/>
      <c r="AD124" s="203"/>
      <c r="AE124" s="311"/>
      <c r="AF124" s="312"/>
      <c r="AG124" s="311"/>
      <c r="AH124" s="312"/>
      <c r="AI124" s="121">
        <f>M124-J124</f>
        <v>-229.95720399429206</v>
      </c>
      <c r="AJ124" s="171">
        <f>M124/J124</f>
        <v>0.88502139800285395</v>
      </c>
      <c r="AK124" s="313">
        <f>AJ140</f>
        <v>0.88463935865698895</v>
      </c>
    </row>
    <row r="125" spans="1:37" ht="15.75" customHeight="1">
      <c r="A125" s="317"/>
      <c r="B125" s="178" t="s">
        <v>186</v>
      </c>
      <c r="C125" s="298" t="s">
        <v>223</v>
      </c>
      <c r="D125" s="299"/>
      <c r="E125" s="107">
        <v>56.87</v>
      </c>
      <c r="F125" s="108">
        <v>1578</v>
      </c>
      <c r="G125" s="109">
        <f t="shared" si="51"/>
        <v>89740.86</v>
      </c>
      <c r="H125" s="26"/>
      <c r="I125" s="110">
        <v>23</v>
      </c>
      <c r="J125" s="111">
        <v>2000</v>
      </c>
      <c r="K125" s="112">
        <f t="shared" ref="K125:K127" si="52">J125/I125</f>
        <v>86.956521739130437</v>
      </c>
      <c r="L125" s="113">
        <v>23</v>
      </c>
      <c r="M125" s="111">
        <f>F125/V125*60</f>
        <v>1770.2711124961065</v>
      </c>
      <c r="N125" s="112">
        <f>M125/L125</f>
        <v>76.968309238961155</v>
      </c>
      <c r="O125" s="114">
        <f>L125-I125</f>
        <v>0</v>
      </c>
      <c r="P125" s="115">
        <f>N125-K125</f>
        <v>-9.9882125001692827</v>
      </c>
      <c r="Q125" s="116">
        <f>N125/K125</f>
        <v>0.88513555624805329</v>
      </c>
      <c r="R125" s="309"/>
      <c r="S125" s="47">
        <v>0.76041666666666674</v>
      </c>
      <c r="T125" s="48">
        <v>0.7975578703703704</v>
      </c>
      <c r="U125" s="117">
        <v>4.9000000000001265</v>
      </c>
      <c r="V125" s="118">
        <v>53.483333333333277</v>
      </c>
      <c r="W125" s="119"/>
      <c r="X125" s="123"/>
      <c r="Y125" s="106"/>
      <c r="Z125" s="205"/>
      <c r="AA125" s="300"/>
      <c r="AB125" s="301"/>
      <c r="AC125" s="106"/>
      <c r="AD125" s="205"/>
      <c r="AE125" s="300"/>
      <c r="AF125" s="301"/>
      <c r="AG125" s="300"/>
      <c r="AH125" s="301"/>
      <c r="AI125" s="124">
        <f>M125-J125</f>
        <v>-229.72888750389347</v>
      </c>
      <c r="AJ125" s="116">
        <f>M125/J125</f>
        <v>0.88513555624805329</v>
      </c>
      <c r="AK125" s="314"/>
    </row>
    <row r="126" spans="1:37" ht="15.75" customHeight="1">
      <c r="A126" s="317"/>
      <c r="B126" s="178" t="s">
        <v>186</v>
      </c>
      <c r="C126" s="298" t="s">
        <v>224</v>
      </c>
      <c r="D126" s="299"/>
      <c r="E126" s="107">
        <v>47.6</v>
      </c>
      <c r="F126" s="108">
        <v>1932</v>
      </c>
      <c r="G126" s="109">
        <f t="shared" si="51"/>
        <v>91963.199999999997</v>
      </c>
      <c r="H126" s="26"/>
      <c r="I126" s="110">
        <v>23</v>
      </c>
      <c r="J126" s="111">
        <v>2000</v>
      </c>
      <c r="K126" s="112">
        <f t="shared" si="52"/>
        <v>86.956521739130437</v>
      </c>
      <c r="L126" s="113">
        <v>23</v>
      </c>
      <c r="M126" s="111">
        <f>F126/V126*60</f>
        <v>1771.1229946524063</v>
      </c>
      <c r="N126" s="112">
        <f>M126/L126</f>
        <v>77.005347593582883</v>
      </c>
      <c r="O126" s="114">
        <f>L126-I126</f>
        <v>0</v>
      </c>
      <c r="P126" s="115">
        <f>N126-K126</f>
        <v>-9.9511741455475544</v>
      </c>
      <c r="Q126" s="116">
        <f>N126/K126</f>
        <v>0.88556149732620315</v>
      </c>
      <c r="R126" s="309"/>
      <c r="S126" s="47">
        <v>0.80069444444444449</v>
      </c>
      <c r="T126" s="48">
        <v>0.84614583333333337</v>
      </c>
      <c r="U126" s="117">
        <v>4.5166666666666799</v>
      </c>
      <c r="V126" s="118">
        <v>65.45</v>
      </c>
      <c r="W126" s="119"/>
      <c r="X126" s="123"/>
      <c r="Y126" s="106"/>
      <c r="Z126" s="205"/>
      <c r="AA126" s="300"/>
      <c r="AB126" s="301"/>
      <c r="AC126" s="106"/>
      <c r="AD126" s="205"/>
      <c r="AE126" s="300"/>
      <c r="AF126" s="301"/>
      <c r="AG126" s="300"/>
      <c r="AH126" s="301"/>
      <c r="AI126" s="124">
        <f>M126-J126</f>
        <v>-228.87700534759369</v>
      </c>
      <c r="AJ126" s="116">
        <f>M126/J126</f>
        <v>0.88556149732620315</v>
      </c>
      <c r="AK126" s="314"/>
    </row>
    <row r="127" spans="1:37" ht="15.75" customHeight="1">
      <c r="A127" s="317"/>
      <c r="B127" s="178" t="s">
        <v>186</v>
      </c>
      <c r="C127" s="298" t="s">
        <v>219</v>
      </c>
      <c r="D127" s="299"/>
      <c r="E127" s="107">
        <v>50.67</v>
      </c>
      <c r="F127" s="108">
        <v>926</v>
      </c>
      <c r="G127" s="109">
        <f t="shared" si="51"/>
        <v>46920.42</v>
      </c>
      <c r="H127" s="26"/>
      <c r="I127" s="110">
        <v>20</v>
      </c>
      <c r="J127" s="111">
        <v>2000</v>
      </c>
      <c r="K127" s="112">
        <f t="shared" si="52"/>
        <v>100</v>
      </c>
      <c r="L127" s="113">
        <v>20</v>
      </c>
      <c r="M127" s="111">
        <f>F127/V127*60</f>
        <v>1765.677966101691</v>
      </c>
      <c r="N127" s="112">
        <f>M127/L127</f>
        <v>88.283898305084548</v>
      </c>
      <c r="O127" s="114">
        <f>L127-I127</f>
        <v>0</v>
      </c>
      <c r="P127" s="115">
        <f>N127-K127</f>
        <v>-11.716101694915452</v>
      </c>
      <c r="Q127" s="116">
        <f>N127/K127</f>
        <v>0.88283898305084552</v>
      </c>
      <c r="R127" s="309"/>
      <c r="S127" s="47">
        <v>0.84930555555555554</v>
      </c>
      <c r="T127" s="48">
        <v>0.87115740740740744</v>
      </c>
      <c r="U127" s="117">
        <v>4.5499999999999119</v>
      </c>
      <c r="V127" s="118">
        <v>31.466666666666736</v>
      </c>
      <c r="W127" s="119"/>
      <c r="X127" s="123"/>
      <c r="Y127" s="106"/>
      <c r="Z127" s="205"/>
      <c r="AA127" s="300"/>
      <c r="AB127" s="301"/>
      <c r="AC127" s="106"/>
      <c r="AD127" s="205"/>
      <c r="AE127" s="300"/>
      <c r="AF127" s="301"/>
      <c r="AG127" s="300"/>
      <c r="AH127" s="301"/>
      <c r="AI127" s="124">
        <f>M127-J127</f>
        <v>-234.32203389830897</v>
      </c>
      <c r="AJ127" s="116">
        <f>M127/J127</f>
        <v>0.88283898305084552</v>
      </c>
      <c r="AK127" s="314"/>
    </row>
    <row r="128" spans="1:37" ht="15.75" customHeight="1">
      <c r="A128" s="317"/>
      <c r="B128" s="178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106"/>
      <c r="Z128" s="205"/>
      <c r="AA128" s="300"/>
      <c r="AB128" s="301"/>
      <c r="AC128" s="106"/>
      <c r="AD128" s="205"/>
      <c r="AE128" s="300"/>
      <c r="AF128" s="301"/>
      <c r="AG128" s="300"/>
      <c r="AH128" s="301"/>
      <c r="AI128" s="124"/>
      <c r="AJ128" s="116"/>
      <c r="AK128" s="314"/>
    </row>
    <row r="129" spans="1:37" ht="15.75" customHeight="1">
      <c r="A129" s="317"/>
      <c r="B129" s="178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106"/>
      <c r="Z129" s="205"/>
      <c r="AA129" s="300"/>
      <c r="AB129" s="301"/>
      <c r="AC129" s="106"/>
      <c r="AD129" s="205"/>
      <c r="AE129" s="300"/>
      <c r="AF129" s="301"/>
      <c r="AG129" s="300"/>
      <c r="AH129" s="301"/>
      <c r="AI129" s="124"/>
      <c r="AJ129" s="116"/>
      <c r="AK129" s="314"/>
    </row>
    <row r="130" spans="1:37" ht="15.75" customHeight="1">
      <c r="A130" s="317"/>
      <c r="B130" s="178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127"/>
      <c r="T130" s="128"/>
      <c r="U130" s="117"/>
      <c r="V130" s="118"/>
      <c r="W130" s="128"/>
      <c r="X130" s="216"/>
      <c r="Y130" s="106"/>
      <c r="Z130" s="205"/>
      <c r="AA130" s="300"/>
      <c r="AB130" s="301"/>
      <c r="AC130" s="106"/>
      <c r="AD130" s="205"/>
      <c r="AE130" s="300"/>
      <c r="AF130" s="301"/>
      <c r="AG130" s="300"/>
      <c r="AH130" s="301"/>
      <c r="AI130" s="124"/>
      <c r="AJ130" s="116"/>
      <c r="AK130" s="314"/>
    </row>
    <row r="131" spans="1:37" ht="15.75" customHeight="1">
      <c r="A131" s="317"/>
      <c r="B131" s="178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127"/>
      <c r="T131" s="128"/>
      <c r="U131" s="117"/>
      <c r="V131" s="118"/>
      <c r="W131" s="128"/>
      <c r="X131" s="216"/>
      <c r="Y131" s="106"/>
      <c r="Z131" s="205"/>
      <c r="AA131" s="300"/>
      <c r="AB131" s="301"/>
      <c r="AC131" s="106"/>
      <c r="AD131" s="205"/>
      <c r="AE131" s="300"/>
      <c r="AF131" s="301"/>
      <c r="AG131" s="300"/>
      <c r="AH131" s="301"/>
      <c r="AI131" s="124"/>
      <c r="AJ131" s="116"/>
      <c r="AK131" s="314"/>
    </row>
    <row r="132" spans="1:37" ht="15.75" customHeight="1">
      <c r="A132" s="317"/>
      <c r="B132" s="178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127"/>
      <c r="T132" s="128"/>
      <c r="U132" s="117"/>
      <c r="V132" s="118"/>
      <c r="W132" s="128"/>
      <c r="X132" s="216"/>
      <c r="Y132" s="106"/>
      <c r="Z132" s="205"/>
      <c r="AA132" s="300"/>
      <c r="AB132" s="301"/>
      <c r="AC132" s="106"/>
      <c r="AD132" s="205"/>
      <c r="AE132" s="300"/>
      <c r="AF132" s="301"/>
      <c r="AG132" s="300"/>
      <c r="AH132" s="301"/>
      <c r="AI132" s="124"/>
      <c r="AJ132" s="116"/>
      <c r="AK132" s="314"/>
    </row>
    <row r="133" spans="1:37" ht="15.75" customHeight="1">
      <c r="A133" s="317"/>
      <c r="B133" s="178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127"/>
      <c r="T133" s="128"/>
      <c r="U133" s="117"/>
      <c r="V133" s="118"/>
      <c r="W133" s="128"/>
      <c r="X133" s="216"/>
      <c r="Y133" s="106"/>
      <c r="Z133" s="205"/>
      <c r="AA133" s="300"/>
      <c r="AB133" s="301"/>
      <c r="AC133" s="106"/>
      <c r="AD133" s="205"/>
      <c r="AE133" s="300"/>
      <c r="AF133" s="301"/>
      <c r="AG133" s="300"/>
      <c r="AH133" s="301"/>
      <c r="AI133" s="124"/>
      <c r="AJ133" s="116"/>
      <c r="AK133" s="314"/>
    </row>
    <row r="134" spans="1:37" ht="15.75" customHeight="1">
      <c r="A134" s="317"/>
      <c r="B134" s="178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127"/>
      <c r="T134" s="128"/>
      <c r="U134" s="117"/>
      <c r="V134" s="118"/>
      <c r="W134" s="128"/>
      <c r="X134" s="216"/>
      <c r="Y134" s="106"/>
      <c r="Z134" s="205"/>
      <c r="AA134" s="300"/>
      <c r="AB134" s="301"/>
      <c r="AC134" s="106"/>
      <c r="AD134" s="205"/>
      <c r="AE134" s="300"/>
      <c r="AF134" s="301"/>
      <c r="AG134" s="300"/>
      <c r="AH134" s="301"/>
      <c r="AI134" s="124"/>
      <c r="AJ134" s="116"/>
      <c r="AK134" s="314"/>
    </row>
    <row r="135" spans="1:37" ht="15.75" customHeight="1">
      <c r="A135" s="317"/>
      <c r="B135" s="178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127"/>
      <c r="T135" s="128"/>
      <c r="U135" s="117"/>
      <c r="V135" s="118"/>
      <c r="W135" s="128"/>
      <c r="X135" s="216"/>
      <c r="Y135" s="106"/>
      <c r="Z135" s="205"/>
      <c r="AA135" s="300"/>
      <c r="AB135" s="301"/>
      <c r="AC135" s="106"/>
      <c r="AD135" s="205"/>
      <c r="AE135" s="300"/>
      <c r="AF135" s="301"/>
      <c r="AG135" s="300"/>
      <c r="AH135" s="301"/>
      <c r="AI135" s="124"/>
      <c r="AJ135" s="116"/>
      <c r="AK135" s="314"/>
    </row>
    <row r="136" spans="1:37" ht="15.75" customHeight="1">
      <c r="A136" s="317"/>
      <c r="B136" s="178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127"/>
      <c r="T136" s="128"/>
      <c r="U136" s="117"/>
      <c r="V136" s="118"/>
      <c r="W136" s="128"/>
      <c r="X136" s="216"/>
      <c r="Y136" s="106"/>
      <c r="Z136" s="205"/>
      <c r="AA136" s="300"/>
      <c r="AB136" s="301"/>
      <c r="AC136" s="106"/>
      <c r="AD136" s="205"/>
      <c r="AE136" s="300"/>
      <c r="AF136" s="301"/>
      <c r="AG136" s="300"/>
      <c r="AH136" s="301"/>
      <c r="AI136" s="124"/>
      <c r="AJ136" s="116"/>
      <c r="AK136" s="314"/>
    </row>
    <row r="137" spans="1:37" ht="15.75" customHeight="1">
      <c r="A137" s="317"/>
      <c r="B137" s="178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127"/>
      <c r="T137" s="128"/>
      <c r="U137" s="117"/>
      <c r="V137" s="118"/>
      <c r="W137" s="128"/>
      <c r="X137" s="216"/>
      <c r="Y137" s="106"/>
      <c r="Z137" s="205"/>
      <c r="AA137" s="300"/>
      <c r="AB137" s="301"/>
      <c r="AC137" s="106"/>
      <c r="AD137" s="205"/>
      <c r="AE137" s="300"/>
      <c r="AF137" s="301"/>
      <c r="AG137" s="300"/>
      <c r="AH137" s="301"/>
      <c r="AI137" s="124"/>
      <c r="AJ137" s="116"/>
      <c r="AK137" s="314"/>
    </row>
    <row r="138" spans="1:37" ht="15.75" customHeight="1">
      <c r="A138" s="317"/>
      <c r="B138" s="178"/>
      <c r="C138" s="298"/>
      <c r="D138" s="299"/>
      <c r="E138" s="107"/>
      <c r="F138" s="13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127"/>
      <c r="T138" s="128"/>
      <c r="U138" s="117"/>
      <c r="V138" s="118"/>
      <c r="W138" s="128"/>
      <c r="X138" s="216"/>
      <c r="Y138" s="106"/>
      <c r="Z138" s="205"/>
      <c r="AA138" s="300"/>
      <c r="AB138" s="301"/>
      <c r="AC138" s="106"/>
      <c r="AD138" s="205"/>
      <c r="AE138" s="300"/>
      <c r="AF138" s="301"/>
      <c r="AG138" s="300"/>
      <c r="AH138" s="301"/>
      <c r="AI138" s="124"/>
      <c r="AJ138" s="116"/>
      <c r="AK138" s="314"/>
    </row>
    <row r="139" spans="1:37" ht="15.75" customHeight="1">
      <c r="A139" s="317"/>
      <c r="B139" s="178"/>
      <c r="C139" s="298"/>
      <c r="D139" s="299"/>
      <c r="E139" s="179"/>
      <c r="F139" s="13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106"/>
      <c r="Z139" s="205"/>
      <c r="AA139" s="300"/>
      <c r="AB139" s="301"/>
      <c r="AC139" s="106"/>
      <c r="AD139" s="205"/>
      <c r="AE139" s="300"/>
      <c r="AF139" s="301"/>
      <c r="AG139" s="300"/>
      <c r="AH139" s="301"/>
      <c r="AI139" s="180"/>
      <c r="AJ139" s="133"/>
      <c r="AK139" s="314"/>
    </row>
    <row r="140" spans="1:37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53">AVERAGE(I124:I139)</f>
        <v>22.25</v>
      </c>
      <c r="J140" s="148">
        <f t="shared" si="53"/>
        <v>2000</v>
      </c>
      <c r="K140" s="149">
        <f t="shared" ref="K140" si="54">J140/I140</f>
        <v>89.887640449438209</v>
      </c>
      <c r="L140" s="147">
        <f t="shared" ref="L140:M140" si="55">AVERAGE(L124:L139)</f>
        <v>22.25</v>
      </c>
      <c r="M140" s="148">
        <f t="shared" si="55"/>
        <v>1769.2787173139779</v>
      </c>
      <c r="N140" s="149">
        <f>M140/L140</f>
        <v>79.518144598381028</v>
      </c>
      <c r="O140" s="150">
        <f>L140-I140</f>
        <v>0</v>
      </c>
      <c r="P140" s="151">
        <f>N140-K140</f>
        <v>-10.369495851057181</v>
      </c>
      <c r="Q140" s="152">
        <f>N140/K140</f>
        <v>0.88463935865698884</v>
      </c>
      <c r="R140" s="310"/>
      <c r="S140" s="153">
        <f>S124</f>
        <v>0.70833333333333337</v>
      </c>
      <c r="T140" s="154">
        <f>INDEX(T124:T139,COUNTA(T124:T139))</f>
        <v>0.87115740740740744</v>
      </c>
      <c r="U140" s="155"/>
      <c r="V140" s="181"/>
      <c r="W140" s="182"/>
      <c r="X140" s="149"/>
      <c r="Y140" s="206">
        <f t="shared" ref="Y140:Z140" si="56">SUM(Y124:Y139)</f>
        <v>0</v>
      </c>
      <c r="Z140" s="207">
        <f t="shared" si="56"/>
        <v>0</v>
      </c>
      <c r="AA140" s="296"/>
      <c r="AB140" s="297"/>
      <c r="AC140" s="206">
        <f t="shared" ref="AC140:AD140" si="57">SUM(AC124:AC139)</f>
        <v>0</v>
      </c>
      <c r="AD140" s="207">
        <f t="shared" si="57"/>
        <v>0</v>
      </c>
      <c r="AE140" s="296"/>
      <c r="AF140" s="297"/>
      <c r="AG140" s="296"/>
      <c r="AH140" s="297"/>
      <c r="AI140" s="183">
        <f>M140-J140</f>
        <v>-230.72128268602205</v>
      </c>
      <c r="AJ140" s="152">
        <f>M140/J140</f>
        <v>0.88463935865698895</v>
      </c>
      <c r="AK140" s="315"/>
    </row>
    <row r="142" spans="1:37">
      <c r="AA142" s="294" t="s">
        <v>165</v>
      </c>
      <c r="AB142" s="294"/>
      <c r="AE142" s="5" t="s">
        <v>226</v>
      </c>
      <c r="AF142" s="190"/>
      <c r="AG142" s="190"/>
      <c r="AH142" s="190"/>
    </row>
    <row r="143" spans="1:37">
      <c r="AA143" s="294" t="s">
        <v>166</v>
      </c>
      <c r="AB143" s="294"/>
      <c r="AE143" s="5" t="s">
        <v>227</v>
      </c>
      <c r="AF143" s="190"/>
      <c r="AG143" s="190"/>
      <c r="AH143" s="190"/>
    </row>
    <row r="144" spans="1:37">
      <c r="AA144" s="294" t="s">
        <v>167</v>
      </c>
      <c r="AB144" s="294"/>
      <c r="AE144" s="5" t="s">
        <v>228</v>
      </c>
      <c r="AF144" s="190"/>
      <c r="AG144" s="190"/>
      <c r="AH144" s="190"/>
    </row>
    <row r="145" spans="27:34">
      <c r="AA145" s="294" t="s">
        <v>168</v>
      </c>
      <c r="AB145" s="294"/>
      <c r="AE145" s="5" t="s">
        <v>229</v>
      </c>
      <c r="AF145" s="190"/>
      <c r="AG145" s="190"/>
      <c r="AH145" s="190"/>
    </row>
    <row r="146" spans="27:34">
      <c r="AA146" s="294" t="s">
        <v>169</v>
      </c>
      <c r="AB146" s="294"/>
      <c r="AE146" s="5" t="s">
        <v>230</v>
      </c>
      <c r="AF146" s="190"/>
      <c r="AG146" s="190"/>
      <c r="AH146" s="190"/>
    </row>
    <row r="147" spans="27:34">
      <c r="AA147" s="294" t="s">
        <v>170</v>
      </c>
      <c r="AB147" s="294"/>
      <c r="AE147" s="5" t="s">
        <v>231</v>
      </c>
      <c r="AF147" s="190"/>
      <c r="AG147" s="190"/>
      <c r="AH147" s="190"/>
    </row>
    <row r="148" spans="27:34">
      <c r="AA148" s="294" t="s">
        <v>171</v>
      </c>
      <c r="AB148" s="294"/>
      <c r="AE148" s="221" t="s">
        <v>232</v>
      </c>
      <c r="AF148" s="190"/>
      <c r="AG148" s="190"/>
      <c r="AH148" s="190"/>
    </row>
    <row r="149" spans="27:34">
      <c r="AA149" s="294" t="s">
        <v>172</v>
      </c>
      <c r="AB149" s="294"/>
      <c r="AE149" s="221" t="s">
        <v>233</v>
      </c>
      <c r="AF149" s="190"/>
      <c r="AG149" s="190"/>
      <c r="AH149" s="190"/>
    </row>
    <row r="150" spans="27:34">
      <c r="AA150" s="294" t="s">
        <v>173</v>
      </c>
      <c r="AB150" s="294"/>
      <c r="AE150" s="221" t="s">
        <v>234</v>
      </c>
      <c r="AF150" s="190"/>
      <c r="AG150" s="190"/>
      <c r="AH150" s="190"/>
    </row>
    <row r="151" spans="27:34">
      <c r="AA151" s="294" t="s">
        <v>174</v>
      </c>
      <c r="AB151" s="294"/>
      <c r="AE151" s="221"/>
      <c r="AF151" s="190"/>
      <c r="AG151" s="190"/>
      <c r="AH151" s="190"/>
    </row>
    <row r="152" spans="27:34">
      <c r="AA152" s="294" t="s">
        <v>175</v>
      </c>
      <c r="AB152" s="294"/>
      <c r="AE152" s="221"/>
      <c r="AF152" s="190"/>
      <c r="AG152" s="190"/>
      <c r="AH152" s="190"/>
    </row>
    <row r="153" spans="27:34">
      <c r="AA153" s="294" t="s">
        <v>176</v>
      </c>
      <c r="AB153" s="294"/>
      <c r="AE153" s="190"/>
      <c r="AF153" s="190"/>
      <c r="AG153" s="190"/>
      <c r="AH153" s="190"/>
    </row>
    <row r="154" spans="27:34">
      <c r="AA154" s="294" t="s">
        <v>177</v>
      </c>
      <c r="AB154" s="294"/>
      <c r="AE154" s="190"/>
      <c r="AF154" s="190"/>
      <c r="AG154" s="190"/>
      <c r="AH154" s="190"/>
    </row>
  </sheetData>
  <mergeCells count="619"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A124:A140"/>
    <mergeCell ref="C124:D124"/>
    <mergeCell ref="R124:R140"/>
    <mergeCell ref="AA124:AB124"/>
    <mergeCell ref="AE124:AF124"/>
    <mergeCell ref="AG124:AH124"/>
    <mergeCell ref="AA127:AB127"/>
    <mergeCell ref="AE127:AF127"/>
    <mergeCell ref="AG127:AH127"/>
    <mergeCell ref="C128:D128"/>
    <mergeCell ref="AA128:AB128"/>
    <mergeCell ref="AE128:AF128"/>
    <mergeCell ref="AG128:AH128"/>
    <mergeCell ref="C129:D129"/>
    <mergeCell ref="AA129:AB129"/>
    <mergeCell ref="AE129:AF129"/>
    <mergeCell ref="AG129:AH129"/>
    <mergeCell ref="AE131:AF131"/>
    <mergeCell ref="AG131:AH131"/>
    <mergeCell ref="C136:D136"/>
    <mergeCell ref="AA136:AB136"/>
    <mergeCell ref="AE136:AF136"/>
    <mergeCell ref="AG136:AH136"/>
    <mergeCell ref="C137:D137"/>
    <mergeCell ref="AK124:AK140"/>
    <mergeCell ref="C125:D125"/>
    <mergeCell ref="AA125:AB125"/>
    <mergeCell ref="AE125:AF125"/>
    <mergeCell ref="AG125:AH125"/>
    <mergeCell ref="C126:D126"/>
    <mergeCell ref="AA126:AB126"/>
    <mergeCell ref="AE126:AF126"/>
    <mergeCell ref="AG126:AH126"/>
    <mergeCell ref="C127:D127"/>
    <mergeCell ref="C132:D132"/>
    <mergeCell ref="AA132:AB132"/>
    <mergeCell ref="AE132:AF132"/>
    <mergeCell ref="AG132:AH132"/>
    <mergeCell ref="C133:D133"/>
    <mergeCell ref="AA133:AB133"/>
    <mergeCell ref="AE133:AF133"/>
    <mergeCell ref="AG133:AH133"/>
    <mergeCell ref="C130:D130"/>
    <mergeCell ref="AA130:AB130"/>
    <mergeCell ref="AE130:AF130"/>
    <mergeCell ref="AG130:AH130"/>
    <mergeCell ref="C131:D131"/>
    <mergeCell ref="AA131:AB131"/>
    <mergeCell ref="AA137:AB137"/>
    <mergeCell ref="AE137:AF137"/>
    <mergeCell ref="AG137:AH137"/>
    <mergeCell ref="C134:D134"/>
    <mergeCell ref="AA134:AB134"/>
    <mergeCell ref="AE134:AF134"/>
    <mergeCell ref="AG134:AH134"/>
    <mergeCell ref="C135:D135"/>
    <mergeCell ref="AA135:AB135"/>
    <mergeCell ref="AE135:AF135"/>
    <mergeCell ref="AG135:AH135"/>
    <mergeCell ref="C140:D140"/>
    <mergeCell ref="AA140:AB140"/>
    <mergeCell ref="AE140:AF140"/>
    <mergeCell ref="AG140:AH140"/>
    <mergeCell ref="AA142:AB142"/>
    <mergeCell ref="AA143:AB143"/>
    <mergeCell ref="C138:D138"/>
    <mergeCell ref="AA138:AB138"/>
    <mergeCell ref="AE138:AF138"/>
    <mergeCell ref="AG138:AH138"/>
    <mergeCell ref="C139:D139"/>
    <mergeCell ref="AA139:AB139"/>
    <mergeCell ref="AE139:AF139"/>
    <mergeCell ref="AG139:AH139"/>
    <mergeCell ref="AA150:AB150"/>
    <mergeCell ref="AA151:AB151"/>
    <mergeCell ref="AA152:AB152"/>
    <mergeCell ref="AA153:AB153"/>
    <mergeCell ref="AA154:AB154"/>
    <mergeCell ref="AA144:AB144"/>
    <mergeCell ref="AA145:AB145"/>
    <mergeCell ref="AA146:AB146"/>
    <mergeCell ref="AA147:AB147"/>
    <mergeCell ref="AA148:AB148"/>
    <mergeCell ref="AA149:AB149"/>
  </mergeCells>
  <phoneticPr fontId="5" type="noConversion"/>
  <conditionalFormatting sqref="O5:O140">
    <cfRule type="cellIs" dxfId="540" priority="2" operator="greaterThan">
      <formula>0</formula>
    </cfRule>
  </conditionalFormatting>
  <conditionalFormatting sqref="P5:P140 AI5:AI140">
    <cfRule type="cellIs" dxfId="539" priority="5" operator="lessThan">
      <formula>0</formula>
    </cfRule>
  </conditionalFormatting>
  <conditionalFormatting sqref="Q5:Q140 AJ5:AJ140">
    <cfRule type="cellIs" dxfId="538" priority="3" operator="greaterThan">
      <formula>1</formula>
    </cfRule>
    <cfRule type="cellIs" dxfId="537" priority="4" operator="lessThan">
      <formula>0.8</formula>
    </cfRule>
  </conditionalFormatting>
  <conditionalFormatting sqref="R5:R140">
    <cfRule type="cellIs" dxfId="536" priority="6" operator="lessThan">
      <formula>0.8</formula>
    </cfRule>
  </conditionalFormatting>
  <conditionalFormatting sqref="AK5:AK22 AK56:AK91">
    <cfRule type="cellIs" dxfId="535" priority="7" operator="lessThan">
      <formula>0.8</formula>
    </cfRule>
  </conditionalFormatting>
  <conditionalFormatting sqref="AK39">
    <cfRule type="cellIs" dxfId="534" priority="10" operator="lessThan">
      <formula>0.8</formula>
    </cfRule>
  </conditionalFormatting>
  <conditionalFormatting sqref="AK54">
    <cfRule type="cellIs" dxfId="533" priority="9" operator="lessThan">
      <formula>0.8</formula>
    </cfRule>
  </conditionalFormatting>
  <conditionalFormatting sqref="AK97:AK105">
    <cfRule type="cellIs" dxfId="532" priority="8" operator="lessThan">
      <formula>0.8</formula>
    </cfRule>
  </conditionalFormatting>
  <conditionalFormatting sqref="AK107:AK140">
    <cfRule type="cellIs" dxfId="531" priority="1" operator="lessThan">
      <formula>0.8</formula>
    </cfRule>
  </conditionalFormatting>
  <dataValidations count="2">
    <dataValidation type="list" allowBlank="1" showInputMessage="1" showErrorMessage="1" sqref="AA5:AB140" xr:uid="{AF1AFB69-F8DC-40EC-8F65-9DCB525C637A}">
      <formula1>$AA$142:$AA$154</formula1>
    </dataValidation>
    <dataValidation type="list" allowBlank="1" showInputMessage="1" showErrorMessage="1" sqref="AE5:AH140" xr:uid="{5577CEF7-0CE7-4975-8CA3-A0B208EE54F6}">
      <formula1>$AE$142:$AE$150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84B07-FA6F-4678-AC9D-FD1286F70CE6}">
  <sheetPr>
    <tabColor theme="8" tint="0.59999389629810485"/>
  </sheetPr>
  <dimension ref="B1:AR42"/>
  <sheetViews>
    <sheetView zoomScale="70" zoomScaleNormal="70" workbookViewId="0">
      <selection activeCell="H41" sqref="H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247</v>
      </c>
      <c r="D3" s="284"/>
      <c r="E3" s="3" t="s">
        <v>3</v>
      </c>
      <c r="F3" s="285">
        <f>'1220(18度C)'!D1+'1220(4度C)'!D1</f>
        <v>142646</v>
      </c>
      <c r="G3" s="286"/>
      <c r="H3" s="3" t="s">
        <v>4</v>
      </c>
      <c r="I3" s="287">
        <f>'1220(18度C)'!F1+'1220(4度C)'!F1</f>
        <v>4416470.6599999992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524.01222249384955</v>
      </c>
      <c r="F6" s="259" t="e">
        <f>AVERAGE(#REF!,D14:K14)</f>
        <v>#REF!</v>
      </c>
      <c r="G6" s="260">
        <f>AVERAGE(D14:K14)</f>
        <v>222.1849770430174</v>
      </c>
      <c r="H6" s="261"/>
      <c r="I6" s="260">
        <f>AVERAGE(L14:O14)</f>
        <v>97.575399172087515</v>
      </c>
      <c r="J6" s="261"/>
      <c r="K6" s="260">
        <f>AVERAGE(D32:O32)</f>
        <v>697.61157796451914</v>
      </c>
      <c r="L6" s="261"/>
      <c r="M6" s="260">
        <f>AVERAGE(P32:X32)</f>
        <v>762.44939271255066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463.10080461862714</v>
      </c>
      <c r="F7" s="255" t="e">
        <f>AVERAGE(#REF!,D15:K15)</f>
        <v>#REF!</v>
      </c>
      <c r="G7" s="256">
        <f>AVERAGE(D15:K15)</f>
        <v>199.7908964070904</v>
      </c>
      <c r="H7" s="257"/>
      <c r="I7" s="256">
        <f>AVERAGE(L15:O15)</f>
        <v>86.356008709814134</v>
      </c>
      <c r="J7" s="257"/>
      <c r="K7" s="256">
        <f>AVERAGE(D33:O33)</f>
        <v>615.58608012903574</v>
      </c>
      <c r="L7" s="257"/>
      <c r="M7" s="256">
        <f>AVERAGE(P33:X33)</f>
        <v>671.96137404097317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0.88425621921876474</v>
      </c>
      <c r="F8" s="264" t="e">
        <f>AVERAGE(D16:K16,#REF!)</f>
        <v>#REF!</v>
      </c>
      <c r="G8" s="243">
        <f>AVERAGE(D16:K16)</f>
        <v>0.89133192109771942</v>
      </c>
      <c r="H8" s="244"/>
      <c r="I8" s="243">
        <f>AVERAGE(L16:O16)</f>
        <v>0.88498744606728708</v>
      </c>
      <c r="J8" s="244"/>
      <c r="K8" s="243">
        <f>AVERAGE(D34:O34)</f>
        <v>0.88274636018894181</v>
      </c>
      <c r="L8" s="244"/>
      <c r="M8" s="243">
        <f>AVERAGE(P34:X34)</f>
        <v>0.8798130260060153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 t="s">
        <v>43</v>
      </c>
      <c r="E14" s="28">
        <v>96.875</v>
      </c>
      <c r="F14" s="28">
        <v>101.63934426229508</v>
      </c>
      <c r="G14" s="28">
        <v>90.225563909774436</v>
      </c>
      <c r="H14" s="28" t="s">
        <v>43</v>
      </c>
      <c r="I14" s="28">
        <v>600</v>
      </c>
      <c r="J14" s="28" t="s">
        <v>43</v>
      </c>
      <c r="K14" s="29" t="s">
        <v>43</v>
      </c>
      <c r="L14" s="27" t="s">
        <v>43</v>
      </c>
      <c r="M14" s="30" t="s">
        <v>43</v>
      </c>
      <c r="N14" s="28">
        <v>105.26315789473684</v>
      </c>
      <c r="O14" s="31">
        <v>89.887640449438209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 t="s">
        <v>43</v>
      </c>
      <c r="E15" s="35">
        <v>86.112910436158231</v>
      </c>
      <c r="F15" s="35">
        <v>89.99958396832281</v>
      </c>
      <c r="G15" s="35">
        <v>79.913836321921622</v>
      </c>
      <c r="H15" s="35" t="s">
        <v>43</v>
      </c>
      <c r="I15" s="35">
        <v>543.13725490195895</v>
      </c>
      <c r="J15" s="35" t="s">
        <v>43</v>
      </c>
      <c r="K15" s="36" t="s">
        <v>43</v>
      </c>
      <c r="L15" s="34" t="s">
        <v>43</v>
      </c>
      <c r="M15" s="37" t="s">
        <v>43</v>
      </c>
      <c r="N15" s="35">
        <v>93.197724097717071</v>
      </c>
      <c r="O15" s="38">
        <v>79.514293321911197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 t="s">
        <v>43</v>
      </c>
      <c r="E16" s="43">
        <f t="shared" ref="E16:G16" si="0">E15/E14</f>
        <v>0.88890746256679465</v>
      </c>
      <c r="F16" s="43">
        <f t="shared" si="0"/>
        <v>0.88547977775285347</v>
      </c>
      <c r="G16" s="43">
        <f t="shared" si="0"/>
        <v>0.88571168590129801</v>
      </c>
      <c r="H16" s="43" t="s">
        <v>43</v>
      </c>
      <c r="I16" s="43">
        <f t="shared" ref="I16" si="1">I15/I14</f>
        <v>0.90522875816993154</v>
      </c>
      <c r="J16" s="43" t="s">
        <v>43</v>
      </c>
      <c r="K16" s="44" t="s">
        <v>43</v>
      </c>
      <c r="L16" s="42" t="s">
        <v>43</v>
      </c>
      <c r="M16" s="45" t="s">
        <v>43</v>
      </c>
      <c r="N16" s="43">
        <f t="shared" ref="N16:O16" si="2">N15/N14</f>
        <v>0.88537837892831228</v>
      </c>
      <c r="O16" s="46">
        <f t="shared" si="2"/>
        <v>0.88459651320626198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 t="s">
        <v>43</v>
      </c>
      <c r="E17" s="48">
        <v>0.16666666666666666</v>
      </c>
      <c r="F17" s="48">
        <v>0.25</v>
      </c>
      <c r="G17" s="48">
        <v>0.25</v>
      </c>
      <c r="H17" s="48" t="s">
        <v>43</v>
      </c>
      <c r="I17" s="48">
        <v>0.30486111111111108</v>
      </c>
      <c r="J17" s="48" t="s">
        <v>43</v>
      </c>
      <c r="K17" s="48" t="s">
        <v>43</v>
      </c>
      <c r="L17" s="47" t="s">
        <v>43</v>
      </c>
      <c r="M17" s="49" t="s">
        <v>43</v>
      </c>
      <c r="N17" s="48">
        <v>0.70857638888888885</v>
      </c>
      <c r="O17" s="50">
        <v>0.70854166666666663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 t="s">
        <v>43</v>
      </c>
      <c r="E18" s="48">
        <v>0.60486111111111107</v>
      </c>
      <c r="F18" s="48">
        <v>0.58680555555555558</v>
      </c>
      <c r="G18" s="48">
        <v>0.5444444444444444</v>
      </c>
      <c r="H18" s="48" t="s">
        <v>43</v>
      </c>
      <c r="I18" s="48">
        <v>0.3190277777777778</v>
      </c>
      <c r="J18" s="48" t="s">
        <v>43</v>
      </c>
      <c r="K18" s="48" t="s">
        <v>43</v>
      </c>
      <c r="L18" s="47" t="s">
        <v>43</v>
      </c>
      <c r="M18" s="49" t="s">
        <v>43</v>
      </c>
      <c r="N18" s="48">
        <v>0.84583333333333333</v>
      </c>
      <c r="O18" s="50">
        <v>0.84392361111111114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 t="s">
        <v>43</v>
      </c>
      <c r="E23" s="64">
        <v>21.333333333333332</v>
      </c>
      <c r="F23" s="64">
        <v>20.333333333333332</v>
      </c>
      <c r="G23" s="64">
        <v>22.166666666666668</v>
      </c>
      <c r="H23" s="64" t="s">
        <v>43</v>
      </c>
      <c r="I23" s="64">
        <v>6</v>
      </c>
      <c r="J23" s="64" t="s">
        <v>43</v>
      </c>
      <c r="K23" s="65" t="s">
        <v>43</v>
      </c>
      <c r="L23" s="63" t="s">
        <v>43</v>
      </c>
      <c r="M23" s="66" t="s">
        <v>43</v>
      </c>
      <c r="N23" s="64">
        <v>19</v>
      </c>
      <c r="O23" s="67">
        <v>22.25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268.25396825396825</v>
      </c>
      <c r="H32" s="28">
        <v>433.33333333333331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715.38461538461547</v>
      </c>
      <c r="U32" s="28" t="s">
        <v>43</v>
      </c>
      <c r="V32" s="28">
        <v>825</v>
      </c>
      <c r="W32" s="28">
        <v>969.23076923076928</v>
      </c>
      <c r="X32" s="31">
        <v>1050</v>
      </c>
    </row>
    <row r="33" spans="2:24" ht="39.6" customHeight="1">
      <c r="B33" s="240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233.94815181295746</v>
      </c>
      <c r="H33" s="35">
        <v>385.74518186598402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693.53645974235678</v>
      </c>
      <c r="N33" s="35">
        <v>1001.7279029095735</v>
      </c>
      <c r="O33" s="35">
        <v>762.97270431430684</v>
      </c>
      <c r="P33" s="34">
        <v>219.1881942158374</v>
      </c>
      <c r="Q33" s="35" t="s">
        <v>43</v>
      </c>
      <c r="R33" s="35" t="s">
        <v>43</v>
      </c>
      <c r="S33" s="35" t="s">
        <v>43</v>
      </c>
      <c r="T33" s="35">
        <v>631.00742510375062</v>
      </c>
      <c r="U33" s="35" t="s">
        <v>43</v>
      </c>
      <c r="V33" s="35">
        <v>735.95570537924141</v>
      </c>
      <c r="W33" s="35">
        <v>858.41941960918462</v>
      </c>
      <c r="X33" s="38">
        <v>915.23612589685195</v>
      </c>
    </row>
    <row r="34" spans="2:24" ht="40.15" customHeight="1">
      <c r="B34" s="240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0.87211441208380591</v>
      </c>
      <c r="H34" s="43">
        <f>H33/H32</f>
        <v>0.89018118892150166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0.8931908951227322</v>
      </c>
      <c r="N34" s="43">
        <f>N33/N32</f>
        <v>0.87106774166049861</v>
      </c>
      <c r="O34" s="43">
        <f>O33/O32</f>
        <v>0.88717756315617069</v>
      </c>
      <c r="P34" s="42">
        <f>P33/P32</f>
        <v>0.86761993543768978</v>
      </c>
      <c r="Q34" s="43" t="s">
        <v>43</v>
      </c>
      <c r="R34" s="43" t="s">
        <v>43</v>
      </c>
      <c r="S34" s="43" t="s">
        <v>43</v>
      </c>
      <c r="T34" s="43">
        <f>T33/T32</f>
        <v>0.88205338992997384</v>
      </c>
      <c r="U34" s="43" t="s">
        <v>43</v>
      </c>
      <c r="V34" s="43">
        <f>V33/V32</f>
        <v>0.89206752167180781</v>
      </c>
      <c r="W34" s="43">
        <f>W33/W32</f>
        <v>0.88567082975550793</v>
      </c>
      <c r="X34" s="46">
        <f>X33/X32</f>
        <v>0.87165345323509713</v>
      </c>
    </row>
    <row r="35" spans="2:24" ht="17.25" customHeight="1">
      <c r="B35" s="225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0.32248842592592591</v>
      </c>
      <c r="H35" s="48">
        <v>0.25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0.25</v>
      </c>
      <c r="N35" s="48">
        <v>0.25002314814814813</v>
      </c>
      <c r="O35" s="48">
        <v>0.25</v>
      </c>
      <c r="P35" s="47">
        <v>0.70851851851851855</v>
      </c>
      <c r="Q35" s="48" t="s">
        <v>43</v>
      </c>
      <c r="R35" s="48" t="s">
        <v>43</v>
      </c>
      <c r="S35" s="48" t="s">
        <v>43</v>
      </c>
      <c r="T35" s="48">
        <v>0.70833333333333337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26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0.43055555555555558</v>
      </c>
      <c r="H36" s="48">
        <v>0.28611111111111109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0.38293981481481482</v>
      </c>
      <c r="N36" s="48">
        <v>0.43694444444444447</v>
      </c>
      <c r="O36" s="48">
        <v>0.36903935185185183</v>
      </c>
      <c r="P36" s="47">
        <v>0.80724537037037036</v>
      </c>
      <c r="Q36" s="48" t="s">
        <v>43</v>
      </c>
      <c r="R36" s="48" t="s">
        <v>43</v>
      </c>
      <c r="S36" s="48" t="s">
        <v>43</v>
      </c>
      <c r="T36" s="48">
        <v>0.88844907407407403</v>
      </c>
      <c r="U36" s="48" t="s">
        <v>43</v>
      </c>
      <c r="V36" s="48">
        <v>0.89861111111111114</v>
      </c>
      <c r="W36" s="48">
        <v>1.0006944444444446</v>
      </c>
      <c r="X36" s="50">
        <v>1.0010300925925926</v>
      </c>
    </row>
    <row r="37" spans="2:24" ht="17.25" customHeight="1">
      <c r="B37" s="226" t="s">
        <v>54</v>
      </c>
      <c r="C37" s="227"/>
      <c r="D37" s="64" t="s">
        <v>43</v>
      </c>
      <c r="E37" s="64" t="s">
        <v>43</v>
      </c>
      <c r="F37" s="64" t="s">
        <v>43</v>
      </c>
      <c r="G37" s="64">
        <v>12.6</v>
      </c>
      <c r="H37" s="64">
        <v>6</v>
      </c>
      <c r="I37" s="64" t="s">
        <v>43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4</v>
      </c>
      <c r="W37" s="64">
        <v>3.25</v>
      </c>
      <c r="X37" s="67">
        <v>3.3333333333333335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E8CC-31F6-491D-877A-7AF3DA790932}">
  <sheetPr>
    <tabColor theme="8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pane="bottomLeft" activeCell="H41" sqref="H41"/>
      <selection activeCell="H41" sqref="H41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SUM(F5:F174)</f>
        <v>94123</v>
      </c>
      <c r="E1" s="94" t="s">
        <v>4</v>
      </c>
      <c r="F1" s="95">
        <f>SUM(G5:G174)</f>
        <v>1850847.4400000002</v>
      </c>
      <c r="G1" s="96" t="s">
        <v>85</v>
      </c>
      <c r="H1" s="97">
        <f>L21+L38+L55+L72+L89+L106+L123+L140+L157+L174</f>
        <v>58.766666666666673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46011</v>
      </c>
      <c r="B2" s="353"/>
      <c r="C2" s="98" t="s">
        <v>41</v>
      </c>
      <c r="D2" s="99">
        <f>AVERAGE(N21,N38,N55,N72,N89,N106,N123,N140,N157,N174)</f>
        <v>643.77372708500457</v>
      </c>
      <c r="E2" s="99" t="s">
        <v>92</v>
      </c>
      <c r="F2" s="100">
        <f>F1/D1</f>
        <v>19.664135652284777</v>
      </c>
      <c r="G2" s="101" t="s">
        <v>93</v>
      </c>
      <c r="H2" s="102">
        <f>COUNT(H5:H174)</f>
        <v>2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02" t="s">
        <v>115</v>
      </c>
      <c r="B5" s="106" t="s">
        <v>116</v>
      </c>
      <c r="C5" s="306" t="s">
        <v>117</v>
      </c>
      <c r="D5" s="307"/>
      <c r="E5" s="107">
        <v>19.7</v>
      </c>
      <c r="F5" s="108">
        <v>473</v>
      </c>
      <c r="G5" s="109">
        <f t="shared" ref="G5:G9" si="0">E5*F5</f>
        <v>9318.1</v>
      </c>
      <c r="H5" s="26"/>
      <c r="I5" s="110">
        <v>6</v>
      </c>
      <c r="J5" s="111">
        <v>2500</v>
      </c>
      <c r="K5" s="112">
        <f t="shared" ref="K5:K9" si="1">J5/I5</f>
        <v>416.66666666666669</v>
      </c>
      <c r="L5" s="113">
        <v>6</v>
      </c>
      <c r="M5" s="111">
        <f>F5/V5*60</f>
        <v>2249.4055482166445</v>
      </c>
      <c r="N5" s="112">
        <f>M5/L5</f>
        <v>374.90092470277409</v>
      </c>
      <c r="O5" s="114">
        <f>L5-I5</f>
        <v>0</v>
      </c>
      <c r="P5" s="115">
        <f>N5-K5</f>
        <v>-41.765741963892594</v>
      </c>
      <c r="Q5" s="116">
        <f>N5/K5</f>
        <v>0.89976221928665778</v>
      </c>
      <c r="R5" s="308">
        <f>Q21</f>
        <v>0.87211441208380591</v>
      </c>
      <c r="S5" s="47">
        <v>0.32248842592592591</v>
      </c>
      <c r="T5" s="48">
        <v>0.33124999999999999</v>
      </c>
      <c r="U5" s="117">
        <v>4.9833333333332863</v>
      </c>
      <c r="V5" s="118">
        <v>12.616666666666667</v>
      </c>
      <c r="W5" s="119"/>
      <c r="X5" s="177"/>
      <c r="Y5" s="311"/>
      <c r="Z5" s="312"/>
      <c r="AA5" s="121">
        <f>M5-J5</f>
        <v>-250.59445178335545</v>
      </c>
      <c r="AB5" s="171">
        <f>M5/J5</f>
        <v>0.89976221928665778</v>
      </c>
      <c r="AC5" s="313">
        <f>AB21</f>
        <v>0.87211441208380591</v>
      </c>
    </row>
    <row r="6" spans="1:29" ht="15.75" customHeight="1">
      <c r="A6" s="303"/>
      <c r="B6" s="106" t="s">
        <v>118</v>
      </c>
      <c r="C6" s="298" t="s">
        <v>119</v>
      </c>
      <c r="D6" s="299"/>
      <c r="E6" s="107">
        <v>28.57</v>
      </c>
      <c r="F6" s="108">
        <v>2281</v>
      </c>
      <c r="G6" s="109">
        <f t="shared" si="0"/>
        <v>65168.17</v>
      </c>
      <c r="H6" s="26"/>
      <c r="I6" s="110">
        <v>12</v>
      </c>
      <c r="J6" s="111">
        <v>3600</v>
      </c>
      <c r="K6" s="112">
        <f t="shared" si="1"/>
        <v>300</v>
      </c>
      <c r="L6" s="113">
        <v>12</v>
      </c>
      <c r="M6" s="111">
        <f>F6/V6*60</f>
        <v>3109.2767890950372</v>
      </c>
      <c r="N6" s="112">
        <f>M6/L6</f>
        <v>259.10639909125308</v>
      </c>
      <c r="O6" s="114">
        <f>L6-I6</f>
        <v>0</v>
      </c>
      <c r="P6" s="115">
        <f>N6-K6</f>
        <v>-40.893600908746919</v>
      </c>
      <c r="Q6" s="116">
        <f>N6/K6</f>
        <v>0.86368799697084364</v>
      </c>
      <c r="R6" s="309"/>
      <c r="S6" s="47">
        <v>0.3347222222222222</v>
      </c>
      <c r="T6" s="48">
        <v>0.36528935185185185</v>
      </c>
      <c r="U6" s="117">
        <v>4.9999999999999822</v>
      </c>
      <c r="V6" s="118">
        <v>44.016666666666701</v>
      </c>
      <c r="W6" s="119"/>
      <c r="X6" s="123"/>
      <c r="Y6" s="300"/>
      <c r="Z6" s="301"/>
      <c r="AA6" s="124">
        <f>M6-J6</f>
        <v>-490.7232109049628</v>
      </c>
      <c r="AB6" s="116">
        <f>M6/J6</f>
        <v>0.86368799697084364</v>
      </c>
      <c r="AC6" s="314"/>
    </row>
    <row r="7" spans="1:29" ht="15.75" customHeight="1">
      <c r="A7" s="303"/>
      <c r="B7" s="106" t="s">
        <v>116</v>
      </c>
      <c r="C7" s="298" t="s">
        <v>120</v>
      </c>
      <c r="D7" s="299"/>
      <c r="E7" s="107">
        <v>29.85</v>
      </c>
      <c r="F7" s="108">
        <v>1558</v>
      </c>
      <c r="G7" s="109">
        <f t="shared" si="0"/>
        <v>46506.3</v>
      </c>
      <c r="H7" s="26"/>
      <c r="I7" s="110">
        <v>17</v>
      </c>
      <c r="J7" s="111">
        <v>3600</v>
      </c>
      <c r="K7" s="112">
        <f t="shared" si="1"/>
        <v>211.76470588235293</v>
      </c>
      <c r="L7" s="113">
        <v>17</v>
      </c>
      <c r="M7" s="111">
        <f>F7/V7*60</f>
        <v>3117.7320733740944</v>
      </c>
      <c r="N7" s="112">
        <f>M7/L7</f>
        <v>183.3960043161232</v>
      </c>
      <c r="O7" s="114">
        <f>L7-I7</f>
        <v>0</v>
      </c>
      <c r="P7" s="115">
        <f>N7-K7</f>
        <v>-28.368701566229731</v>
      </c>
      <c r="Q7" s="116">
        <f>N7/K7</f>
        <v>0.86603668704835957</v>
      </c>
      <c r="R7" s="309"/>
      <c r="S7" s="47">
        <v>0.36876157407407406</v>
      </c>
      <c r="T7" s="48">
        <v>0.38958333333333334</v>
      </c>
      <c r="U7" s="117">
        <v>4.9999999999999822</v>
      </c>
      <c r="V7" s="118">
        <v>29.983333333333356</v>
      </c>
      <c r="W7" s="119"/>
      <c r="X7" s="123"/>
      <c r="Y7" s="300"/>
      <c r="Z7" s="301"/>
      <c r="AA7" s="124">
        <f>M7-J7</f>
        <v>-482.2679266259056</v>
      </c>
      <c r="AB7" s="116">
        <f>M7/J7</f>
        <v>0.86603668704835957</v>
      </c>
      <c r="AC7" s="314"/>
    </row>
    <row r="8" spans="1:29" ht="15.75" customHeight="1">
      <c r="A8" s="303"/>
      <c r="B8" s="106" t="s">
        <v>116</v>
      </c>
      <c r="C8" s="298" t="s">
        <v>121</v>
      </c>
      <c r="D8" s="299"/>
      <c r="E8" s="107">
        <v>29.52</v>
      </c>
      <c r="F8" s="108">
        <v>1458</v>
      </c>
      <c r="G8" s="109">
        <f t="shared" si="0"/>
        <v>43040.159999999996</v>
      </c>
      <c r="H8" s="13"/>
      <c r="I8" s="110">
        <v>17</v>
      </c>
      <c r="J8" s="111">
        <v>3600</v>
      </c>
      <c r="K8" s="112">
        <f t="shared" si="1"/>
        <v>211.76470588235293</v>
      </c>
      <c r="L8" s="126">
        <v>17</v>
      </c>
      <c r="M8" s="111">
        <f>F8/V8*60</f>
        <v>3116.8646080760072</v>
      </c>
      <c r="N8" s="112">
        <f>M8/L8</f>
        <v>183.34497694564749</v>
      </c>
      <c r="O8" s="114">
        <f>L8-I8</f>
        <v>0</v>
      </c>
      <c r="P8" s="115">
        <f>N8-K8</f>
        <v>-28.41972893670544</v>
      </c>
      <c r="Q8" s="116">
        <f>N8/K8</f>
        <v>0.86579572446555764</v>
      </c>
      <c r="R8" s="309"/>
      <c r="S8" s="47">
        <v>0.39305555555555555</v>
      </c>
      <c r="T8" s="48">
        <v>0.4125462962962963</v>
      </c>
      <c r="U8" s="117">
        <v>4.9999999999999822</v>
      </c>
      <c r="V8" s="118">
        <v>28.066666666666684</v>
      </c>
      <c r="W8" s="119"/>
      <c r="X8" s="123"/>
      <c r="Y8" s="300"/>
      <c r="Z8" s="301"/>
      <c r="AA8" s="124">
        <f>M8-J8</f>
        <v>-483.13539192399276</v>
      </c>
      <c r="AB8" s="116">
        <f>M8/J8</f>
        <v>0.86579572446555753</v>
      </c>
      <c r="AC8" s="314"/>
    </row>
    <row r="9" spans="1:29" ht="15.75" customHeight="1">
      <c r="A9" s="304"/>
      <c r="B9" s="106" t="s">
        <v>116</v>
      </c>
      <c r="C9" s="298" t="s">
        <v>122</v>
      </c>
      <c r="D9" s="299"/>
      <c r="E9" s="107">
        <v>25.64</v>
      </c>
      <c r="F9" s="108">
        <v>1038</v>
      </c>
      <c r="G9" s="129">
        <f t="shared" si="0"/>
        <v>26614.32</v>
      </c>
      <c r="H9" s="130"/>
      <c r="I9" s="110">
        <v>11</v>
      </c>
      <c r="J9" s="111">
        <v>3600</v>
      </c>
      <c r="K9" s="112">
        <f t="shared" si="1"/>
        <v>327.27272727272725</v>
      </c>
      <c r="L9" s="113">
        <v>11</v>
      </c>
      <c r="M9" s="111">
        <f>F9/V9*60</f>
        <v>3145.4545454545364</v>
      </c>
      <c r="N9" s="112">
        <f>M9/L9</f>
        <v>285.95041322313966</v>
      </c>
      <c r="O9" s="114">
        <f>L9-I9</f>
        <v>0</v>
      </c>
      <c r="P9" s="115">
        <f>N9-K9</f>
        <v>-41.32231404958759</v>
      </c>
      <c r="Q9" s="116">
        <f>N9/K9</f>
        <v>0.87373737373737126</v>
      </c>
      <c r="R9" s="309"/>
      <c r="S9" s="47">
        <v>0.41680555555555554</v>
      </c>
      <c r="T9" s="48">
        <v>0.43055555555555558</v>
      </c>
      <c r="U9" s="117">
        <v>6.1333333333333062</v>
      </c>
      <c r="V9" s="118">
        <v>19.800000000000058</v>
      </c>
      <c r="W9" s="119"/>
      <c r="X9" s="123"/>
      <c r="Y9" s="300"/>
      <c r="Z9" s="301"/>
      <c r="AA9" s="124">
        <f>M9-J9</f>
        <v>-454.5454545454636</v>
      </c>
      <c r="AB9" s="116">
        <f>M9/J9</f>
        <v>0.87373737373737126</v>
      </c>
      <c r="AC9" s="314"/>
    </row>
    <row r="10" spans="1:29" ht="15.75" customHeight="1">
      <c r="A10" s="304"/>
      <c r="B10" s="106"/>
      <c r="C10" s="298"/>
      <c r="D10" s="299"/>
      <c r="E10" s="107"/>
      <c r="F10" s="108"/>
      <c r="G10" s="129"/>
      <c r="H10" s="68"/>
      <c r="I10" s="110"/>
      <c r="J10" s="111"/>
      <c r="K10" s="112"/>
      <c r="L10" s="126"/>
      <c r="M10" s="111"/>
      <c r="N10" s="112"/>
      <c r="O10" s="131"/>
      <c r="P10" s="132"/>
      <c r="Q10" s="133"/>
      <c r="R10" s="309"/>
      <c r="S10" s="47"/>
      <c r="T10" s="48"/>
      <c r="U10" s="117"/>
      <c r="V10" s="118"/>
      <c r="W10" s="119"/>
      <c r="X10" s="123"/>
      <c r="Y10" s="300"/>
      <c r="Z10" s="301"/>
      <c r="AA10" s="124"/>
      <c r="AB10" s="116"/>
      <c r="AC10" s="314"/>
    </row>
    <row r="11" spans="1:29" ht="15.75" customHeight="1">
      <c r="A11" s="304"/>
      <c r="B11" s="106"/>
      <c r="C11" s="298"/>
      <c r="D11" s="299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47"/>
      <c r="T11" s="48"/>
      <c r="U11" s="117"/>
      <c r="V11" s="118"/>
      <c r="W11" s="119"/>
      <c r="X11" s="123"/>
      <c r="Y11" s="300"/>
      <c r="Z11" s="301"/>
      <c r="AA11" s="124"/>
      <c r="AB11" s="116"/>
      <c r="AC11" s="314"/>
    </row>
    <row r="12" spans="1:29" ht="15.75" customHeight="1">
      <c r="A12" s="304"/>
      <c r="B12" s="106"/>
      <c r="C12" s="298"/>
      <c r="D12" s="299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47"/>
      <c r="T12" s="48"/>
      <c r="U12" s="117"/>
      <c r="V12" s="118"/>
      <c r="W12" s="119"/>
      <c r="X12" s="123"/>
      <c r="Y12" s="300"/>
      <c r="Z12" s="301"/>
      <c r="AA12" s="124"/>
      <c r="AB12" s="116"/>
      <c r="AC12" s="314"/>
    </row>
    <row r="13" spans="1:29" ht="15.75" customHeight="1">
      <c r="A13" s="304"/>
      <c r="B13" s="106"/>
      <c r="C13" s="298"/>
      <c r="D13" s="299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47"/>
      <c r="T13" s="48"/>
      <c r="U13" s="117"/>
      <c r="V13" s="118"/>
      <c r="W13" s="119"/>
      <c r="X13" s="135"/>
      <c r="Y13" s="300"/>
      <c r="Z13" s="301"/>
      <c r="AA13" s="124"/>
      <c r="AB13" s="116"/>
      <c r="AC13" s="314"/>
    </row>
    <row r="14" spans="1:29" ht="15.75" customHeight="1">
      <c r="A14" s="304"/>
      <c r="B14" s="106"/>
      <c r="C14" s="298"/>
      <c r="D14" s="299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47"/>
      <c r="T14" s="48"/>
      <c r="U14" s="117"/>
      <c r="V14" s="118"/>
      <c r="W14" s="119"/>
      <c r="X14" s="135"/>
      <c r="Y14" s="300"/>
      <c r="Z14" s="301"/>
      <c r="AA14" s="124"/>
      <c r="AB14" s="116"/>
      <c r="AC14" s="314"/>
    </row>
    <row r="15" spans="1:29" ht="15.75" customHeight="1">
      <c r="A15" s="304"/>
      <c r="B15" s="106"/>
      <c r="C15" s="298"/>
      <c r="D15" s="299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47"/>
      <c r="T15" s="48"/>
      <c r="U15" s="117"/>
      <c r="V15" s="118"/>
      <c r="W15" s="119"/>
      <c r="X15" s="135"/>
      <c r="Y15" s="300"/>
      <c r="Z15" s="301"/>
      <c r="AA15" s="124"/>
      <c r="AB15" s="116"/>
      <c r="AC15" s="314"/>
    </row>
    <row r="16" spans="1:29" ht="15.75" customHeight="1">
      <c r="A16" s="304"/>
      <c r="B16" s="106"/>
      <c r="C16" s="298"/>
      <c r="D16" s="299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47"/>
      <c r="T16" s="48"/>
      <c r="U16" s="117"/>
      <c r="V16" s="118"/>
      <c r="W16" s="119"/>
      <c r="X16" s="135"/>
      <c r="Y16" s="300"/>
      <c r="Z16" s="301"/>
      <c r="AA16" s="124"/>
      <c r="AB16" s="116"/>
      <c r="AC16" s="314"/>
    </row>
    <row r="17" spans="1:29" ht="15.75" customHeight="1">
      <c r="A17" s="304"/>
      <c r="B17" s="106"/>
      <c r="C17" s="298"/>
      <c r="D17" s="299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47"/>
      <c r="T17" s="48"/>
      <c r="U17" s="117"/>
      <c r="V17" s="118"/>
      <c r="W17" s="119"/>
      <c r="X17" s="135"/>
      <c r="Y17" s="300"/>
      <c r="Z17" s="301"/>
      <c r="AA17" s="124"/>
      <c r="AB17" s="116"/>
      <c r="AC17" s="314"/>
    </row>
    <row r="18" spans="1:29" ht="15.75" customHeight="1">
      <c r="A18" s="304"/>
      <c r="B18" s="106"/>
      <c r="C18" s="298"/>
      <c r="D18" s="299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47"/>
      <c r="T18" s="48"/>
      <c r="U18" s="117"/>
      <c r="V18" s="118"/>
      <c r="W18" s="119"/>
      <c r="X18" s="135"/>
      <c r="Y18" s="300"/>
      <c r="Z18" s="301"/>
      <c r="AA18" s="124"/>
      <c r="AB18" s="116"/>
      <c r="AC18" s="314"/>
    </row>
    <row r="19" spans="1:29" ht="15.75" customHeight="1">
      <c r="A19" s="304"/>
      <c r="B19" s="106"/>
      <c r="C19" s="298"/>
      <c r="D19" s="299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47"/>
      <c r="T19" s="48"/>
      <c r="U19" s="117"/>
      <c r="V19" s="118"/>
      <c r="W19" s="119"/>
      <c r="X19" s="135"/>
      <c r="Y19" s="300"/>
      <c r="Z19" s="301"/>
      <c r="AA19" s="124"/>
      <c r="AB19" s="116"/>
      <c r="AC19" s="314"/>
    </row>
    <row r="20" spans="1:29" ht="15.75" customHeight="1">
      <c r="A20" s="304"/>
      <c r="B20" s="178"/>
      <c r="C20" s="298"/>
      <c r="D20" s="299"/>
      <c r="E20" s="179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301"/>
      <c r="AA20" s="180"/>
      <c r="AB20" s="133"/>
      <c r="AC20" s="314"/>
    </row>
    <row r="21" spans="1:29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12.6</v>
      </c>
      <c r="J21" s="148">
        <f t="shared" si="2"/>
        <v>3380</v>
      </c>
      <c r="K21" s="149">
        <f t="shared" ref="K21" si="3">J21/I21</f>
        <v>268.25396825396825</v>
      </c>
      <c r="L21" s="147">
        <f t="shared" ref="L21:M21" si="4">AVERAGE(L5:L20)</f>
        <v>12.6</v>
      </c>
      <c r="M21" s="148">
        <f t="shared" si="4"/>
        <v>2947.746712843264</v>
      </c>
      <c r="N21" s="149">
        <f>M21/L21</f>
        <v>233.94815181295746</v>
      </c>
      <c r="O21" s="150">
        <f>L21-I21</f>
        <v>0</v>
      </c>
      <c r="P21" s="151">
        <f>N21-K21</f>
        <v>-34.305816441010791</v>
      </c>
      <c r="Q21" s="152">
        <f>N21/K21</f>
        <v>0.87211441208380591</v>
      </c>
      <c r="R21" s="310"/>
      <c r="S21" s="153">
        <f>S5</f>
        <v>0.32248842592592591</v>
      </c>
      <c r="T21" s="154">
        <f>INDEX(T5:T20,COUNTA(T5:T20))</f>
        <v>0.43055555555555558</v>
      </c>
      <c r="U21" s="155"/>
      <c r="V21" s="181"/>
      <c r="W21" s="182"/>
      <c r="X21" s="149"/>
      <c r="Y21" s="296"/>
      <c r="Z21" s="297"/>
      <c r="AA21" s="183">
        <f>M21-J21</f>
        <v>-432.25328715673595</v>
      </c>
      <c r="AB21" s="152">
        <f>M21/J21</f>
        <v>0.87211441208380591</v>
      </c>
      <c r="AC21" s="315"/>
    </row>
    <row r="22" spans="1:29" ht="15.75" customHeight="1">
      <c r="A22" s="316" t="s">
        <v>125</v>
      </c>
      <c r="B22" s="120" t="s">
        <v>116</v>
      </c>
      <c r="C22" s="306" t="s">
        <v>126</v>
      </c>
      <c r="D22" s="307"/>
      <c r="E22" s="162">
        <v>14.03</v>
      </c>
      <c r="F22" s="103">
        <v>897</v>
      </c>
      <c r="G22" s="163">
        <f t="shared" ref="G22:G23" si="5">E22*F22</f>
        <v>12584.91</v>
      </c>
      <c r="H22" s="164"/>
      <c r="I22" s="165">
        <v>6</v>
      </c>
      <c r="J22" s="166">
        <v>2600</v>
      </c>
      <c r="K22" s="167">
        <f>J22/I22</f>
        <v>433.33333333333331</v>
      </c>
      <c r="L22" s="168">
        <v>6</v>
      </c>
      <c r="M22" s="166">
        <f>F22/V22*60</f>
        <v>2314.8387096774159</v>
      </c>
      <c r="N22" s="167">
        <f>M22/L22</f>
        <v>385.80645161290266</v>
      </c>
      <c r="O22" s="169">
        <f>L22-I22</f>
        <v>0</v>
      </c>
      <c r="P22" s="170">
        <f>N22-K22</f>
        <v>-47.526881720430652</v>
      </c>
      <c r="Q22" s="171">
        <f>N22/K22</f>
        <v>0.89032258064516001</v>
      </c>
      <c r="R22" s="308">
        <f>Q38</f>
        <v>0.89018118892150166</v>
      </c>
      <c r="S22" s="172">
        <v>0.25</v>
      </c>
      <c r="T22" s="173">
        <v>0.26614583333333336</v>
      </c>
      <c r="U22" s="174"/>
      <c r="V22" s="175">
        <v>23.250000000000036</v>
      </c>
      <c r="W22" s="173"/>
      <c r="X22" s="184"/>
      <c r="Y22" s="311"/>
      <c r="Z22" s="312"/>
      <c r="AA22" s="121">
        <f>M22-J22</f>
        <v>-285.16129032258414</v>
      </c>
      <c r="AB22" s="171">
        <f>M22/J22</f>
        <v>0.8903225806451599</v>
      </c>
      <c r="AC22" s="313">
        <f>AB38</f>
        <v>0.89018118892150155</v>
      </c>
    </row>
    <row r="23" spans="1:29" ht="15.75" customHeight="1">
      <c r="A23" s="317"/>
      <c r="B23" s="106" t="s">
        <v>116</v>
      </c>
      <c r="C23" s="298" t="s">
        <v>127</v>
      </c>
      <c r="D23" s="299"/>
      <c r="E23" s="107">
        <v>14.49</v>
      </c>
      <c r="F23" s="108">
        <v>907</v>
      </c>
      <c r="G23" s="109">
        <f t="shared" si="5"/>
        <v>13142.43</v>
      </c>
      <c r="H23" s="26"/>
      <c r="I23" s="110">
        <v>6</v>
      </c>
      <c r="J23" s="111">
        <v>2600</v>
      </c>
      <c r="K23" s="112">
        <f t="shared" ref="K23" si="6">J23/I23</f>
        <v>433.33333333333331</v>
      </c>
      <c r="L23" s="113">
        <v>6</v>
      </c>
      <c r="M23" s="111">
        <f>F23/V23*60</f>
        <v>2314.1034727143924</v>
      </c>
      <c r="N23" s="112">
        <f>M23/L23</f>
        <v>385.68391211906538</v>
      </c>
      <c r="O23" s="114">
        <f>L23-I23</f>
        <v>0</v>
      </c>
      <c r="P23" s="115">
        <f>N23-K23</f>
        <v>-47.649421214267932</v>
      </c>
      <c r="Q23" s="116">
        <f>N23/K23</f>
        <v>0.89003979719784321</v>
      </c>
      <c r="R23" s="309"/>
      <c r="S23" s="47">
        <v>0.26978009259259261</v>
      </c>
      <c r="T23" s="48">
        <v>0.28611111111111109</v>
      </c>
      <c r="U23" s="117">
        <v>5.2333333333333254</v>
      </c>
      <c r="V23" s="118">
        <v>23.516666666666612</v>
      </c>
      <c r="W23" s="119"/>
      <c r="X23" s="13"/>
      <c r="Y23" s="300"/>
      <c r="Z23" s="301"/>
      <c r="AA23" s="124">
        <f>M23-J23</f>
        <v>-285.89652728560759</v>
      </c>
      <c r="AB23" s="116">
        <f>M23/J23</f>
        <v>0.89003979719784321</v>
      </c>
      <c r="AC23" s="314"/>
    </row>
    <row r="24" spans="1:29" ht="15.75" customHeight="1">
      <c r="A24" s="317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3"/>
      <c r="Y24" s="300"/>
      <c r="Z24" s="301"/>
      <c r="AA24" s="124"/>
      <c r="AB24" s="116"/>
      <c r="AC24" s="314"/>
    </row>
    <row r="25" spans="1:29" ht="15.75" customHeight="1">
      <c r="A25" s="317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17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3"/>
      <c r="Y26" s="300"/>
      <c r="Z26" s="301"/>
      <c r="AA26" s="124"/>
      <c r="AB26" s="116"/>
      <c r="AC26" s="314"/>
    </row>
    <row r="27" spans="1:29" ht="15.75" customHeight="1">
      <c r="A27" s="317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50"/>
      <c r="Y27" s="300"/>
      <c r="Z27" s="301"/>
      <c r="AA27" s="124"/>
      <c r="AB27" s="116"/>
      <c r="AC27" s="314"/>
    </row>
    <row r="28" spans="1:29" ht="15.75" customHeight="1">
      <c r="A28" s="317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17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17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127"/>
      <c r="T30" s="128"/>
      <c r="U30" s="117"/>
      <c r="V30" s="141"/>
      <c r="W30" s="119"/>
      <c r="X30" s="123"/>
      <c r="Y30" s="300"/>
      <c r="Z30" s="301"/>
      <c r="AA30" s="124"/>
      <c r="AB30" s="116"/>
      <c r="AC30" s="314"/>
    </row>
    <row r="31" spans="1:29" ht="15.75" customHeight="1">
      <c r="A31" s="317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127"/>
      <c r="T31" s="128"/>
      <c r="U31" s="117"/>
      <c r="V31" s="141"/>
      <c r="W31" s="134"/>
      <c r="X31" s="135"/>
      <c r="Y31" s="300"/>
      <c r="Z31" s="301"/>
      <c r="AA31" s="124"/>
      <c r="AB31" s="116"/>
      <c r="AC31" s="314"/>
    </row>
    <row r="32" spans="1:29" ht="15.75" customHeight="1">
      <c r="A32" s="317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127"/>
      <c r="T32" s="128"/>
      <c r="U32" s="117"/>
      <c r="V32" s="141"/>
      <c r="W32" s="134"/>
      <c r="X32" s="135"/>
      <c r="Y32" s="300"/>
      <c r="Z32" s="301"/>
      <c r="AA32" s="124"/>
      <c r="AB32" s="116"/>
      <c r="AC32" s="314"/>
    </row>
    <row r="33" spans="1:29" ht="15.75" customHeight="1">
      <c r="A33" s="317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127"/>
      <c r="T33" s="128"/>
      <c r="U33" s="117"/>
      <c r="V33" s="141"/>
      <c r="W33" s="134"/>
      <c r="X33" s="135"/>
      <c r="Y33" s="300"/>
      <c r="Z33" s="301"/>
      <c r="AA33" s="124"/>
      <c r="AB33" s="116"/>
      <c r="AC33" s="314"/>
    </row>
    <row r="34" spans="1:29" ht="15.75" customHeight="1">
      <c r="A34" s="317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127"/>
      <c r="T34" s="128"/>
      <c r="U34" s="117"/>
      <c r="V34" s="141"/>
      <c r="W34" s="134"/>
      <c r="X34" s="135"/>
      <c r="Y34" s="300"/>
      <c r="Z34" s="301"/>
      <c r="AA34" s="124"/>
      <c r="AB34" s="116"/>
      <c r="AC34" s="314"/>
    </row>
    <row r="35" spans="1:29" ht="15.75" customHeight="1">
      <c r="A35" s="317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127"/>
      <c r="T35" s="128"/>
      <c r="U35" s="117"/>
      <c r="V35" s="141"/>
      <c r="W35" s="134"/>
      <c r="X35" s="135"/>
      <c r="Y35" s="300"/>
      <c r="Z35" s="301"/>
      <c r="AA35" s="124"/>
      <c r="AB35" s="116"/>
      <c r="AC35" s="314"/>
    </row>
    <row r="36" spans="1:29" ht="15.75" customHeight="1">
      <c r="A36" s="317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127"/>
      <c r="T36" s="128"/>
      <c r="U36" s="117"/>
      <c r="V36" s="141"/>
      <c r="W36" s="134"/>
      <c r="X36" s="135"/>
      <c r="Y36" s="300"/>
      <c r="Z36" s="301"/>
      <c r="AA36" s="124"/>
      <c r="AB36" s="116"/>
      <c r="AC36" s="314"/>
    </row>
    <row r="37" spans="1:29" ht="15.75" customHeight="1">
      <c r="A37" s="317"/>
      <c r="B37" s="106"/>
      <c r="C37" s="298"/>
      <c r="D37" s="299"/>
      <c r="E37" s="185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6</v>
      </c>
      <c r="J38" s="148">
        <f t="shared" si="7"/>
        <v>2600</v>
      </c>
      <c r="K38" s="149">
        <f t="shared" ref="K38" si="8">J38/I38</f>
        <v>433.33333333333331</v>
      </c>
      <c r="L38" s="147">
        <f t="shared" ref="L38:M38" si="9">AVERAGE(L22:L37)</f>
        <v>6</v>
      </c>
      <c r="M38" s="148">
        <f t="shared" si="9"/>
        <v>2314.4710911959041</v>
      </c>
      <c r="N38" s="149">
        <f>M38/L38</f>
        <v>385.74518186598402</v>
      </c>
      <c r="O38" s="150">
        <f>L38-I38</f>
        <v>0</v>
      </c>
      <c r="P38" s="151">
        <f>N38-K38</f>
        <v>-47.588151467349292</v>
      </c>
      <c r="Q38" s="152">
        <f>N38/K38</f>
        <v>0.89018118892150166</v>
      </c>
      <c r="R38" s="310"/>
      <c r="S38" s="153">
        <f>S22</f>
        <v>0.25</v>
      </c>
      <c r="T38" s="154">
        <f>INDEX(T22:T37,COUNTA(T22:T37))</f>
        <v>0.28611111111111109</v>
      </c>
      <c r="U38" s="155"/>
      <c r="V38" s="181"/>
      <c r="W38" s="182"/>
      <c r="X38" s="149"/>
      <c r="Y38" s="296"/>
      <c r="Z38" s="297"/>
      <c r="AA38" s="183">
        <f>M38-J38</f>
        <v>-285.52890880409586</v>
      </c>
      <c r="AB38" s="152">
        <f>M38/J38</f>
        <v>0.89018118892150155</v>
      </c>
      <c r="AC38" s="315"/>
    </row>
    <row r="39" spans="1:29" ht="15.75" customHeight="1">
      <c r="A39" s="302" t="s">
        <v>128</v>
      </c>
      <c r="B39" s="120" t="s">
        <v>118</v>
      </c>
      <c r="C39" s="306" t="s">
        <v>129</v>
      </c>
      <c r="D39" s="307"/>
      <c r="E39" s="162">
        <v>21.45</v>
      </c>
      <c r="F39" s="103">
        <v>1632</v>
      </c>
      <c r="G39" s="163">
        <f t="shared" ref="G39:G42" si="10">E39*F39</f>
        <v>35006.400000000001</v>
      </c>
      <c r="H39" s="164"/>
      <c r="I39" s="165">
        <v>4</v>
      </c>
      <c r="J39" s="166">
        <v>3300</v>
      </c>
      <c r="K39" s="167">
        <f>J39/I39</f>
        <v>825</v>
      </c>
      <c r="L39" s="168">
        <v>4</v>
      </c>
      <c r="M39" s="166">
        <f>F39/V39*60</f>
        <v>2950.8789552988483</v>
      </c>
      <c r="N39" s="167">
        <f>M39/L39</f>
        <v>737.71973882471207</v>
      </c>
      <c r="O39" s="169">
        <f>L39-I39</f>
        <v>0</v>
      </c>
      <c r="P39" s="170">
        <f>N39-K39</f>
        <v>-87.280261175287933</v>
      </c>
      <c r="Q39" s="171">
        <f>N39/K39</f>
        <v>0.89420574402995401</v>
      </c>
      <c r="R39" s="308">
        <f>Q55</f>
        <v>0.8931908951227322</v>
      </c>
      <c r="S39" s="172">
        <v>0.25</v>
      </c>
      <c r="T39" s="173">
        <v>0.27304398148148146</v>
      </c>
      <c r="U39" s="174"/>
      <c r="V39" s="175">
        <v>33.183333333333294</v>
      </c>
      <c r="W39" s="176"/>
      <c r="X39" s="177"/>
      <c r="Y39" s="311"/>
      <c r="Z39" s="312"/>
      <c r="AA39" s="121">
        <f>M39-J39</f>
        <v>-349.12104470115173</v>
      </c>
      <c r="AB39" s="171">
        <f>M39/J39</f>
        <v>0.89420574402995401</v>
      </c>
      <c r="AC39" s="313">
        <f>AB55</f>
        <v>0.89319089512273231</v>
      </c>
    </row>
    <row r="40" spans="1:29" ht="15.75" customHeight="1">
      <c r="A40" s="303"/>
      <c r="B40" s="106" t="s">
        <v>118</v>
      </c>
      <c r="C40" s="298" t="s">
        <v>130</v>
      </c>
      <c r="D40" s="299"/>
      <c r="E40" s="107">
        <v>22.28</v>
      </c>
      <c r="F40" s="108">
        <v>925</v>
      </c>
      <c r="G40" s="109">
        <f t="shared" si="10"/>
        <v>20609</v>
      </c>
      <c r="H40" s="26"/>
      <c r="I40" s="110">
        <v>5</v>
      </c>
      <c r="J40" s="111">
        <v>3300</v>
      </c>
      <c r="K40" s="112">
        <f t="shared" ref="K40:K42" si="11">J40/I40</f>
        <v>660</v>
      </c>
      <c r="L40" s="113">
        <v>5</v>
      </c>
      <c r="M40" s="111">
        <f>F40/V40*60</f>
        <v>2949.5128432240904</v>
      </c>
      <c r="N40" s="112">
        <f>M40/L40</f>
        <v>589.90256864481807</v>
      </c>
      <c r="O40" s="114">
        <f>L40-I40</f>
        <v>0</v>
      </c>
      <c r="P40" s="115">
        <f>N40-K40</f>
        <v>-70.097431355181925</v>
      </c>
      <c r="Q40" s="116">
        <f>N40/K40</f>
        <v>0.89379177067396676</v>
      </c>
      <c r="R40" s="309"/>
      <c r="S40" s="47">
        <v>0.27651620370370372</v>
      </c>
      <c r="T40" s="48">
        <v>0.28958333333333336</v>
      </c>
      <c r="U40" s="117">
        <v>5.0000000000000622</v>
      </c>
      <c r="V40" s="118">
        <v>18.816666666666677</v>
      </c>
      <c r="W40" s="119"/>
      <c r="X40" s="123"/>
      <c r="Y40" s="300"/>
      <c r="Z40" s="301"/>
      <c r="AA40" s="124">
        <f>M40-J40</f>
        <v>-350.48715677590963</v>
      </c>
      <c r="AB40" s="116">
        <f>M40/J40</f>
        <v>0.89379177067396676</v>
      </c>
      <c r="AC40" s="314"/>
    </row>
    <row r="41" spans="1:29" ht="15.75" customHeight="1">
      <c r="A41" s="303"/>
      <c r="B41" s="106" t="s">
        <v>118</v>
      </c>
      <c r="C41" s="298" t="s">
        <v>131</v>
      </c>
      <c r="D41" s="299"/>
      <c r="E41" s="107">
        <v>17.89</v>
      </c>
      <c r="F41" s="108">
        <v>2295</v>
      </c>
      <c r="G41" s="109">
        <f t="shared" si="10"/>
        <v>41057.550000000003</v>
      </c>
      <c r="H41" s="26"/>
      <c r="I41" s="110">
        <v>4</v>
      </c>
      <c r="J41" s="111">
        <v>3300</v>
      </c>
      <c r="K41" s="112">
        <f t="shared" si="11"/>
        <v>825</v>
      </c>
      <c r="L41" s="113">
        <v>4</v>
      </c>
      <c r="M41" s="111">
        <f>F41/V41*60</f>
        <v>2947.5561897966481</v>
      </c>
      <c r="N41" s="112">
        <f>M41/L41</f>
        <v>736.88904744916204</v>
      </c>
      <c r="O41" s="114">
        <f>L41-I41</f>
        <v>0</v>
      </c>
      <c r="P41" s="115">
        <f>N41-K41</f>
        <v>-88.110952550837965</v>
      </c>
      <c r="Q41" s="116">
        <f>N41/K41</f>
        <v>0.89319884539292371</v>
      </c>
      <c r="R41" s="309"/>
      <c r="S41" s="47">
        <v>0.29394675925925928</v>
      </c>
      <c r="T41" s="48">
        <v>0.3263888888888889</v>
      </c>
      <c r="U41" s="117">
        <v>6.2833333333333297</v>
      </c>
      <c r="V41" s="118">
        <v>46.71666666666664</v>
      </c>
      <c r="W41" s="119"/>
      <c r="X41" s="123"/>
      <c r="Y41" s="300"/>
      <c r="Z41" s="301"/>
      <c r="AA41" s="124">
        <f>M41-J41</f>
        <v>-352.44381020335186</v>
      </c>
      <c r="AB41" s="116">
        <f>M41/J41</f>
        <v>0.89319884539292371</v>
      </c>
      <c r="AC41" s="314"/>
    </row>
    <row r="42" spans="1:29" ht="15.75" customHeight="1">
      <c r="A42" s="303"/>
      <c r="B42" s="106" t="s">
        <v>118</v>
      </c>
      <c r="C42" s="298" t="s">
        <v>133</v>
      </c>
      <c r="D42" s="299"/>
      <c r="E42" s="107">
        <v>16.66</v>
      </c>
      <c r="F42" s="108">
        <v>3748</v>
      </c>
      <c r="G42" s="109">
        <f t="shared" si="10"/>
        <v>62441.68</v>
      </c>
      <c r="H42" s="26"/>
      <c r="I42" s="110">
        <v>4</v>
      </c>
      <c r="J42" s="111">
        <v>3300</v>
      </c>
      <c r="K42" s="112">
        <f t="shared" si="11"/>
        <v>825</v>
      </c>
      <c r="L42" s="113">
        <v>4</v>
      </c>
      <c r="M42" s="111">
        <f>F42/V42*60</f>
        <v>2942.1718273004799</v>
      </c>
      <c r="N42" s="112">
        <f>M42/L42</f>
        <v>735.54295682511997</v>
      </c>
      <c r="O42" s="114">
        <f>L42-I42</f>
        <v>0</v>
      </c>
      <c r="P42" s="115">
        <f>N42-K42</f>
        <v>-89.457043174880027</v>
      </c>
      <c r="Q42" s="116">
        <f>N42/K42</f>
        <v>0.89156722039408487</v>
      </c>
      <c r="R42" s="309"/>
      <c r="S42" s="47">
        <v>0.3298611111111111</v>
      </c>
      <c r="T42" s="48">
        <v>0.38293981481481482</v>
      </c>
      <c r="U42" s="117">
        <v>4.9999999999999822</v>
      </c>
      <c r="V42" s="118">
        <v>76.433333333333337</v>
      </c>
      <c r="W42" s="119"/>
      <c r="X42" s="123"/>
      <c r="Y42" s="300"/>
      <c r="Z42" s="301"/>
      <c r="AA42" s="124">
        <f>M42-J42</f>
        <v>-357.82817269952011</v>
      </c>
      <c r="AB42" s="116">
        <f>M42/J42</f>
        <v>0.89156722039408487</v>
      </c>
      <c r="AC42" s="314"/>
    </row>
    <row r="43" spans="1:29" ht="15.75" customHeight="1">
      <c r="A43" s="304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23"/>
      <c r="Y43" s="300"/>
      <c r="Z43" s="301"/>
      <c r="AA43" s="124"/>
      <c r="AB43" s="116"/>
      <c r="AC43" s="314"/>
    </row>
    <row r="44" spans="1:29" ht="15.75" customHeight="1">
      <c r="A44" s="304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300"/>
      <c r="Z44" s="301"/>
      <c r="AA44" s="124"/>
      <c r="AB44" s="116"/>
      <c r="AC44" s="314"/>
    </row>
    <row r="45" spans="1:29" ht="15.75" customHeight="1">
      <c r="A45" s="304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04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04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04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300"/>
      <c r="Z48" s="301"/>
      <c r="AA48" s="124"/>
      <c r="AB48" s="116"/>
      <c r="AC48" s="314"/>
    </row>
    <row r="49" spans="1:29" ht="15.75" customHeight="1">
      <c r="A49" s="304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300"/>
      <c r="Z49" s="301"/>
      <c r="AA49" s="124"/>
      <c r="AB49" s="116"/>
      <c r="AC49" s="314"/>
    </row>
    <row r="50" spans="1:29" ht="15.75" customHeight="1">
      <c r="A50" s="304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300"/>
      <c r="Z50" s="301"/>
      <c r="AA50" s="124"/>
      <c r="AB50" s="116"/>
      <c r="AC50" s="314"/>
    </row>
    <row r="51" spans="1:29" ht="15.75" customHeight="1">
      <c r="A51" s="304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300"/>
      <c r="Z51" s="301"/>
      <c r="AA51" s="124"/>
      <c r="AB51" s="116"/>
      <c r="AC51" s="314"/>
    </row>
    <row r="52" spans="1:29" ht="15.75" customHeight="1">
      <c r="A52" s="304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119"/>
      <c r="X52" s="123"/>
      <c r="Y52" s="300"/>
      <c r="Z52" s="301"/>
      <c r="AA52" s="124"/>
      <c r="AB52" s="116"/>
      <c r="AC52" s="314"/>
    </row>
    <row r="53" spans="1:29" ht="15.75" customHeight="1">
      <c r="A53" s="304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119"/>
      <c r="X53" s="123"/>
      <c r="Y53" s="300"/>
      <c r="Z53" s="301"/>
      <c r="AA53" s="124"/>
      <c r="AB53" s="116"/>
      <c r="AC53" s="314"/>
    </row>
    <row r="54" spans="1:29" ht="15.75" customHeight="1">
      <c r="A54" s="304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05"/>
      <c r="B55" s="144" t="s">
        <v>124</v>
      </c>
      <c r="C55" s="295"/>
      <c r="D55" s="295"/>
      <c r="E55" s="145"/>
      <c r="F55" s="105"/>
      <c r="G55" s="146"/>
      <c r="H55" s="75"/>
      <c r="I55" s="147">
        <f t="shared" ref="I55:J55" si="12">AVERAGE(I39:I54)</f>
        <v>4.25</v>
      </c>
      <c r="J55" s="148">
        <f t="shared" si="12"/>
        <v>3300</v>
      </c>
      <c r="K55" s="149">
        <f t="shared" ref="K55" si="13">J55/I55</f>
        <v>776.47058823529414</v>
      </c>
      <c r="L55" s="147">
        <f t="shared" ref="L55:M55" si="14">AVERAGE(L39:L54)</f>
        <v>4.25</v>
      </c>
      <c r="M55" s="148">
        <f t="shared" si="14"/>
        <v>2947.5299539050166</v>
      </c>
      <c r="N55" s="149">
        <f>M55/L55</f>
        <v>693.53645974235678</v>
      </c>
      <c r="O55" s="150">
        <f>L55-I55</f>
        <v>0</v>
      </c>
      <c r="P55" s="151">
        <f>N55-K55</f>
        <v>-82.934128492937361</v>
      </c>
      <c r="Q55" s="152">
        <f>N55/K55</f>
        <v>0.8931908951227322</v>
      </c>
      <c r="R55" s="310"/>
      <c r="S55" s="153">
        <f>S39</f>
        <v>0.25</v>
      </c>
      <c r="T55" s="154">
        <f>INDEX(T39:T54,COUNTA(T39:T54))</f>
        <v>0.38293981481481482</v>
      </c>
      <c r="U55" s="155"/>
      <c r="V55" s="181"/>
      <c r="W55" s="105"/>
      <c r="X55" s="75"/>
      <c r="Y55" s="296"/>
      <c r="Z55" s="297"/>
      <c r="AA55" s="183">
        <f>M55-J55</f>
        <v>-352.47004609498345</v>
      </c>
      <c r="AB55" s="152">
        <f>M55/J55</f>
        <v>0.89319089512273231</v>
      </c>
      <c r="AC55" s="315"/>
    </row>
    <row r="56" spans="1:29" ht="15.75" customHeight="1">
      <c r="A56" s="316" t="s">
        <v>72</v>
      </c>
      <c r="B56" s="120" t="s">
        <v>118</v>
      </c>
      <c r="C56" s="306" t="s">
        <v>134</v>
      </c>
      <c r="D56" s="307"/>
      <c r="E56" s="162">
        <v>18.18</v>
      </c>
      <c r="F56" s="103">
        <v>1037</v>
      </c>
      <c r="G56" s="163">
        <f t="shared" ref="G56:G59" si="15">E56*F56</f>
        <v>18852.66</v>
      </c>
      <c r="H56" s="164"/>
      <c r="I56" s="165">
        <v>3</v>
      </c>
      <c r="J56" s="166">
        <v>3600</v>
      </c>
      <c r="K56" s="167">
        <f>J56/I56</f>
        <v>1200</v>
      </c>
      <c r="L56" s="168">
        <v>3</v>
      </c>
      <c r="M56" s="166">
        <f>F56/V56*60</f>
        <v>3116.1936560934842</v>
      </c>
      <c r="N56" s="167">
        <f>M56/L56</f>
        <v>1038.7312186978281</v>
      </c>
      <c r="O56" s="169">
        <f>L56-I56</f>
        <v>0</v>
      </c>
      <c r="P56" s="170">
        <f>N56-K56</f>
        <v>-161.26878130217187</v>
      </c>
      <c r="Q56" s="171">
        <f>N56/K56</f>
        <v>0.86560934891485675</v>
      </c>
      <c r="R56" s="308">
        <f>Q72</f>
        <v>0.87106774166049861</v>
      </c>
      <c r="S56" s="172">
        <v>0.25002314814814813</v>
      </c>
      <c r="T56" s="173">
        <v>0.2638888888888889</v>
      </c>
      <c r="U56" s="174"/>
      <c r="V56" s="175">
        <v>19.966666666666697</v>
      </c>
      <c r="W56" s="176"/>
      <c r="X56" s="177"/>
      <c r="Y56" s="311"/>
      <c r="Z56" s="312"/>
      <c r="AA56" s="121">
        <f>M56-J56</f>
        <v>-483.80634390651585</v>
      </c>
      <c r="AB56" s="171">
        <f>M56/J56</f>
        <v>0.86560934891485675</v>
      </c>
      <c r="AC56" s="313">
        <f>AB72</f>
        <v>0.87106774166049861</v>
      </c>
    </row>
    <row r="57" spans="1:29" ht="15.75" customHeight="1">
      <c r="A57" s="317"/>
      <c r="B57" s="106" t="s">
        <v>118</v>
      </c>
      <c r="C57" s="298" t="s">
        <v>135</v>
      </c>
      <c r="D57" s="299"/>
      <c r="E57" s="107">
        <v>14.03</v>
      </c>
      <c r="F57" s="108">
        <v>3599</v>
      </c>
      <c r="G57" s="109">
        <f t="shared" si="15"/>
        <v>50493.97</v>
      </c>
      <c r="H57" s="26"/>
      <c r="I57" s="110">
        <v>3</v>
      </c>
      <c r="J57" s="111">
        <v>3000</v>
      </c>
      <c r="K57" s="112">
        <f t="shared" ref="K57:K93" si="16">J57/I57</f>
        <v>1000</v>
      </c>
      <c r="L57" s="113">
        <v>3</v>
      </c>
      <c r="M57" s="111">
        <f>F57/V57*60</f>
        <v>2681.9292072034782</v>
      </c>
      <c r="N57" s="112">
        <f>M57/L57</f>
        <v>893.97640240115936</v>
      </c>
      <c r="O57" s="114">
        <f>L57-I57</f>
        <v>0</v>
      </c>
      <c r="P57" s="115">
        <f>N57-K57</f>
        <v>-106.02359759884064</v>
      </c>
      <c r="Q57" s="116">
        <f>N57/K57</f>
        <v>0.89397640240115939</v>
      </c>
      <c r="R57" s="309"/>
      <c r="S57" s="47">
        <v>0.27464120370370371</v>
      </c>
      <c r="T57" s="48">
        <v>0.33055555555555555</v>
      </c>
      <c r="U57" s="117">
        <v>15.483333333333329</v>
      </c>
      <c r="V57" s="118">
        <v>80.516666666666652</v>
      </c>
      <c r="W57" s="119"/>
      <c r="X57" s="123"/>
      <c r="Y57" s="300"/>
      <c r="Z57" s="301"/>
      <c r="AA57" s="124">
        <f>M57-J57</f>
        <v>-318.0707927965218</v>
      </c>
      <c r="AB57" s="116">
        <f>M57/J57</f>
        <v>0.89397640240115939</v>
      </c>
      <c r="AC57" s="314"/>
    </row>
    <row r="58" spans="1:29" ht="15.75" customHeight="1">
      <c r="A58" s="317"/>
      <c r="B58" s="106" t="s">
        <v>118</v>
      </c>
      <c r="C58" s="298" t="s">
        <v>136</v>
      </c>
      <c r="D58" s="299"/>
      <c r="E58" s="107">
        <v>18.18</v>
      </c>
      <c r="F58" s="108">
        <v>1807</v>
      </c>
      <c r="G58" s="109">
        <f t="shared" si="15"/>
        <v>32851.26</v>
      </c>
      <c r="H58" s="26"/>
      <c r="I58" s="110">
        <v>3</v>
      </c>
      <c r="J58" s="111">
        <v>3600</v>
      </c>
      <c r="K58" s="112">
        <f t="shared" si="16"/>
        <v>1200</v>
      </c>
      <c r="L58" s="113">
        <v>3</v>
      </c>
      <c r="M58" s="111">
        <f>F58/V58*60</f>
        <v>3111.0473457675812</v>
      </c>
      <c r="N58" s="112">
        <f>M58/L58</f>
        <v>1037.0157819225271</v>
      </c>
      <c r="O58" s="114">
        <f>L58-I58</f>
        <v>0</v>
      </c>
      <c r="P58" s="115">
        <f>N58-K58</f>
        <v>-162.98421807747286</v>
      </c>
      <c r="Q58" s="116">
        <f>N58/K58</f>
        <v>0.86417981826877266</v>
      </c>
      <c r="R58" s="309"/>
      <c r="S58" s="47">
        <v>0.34107638888888892</v>
      </c>
      <c r="T58" s="48">
        <v>0.36527777777777776</v>
      </c>
      <c r="U58" s="117">
        <v>15.15000000000005</v>
      </c>
      <c r="V58" s="118">
        <v>34.84999999999993</v>
      </c>
      <c r="W58" s="119"/>
      <c r="X58" s="123"/>
      <c r="Y58" s="300"/>
      <c r="Z58" s="301"/>
      <c r="AA58" s="124">
        <f>M58-J58</f>
        <v>-488.95265423241881</v>
      </c>
      <c r="AB58" s="116">
        <f>M58/J58</f>
        <v>0.86417981826877255</v>
      </c>
      <c r="AC58" s="314"/>
    </row>
    <row r="59" spans="1:29" ht="15.75" customHeight="1">
      <c r="A59" s="317"/>
      <c r="B59" s="106" t="s">
        <v>118</v>
      </c>
      <c r="C59" s="298" t="s">
        <v>137</v>
      </c>
      <c r="D59" s="299"/>
      <c r="E59" s="107">
        <v>14.28</v>
      </c>
      <c r="F59" s="108">
        <v>4574</v>
      </c>
      <c r="G59" s="109">
        <f t="shared" si="15"/>
        <v>65316.719999999994</v>
      </c>
      <c r="H59" s="26"/>
      <c r="I59" s="110">
        <v>3</v>
      </c>
      <c r="J59" s="111">
        <v>3600</v>
      </c>
      <c r="K59" s="112">
        <f t="shared" si="16"/>
        <v>1200</v>
      </c>
      <c r="L59" s="113">
        <v>3</v>
      </c>
      <c r="M59" s="111">
        <f>F59/V59*60</f>
        <v>3111.5646258503384</v>
      </c>
      <c r="N59" s="112">
        <f>M59/L59</f>
        <v>1037.1882086167795</v>
      </c>
      <c r="O59" s="114">
        <f>L59-I59</f>
        <v>0</v>
      </c>
      <c r="P59" s="115">
        <f>N59-K59</f>
        <v>-162.81179138322045</v>
      </c>
      <c r="Q59" s="116">
        <f>N59/K59</f>
        <v>0.86432350718064965</v>
      </c>
      <c r="R59" s="309"/>
      <c r="S59" s="47">
        <v>0.37569444444444444</v>
      </c>
      <c r="T59" s="48">
        <v>0.43694444444444447</v>
      </c>
      <c r="U59" s="117">
        <v>15.000000000000027</v>
      </c>
      <c r="V59" s="118">
        <v>88.200000000000045</v>
      </c>
      <c r="W59" s="119"/>
      <c r="X59" s="123"/>
      <c r="Y59" s="300"/>
      <c r="Z59" s="301"/>
      <c r="AA59" s="124">
        <f>M59-J59</f>
        <v>-488.43537414966158</v>
      </c>
      <c r="AB59" s="116">
        <f>M59/J59</f>
        <v>0.86432350718064954</v>
      </c>
      <c r="AC59" s="314"/>
    </row>
    <row r="60" spans="1:29" ht="15.75" customHeight="1">
      <c r="A60" s="317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300"/>
      <c r="Z60" s="301"/>
      <c r="AA60" s="124"/>
      <c r="AB60" s="116"/>
      <c r="AC60" s="314"/>
    </row>
    <row r="61" spans="1:29" ht="15.75" customHeight="1">
      <c r="A61" s="317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300"/>
      <c r="Z61" s="301"/>
      <c r="AA61" s="124"/>
      <c r="AB61" s="116"/>
      <c r="AC61" s="314"/>
    </row>
    <row r="62" spans="1:29" ht="15.75" customHeight="1">
      <c r="A62" s="317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23"/>
      <c r="Y62" s="300"/>
      <c r="Z62" s="301"/>
      <c r="AA62" s="124"/>
      <c r="AB62" s="116"/>
      <c r="AC62" s="314"/>
    </row>
    <row r="63" spans="1:29" ht="15.75" customHeight="1">
      <c r="A63" s="317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17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23"/>
      <c r="Y64" s="300"/>
      <c r="Z64" s="301"/>
      <c r="AA64" s="124"/>
      <c r="AB64" s="116"/>
      <c r="AC64" s="314"/>
    </row>
    <row r="65" spans="1:29" ht="15.75" customHeight="1">
      <c r="A65" s="317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23"/>
      <c r="Y65" s="300"/>
      <c r="Z65" s="301"/>
      <c r="AA65" s="124"/>
      <c r="AB65" s="116"/>
      <c r="AC65" s="314"/>
    </row>
    <row r="66" spans="1:29" ht="15.75" customHeight="1">
      <c r="A66" s="317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34"/>
      <c r="X66" s="135"/>
      <c r="Y66" s="300"/>
      <c r="Z66" s="301"/>
      <c r="AA66" s="124"/>
      <c r="AB66" s="116"/>
      <c r="AC66" s="314"/>
    </row>
    <row r="67" spans="1:29" ht="15.75" customHeight="1">
      <c r="A67" s="317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34"/>
      <c r="X67" s="135"/>
      <c r="Y67" s="300"/>
      <c r="Z67" s="301"/>
      <c r="AA67" s="124"/>
      <c r="AB67" s="116"/>
      <c r="AC67" s="314"/>
    </row>
    <row r="68" spans="1:29" ht="15.75" customHeight="1">
      <c r="A68" s="317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34"/>
      <c r="X68" s="135"/>
      <c r="Y68" s="300"/>
      <c r="Z68" s="301"/>
      <c r="AA68" s="124"/>
      <c r="AB68" s="116"/>
      <c r="AC68" s="314"/>
    </row>
    <row r="69" spans="1:29" ht="15.75" customHeight="1">
      <c r="A69" s="317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34"/>
      <c r="X69" s="135"/>
      <c r="Y69" s="300"/>
      <c r="Z69" s="301"/>
      <c r="AA69" s="124"/>
      <c r="AB69" s="116"/>
      <c r="AC69" s="314"/>
    </row>
    <row r="70" spans="1:29" ht="15.75" customHeight="1">
      <c r="A70" s="317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34"/>
      <c r="X70" s="135"/>
      <c r="Y70" s="300"/>
      <c r="Z70" s="301"/>
      <c r="AA70" s="124"/>
      <c r="AB70" s="116"/>
      <c r="AC70" s="314"/>
    </row>
    <row r="71" spans="1:29" ht="15.75" customHeight="1">
      <c r="A71" s="317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18"/>
      <c r="B72" s="144" t="s">
        <v>124</v>
      </c>
      <c r="C72" s="295"/>
      <c r="D72" s="295"/>
      <c r="E72" s="145"/>
      <c r="F72" s="105"/>
      <c r="G72" s="146"/>
      <c r="H72" s="75"/>
      <c r="I72" s="147">
        <f t="shared" ref="I72:J72" si="17">AVERAGE(I56:I71)</f>
        <v>3</v>
      </c>
      <c r="J72" s="148">
        <f t="shared" si="17"/>
        <v>3450</v>
      </c>
      <c r="K72" s="149">
        <f t="shared" ref="K72" si="18">J72/I72</f>
        <v>1150</v>
      </c>
      <c r="L72" s="147">
        <f t="shared" ref="L72:M72" si="19">AVERAGE(L56:L71)</f>
        <v>3</v>
      </c>
      <c r="M72" s="148">
        <f t="shared" si="19"/>
        <v>3005.1837087287204</v>
      </c>
      <c r="N72" s="149">
        <f>M72/L72</f>
        <v>1001.7279029095735</v>
      </c>
      <c r="O72" s="150">
        <f>L72-I72</f>
        <v>0</v>
      </c>
      <c r="P72" s="151">
        <f>N72-K72</f>
        <v>-148.27209709042654</v>
      </c>
      <c r="Q72" s="152">
        <f>N72/K72</f>
        <v>0.87106774166049861</v>
      </c>
      <c r="R72" s="310"/>
      <c r="S72" s="153">
        <f>S56</f>
        <v>0.25002314814814813</v>
      </c>
      <c r="T72" s="154">
        <f>INDEX(T56:T71,COUNTA(T56:T71))</f>
        <v>0.43694444444444447</v>
      </c>
      <c r="U72" s="155"/>
      <c r="V72" s="181"/>
      <c r="W72" s="105"/>
      <c r="X72" s="75"/>
      <c r="Y72" s="296"/>
      <c r="Z72" s="297"/>
      <c r="AA72" s="183">
        <f>M72-J72</f>
        <v>-444.81629127127962</v>
      </c>
      <c r="AB72" s="152">
        <f>M72/J72</f>
        <v>0.87106774166049861</v>
      </c>
      <c r="AC72" s="315"/>
    </row>
    <row r="73" spans="1:29" ht="15.75" customHeight="1">
      <c r="A73" s="302" t="s">
        <v>79</v>
      </c>
      <c r="B73" s="120" t="s">
        <v>118</v>
      </c>
      <c r="C73" s="306" t="s">
        <v>138</v>
      </c>
      <c r="D73" s="307"/>
      <c r="E73" s="162">
        <v>25.45</v>
      </c>
      <c r="F73" s="103">
        <v>684</v>
      </c>
      <c r="G73" s="163">
        <f t="shared" ref="G73:G76" si="20">E73*F73</f>
        <v>17407.8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2917.5355450236993</v>
      </c>
      <c r="N73" s="167">
        <f>M73/L73</f>
        <v>729.38388625592484</v>
      </c>
      <c r="O73" s="169">
        <f>L73-I73</f>
        <v>0</v>
      </c>
      <c r="P73" s="170">
        <f>N73-K73</f>
        <v>-95.616113744075165</v>
      </c>
      <c r="Q73" s="171">
        <f>N73/K73</f>
        <v>0.88410168031021197</v>
      </c>
      <c r="R73" s="308">
        <f>Q89</f>
        <v>0.88717756315617069</v>
      </c>
      <c r="S73" s="172">
        <v>0.25</v>
      </c>
      <c r="T73" s="173">
        <v>0.25976851851851851</v>
      </c>
      <c r="U73" s="174"/>
      <c r="V73" s="175">
        <v>14.066666666666654</v>
      </c>
      <c r="W73" s="173"/>
      <c r="X73" s="184"/>
      <c r="Y73" s="311"/>
      <c r="Z73" s="312"/>
      <c r="AA73" s="121">
        <f>M73-J73</f>
        <v>-382.46445497630066</v>
      </c>
      <c r="AB73" s="171">
        <f>M73/J73</f>
        <v>0.88410168031021197</v>
      </c>
      <c r="AC73" s="313">
        <f>AB89</f>
        <v>0.8871775631561708</v>
      </c>
    </row>
    <row r="74" spans="1:29" ht="15.75" customHeight="1">
      <c r="A74" s="303"/>
      <c r="B74" s="106" t="s">
        <v>118</v>
      </c>
      <c r="C74" s="298" t="s">
        <v>139</v>
      </c>
      <c r="D74" s="299"/>
      <c r="E74" s="107">
        <v>25.03</v>
      </c>
      <c r="F74" s="108">
        <v>1228</v>
      </c>
      <c r="G74" s="109">
        <f t="shared" si="20"/>
        <v>30736.84</v>
      </c>
      <c r="H74" s="26"/>
      <c r="I74" s="110">
        <v>4</v>
      </c>
      <c r="J74" s="111">
        <v>3300</v>
      </c>
      <c r="K74" s="112">
        <f t="shared" si="16"/>
        <v>825</v>
      </c>
      <c r="L74" s="113">
        <v>4</v>
      </c>
      <c r="M74" s="111">
        <f>F74/V74*60</f>
        <v>2919.9471598414884</v>
      </c>
      <c r="N74" s="112">
        <f>M74/L74</f>
        <v>729.98678996037211</v>
      </c>
      <c r="O74" s="114">
        <f>L74-I74</f>
        <v>0</v>
      </c>
      <c r="P74" s="115">
        <f>N74-K74</f>
        <v>-95.013210039627893</v>
      </c>
      <c r="Q74" s="116">
        <f>N74/K74</f>
        <v>0.88483247267923892</v>
      </c>
      <c r="R74" s="309"/>
      <c r="S74" s="47">
        <v>0.27013888888888893</v>
      </c>
      <c r="T74" s="48">
        <v>0.28766203703703702</v>
      </c>
      <c r="U74" s="117">
        <v>14.933333333333403</v>
      </c>
      <c r="V74" s="118">
        <v>25.233333333333256</v>
      </c>
      <c r="W74" s="119"/>
      <c r="X74" s="13"/>
      <c r="Y74" s="300"/>
      <c r="Z74" s="301"/>
      <c r="AA74" s="124">
        <f>M74-J74</f>
        <v>-380.05284015851157</v>
      </c>
      <c r="AB74" s="116">
        <f>M74/J74</f>
        <v>0.88483247267923892</v>
      </c>
      <c r="AC74" s="314"/>
    </row>
    <row r="75" spans="1:29" ht="15.75" customHeight="1">
      <c r="A75" s="303"/>
      <c r="B75" s="106" t="s">
        <v>118</v>
      </c>
      <c r="C75" s="298" t="s">
        <v>140</v>
      </c>
      <c r="D75" s="299"/>
      <c r="E75" s="107">
        <v>24.82</v>
      </c>
      <c r="F75" s="108">
        <v>1451</v>
      </c>
      <c r="G75" s="109">
        <f t="shared" si="20"/>
        <v>36013.82</v>
      </c>
      <c r="H75" s="26"/>
      <c r="I75" s="110">
        <v>4</v>
      </c>
      <c r="J75" s="111">
        <v>3300</v>
      </c>
      <c r="K75" s="112">
        <f t="shared" si="16"/>
        <v>825</v>
      </c>
      <c r="L75" s="113">
        <v>4</v>
      </c>
      <c r="M75" s="111">
        <f>F75/V75*60</f>
        <v>2921.4765100671202</v>
      </c>
      <c r="N75" s="112">
        <f>M75/L75</f>
        <v>730.36912751678005</v>
      </c>
      <c r="O75" s="114">
        <f>L75-I75</f>
        <v>0</v>
      </c>
      <c r="P75" s="115">
        <f>N75-K75</f>
        <v>-94.630872483219946</v>
      </c>
      <c r="Q75" s="116">
        <f>N75/K75</f>
        <v>0.88529591214155157</v>
      </c>
      <c r="R75" s="309"/>
      <c r="S75" s="47">
        <v>0.29805555555555557</v>
      </c>
      <c r="T75" s="48">
        <v>0.31874999999999998</v>
      </c>
      <c r="U75" s="117">
        <v>14.966666666666715</v>
      </c>
      <c r="V75" s="118">
        <v>29.79999999999994</v>
      </c>
      <c r="W75" s="119"/>
      <c r="X75" s="13"/>
      <c r="Y75" s="300"/>
      <c r="Z75" s="301"/>
      <c r="AA75" s="124">
        <f>M75-J75</f>
        <v>-378.52348993287978</v>
      </c>
      <c r="AB75" s="116">
        <f>M75/J75</f>
        <v>0.88529591214155157</v>
      </c>
      <c r="AC75" s="314"/>
    </row>
    <row r="76" spans="1:29" ht="15.75" customHeight="1">
      <c r="A76" s="303"/>
      <c r="B76" s="106" t="s">
        <v>118</v>
      </c>
      <c r="C76" s="298" t="s">
        <v>141</v>
      </c>
      <c r="D76" s="299"/>
      <c r="E76" s="107">
        <v>30</v>
      </c>
      <c r="F76" s="108">
        <v>2570</v>
      </c>
      <c r="G76" s="109">
        <f t="shared" si="20"/>
        <v>77100</v>
      </c>
      <c r="H76" s="26"/>
      <c r="I76" s="110">
        <v>3</v>
      </c>
      <c r="J76" s="111">
        <v>3000</v>
      </c>
      <c r="K76" s="112">
        <f t="shared" si="16"/>
        <v>1000</v>
      </c>
      <c r="L76" s="113">
        <v>3</v>
      </c>
      <c r="M76" s="111">
        <f>F76/V76*60</f>
        <v>2685.6313497822948</v>
      </c>
      <c r="N76" s="112">
        <f>M76/L76</f>
        <v>895.21044992743157</v>
      </c>
      <c r="O76" s="114">
        <f>L76-I76</f>
        <v>0</v>
      </c>
      <c r="P76" s="115">
        <f>N76-K76</f>
        <v>-104.78955007256843</v>
      </c>
      <c r="Q76" s="116">
        <f>N76/K76</f>
        <v>0.8952104499274316</v>
      </c>
      <c r="R76" s="309"/>
      <c r="S76" s="47">
        <v>0.32916666666666666</v>
      </c>
      <c r="T76" s="48">
        <v>0.36903935185185183</v>
      </c>
      <c r="U76" s="117">
        <v>15.000000000000027</v>
      </c>
      <c r="V76" s="118">
        <v>57.416666666666636</v>
      </c>
      <c r="W76" s="119"/>
      <c r="X76" s="123"/>
      <c r="Y76" s="300"/>
      <c r="Z76" s="301"/>
      <c r="AA76" s="124">
        <f>M76-J76</f>
        <v>-314.36865021770518</v>
      </c>
      <c r="AB76" s="116">
        <f>M76/J76</f>
        <v>0.8952104499274316</v>
      </c>
      <c r="AC76" s="314"/>
    </row>
    <row r="77" spans="1:29" ht="15.75" customHeight="1">
      <c r="A77" s="304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04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50"/>
      <c r="Y78" s="300"/>
      <c r="Z78" s="301"/>
      <c r="AA78" s="124"/>
      <c r="AB78" s="116"/>
      <c r="AC78" s="314"/>
    </row>
    <row r="79" spans="1:29" ht="15.75" customHeight="1">
      <c r="A79" s="304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04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04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34"/>
      <c r="X81" s="135"/>
      <c r="Y81" s="300"/>
      <c r="Z81" s="301"/>
      <c r="AA81" s="124"/>
      <c r="AB81" s="116"/>
      <c r="AC81" s="314"/>
    </row>
    <row r="82" spans="1:29" ht="15.75" customHeight="1">
      <c r="A82" s="304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34"/>
      <c r="X82" s="135"/>
      <c r="Y82" s="300"/>
      <c r="Z82" s="301"/>
      <c r="AA82" s="124"/>
      <c r="AB82" s="116"/>
      <c r="AC82" s="314"/>
    </row>
    <row r="83" spans="1:29" ht="15.75" customHeight="1">
      <c r="A83" s="304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34"/>
      <c r="X83" s="135"/>
      <c r="Y83" s="300"/>
      <c r="Z83" s="301"/>
      <c r="AA83" s="124"/>
      <c r="AB83" s="116"/>
      <c r="AC83" s="314"/>
    </row>
    <row r="84" spans="1:29" ht="15.75" customHeight="1">
      <c r="A84" s="304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34"/>
      <c r="X84" s="135"/>
      <c r="Y84" s="300"/>
      <c r="Z84" s="301"/>
      <c r="AA84" s="124"/>
      <c r="AB84" s="116"/>
      <c r="AC84" s="314"/>
    </row>
    <row r="85" spans="1:29" ht="15.75" customHeight="1">
      <c r="A85" s="304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34"/>
      <c r="X85" s="135"/>
      <c r="Y85" s="300"/>
      <c r="Z85" s="301"/>
      <c r="AA85" s="124"/>
      <c r="AB85" s="116"/>
      <c r="AC85" s="314"/>
    </row>
    <row r="86" spans="1:29" ht="15.75" customHeight="1">
      <c r="A86" s="304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34"/>
      <c r="X86" s="135"/>
      <c r="Y86" s="300"/>
      <c r="Z86" s="301"/>
      <c r="AA86" s="124"/>
      <c r="AB86" s="116"/>
      <c r="AC86" s="314"/>
    </row>
    <row r="87" spans="1:29" ht="15.75" customHeight="1">
      <c r="A87" s="304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34"/>
      <c r="X87" s="135"/>
      <c r="Y87" s="300"/>
      <c r="Z87" s="301"/>
      <c r="AA87" s="124"/>
      <c r="AB87" s="116"/>
      <c r="AC87" s="314"/>
    </row>
    <row r="88" spans="1:29" ht="15.75" customHeight="1">
      <c r="A88" s="304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05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21">AVERAGE(I73:I88)</f>
        <v>3.75</v>
      </c>
      <c r="J89" s="148">
        <f t="shared" si="21"/>
        <v>3225</v>
      </c>
      <c r="K89" s="149">
        <f t="shared" ref="K89" si="22">J89/I89</f>
        <v>860</v>
      </c>
      <c r="L89" s="147">
        <f t="shared" ref="L89:M89" si="23">AVERAGE(L73:L88)</f>
        <v>3.75</v>
      </c>
      <c r="M89" s="148">
        <f t="shared" si="23"/>
        <v>2861.1476411786507</v>
      </c>
      <c r="N89" s="149">
        <f>M89/L89</f>
        <v>762.97270431430684</v>
      </c>
      <c r="O89" s="150">
        <f>L89-I89</f>
        <v>0</v>
      </c>
      <c r="P89" s="151">
        <f>N89-K89</f>
        <v>-97.027295685693161</v>
      </c>
      <c r="Q89" s="152">
        <f>N89/K89</f>
        <v>0.88717756315617069</v>
      </c>
      <c r="R89" s="310"/>
      <c r="S89" s="153">
        <f>S73</f>
        <v>0.25</v>
      </c>
      <c r="T89" s="154">
        <f>INDEX(T73:T88,COUNTA(T73:T88))</f>
        <v>0.36903935185185183</v>
      </c>
      <c r="U89" s="155"/>
      <c r="V89" s="181"/>
      <c r="W89" s="182"/>
      <c r="X89" s="149"/>
      <c r="Y89" s="296"/>
      <c r="Z89" s="297"/>
      <c r="AA89" s="183">
        <f>M89-J89</f>
        <v>-363.8523588213493</v>
      </c>
      <c r="AB89" s="152">
        <f>M89/J89</f>
        <v>0.8871775631561708</v>
      </c>
      <c r="AC89" s="315"/>
    </row>
    <row r="90" spans="1:29" ht="15.75" customHeight="1">
      <c r="A90" s="316" t="s">
        <v>142</v>
      </c>
      <c r="B90" s="120" t="s">
        <v>116</v>
      </c>
      <c r="C90" s="306" t="s">
        <v>143</v>
      </c>
      <c r="D90" s="307"/>
      <c r="E90" s="162">
        <v>25.64</v>
      </c>
      <c r="F90" s="103">
        <v>1245</v>
      </c>
      <c r="G90" s="163">
        <f t="shared" ref="G90:G93" si="24">E90*F90</f>
        <v>31921.8</v>
      </c>
      <c r="H90" s="164"/>
      <c r="I90" s="165">
        <v>11</v>
      </c>
      <c r="J90" s="166">
        <v>3600</v>
      </c>
      <c r="K90" s="167">
        <f>J90/I90</f>
        <v>327.27272727272725</v>
      </c>
      <c r="L90" s="168">
        <v>11</v>
      </c>
      <c r="M90" s="166">
        <f>F90/V90*60</f>
        <v>3147.4719101123696</v>
      </c>
      <c r="N90" s="167">
        <f>M90/L90</f>
        <v>286.13381001021543</v>
      </c>
      <c r="O90" s="169">
        <f>L90-I90</f>
        <v>0</v>
      </c>
      <c r="P90" s="170">
        <f>N90-K90</f>
        <v>-41.138917262511825</v>
      </c>
      <c r="Q90" s="171">
        <f>N90/K90</f>
        <v>0.87429775280899169</v>
      </c>
      <c r="R90" s="308">
        <f>Q106</f>
        <v>0.86761993543768978</v>
      </c>
      <c r="S90" s="172">
        <v>0.70851851851851855</v>
      </c>
      <c r="T90" s="173">
        <v>0.72499999999999998</v>
      </c>
      <c r="U90" s="174"/>
      <c r="V90" s="175">
        <v>23.73333333333326</v>
      </c>
      <c r="W90" s="173"/>
      <c r="X90" s="184"/>
      <c r="Y90" s="311"/>
      <c r="Z90" s="312"/>
      <c r="AA90" s="121">
        <f>M90-J90</f>
        <v>-452.52808988763036</v>
      </c>
      <c r="AB90" s="171">
        <f>M90/J90</f>
        <v>0.87429775280899158</v>
      </c>
      <c r="AC90" s="313">
        <f>AB106</f>
        <v>0.86761993543768967</v>
      </c>
    </row>
    <row r="91" spans="1:29" ht="15.75" customHeight="1">
      <c r="A91" s="317"/>
      <c r="B91" s="106" t="s">
        <v>116</v>
      </c>
      <c r="C91" s="298" t="s">
        <v>144</v>
      </c>
      <c r="D91" s="299"/>
      <c r="E91" s="107">
        <v>29.52</v>
      </c>
      <c r="F91" s="108">
        <v>1603</v>
      </c>
      <c r="G91" s="109">
        <f t="shared" si="24"/>
        <v>47320.56</v>
      </c>
      <c r="H91" s="26"/>
      <c r="I91" s="110">
        <v>17</v>
      </c>
      <c r="J91" s="111">
        <v>3600</v>
      </c>
      <c r="K91" s="112">
        <f t="shared" si="16"/>
        <v>211.76470588235293</v>
      </c>
      <c r="L91" s="113">
        <v>17</v>
      </c>
      <c r="M91" s="111">
        <f>F91/V91*60</f>
        <v>3117.6661264181498</v>
      </c>
      <c r="N91" s="112">
        <f>M91/L91</f>
        <v>183.39212508342058</v>
      </c>
      <c r="O91" s="114">
        <f>L91-I91</f>
        <v>0</v>
      </c>
      <c r="P91" s="115">
        <f>N91-K91</f>
        <v>-28.372580798932347</v>
      </c>
      <c r="Q91" s="116">
        <f>N91/K91</f>
        <v>0.8660183684494861</v>
      </c>
      <c r="R91" s="309"/>
      <c r="S91" s="47">
        <v>0.72857638888888887</v>
      </c>
      <c r="T91" s="48">
        <v>0.75</v>
      </c>
      <c r="U91" s="117">
        <v>5.1500000000000057</v>
      </c>
      <c r="V91" s="118">
        <v>30.850000000000026</v>
      </c>
      <c r="W91" s="119"/>
      <c r="X91" s="13"/>
      <c r="Y91" s="300"/>
      <c r="Z91" s="301"/>
      <c r="AA91" s="124">
        <f>M91-J91</f>
        <v>-482.33387358185018</v>
      </c>
      <c r="AB91" s="116">
        <f>M91/J91</f>
        <v>0.8660183684494861</v>
      </c>
      <c r="AC91" s="314"/>
    </row>
    <row r="92" spans="1:29" ht="15.75" customHeight="1">
      <c r="A92" s="317"/>
      <c r="B92" s="106" t="s">
        <v>116</v>
      </c>
      <c r="C92" s="298" t="s">
        <v>145</v>
      </c>
      <c r="D92" s="299"/>
      <c r="E92" s="107">
        <v>29.85</v>
      </c>
      <c r="F92" s="108">
        <v>1697</v>
      </c>
      <c r="G92" s="109">
        <f t="shared" si="24"/>
        <v>50655.450000000004</v>
      </c>
      <c r="H92" s="26"/>
      <c r="I92" s="110">
        <v>17</v>
      </c>
      <c r="J92" s="111">
        <v>3600</v>
      </c>
      <c r="K92" s="112">
        <f t="shared" si="16"/>
        <v>211.76470588235293</v>
      </c>
      <c r="L92" s="113">
        <v>17</v>
      </c>
      <c r="M92" s="111">
        <f>F92/V92*60</f>
        <v>3118.5298621745796</v>
      </c>
      <c r="N92" s="112">
        <f>M92/L92</f>
        <v>183.44293306909293</v>
      </c>
      <c r="O92" s="114">
        <f>L92-I92</f>
        <v>0</v>
      </c>
      <c r="P92" s="115">
        <f>N92-K92</f>
        <v>-28.321772813259997</v>
      </c>
      <c r="Q92" s="116">
        <f>N92/K92</f>
        <v>0.8662582950484945</v>
      </c>
      <c r="R92" s="309"/>
      <c r="S92" s="47">
        <v>0.7537152777777778</v>
      </c>
      <c r="T92" s="48">
        <v>0.77638888888888891</v>
      </c>
      <c r="U92" s="117">
        <v>5.3500000000000369</v>
      </c>
      <c r="V92" s="118">
        <v>32.649999999999991</v>
      </c>
      <c r="W92" s="119"/>
      <c r="X92" s="13"/>
      <c r="Y92" s="300"/>
      <c r="Z92" s="301"/>
      <c r="AA92" s="124">
        <f>M92-J92</f>
        <v>-481.47013782542035</v>
      </c>
      <c r="AB92" s="116">
        <f>M92/J92</f>
        <v>0.86625829504849439</v>
      </c>
      <c r="AC92" s="314"/>
    </row>
    <row r="93" spans="1:29" ht="15.75" customHeight="1">
      <c r="A93" s="317"/>
      <c r="B93" s="106" t="s">
        <v>118</v>
      </c>
      <c r="C93" s="298" t="s">
        <v>146</v>
      </c>
      <c r="D93" s="299"/>
      <c r="E93" s="107">
        <v>28.57</v>
      </c>
      <c r="F93" s="108">
        <v>2044</v>
      </c>
      <c r="G93" s="109">
        <f t="shared" si="24"/>
        <v>58397.08</v>
      </c>
      <c r="H93" s="26"/>
      <c r="I93" s="110">
        <v>12</v>
      </c>
      <c r="J93" s="111">
        <v>3600</v>
      </c>
      <c r="K93" s="112">
        <f t="shared" si="16"/>
        <v>300</v>
      </c>
      <c r="L93" s="113">
        <v>12</v>
      </c>
      <c r="M93" s="111">
        <f>F93/V93*60</f>
        <v>3110.0591715976343</v>
      </c>
      <c r="N93" s="112">
        <f>M93/L93</f>
        <v>259.17159763313617</v>
      </c>
      <c r="O93" s="114">
        <f>L93-I93</f>
        <v>0</v>
      </c>
      <c r="P93" s="115">
        <f>N93-K93</f>
        <v>-40.828402366863827</v>
      </c>
      <c r="Q93" s="116">
        <f>N93/K93</f>
        <v>0.86390532544378729</v>
      </c>
      <c r="R93" s="309"/>
      <c r="S93" s="47">
        <v>0.77986111111111112</v>
      </c>
      <c r="T93" s="48">
        <v>0.80724537037037036</v>
      </c>
      <c r="U93" s="117">
        <v>4.9999999999999822</v>
      </c>
      <c r="V93" s="118">
        <v>39.433333333333316</v>
      </c>
      <c r="W93" s="119"/>
      <c r="X93" s="123"/>
      <c r="Y93" s="300"/>
      <c r="Z93" s="301"/>
      <c r="AA93" s="124">
        <f>M93-J93</f>
        <v>-489.9408284023657</v>
      </c>
      <c r="AB93" s="116">
        <f>M93/J93</f>
        <v>0.86390532544378729</v>
      </c>
      <c r="AC93" s="314"/>
    </row>
    <row r="94" spans="1:29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50"/>
      <c r="Y95" s="300"/>
      <c r="Z95" s="301"/>
      <c r="AA95" s="124"/>
      <c r="AB95" s="116"/>
      <c r="AC95" s="314"/>
    </row>
    <row r="96" spans="1:29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34"/>
      <c r="X98" s="135"/>
      <c r="Y98" s="300"/>
      <c r="Z98" s="301"/>
      <c r="AA98" s="124"/>
      <c r="AB98" s="116"/>
      <c r="AC98" s="314"/>
    </row>
    <row r="99" spans="1:29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34"/>
      <c r="X99" s="135"/>
      <c r="Y99" s="300"/>
      <c r="Z99" s="301"/>
      <c r="AA99" s="124"/>
      <c r="AB99" s="116"/>
      <c r="AC99" s="314"/>
    </row>
    <row r="100" spans="1:29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17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18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25">AVERAGE(I90:I105)</f>
        <v>14.25</v>
      </c>
      <c r="J106" s="148">
        <f t="shared" si="25"/>
        <v>3600</v>
      </c>
      <c r="K106" s="149">
        <f t="shared" ref="K106" si="26">J106/I106</f>
        <v>252.63157894736841</v>
      </c>
      <c r="L106" s="147">
        <f t="shared" ref="L106:M106" si="27">AVERAGE(L90:L105)</f>
        <v>14.25</v>
      </c>
      <c r="M106" s="148">
        <f t="shared" si="27"/>
        <v>3123.4317675756829</v>
      </c>
      <c r="N106" s="149">
        <f>M106/L106</f>
        <v>219.1881942158374</v>
      </c>
      <c r="O106" s="150">
        <f>L106-I106</f>
        <v>0</v>
      </c>
      <c r="P106" s="151">
        <f>N106-K106</f>
        <v>-33.443384731531012</v>
      </c>
      <c r="Q106" s="152">
        <f>N106/K106</f>
        <v>0.86761993543768978</v>
      </c>
      <c r="R106" s="310"/>
      <c r="S106" s="153">
        <f>S90</f>
        <v>0.70851851851851855</v>
      </c>
      <c r="T106" s="154">
        <f>INDEX(T90:T105,COUNTA(T90:T105))</f>
        <v>0.80724537037037036</v>
      </c>
      <c r="U106" s="155"/>
      <c r="V106" s="181"/>
      <c r="W106" s="182"/>
      <c r="X106" s="149"/>
      <c r="Y106" s="296"/>
      <c r="Z106" s="297"/>
      <c r="AA106" s="183">
        <f>M106-J106</f>
        <v>-476.5682324243171</v>
      </c>
      <c r="AB106" s="152">
        <f>M106/J106</f>
        <v>0.86761993543768967</v>
      </c>
      <c r="AC106" s="315"/>
    </row>
    <row r="107" spans="1:29" ht="15.75" customHeight="1">
      <c r="A107" s="302" t="s">
        <v>147</v>
      </c>
      <c r="B107" s="120" t="s">
        <v>118</v>
      </c>
      <c r="C107" s="306" t="s">
        <v>148</v>
      </c>
      <c r="D107" s="307"/>
      <c r="E107" s="162">
        <v>22.48</v>
      </c>
      <c r="F107" s="103">
        <v>3300</v>
      </c>
      <c r="G107" s="163">
        <f t="shared" ref="G107:G109" si="28">E107*F107</f>
        <v>74184</v>
      </c>
      <c r="H107" s="164"/>
      <c r="I107" s="165">
        <v>5</v>
      </c>
      <c r="J107" s="166">
        <v>3000</v>
      </c>
      <c r="K107" s="167">
        <f>J107/I107</f>
        <v>600</v>
      </c>
      <c r="L107" s="168">
        <v>5</v>
      </c>
      <c r="M107" s="166">
        <f>F107/V107*60</f>
        <v>2605.2631578947348</v>
      </c>
      <c r="N107" s="167">
        <f>M107/L107</f>
        <v>521.05263157894694</v>
      </c>
      <c r="O107" s="169">
        <f>L107-I107</f>
        <v>0</v>
      </c>
      <c r="P107" s="170">
        <f>N107-K107</f>
        <v>-78.947368421053056</v>
      </c>
      <c r="Q107" s="171">
        <f>N107/K107</f>
        <v>0.86842105263157821</v>
      </c>
      <c r="R107" s="308">
        <f>Q123</f>
        <v>0.88205338992997384</v>
      </c>
      <c r="S107" s="172">
        <v>0.70833333333333337</v>
      </c>
      <c r="T107" s="173">
        <v>0.76111111111111118</v>
      </c>
      <c r="U107" s="174"/>
      <c r="V107" s="175">
        <v>76.000000000000057</v>
      </c>
      <c r="W107" s="176"/>
      <c r="X107" s="177"/>
      <c r="Y107" s="311"/>
      <c r="Z107" s="312"/>
      <c r="AA107" s="121">
        <f>M107-J107</f>
        <v>-394.73684210526517</v>
      </c>
      <c r="AB107" s="171">
        <f>M107/J107</f>
        <v>0.86842105263157832</v>
      </c>
      <c r="AC107" s="313">
        <f>AB123</f>
        <v>0.88205338992997395</v>
      </c>
    </row>
    <row r="108" spans="1:29" ht="15.75" customHeight="1">
      <c r="A108" s="303"/>
      <c r="B108" s="106" t="s">
        <v>118</v>
      </c>
      <c r="C108" s="298" t="s">
        <v>149</v>
      </c>
      <c r="D108" s="299"/>
      <c r="E108" s="107">
        <v>24.54</v>
      </c>
      <c r="F108" s="108">
        <v>3031</v>
      </c>
      <c r="G108" s="109">
        <f t="shared" si="28"/>
        <v>74380.739999999991</v>
      </c>
      <c r="H108" s="26"/>
      <c r="I108" s="110">
        <v>4</v>
      </c>
      <c r="J108" s="111">
        <v>3000</v>
      </c>
      <c r="K108" s="112">
        <f t="shared" ref="K108:K109" si="29">J108/I108</f>
        <v>750</v>
      </c>
      <c r="L108" s="113">
        <v>4</v>
      </c>
      <c r="M108" s="111">
        <f>F108/V108*60</f>
        <v>2655.5366269165288</v>
      </c>
      <c r="N108" s="112">
        <f>M108/L108</f>
        <v>663.8841567291322</v>
      </c>
      <c r="O108" s="114">
        <f>L108-I108</f>
        <v>0</v>
      </c>
      <c r="P108" s="115">
        <f>N108-K108</f>
        <v>-86.115843270867799</v>
      </c>
      <c r="Q108" s="116">
        <f>N108/K108</f>
        <v>0.8851788756388429</v>
      </c>
      <c r="R108" s="309"/>
      <c r="S108" s="47">
        <v>0.76458333333333339</v>
      </c>
      <c r="T108" s="48">
        <v>0.81214120370370368</v>
      </c>
      <c r="U108" s="117">
        <v>4.9999999999999822</v>
      </c>
      <c r="V108" s="118">
        <v>68.483333333333221</v>
      </c>
      <c r="W108" s="119"/>
      <c r="X108" s="123"/>
      <c r="Y108" s="300"/>
      <c r="Z108" s="301"/>
      <c r="AA108" s="124">
        <f>M108-J108</f>
        <v>-344.4633730834712</v>
      </c>
      <c r="AB108" s="116">
        <f>M108/J108</f>
        <v>0.8851788756388429</v>
      </c>
      <c r="AC108" s="314"/>
    </row>
    <row r="109" spans="1:29" ht="15.75" customHeight="1">
      <c r="A109" s="303"/>
      <c r="B109" s="106" t="s">
        <v>118</v>
      </c>
      <c r="C109" s="298" t="s">
        <v>150</v>
      </c>
      <c r="D109" s="299"/>
      <c r="E109" s="107">
        <v>17.89</v>
      </c>
      <c r="F109" s="108">
        <v>5167</v>
      </c>
      <c r="G109" s="109">
        <f t="shared" si="28"/>
        <v>92437.63</v>
      </c>
      <c r="H109" s="26"/>
      <c r="I109" s="110">
        <v>4</v>
      </c>
      <c r="J109" s="111">
        <v>3300</v>
      </c>
      <c r="K109" s="112">
        <f t="shared" si="29"/>
        <v>825</v>
      </c>
      <c r="L109" s="113">
        <v>4</v>
      </c>
      <c r="M109" s="111">
        <f>F109/V109*60</f>
        <v>2942.2967415374937</v>
      </c>
      <c r="N109" s="112">
        <f>M109/L109</f>
        <v>735.57418538437344</v>
      </c>
      <c r="O109" s="114">
        <f>L109-I109</f>
        <v>0</v>
      </c>
      <c r="P109" s="115">
        <f>N109-K109</f>
        <v>-89.425814615626564</v>
      </c>
      <c r="Q109" s="116">
        <f>N109/K109</f>
        <v>0.89160507319317994</v>
      </c>
      <c r="R109" s="309"/>
      <c r="S109" s="47">
        <v>0.81527777777777788</v>
      </c>
      <c r="T109" s="48">
        <v>0.88844907407407403</v>
      </c>
      <c r="U109" s="117">
        <v>4.5166666666668398</v>
      </c>
      <c r="V109" s="118">
        <v>105.36666666666646</v>
      </c>
      <c r="W109" s="119"/>
      <c r="X109" s="123"/>
      <c r="Y109" s="300"/>
      <c r="Z109" s="301"/>
      <c r="AA109" s="124">
        <f>M109-J109</f>
        <v>-357.70325846250626</v>
      </c>
      <c r="AB109" s="116">
        <f>M109/J109</f>
        <v>0.89160507319317994</v>
      </c>
      <c r="AC109" s="314"/>
    </row>
    <row r="110" spans="1:29" ht="15.75" customHeight="1">
      <c r="A110" s="303"/>
      <c r="B110" s="106"/>
      <c r="C110" s="298"/>
      <c r="D110" s="299"/>
      <c r="E110" s="107"/>
      <c r="F110" s="108"/>
      <c r="G110" s="109"/>
      <c r="H110" s="26"/>
      <c r="I110" s="110"/>
      <c r="J110" s="111"/>
      <c r="K110" s="112"/>
      <c r="L110" s="113"/>
      <c r="M110" s="111"/>
      <c r="N110" s="112"/>
      <c r="O110" s="114"/>
      <c r="P110" s="115"/>
      <c r="Q110" s="116"/>
      <c r="R110" s="309"/>
      <c r="S110" s="47"/>
      <c r="T110" s="48"/>
      <c r="U110" s="117"/>
      <c r="V110" s="118"/>
      <c r="W110" s="119"/>
      <c r="X110" s="123"/>
      <c r="Y110" s="300"/>
      <c r="Z110" s="301"/>
      <c r="AA110" s="124"/>
      <c r="AB110" s="116"/>
      <c r="AC110" s="314"/>
    </row>
    <row r="111" spans="1:29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300"/>
      <c r="Z112" s="301"/>
      <c r="AA112" s="124"/>
      <c r="AB112" s="116"/>
      <c r="AC112" s="314"/>
    </row>
    <row r="113" spans="1:29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23"/>
      <c r="Y115" s="300"/>
      <c r="Z115" s="301"/>
      <c r="AA115" s="124"/>
      <c r="AB115" s="116"/>
      <c r="AC115" s="314"/>
    </row>
    <row r="116" spans="1:29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23"/>
      <c r="Y116" s="300"/>
      <c r="Z116" s="301"/>
      <c r="AA116" s="124"/>
      <c r="AB116" s="116"/>
      <c r="AC116" s="314"/>
    </row>
    <row r="117" spans="1:29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23"/>
      <c r="Y117" s="300"/>
      <c r="Z117" s="301"/>
      <c r="AA117" s="124"/>
      <c r="AB117" s="116"/>
      <c r="AC117" s="314"/>
    </row>
    <row r="118" spans="1:29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23"/>
      <c r="Y118" s="300"/>
      <c r="Z118" s="301"/>
      <c r="AA118" s="124"/>
      <c r="AB118" s="116"/>
      <c r="AC118" s="314"/>
    </row>
    <row r="119" spans="1:29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23"/>
      <c r="Y119" s="300"/>
      <c r="Z119" s="301"/>
      <c r="AA119" s="124"/>
      <c r="AB119" s="116"/>
      <c r="AC119" s="314"/>
    </row>
    <row r="120" spans="1:29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23"/>
      <c r="Y120" s="300"/>
      <c r="Z120" s="301"/>
      <c r="AA120" s="124"/>
      <c r="AB120" s="116"/>
      <c r="AC120" s="314"/>
    </row>
    <row r="121" spans="1:29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23"/>
      <c r="Y121" s="300"/>
      <c r="Z121" s="301"/>
      <c r="AA121" s="124"/>
      <c r="AB121" s="116"/>
      <c r="AC121" s="314"/>
    </row>
    <row r="122" spans="1:29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05"/>
      <c r="B123" s="144" t="s">
        <v>124</v>
      </c>
      <c r="C123" s="295"/>
      <c r="D123" s="295"/>
      <c r="E123" s="145"/>
      <c r="F123" s="105"/>
      <c r="G123" s="146"/>
      <c r="H123" s="75"/>
      <c r="I123" s="147">
        <f t="shared" ref="I123:J123" si="30">AVERAGE(I107:I122)</f>
        <v>4.333333333333333</v>
      </c>
      <c r="J123" s="148">
        <f t="shared" si="30"/>
        <v>3100</v>
      </c>
      <c r="K123" s="149">
        <f t="shared" ref="K123" si="31">J123/I123</f>
        <v>715.38461538461547</v>
      </c>
      <c r="L123" s="147">
        <f t="shared" ref="L123:M123" si="32">AVERAGE(L107:L122)</f>
        <v>4.333333333333333</v>
      </c>
      <c r="M123" s="148">
        <f t="shared" si="32"/>
        <v>2734.3655087829193</v>
      </c>
      <c r="N123" s="149">
        <f>M123/L123</f>
        <v>631.00742510375062</v>
      </c>
      <c r="O123" s="150">
        <f>L123-I123</f>
        <v>0</v>
      </c>
      <c r="P123" s="151">
        <f>N123-K123</f>
        <v>-84.377190280864852</v>
      </c>
      <c r="Q123" s="152">
        <f>N123/K123</f>
        <v>0.88205338992997384</v>
      </c>
      <c r="R123" s="310"/>
      <c r="S123" s="153">
        <f>S107</f>
        <v>0.70833333333333337</v>
      </c>
      <c r="T123" s="154">
        <f>INDEX(T107:T122,COUNTA(T107:T122))</f>
        <v>0.88844907407407403</v>
      </c>
      <c r="U123" s="155"/>
      <c r="V123" s="181"/>
      <c r="W123" s="105"/>
      <c r="X123" s="75"/>
      <c r="Y123" s="296"/>
      <c r="Z123" s="297"/>
      <c r="AA123" s="183">
        <f>M123-J123</f>
        <v>-365.63449121708072</v>
      </c>
      <c r="AB123" s="152">
        <f>M123/J123</f>
        <v>0.88205338992997395</v>
      </c>
      <c r="AC123" s="315"/>
    </row>
    <row r="124" spans="1:29" ht="15.75" customHeight="1">
      <c r="A124" s="316" t="s">
        <v>151</v>
      </c>
      <c r="B124" s="120" t="s">
        <v>118</v>
      </c>
      <c r="C124" s="306" t="s">
        <v>152</v>
      </c>
      <c r="D124" s="307"/>
      <c r="E124" s="162">
        <v>16.7</v>
      </c>
      <c r="F124" s="103">
        <v>2029</v>
      </c>
      <c r="G124" s="163">
        <f t="shared" ref="G124:G127" si="33">E124*F124</f>
        <v>33884.299999999996</v>
      </c>
      <c r="H124" s="164"/>
      <c r="I124" s="165">
        <v>3</v>
      </c>
      <c r="J124" s="166">
        <v>3300</v>
      </c>
      <c r="K124" s="167">
        <f>J124/I124</f>
        <v>1100</v>
      </c>
      <c r="L124" s="168">
        <v>3</v>
      </c>
      <c r="M124" s="166">
        <f>F124/V124*60</f>
        <v>2946.510689794271</v>
      </c>
      <c r="N124" s="167">
        <f>M124/L124</f>
        <v>982.17022993142371</v>
      </c>
      <c r="O124" s="169">
        <f>L124-I124</f>
        <v>0</v>
      </c>
      <c r="P124" s="170">
        <f>N124-K124</f>
        <v>-117.82977006857629</v>
      </c>
      <c r="Q124" s="171">
        <f>N124/K124</f>
        <v>0.89288202721038523</v>
      </c>
      <c r="R124" s="308">
        <f>Q140</f>
        <v>0.89206752167180781</v>
      </c>
      <c r="S124" s="172">
        <v>0.70833333333333337</v>
      </c>
      <c r="T124" s="173">
        <v>0.73702546296296301</v>
      </c>
      <c r="U124" s="174"/>
      <c r="V124" s="175">
        <v>41.316666666666677</v>
      </c>
      <c r="W124" s="176"/>
      <c r="X124" s="177"/>
      <c r="Y124" s="311"/>
      <c r="Z124" s="312"/>
      <c r="AA124" s="121">
        <f>M124-J124</f>
        <v>-353.489310205729</v>
      </c>
      <c r="AB124" s="171">
        <f>M124/J124</f>
        <v>0.89288202721038512</v>
      </c>
      <c r="AC124" s="313">
        <f>AB140</f>
        <v>0.89206752167180781</v>
      </c>
    </row>
    <row r="125" spans="1:29" ht="15.75" customHeight="1">
      <c r="A125" s="317"/>
      <c r="B125" s="106" t="s">
        <v>118</v>
      </c>
      <c r="C125" s="298" t="s">
        <v>153</v>
      </c>
      <c r="D125" s="299"/>
      <c r="E125" s="107">
        <v>22.28</v>
      </c>
      <c r="F125" s="108">
        <v>1708</v>
      </c>
      <c r="G125" s="109">
        <f t="shared" si="33"/>
        <v>38054.240000000005</v>
      </c>
      <c r="H125" s="26"/>
      <c r="I125" s="110">
        <v>5</v>
      </c>
      <c r="J125" s="111">
        <v>3300</v>
      </c>
      <c r="K125" s="112">
        <f t="shared" ref="K125:K163" si="34">J125/I125</f>
        <v>660</v>
      </c>
      <c r="L125" s="113">
        <v>5</v>
      </c>
      <c r="M125" s="111">
        <f>F125/V125*60</f>
        <v>2942.0095693779986</v>
      </c>
      <c r="N125" s="112">
        <f>M125/L125</f>
        <v>588.40191387559969</v>
      </c>
      <c r="O125" s="114">
        <f>L125-I125</f>
        <v>0</v>
      </c>
      <c r="P125" s="115">
        <f>N125-K125</f>
        <v>-71.598086124400311</v>
      </c>
      <c r="Q125" s="116">
        <f>N125/K125</f>
        <v>0.89151805132666617</v>
      </c>
      <c r="R125" s="309"/>
      <c r="S125" s="47">
        <v>0.74039351851851853</v>
      </c>
      <c r="T125" s="48">
        <v>0.76458333333333328</v>
      </c>
      <c r="U125" s="117">
        <v>4.8499999999999588</v>
      </c>
      <c r="V125" s="118">
        <v>34.833333333333236</v>
      </c>
      <c r="W125" s="119"/>
      <c r="X125" s="123"/>
      <c r="Y125" s="300"/>
      <c r="Z125" s="301"/>
      <c r="AA125" s="124">
        <f>M125-J125</f>
        <v>-357.99043062200144</v>
      </c>
      <c r="AB125" s="116">
        <f>M125/J125</f>
        <v>0.89151805132666628</v>
      </c>
      <c r="AC125" s="314"/>
    </row>
    <row r="126" spans="1:29" ht="15.75" customHeight="1">
      <c r="A126" s="317"/>
      <c r="B126" s="106" t="s">
        <v>118</v>
      </c>
      <c r="C126" s="298" t="s">
        <v>154</v>
      </c>
      <c r="D126" s="299"/>
      <c r="E126" s="107">
        <v>18.18</v>
      </c>
      <c r="F126" s="108">
        <v>886</v>
      </c>
      <c r="G126" s="109">
        <f t="shared" si="33"/>
        <v>16107.48</v>
      </c>
      <c r="H126" s="26"/>
      <c r="I126" s="110">
        <v>4</v>
      </c>
      <c r="J126" s="111">
        <v>3300</v>
      </c>
      <c r="K126" s="112">
        <f t="shared" si="34"/>
        <v>825</v>
      </c>
      <c r="L126" s="113">
        <v>4</v>
      </c>
      <c r="M126" s="111">
        <f>F126/V126*60</f>
        <v>2945.1523545706464</v>
      </c>
      <c r="N126" s="112">
        <f>M126/L126</f>
        <v>736.28808864266159</v>
      </c>
      <c r="O126" s="114">
        <f>L126-I126</f>
        <v>0</v>
      </c>
      <c r="P126" s="115">
        <f>N126-K126</f>
        <v>-88.711911357338408</v>
      </c>
      <c r="Q126" s="116">
        <f>N126/K126</f>
        <v>0.89247041047595344</v>
      </c>
      <c r="R126" s="309"/>
      <c r="S126" s="47">
        <v>0.7680555555555556</v>
      </c>
      <c r="T126" s="48">
        <v>0.78059027777777779</v>
      </c>
      <c r="U126" s="117">
        <v>5.0000000000001421</v>
      </c>
      <c r="V126" s="118">
        <v>18.049999999999944</v>
      </c>
      <c r="W126" s="119"/>
      <c r="X126" s="123"/>
      <c r="Y126" s="300"/>
      <c r="Z126" s="301"/>
      <c r="AA126" s="124">
        <f>M126-J126</f>
        <v>-354.84764542935363</v>
      </c>
      <c r="AB126" s="116">
        <f>M126/J126</f>
        <v>0.89247041047595344</v>
      </c>
      <c r="AC126" s="314"/>
    </row>
    <row r="127" spans="1:29" ht="15.75" customHeight="1">
      <c r="A127" s="317"/>
      <c r="B127" s="106" t="s">
        <v>118</v>
      </c>
      <c r="C127" s="298" t="s">
        <v>155</v>
      </c>
      <c r="D127" s="299"/>
      <c r="E127" s="107">
        <v>16.66</v>
      </c>
      <c r="F127" s="108">
        <v>8087</v>
      </c>
      <c r="G127" s="109">
        <f t="shared" si="33"/>
        <v>134729.42000000001</v>
      </c>
      <c r="H127" s="26"/>
      <c r="I127" s="110">
        <v>4</v>
      </c>
      <c r="J127" s="111">
        <v>3300</v>
      </c>
      <c r="K127" s="112">
        <f t="shared" si="34"/>
        <v>825</v>
      </c>
      <c r="L127" s="113">
        <v>4</v>
      </c>
      <c r="M127" s="111">
        <f>F127/V127*60</f>
        <v>2941.6186723249461</v>
      </c>
      <c r="N127" s="112">
        <f>M127/L127</f>
        <v>735.40466808123654</v>
      </c>
      <c r="O127" s="114">
        <f>L127-I127</f>
        <v>0</v>
      </c>
      <c r="P127" s="115">
        <f>N127-K127</f>
        <v>-89.595331918763463</v>
      </c>
      <c r="Q127" s="116">
        <f>N127/K127</f>
        <v>0.89139959767422605</v>
      </c>
      <c r="R127" s="309"/>
      <c r="S127" s="47">
        <v>0.7840625</v>
      </c>
      <c r="T127" s="48">
        <v>0.89861111111111114</v>
      </c>
      <c r="U127" s="117">
        <v>4.9999999999999822</v>
      </c>
      <c r="V127" s="118">
        <v>164.95000000000005</v>
      </c>
      <c r="W127" s="119"/>
      <c r="X127" s="123"/>
      <c r="Y127" s="300"/>
      <c r="Z127" s="301"/>
      <c r="AA127" s="124">
        <f>M127-J127</f>
        <v>-358.38132767505385</v>
      </c>
      <c r="AB127" s="116">
        <f>M127/J127</f>
        <v>0.89139959767422605</v>
      </c>
      <c r="AC127" s="314"/>
    </row>
    <row r="128" spans="1:29" ht="15.75" customHeight="1">
      <c r="A128" s="317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17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300"/>
      <c r="Z129" s="301"/>
      <c r="AA129" s="124"/>
      <c r="AB129" s="116"/>
      <c r="AC129" s="314"/>
    </row>
    <row r="130" spans="1:29" ht="15.75" customHeight="1">
      <c r="A130" s="317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17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17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300"/>
      <c r="Z132" s="301"/>
      <c r="AA132" s="124"/>
      <c r="AB132" s="116"/>
      <c r="AC132" s="314"/>
    </row>
    <row r="133" spans="1:29" ht="15.75" customHeight="1">
      <c r="A133" s="317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300"/>
      <c r="Z133" s="301"/>
      <c r="AA133" s="124"/>
      <c r="AB133" s="116"/>
      <c r="AC133" s="314"/>
    </row>
    <row r="134" spans="1:29" ht="15.75" customHeight="1">
      <c r="A134" s="317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17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17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17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17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18"/>
      <c r="B140" s="144" t="s">
        <v>124</v>
      </c>
      <c r="C140" s="295"/>
      <c r="D140" s="295"/>
      <c r="E140" s="145"/>
      <c r="F140" s="105"/>
      <c r="G140" s="146"/>
      <c r="H140" s="75"/>
      <c r="I140" s="147">
        <f t="shared" ref="I140:J140" si="35">AVERAGE(I124:I139)</f>
        <v>4</v>
      </c>
      <c r="J140" s="148">
        <f t="shared" si="35"/>
        <v>3300</v>
      </c>
      <c r="K140" s="149">
        <f t="shared" ref="K140" si="36">J140/I140</f>
        <v>825</v>
      </c>
      <c r="L140" s="147">
        <f t="shared" ref="L140:M140" si="37">AVERAGE(L124:L139)</f>
        <v>4</v>
      </c>
      <c r="M140" s="148">
        <f t="shared" si="37"/>
        <v>2943.8228215169656</v>
      </c>
      <c r="N140" s="149">
        <f>M140/L140</f>
        <v>735.95570537924141</v>
      </c>
      <c r="O140" s="150">
        <f>L140-I140</f>
        <v>0</v>
      </c>
      <c r="P140" s="151">
        <f>N140-K140</f>
        <v>-89.044294620758592</v>
      </c>
      <c r="Q140" s="152">
        <f>N140/K140</f>
        <v>0.89206752167180781</v>
      </c>
      <c r="R140" s="310"/>
      <c r="S140" s="153">
        <f>S124</f>
        <v>0.70833333333333337</v>
      </c>
      <c r="T140" s="154">
        <f>INDEX(T124:T139,COUNTA(T124:T139))</f>
        <v>0.89861111111111114</v>
      </c>
      <c r="U140" s="155"/>
      <c r="V140" s="181"/>
      <c r="W140" s="105"/>
      <c r="X140" s="75"/>
      <c r="Y140" s="296"/>
      <c r="Z140" s="297"/>
      <c r="AA140" s="183">
        <f>M140-J140</f>
        <v>-356.17717848303437</v>
      </c>
      <c r="AB140" s="152">
        <f>M140/J140</f>
        <v>0.89206752167180781</v>
      </c>
      <c r="AC140" s="315"/>
    </row>
    <row r="141" spans="1:29" ht="15.75" customHeight="1">
      <c r="A141" s="302" t="s">
        <v>156</v>
      </c>
      <c r="B141" s="120" t="s">
        <v>118</v>
      </c>
      <c r="C141" s="306" t="s">
        <v>157</v>
      </c>
      <c r="D141" s="307"/>
      <c r="E141" s="162">
        <v>14.03</v>
      </c>
      <c r="F141" s="103">
        <v>2155</v>
      </c>
      <c r="G141" s="163">
        <f t="shared" ref="G141:G144" si="38">E141*F141</f>
        <v>30234.649999999998</v>
      </c>
      <c r="H141" s="164">
        <v>2</v>
      </c>
      <c r="I141" s="165">
        <v>3</v>
      </c>
      <c r="J141" s="166">
        <v>3000</v>
      </c>
      <c r="K141" s="167">
        <f>J141/I141</f>
        <v>1000</v>
      </c>
      <c r="L141" s="168">
        <v>3</v>
      </c>
      <c r="M141" s="166">
        <f>F141/V141*60</f>
        <v>2680.7187284035981</v>
      </c>
      <c r="N141" s="167">
        <f>M141/L141</f>
        <v>893.572909467866</v>
      </c>
      <c r="O141" s="169">
        <f>L141-I141</f>
        <v>0</v>
      </c>
      <c r="P141" s="170">
        <f>N141-K141</f>
        <v>-106.427090532134</v>
      </c>
      <c r="Q141" s="171">
        <f>N141/K141</f>
        <v>0.89357290946786605</v>
      </c>
      <c r="R141" s="308">
        <f>Q157</f>
        <v>0.88567082975550793</v>
      </c>
      <c r="S141" s="172">
        <v>0.70833333333333337</v>
      </c>
      <c r="T141" s="173">
        <v>0.74182870370370368</v>
      </c>
      <c r="U141" s="174"/>
      <c r="V141" s="175">
        <v>48.233333333333249</v>
      </c>
      <c r="W141" s="176"/>
      <c r="X141" s="177"/>
      <c r="Y141" s="311"/>
      <c r="Z141" s="312"/>
      <c r="AA141" s="121">
        <f>M141-J141</f>
        <v>-319.28127159640189</v>
      </c>
      <c r="AB141" s="171">
        <f>M141/J141</f>
        <v>0.89357290946786605</v>
      </c>
      <c r="AC141" s="313">
        <f>AB157</f>
        <v>0.88567082975550793</v>
      </c>
    </row>
    <row r="142" spans="1:29" ht="15.75" customHeight="1">
      <c r="A142" s="303"/>
      <c r="B142" s="106" t="s">
        <v>118</v>
      </c>
      <c r="C142" s="298" t="s">
        <v>158</v>
      </c>
      <c r="D142" s="299"/>
      <c r="E142" s="107">
        <v>18.18</v>
      </c>
      <c r="F142" s="108">
        <v>1927</v>
      </c>
      <c r="G142" s="109">
        <f t="shared" si="38"/>
        <v>35032.86</v>
      </c>
      <c r="H142" s="26"/>
      <c r="I142" s="110">
        <v>4</v>
      </c>
      <c r="J142" s="111">
        <v>3000</v>
      </c>
      <c r="K142" s="112">
        <f t="shared" si="34"/>
        <v>750</v>
      </c>
      <c r="L142" s="113">
        <v>4</v>
      </c>
      <c r="M142" s="111">
        <f>F142/V142*60</f>
        <v>2683.636363636359</v>
      </c>
      <c r="N142" s="112">
        <f>M142/L142</f>
        <v>670.90909090908974</v>
      </c>
      <c r="O142" s="114">
        <f>L142-I142</f>
        <v>0</v>
      </c>
      <c r="P142" s="115">
        <f>N142-K142</f>
        <v>-79.090909090910259</v>
      </c>
      <c r="Q142" s="116">
        <f>N142/K142</f>
        <v>0.89454545454545298</v>
      </c>
      <c r="R142" s="309"/>
      <c r="S142" s="47">
        <v>0.75208333333333333</v>
      </c>
      <c r="T142" s="48">
        <v>0.78200231481481486</v>
      </c>
      <c r="U142" s="117">
        <v>14.766666666666683</v>
      </c>
      <c r="V142" s="118">
        <v>43.083333333333407</v>
      </c>
      <c r="W142" s="119"/>
      <c r="X142" s="123"/>
      <c r="Y142" s="300"/>
      <c r="Z142" s="301"/>
      <c r="AA142" s="124">
        <f>M142-J142</f>
        <v>-316.36363636364104</v>
      </c>
      <c r="AB142" s="116">
        <f>M142/J142</f>
        <v>0.89454545454545298</v>
      </c>
      <c r="AC142" s="314"/>
    </row>
    <row r="143" spans="1:29" ht="15.75" customHeight="1">
      <c r="A143" s="303"/>
      <c r="B143" s="106" t="s">
        <v>118</v>
      </c>
      <c r="C143" s="298" t="s">
        <v>159</v>
      </c>
      <c r="D143" s="299"/>
      <c r="E143" s="107">
        <v>14.28</v>
      </c>
      <c r="F143" s="108">
        <v>5097</v>
      </c>
      <c r="G143" s="109">
        <f t="shared" si="38"/>
        <v>72785.16</v>
      </c>
      <c r="H143" s="26">
        <v>2</v>
      </c>
      <c r="I143" s="110">
        <v>3</v>
      </c>
      <c r="J143" s="111">
        <v>3600</v>
      </c>
      <c r="K143" s="112">
        <f t="shared" si="34"/>
        <v>1200</v>
      </c>
      <c r="L143" s="113">
        <v>3</v>
      </c>
      <c r="M143" s="111">
        <f>F143/V143*60</f>
        <v>3114.2566191446026</v>
      </c>
      <c r="N143" s="112">
        <f>M143/L143</f>
        <v>1038.0855397148675</v>
      </c>
      <c r="O143" s="114">
        <f>L143-I143</f>
        <v>0</v>
      </c>
      <c r="P143" s="115">
        <f>N143-K143</f>
        <v>-161.91446028513246</v>
      </c>
      <c r="Q143" s="116">
        <f>N143/K143</f>
        <v>0.8650712830957229</v>
      </c>
      <c r="R143" s="309"/>
      <c r="S143" s="47">
        <v>0.79236111111111107</v>
      </c>
      <c r="T143" s="48">
        <v>0.86055555555555552</v>
      </c>
      <c r="U143" s="117">
        <v>14.916666666666547</v>
      </c>
      <c r="V143" s="118">
        <v>98.2</v>
      </c>
      <c r="W143" s="119">
        <v>0.86055555555555552</v>
      </c>
      <c r="X143" s="123">
        <v>0.91479166666666667</v>
      </c>
      <c r="Y143" s="300"/>
      <c r="Z143" s="301"/>
      <c r="AA143" s="124">
        <f>M143-J143</f>
        <v>-485.74338085539739</v>
      </c>
      <c r="AB143" s="116">
        <f>M143/J143</f>
        <v>0.8650712830957229</v>
      </c>
      <c r="AC143" s="314"/>
    </row>
    <row r="144" spans="1:29" ht="15.75" customHeight="1">
      <c r="A144" s="303"/>
      <c r="B144" s="106" t="s">
        <v>118</v>
      </c>
      <c r="C144" s="298" t="s">
        <v>157</v>
      </c>
      <c r="D144" s="299"/>
      <c r="E144" s="107">
        <v>14.03</v>
      </c>
      <c r="F144" s="108">
        <v>5527</v>
      </c>
      <c r="G144" s="109">
        <f t="shared" si="38"/>
        <v>77543.81</v>
      </c>
      <c r="H144" s="26"/>
      <c r="I144" s="110">
        <v>3</v>
      </c>
      <c r="J144" s="111">
        <v>3000</v>
      </c>
      <c r="K144" s="112">
        <f t="shared" si="34"/>
        <v>1000</v>
      </c>
      <c r="L144" s="113">
        <v>3</v>
      </c>
      <c r="M144" s="111">
        <f>F144/V144*60</f>
        <v>2680.8407437348387</v>
      </c>
      <c r="N144" s="112">
        <f>M144/L144</f>
        <v>893.6135812449462</v>
      </c>
      <c r="O144" s="114">
        <f>L144-I144</f>
        <v>0</v>
      </c>
      <c r="P144" s="115">
        <f>N144-K144</f>
        <v>-106.3864187550538</v>
      </c>
      <c r="Q144" s="116">
        <f>N144/K144</f>
        <v>0.89361358124494616</v>
      </c>
      <c r="R144" s="309"/>
      <c r="S144" s="47">
        <v>0.91479166666666667</v>
      </c>
      <c r="T144" s="48">
        <v>1.0006944444444446</v>
      </c>
      <c r="U144" s="117">
        <v>78.100000000000051</v>
      </c>
      <c r="V144" s="118">
        <v>123.70000000000016</v>
      </c>
      <c r="W144" s="119"/>
      <c r="X144" s="123"/>
      <c r="Y144" s="300"/>
      <c r="Z144" s="301"/>
      <c r="AA144" s="124">
        <f>M144-J144</f>
        <v>-319.15925626516128</v>
      </c>
      <c r="AB144" s="116">
        <f>M144/J144</f>
        <v>0.89361358124494628</v>
      </c>
      <c r="AC144" s="314"/>
    </row>
    <row r="145" spans="1:29" ht="15.75" customHeight="1">
      <c r="A145" s="304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04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04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04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04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04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04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34"/>
      <c r="X151" s="135"/>
      <c r="Y151" s="300"/>
      <c r="Z151" s="301"/>
      <c r="AA151" s="124"/>
      <c r="AB151" s="116"/>
      <c r="AC151" s="314"/>
    </row>
    <row r="152" spans="1:29" ht="15.75" customHeight="1">
      <c r="A152" s="304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34"/>
      <c r="X152" s="135"/>
      <c r="Y152" s="300"/>
      <c r="Z152" s="301"/>
      <c r="AA152" s="124"/>
      <c r="AB152" s="116"/>
      <c r="AC152" s="314"/>
    </row>
    <row r="153" spans="1:29" ht="15.75" customHeight="1">
      <c r="A153" s="304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34"/>
      <c r="X153" s="135"/>
      <c r="Y153" s="300"/>
      <c r="Z153" s="301"/>
      <c r="AA153" s="124"/>
      <c r="AB153" s="116"/>
      <c r="AC153" s="314"/>
    </row>
    <row r="154" spans="1:29" ht="15.75" customHeight="1">
      <c r="A154" s="304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34"/>
      <c r="X154" s="135"/>
      <c r="Y154" s="300"/>
      <c r="Z154" s="301"/>
      <c r="AA154" s="124"/>
      <c r="AB154" s="116"/>
      <c r="AC154" s="314"/>
    </row>
    <row r="155" spans="1:29" ht="15.75" customHeight="1">
      <c r="A155" s="304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34"/>
      <c r="X155" s="135"/>
      <c r="Y155" s="300"/>
      <c r="Z155" s="301"/>
      <c r="AA155" s="124"/>
      <c r="AB155" s="116"/>
      <c r="AC155" s="314"/>
    </row>
    <row r="156" spans="1:29" ht="15.75" customHeight="1">
      <c r="A156" s="304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05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39">AVERAGE(I141:I156)</f>
        <v>3.25</v>
      </c>
      <c r="J157" s="148">
        <f t="shared" si="39"/>
        <v>3150</v>
      </c>
      <c r="K157" s="149">
        <f t="shared" ref="K157" si="40">J157/I157</f>
        <v>969.23076923076928</v>
      </c>
      <c r="L157" s="147">
        <f t="shared" ref="L157:M157" si="41">AVERAGE(L141:L156)</f>
        <v>3.25</v>
      </c>
      <c r="M157" s="148">
        <f t="shared" si="41"/>
        <v>2789.8631137298498</v>
      </c>
      <c r="N157" s="149">
        <f t="shared" ref="N157:N163" si="42">M157/L157</f>
        <v>858.41941960918462</v>
      </c>
      <c r="O157" s="150">
        <f t="shared" ref="O157:O163" si="43">L157-I157</f>
        <v>0</v>
      </c>
      <c r="P157" s="151">
        <f t="shared" ref="P157:P163" si="44">N157-K157</f>
        <v>-110.81134962158467</v>
      </c>
      <c r="Q157" s="152">
        <f t="shared" ref="Q157:Q163" si="45">N157/K157</f>
        <v>0.88567082975550793</v>
      </c>
      <c r="R157" s="310"/>
      <c r="S157" s="153">
        <f>S141</f>
        <v>0.70833333333333337</v>
      </c>
      <c r="T157" s="154">
        <f>INDEX(T141:T156,COUNTA(T141:T156))</f>
        <v>1.0006944444444446</v>
      </c>
      <c r="U157" s="155"/>
      <c r="V157" s="181"/>
      <c r="W157" s="105"/>
      <c r="X157" s="75"/>
      <c r="Y157" s="296"/>
      <c r="Z157" s="297"/>
      <c r="AA157" s="183">
        <f t="shared" ref="AA157:AA163" si="46">M157-J157</f>
        <v>-360.13688627015017</v>
      </c>
      <c r="AB157" s="152">
        <f t="shared" ref="AB157:AB163" si="47">M157/J157</f>
        <v>0.88567082975550793</v>
      </c>
      <c r="AC157" s="315"/>
    </row>
    <row r="158" spans="1:29" ht="15.75" customHeight="1">
      <c r="A158" s="316" t="s">
        <v>160</v>
      </c>
      <c r="B158" s="120" t="s">
        <v>118</v>
      </c>
      <c r="C158" s="306" t="s">
        <v>164</v>
      </c>
      <c r="D158" s="307"/>
      <c r="E158" s="162">
        <v>18.18</v>
      </c>
      <c r="F158" s="103">
        <v>2189</v>
      </c>
      <c r="G158" s="163">
        <f t="shared" ref="G158:G163" si="48">E158*F158</f>
        <v>39796.019999999997</v>
      </c>
      <c r="H158" s="164"/>
      <c r="I158" s="165">
        <v>3</v>
      </c>
      <c r="J158" s="166">
        <v>3600</v>
      </c>
      <c r="K158" s="167">
        <f>J158/I158</f>
        <v>1200</v>
      </c>
      <c r="L158" s="168">
        <v>3</v>
      </c>
      <c r="M158" s="166">
        <f t="shared" ref="M158:M163" si="49">F158/V158*60</f>
        <v>3117.2468354430439</v>
      </c>
      <c r="N158" s="167">
        <f t="shared" si="42"/>
        <v>1039.0822784810146</v>
      </c>
      <c r="O158" s="169">
        <f t="shared" si="43"/>
        <v>0</v>
      </c>
      <c r="P158" s="170">
        <f t="shared" si="44"/>
        <v>-160.91772151898545</v>
      </c>
      <c r="Q158" s="171">
        <f t="shared" si="45"/>
        <v>0.86590189873417878</v>
      </c>
      <c r="R158" s="308">
        <f>Q174</f>
        <v>0.87165345323509713</v>
      </c>
      <c r="S158" s="172">
        <v>0.70833333333333337</v>
      </c>
      <c r="T158" s="173">
        <v>0.73759259259259258</v>
      </c>
      <c r="U158" s="174"/>
      <c r="V158" s="175">
        <v>42.133333333333255</v>
      </c>
      <c r="W158" s="173"/>
      <c r="X158" s="184"/>
      <c r="Y158" s="311"/>
      <c r="Z158" s="312"/>
      <c r="AA158" s="186">
        <f t="shared" si="46"/>
        <v>-482.75316455695611</v>
      </c>
      <c r="AB158" s="171">
        <f t="shared" si="47"/>
        <v>0.86590189873417889</v>
      </c>
      <c r="AC158" s="313">
        <f>AB174</f>
        <v>0.87165345323509713</v>
      </c>
    </row>
    <row r="159" spans="1:29" ht="15.75" customHeight="1">
      <c r="A159" s="317"/>
      <c r="B159" s="106" t="s">
        <v>118</v>
      </c>
      <c r="C159" s="298" t="s">
        <v>161</v>
      </c>
      <c r="D159" s="299"/>
      <c r="E159" s="107">
        <v>18.18</v>
      </c>
      <c r="F159" s="108">
        <v>1474</v>
      </c>
      <c r="G159" s="109">
        <f t="shared" si="48"/>
        <v>26797.32</v>
      </c>
      <c r="H159" s="26"/>
      <c r="I159" s="110">
        <v>3</v>
      </c>
      <c r="J159" s="111">
        <v>3600</v>
      </c>
      <c r="K159" s="112">
        <f t="shared" si="34"/>
        <v>1200</v>
      </c>
      <c r="L159" s="113">
        <v>3</v>
      </c>
      <c r="M159" s="111">
        <f t="shared" si="49"/>
        <v>3115.9130945390475</v>
      </c>
      <c r="N159" s="112">
        <f t="shared" si="42"/>
        <v>1038.6376981796825</v>
      </c>
      <c r="O159" s="114">
        <f t="shared" si="43"/>
        <v>0</v>
      </c>
      <c r="P159" s="115">
        <f t="shared" si="44"/>
        <v>-161.3623018203175</v>
      </c>
      <c r="Q159" s="116">
        <f t="shared" si="45"/>
        <v>0.86553141514973542</v>
      </c>
      <c r="R159" s="309"/>
      <c r="S159" s="47">
        <v>0.74791666666666667</v>
      </c>
      <c r="T159" s="48">
        <v>0.76762731481481483</v>
      </c>
      <c r="U159" s="117">
        <v>14.866666666666699</v>
      </c>
      <c r="V159" s="118">
        <v>28.383333333333347</v>
      </c>
      <c r="W159" s="119"/>
      <c r="X159" s="13"/>
      <c r="Y159" s="300"/>
      <c r="Z159" s="301"/>
      <c r="AA159" s="187">
        <f t="shared" si="46"/>
        <v>-484.08690546095249</v>
      </c>
      <c r="AB159" s="116">
        <f t="shared" si="47"/>
        <v>0.86553141514973542</v>
      </c>
      <c r="AC159" s="314"/>
    </row>
    <row r="160" spans="1:29" ht="15.75" customHeight="1">
      <c r="A160" s="317"/>
      <c r="B160" s="106" t="s">
        <v>118</v>
      </c>
      <c r="C160" s="298" t="s">
        <v>162</v>
      </c>
      <c r="D160" s="299"/>
      <c r="E160" s="107">
        <v>24.82</v>
      </c>
      <c r="F160" s="108">
        <v>2672</v>
      </c>
      <c r="G160" s="109">
        <f t="shared" si="48"/>
        <v>66319.039999999994</v>
      </c>
      <c r="H160" s="26"/>
      <c r="I160" s="110">
        <v>4</v>
      </c>
      <c r="J160" s="111">
        <v>3300</v>
      </c>
      <c r="K160" s="112">
        <f t="shared" si="34"/>
        <v>825</v>
      </c>
      <c r="L160" s="113">
        <v>4</v>
      </c>
      <c r="M160" s="111">
        <f t="shared" si="49"/>
        <v>2921.1053750379592</v>
      </c>
      <c r="N160" s="112">
        <f t="shared" si="42"/>
        <v>730.27634375948981</v>
      </c>
      <c r="O160" s="114">
        <f t="shared" si="43"/>
        <v>0</v>
      </c>
      <c r="P160" s="115">
        <f t="shared" si="44"/>
        <v>-94.723656240510195</v>
      </c>
      <c r="Q160" s="116">
        <f t="shared" si="45"/>
        <v>0.88518344698119977</v>
      </c>
      <c r="R160" s="309"/>
      <c r="S160" s="47">
        <v>0.77785879629629628</v>
      </c>
      <c r="T160" s="48">
        <v>0.81597222222222221</v>
      </c>
      <c r="U160" s="117">
        <v>14.733333333333292</v>
      </c>
      <c r="V160" s="118">
        <v>54.883333333333333</v>
      </c>
      <c r="W160" s="119"/>
      <c r="X160" s="13"/>
      <c r="Y160" s="300"/>
      <c r="Z160" s="301"/>
      <c r="AA160" s="187">
        <f t="shared" si="46"/>
        <v>-378.89462496204078</v>
      </c>
      <c r="AB160" s="116">
        <f t="shared" si="47"/>
        <v>0.88518344698119977</v>
      </c>
      <c r="AC160" s="314"/>
    </row>
    <row r="161" spans="1:29" ht="15.75" customHeight="1">
      <c r="A161" s="317"/>
      <c r="B161" s="106" t="s">
        <v>118</v>
      </c>
      <c r="C161" s="298" t="s">
        <v>163</v>
      </c>
      <c r="D161" s="299"/>
      <c r="E161" s="107">
        <v>25.03</v>
      </c>
      <c r="F161" s="108">
        <v>2253</v>
      </c>
      <c r="G161" s="109">
        <f t="shared" si="48"/>
        <v>56392.590000000004</v>
      </c>
      <c r="H161" s="26"/>
      <c r="I161" s="110">
        <v>4</v>
      </c>
      <c r="J161" s="111">
        <v>3300</v>
      </c>
      <c r="K161" s="112">
        <f t="shared" si="34"/>
        <v>825</v>
      </c>
      <c r="L161" s="113">
        <v>4</v>
      </c>
      <c r="M161" s="111">
        <f t="shared" si="49"/>
        <v>2918.6038143216988</v>
      </c>
      <c r="N161" s="112">
        <f t="shared" si="42"/>
        <v>729.6509535804247</v>
      </c>
      <c r="O161" s="114">
        <f t="shared" si="43"/>
        <v>0</v>
      </c>
      <c r="P161" s="115">
        <f t="shared" si="44"/>
        <v>-95.349046419575302</v>
      </c>
      <c r="Q161" s="116">
        <f t="shared" si="45"/>
        <v>0.88442539827930267</v>
      </c>
      <c r="R161" s="309"/>
      <c r="S161" s="47">
        <v>0.82638888888888884</v>
      </c>
      <c r="T161" s="48">
        <v>0.85855324074074069</v>
      </c>
      <c r="U161" s="117">
        <v>14.999999999999947</v>
      </c>
      <c r="V161" s="118">
        <v>46.316666666666663</v>
      </c>
      <c r="W161" s="119">
        <v>0.85855324074074069</v>
      </c>
      <c r="X161" s="123">
        <v>0.91210648148148143</v>
      </c>
      <c r="Y161" s="300"/>
      <c r="Z161" s="301"/>
      <c r="AA161" s="187">
        <f t="shared" si="46"/>
        <v>-381.39618567830121</v>
      </c>
      <c r="AB161" s="116">
        <f t="shared" si="47"/>
        <v>0.88442539827930267</v>
      </c>
      <c r="AC161" s="314"/>
    </row>
    <row r="162" spans="1:29" ht="15.75" customHeight="1">
      <c r="A162" s="317"/>
      <c r="B162" s="106" t="s">
        <v>118</v>
      </c>
      <c r="C162" s="298" t="s">
        <v>164</v>
      </c>
      <c r="D162" s="299"/>
      <c r="E162" s="107">
        <v>18.18</v>
      </c>
      <c r="F162" s="108">
        <v>1484</v>
      </c>
      <c r="G162" s="109">
        <f t="shared" si="48"/>
        <v>26979.119999999999</v>
      </c>
      <c r="H162" s="13"/>
      <c r="I162" s="110">
        <v>3</v>
      </c>
      <c r="J162" s="111">
        <v>3600</v>
      </c>
      <c r="K162" s="112">
        <f t="shared" si="34"/>
        <v>1200</v>
      </c>
      <c r="L162" s="126">
        <v>3</v>
      </c>
      <c r="M162" s="111">
        <f t="shared" si="49"/>
        <v>3116.9194865810864</v>
      </c>
      <c r="N162" s="112">
        <f t="shared" si="42"/>
        <v>1038.9731621936955</v>
      </c>
      <c r="O162" s="114">
        <f t="shared" si="43"/>
        <v>0</v>
      </c>
      <c r="P162" s="115">
        <f t="shared" si="44"/>
        <v>-161.02683780630446</v>
      </c>
      <c r="Q162" s="116">
        <f t="shared" si="45"/>
        <v>0.86581096849474626</v>
      </c>
      <c r="R162" s="309"/>
      <c r="S162" s="47">
        <v>0.91210648148148143</v>
      </c>
      <c r="T162" s="48">
        <v>0.93194444444444446</v>
      </c>
      <c r="U162" s="117">
        <v>77.116666666666674</v>
      </c>
      <c r="V162" s="118">
        <v>28.566666666666762</v>
      </c>
      <c r="W162" s="119"/>
      <c r="X162" s="123"/>
      <c r="Y162" s="300"/>
      <c r="Z162" s="301"/>
      <c r="AA162" s="187">
        <f t="shared" si="46"/>
        <v>-483.0805134189136</v>
      </c>
      <c r="AB162" s="116">
        <f t="shared" si="47"/>
        <v>0.86581096849474626</v>
      </c>
      <c r="AC162" s="314"/>
    </row>
    <row r="163" spans="1:29" ht="15.75" customHeight="1">
      <c r="A163" s="317"/>
      <c r="B163" s="106" t="s">
        <v>118</v>
      </c>
      <c r="C163" s="298" t="s">
        <v>159</v>
      </c>
      <c r="D163" s="299"/>
      <c r="E163" s="107">
        <v>14.28</v>
      </c>
      <c r="F163" s="108">
        <v>4386</v>
      </c>
      <c r="G163" s="129">
        <f t="shared" si="48"/>
        <v>62632.079999999994</v>
      </c>
      <c r="H163" s="130"/>
      <c r="I163" s="110">
        <v>3</v>
      </c>
      <c r="J163" s="111">
        <v>3600</v>
      </c>
      <c r="K163" s="112">
        <f t="shared" si="34"/>
        <v>1200</v>
      </c>
      <c r="L163" s="113">
        <v>3</v>
      </c>
      <c r="M163" s="111">
        <f t="shared" si="49"/>
        <v>3114.9339120142045</v>
      </c>
      <c r="N163" s="112">
        <f t="shared" si="42"/>
        <v>1038.3113040047349</v>
      </c>
      <c r="O163" s="114">
        <f t="shared" si="43"/>
        <v>0</v>
      </c>
      <c r="P163" s="115">
        <f t="shared" si="44"/>
        <v>-161.68869599526511</v>
      </c>
      <c r="Q163" s="116">
        <f t="shared" si="45"/>
        <v>0.86525942000394573</v>
      </c>
      <c r="R163" s="309"/>
      <c r="S163" s="47">
        <v>0.94236111111111109</v>
      </c>
      <c r="T163" s="48">
        <v>1.0010300925925926</v>
      </c>
      <c r="U163" s="117">
        <v>14.999999999999947</v>
      </c>
      <c r="V163" s="118">
        <v>84.48333333333332</v>
      </c>
      <c r="W163" s="119"/>
      <c r="X163" s="50"/>
      <c r="Y163" s="300"/>
      <c r="Z163" s="301"/>
      <c r="AA163" s="187">
        <f t="shared" si="46"/>
        <v>-485.06608798579555</v>
      </c>
      <c r="AB163" s="116">
        <f t="shared" si="47"/>
        <v>0.86525942000394573</v>
      </c>
      <c r="AC163" s="314"/>
    </row>
    <row r="164" spans="1:29" ht="15.75" customHeight="1">
      <c r="A164" s="317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87"/>
      <c r="AB164" s="116"/>
      <c r="AC164" s="314"/>
    </row>
    <row r="165" spans="1:29" ht="15.75" customHeight="1">
      <c r="A165" s="317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87"/>
      <c r="AB165" s="116"/>
      <c r="AC165" s="314"/>
    </row>
    <row r="166" spans="1:29" ht="15.75" customHeight="1">
      <c r="A166" s="317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34"/>
      <c r="X166" s="135"/>
      <c r="Y166" s="300"/>
      <c r="Z166" s="301"/>
      <c r="AA166" s="187"/>
      <c r="AB166" s="116"/>
      <c r="AC166" s="314"/>
    </row>
    <row r="167" spans="1:29" ht="15.75" customHeight="1">
      <c r="A167" s="317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34"/>
      <c r="X167" s="135"/>
      <c r="Y167" s="300"/>
      <c r="Z167" s="301"/>
      <c r="AA167" s="187"/>
      <c r="AB167" s="116"/>
      <c r="AC167" s="314"/>
    </row>
    <row r="168" spans="1:29" ht="15.75" customHeight="1">
      <c r="A168" s="317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87"/>
      <c r="AB168" s="116"/>
      <c r="AC168" s="314"/>
    </row>
    <row r="169" spans="1:29" ht="15.75" customHeight="1">
      <c r="A169" s="317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87"/>
      <c r="AB169" s="116"/>
      <c r="AC169" s="314"/>
    </row>
    <row r="170" spans="1:29" ht="15.75" customHeight="1">
      <c r="A170" s="317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87"/>
      <c r="AB170" s="116"/>
      <c r="AC170" s="314"/>
    </row>
    <row r="171" spans="1:29" ht="15.75" customHeight="1">
      <c r="A171" s="317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19"/>
      <c r="X171" s="123"/>
      <c r="Y171" s="300"/>
      <c r="Z171" s="301"/>
      <c r="AA171" s="187"/>
      <c r="AB171" s="116"/>
      <c r="AC171" s="314"/>
    </row>
    <row r="172" spans="1:29" ht="15.75" customHeight="1">
      <c r="A172" s="317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87"/>
      <c r="AB172" s="116"/>
      <c r="AC172" s="314"/>
    </row>
    <row r="173" spans="1:29" ht="15.75" customHeight="1">
      <c r="A173" s="317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8"/>
      <c r="AB173" s="133"/>
      <c r="AC173" s="314"/>
    </row>
    <row r="174" spans="1:29" ht="15.75" customHeight="1" thickBot="1">
      <c r="A174" s="318"/>
      <c r="B174" s="144" t="s">
        <v>124</v>
      </c>
      <c r="C174" s="295"/>
      <c r="D174" s="295"/>
      <c r="E174" s="145"/>
      <c r="F174" s="182"/>
      <c r="G174" s="146"/>
      <c r="H174" s="75"/>
      <c r="I174" s="147">
        <f t="shared" ref="I174:J174" si="50">AVERAGE(I158:I173)</f>
        <v>3.3333333333333335</v>
      </c>
      <c r="J174" s="148">
        <f t="shared" si="50"/>
        <v>3500</v>
      </c>
      <c r="K174" s="149">
        <f t="shared" ref="K174" si="51">J174/I174</f>
        <v>1050</v>
      </c>
      <c r="L174" s="147">
        <f t="shared" ref="L174:M174" si="52">AVERAGE(L158:L173)</f>
        <v>3.3333333333333335</v>
      </c>
      <c r="M174" s="148">
        <f t="shared" si="52"/>
        <v>3050.78708632284</v>
      </c>
      <c r="N174" s="149">
        <f>M174/L174</f>
        <v>915.23612589685195</v>
      </c>
      <c r="O174" s="150">
        <f>L174-I174</f>
        <v>0</v>
      </c>
      <c r="P174" s="151">
        <f>N174-K174</f>
        <v>-134.76387410314805</v>
      </c>
      <c r="Q174" s="152">
        <f>N174/K174</f>
        <v>0.87165345323509713</v>
      </c>
      <c r="R174" s="310"/>
      <c r="S174" s="153">
        <f>S158</f>
        <v>0.70833333333333337</v>
      </c>
      <c r="T174" s="154">
        <f>INDEX(T158:T173,COUNTA(T158:T173))</f>
        <v>1.0010300925925926</v>
      </c>
      <c r="U174" s="155"/>
      <c r="V174" s="181"/>
      <c r="W174" s="182"/>
      <c r="X174" s="149"/>
      <c r="Y174" s="296"/>
      <c r="Z174" s="297"/>
      <c r="AA174" s="189">
        <f>M174-J174</f>
        <v>-449.21291367716003</v>
      </c>
      <c r="AB174" s="152">
        <f>M174/J174</f>
        <v>0.87165345323509713</v>
      </c>
      <c r="AC174" s="315"/>
    </row>
    <row r="176" spans="1:29">
      <c r="Y176" s="294" t="s">
        <v>165</v>
      </c>
      <c r="Z176" s="294"/>
    </row>
    <row r="177" spans="25:26">
      <c r="Y177" s="294" t="s">
        <v>166</v>
      </c>
      <c r="Z177" s="294"/>
    </row>
    <row r="178" spans="25:26">
      <c r="Y178" s="294" t="s">
        <v>167</v>
      </c>
      <c r="Z178" s="294"/>
    </row>
    <row r="179" spans="25:26">
      <c r="Y179" s="294" t="s">
        <v>168</v>
      </c>
      <c r="Z179" s="294"/>
    </row>
    <row r="180" spans="25:26">
      <c r="Y180" s="294" t="s">
        <v>169</v>
      </c>
      <c r="Z180" s="294"/>
    </row>
    <row r="181" spans="25:26">
      <c r="Y181" s="294" t="s">
        <v>170</v>
      </c>
      <c r="Z181" s="294"/>
    </row>
    <row r="182" spans="25:26">
      <c r="Y182" s="294" t="s">
        <v>171</v>
      </c>
      <c r="Z182" s="294"/>
    </row>
    <row r="183" spans="25:26">
      <c r="Y183" s="294" t="s">
        <v>172</v>
      </c>
      <c r="Z183" s="294"/>
    </row>
    <row r="184" spans="25:26">
      <c r="Y184" s="294" t="s">
        <v>173</v>
      </c>
      <c r="Z184" s="294"/>
    </row>
    <row r="185" spans="25:26">
      <c r="Y185" s="294" t="s">
        <v>174</v>
      </c>
      <c r="Z185" s="294"/>
    </row>
    <row r="186" spans="25:26">
      <c r="Y186" s="294" t="s">
        <v>175</v>
      </c>
      <c r="Z186" s="294"/>
    </row>
    <row r="187" spans="25:26">
      <c r="Y187" s="294" t="s">
        <v>176</v>
      </c>
      <c r="Z187" s="294"/>
    </row>
    <row r="188" spans="25:26">
      <c r="Y188" s="294" t="s">
        <v>177</v>
      </c>
      <c r="Z188" s="294"/>
    </row>
  </sheetData>
  <mergeCells count="415"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74">
    <cfRule type="cellIs" dxfId="530" priority="1" operator="greaterThan">
      <formula>0</formula>
    </cfRule>
  </conditionalFormatting>
  <conditionalFormatting sqref="P5:P174 AA5:AA174">
    <cfRule type="cellIs" dxfId="529" priority="4" operator="lessThan">
      <formula>0</formula>
    </cfRule>
  </conditionalFormatting>
  <conditionalFormatting sqref="Q5:Q174 AB5:AB174">
    <cfRule type="cellIs" dxfId="528" priority="2" operator="greaterThan">
      <formula>1</formula>
    </cfRule>
    <cfRule type="cellIs" dxfId="527" priority="3" operator="lessThan">
      <formula>0.8</formula>
    </cfRule>
  </conditionalFormatting>
  <conditionalFormatting sqref="AC5:AC6 R5:R174 AC90:AC95">
    <cfRule type="cellIs" dxfId="526" priority="5" operator="lessThan">
      <formula>0.8</formula>
    </cfRule>
  </conditionalFormatting>
  <conditionalFormatting sqref="AC12:AC20">
    <cfRule type="cellIs" dxfId="525" priority="14" operator="lessThan">
      <formula>0.8</formula>
    </cfRule>
  </conditionalFormatting>
  <conditionalFormatting sqref="AC22:AC27">
    <cfRule type="cellIs" dxfId="524" priority="13" operator="lessThan">
      <formula>0.8</formula>
    </cfRule>
  </conditionalFormatting>
  <conditionalFormatting sqref="AC39">
    <cfRule type="cellIs" dxfId="523" priority="12" operator="lessThan">
      <formula>0.8</formula>
    </cfRule>
  </conditionalFormatting>
  <conditionalFormatting sqref="AC56">
    <cfRule type="cellIs" dxfId="522" priority="7" operator="lessThan">
      <formula>0.8</formula>
    </cfRule>
  </conditionalFormatting>
  <conditionalFormatting sqref="AC73:AC78">
    <cfRule type="cellIs" dxfId="521" priority="6" operator="lessThan">
      <formula>0.8</formula>
    </cfRule>
  </conditionalFormatting>
  <conditionalFormatting sqref="AC107">
    <cfRule type="cellIs" dxfId="520" priority="11" operator="lessThan">
      <formula>0.8</formula>
    </cfRule>
  </conditionalFormatting>
  <conditionalFormatting sqref="AC124">
    <cfRule type="cellIs" dxfId="519" priority="10" operator="lessThan">
      <formula>0.8</formula>
    </cfRule>
  </conditionalFormatting>
  <conditionalFormatting sqref="AC141">
    <cfRule type="cellIs" dxfId="518" priority="9" operator="lessThan">
      <formula>0.8</formula>
    </cfRule>
  </conditionalFormatting>
  <conditionalFormatting sqref="AC158:AC163">
    <cfRule type="cellIs" dxfId="517" priority="8" operator="lessThan">
      <formula>0.8</formula>
    </cfRule>
  </conditionalFormatting>
  <dataValidations count="1">
    <dataValidation type="list" allowBlank="1" showInputMessage="1" showErrorMessage="1" sqref="Y5:Z174" xr:uid="{FBDCD632-A25B-4C2B-88FA-768731DB21E9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4F0ED-AA20-4F03-9C86-9A7270655EB2}">
  <sheetPr>
    <tabColor theme="8" tint="0.59999389629810485"/>
    <pageSetUpPr fitToPage="1"/>
  </sheetPr>
  <dimension ref="A1:AK120"/>
  <sheetViews>
    <sheetView zoomScale="85" zoomScaleNormal="85" workbookViewId="0">
      <pane ySplit="4" topLeftCell="A5" activePane="bottomLeft" state="frozen"/>
      <selection pane="bottomLeft" activeCell="H41" sqref="H41"/>
      <selection activeCell="H41" sqref="H41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SUM(F5:F106)</f>
        <v>48523</v>
      </c>
      <c r="E1" s="94" t="s">
        <v>4</v>
      </c>
      <c r="F1" s="95">
        <f>SUM(G5:G106)</f>
        <v>2565623.2199999993</v>
      </c>
      <c r="G1" s="96" t="s">
        <v>85</v>
      </c>
      <c r="H1" s="97">
        <f>L21+L38+L55+L72+L89+L106</f>
        <v>111.08333333333333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46011</v>
      </c>
      <c r="B2" s="353"/>
      <c r="C2" s="98" t="s">
        <v>41</v>
      </c>
      <c r="D2" s="99">
        <f>AVERAGE(N21,N38,N55,N72,N89,N106)</f>
        <v>161.97926717466495</v>
      </c>
      <c r="E2" s="99" t="s">
        <v>92</v>
      </c>
      <c r="F2" s="100">
        <f>F1/D1</f>
        <v>52.874373389938775</v>
      </c>
      <c r="G2" s="101" t="s">
        <v>93</v>
      </c>
      <c r="H2" s="102">
        <f>COUNT(H5:H106)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SUM(Y21+Y38+Y55+Y72+Y89+Y106)</f>
        <v>0</v>
      </c>
      <c r="Z2" s="195">
        <f>SUM(Z21+Z38+Z55+Z72+Z89+Z106)</f>
        <v>0</v>
      </c>
      <c r="AA2" s="398"/>
      <c r="AB2" s="399"/>
      <c r="AC2" s="196">
        <f t="shared" ref="AC2:AD2" si="0">SUM(AC21+AC38+AC55+AC72+AC89+AC106)</f>
        <v>0</v>
      </c>
      <c r="AD2" s="197">
        <f t="shared" si="0"/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16" t="s">
        <v>185</v>
      </c>
      <c r="B5" s="120" t="s">
        <v>195</v>
      </c>
      <c r="C5" s="383" t="s">
        <v>196</v>
      </c>
      <c r="D5" s="383"/>
      <c r="E5" s="162">
        <v>19.7</v>
      </c>
      <c r="F5" s="166">
        <v>2913</v>
      </c>
      <c r="G5" s="163">
        <f t="shared" ref="G5:G10" si="1">E5*F5</f>
        <v>57386.1</v>
      </c>
      <c r="H5" s="164"/>
      <c r="I5" s="165">
        <v>13</v>
      </c>
      <c r="J5" s="166">
        <v>1200</v>
      </c>
      <c r="K5" s="167">
        <f>J5/I5</f>
        <v>92.307692307692307</v>
      </c>
      <c r="L5" s="168">
        <v>13</v>
      </c>
      <c r="M5" s="166">
        <f t="shared" ref="M5:M10" si="2">F5/V5*60</f>
        <v>1077.7800616649538</v>
      </c>
      <c r="N5" s="167">
        <f t="shared" ref="N5:N10" si="3">M5/L5</f>
        <v>82.906158589611834</v>
      </c>
      <c r="O5" s="169">
        <f t="shared" ref="O5:O10" si="4">L5-I5</f>
        <v>0</v>
      </c>
      <c r="P5" s="170">
        <f t="shared" ref="P5:P10" si="5">N5-K5</f>
        <v>-9.4015337180804721</v>
      </c>
      <c r="Q5" s="171">
        <f t="shared" ref="Q5:Q10" si="6">N5/K5</f>
        <v>0.89815005138746151</v>
      </c>
      <c r="R5" s="308">
        <f>Q21</f>
        <v>0.88890746256679465</v>
      </c>
      <c r="S5" s="172">
        <v>0.16666666666666666</v>
      </c>
      <c r="T5" s="173">
        <v>0.2792824074074074</v>
      </c>
      <c r="U5" s="174"/>
      <c r="V5" s="175">
        <v>162.16666666666666</v>
      </c>
      <c r="W5" s="208"/>
      <c r="X5" s="167"/>
      <c r="Y5" s="202"/>
      <c r="Z5" s="203"/>
      <c r="AA5" s="311"/>
      <c r="AB5" s="312"/>
      <c r="AC5" s="202"/>
      <c r="AD5" s="203"/>
      <c r="AE5" s="311"/>
      <c r="AF5" s="312"/>
      <c r="AG5" s="311"/>
      <c r="AH5" s="312"/>
      <c r="AI5" s="204">
        <f t="shared" ref="AI5:AI10" si="7">M5-J5</f>
        <v>-122.21993833504621</v>
      </c>
      <c r="AJ5" s="143">
        <f t="shared" ref="AJ5:AJ10" si="8">M5/J5</f>
        <v>0.89815005138746151</v>
      </c>
      <c r="AK5" s="384">
        <f>AJ21</f>
        <v>0.88890746256679465</v>
      </c>
    </row>
    <row r="6" spans="1:37" ht="15.75" customHeight="1">
      <c r="A6" s="317"/>
      <c r="B6" s="106" t="s">
        <v>191</v>
      </c>
      <c r="C6" s="382" t="s">
        <v>192</v>
      </c>
      <c r="D6" s="382"/>
      <c r="E6" s="107">
        <v>77.34</v>
      </c>
      <c r="F6" s="108">
        <v>1791</v>
      </c>
      <c r="G6" s="109">
        <f t="shared" si="1"/>
        <v>138515.94</v>
      </c>
      <c r="H6" s="26"/>
      <c r="I6" s="110">
        <v>25</v>
      </c>
      <c r="J6" s="111">
        <v>2000</v>
      </c>
      <c r="K6" s="112">
        <f t="shared" ref="K6:K44" si="9">J6/I6</f>
        <v>80</v>
      </c>
      <c r="L6" s="113">
        <v>25</v>
      </c>
      <c r="M6" s="111">
        <f t="shared" si="2"/>
        <v>1775.7091710272637</v>
      </c>
      <c r="N6" s="112">
        <f t="shared" si="3"/>
        <v>71.028366841090545</v>
      </c>
      <c r="O6" s="114">
        <f t="shared" si="4"/>
        <v>0</v>
      </c>
      <c r="P6" s="115">
        <f t="shared" si="5"/>
        <v>-8.9716331589094551</v>
      </c>
      <c r="Q6" s="116">
        <f t="shared" si="6"/>
        <v>0.88785458551363183</v>
      </c>
      <c r="R6" s="309"/>
      <c r="S6" s="47">
        <v>0.28297453703703701</v>
      </c>
      <c r="T6" s="48">
        <v>0.32500000000000001</v>
      </c>
      <c r="U6" s="117">
        <v>5.3166666666666451</v>
      </c>
      <c r="V6" s="118">
        <v>60.516666666666723</v>
      </c>
      <c r="W6" s="119"/>
      <c r="X6" s="123"/>
      <c r="Y6" s="106"/>
      <c r="Z6" s="205"/>
      <c r="AA6" s="300"/>
      <c r="AB6" s="301"/>
      <c r="AC6" s="106"/>
      <c r="AD6" s="205"/>
      <c r="AE6" s="300"/>
      <c r="AF6" s="301"/>
      <c r="AG6" s="300"/>
      <c r="AH6" s="301"/>
      <c r="AI6" s="124">
        <f t="shared" si="7"/>
        <v>-224.29082897273634</v>
      </c>
      <c r="AJ6" s="116">
        <f t="shared" si="8"/>
        <v>0.88785458551363183</v>
      </c>
      <c r="AK6" s="380"/>
    </row>
    <row r="7" spans="1:37" ht="15.75" customHeight="1">
      <c r="A7" s="317"/>
      <c r="B7" s="106" t="s">
        <v>186</v>
      </c>
      <c r="C7" s="382" t="s">
        <v>187</v>
      </c>
      <c r="D7" s="382"/>
      <c r="E7" s="107">
        <v>56.77</v>
      </c>
      <c r="F7" s="108">
        <v>3681</v>
      </c>
      <c r="G7" s="109">
        <f t="shared" si="1"/>
        <v>208970.37000000002</v>
      </c>
      <c r="H7" s="26"/>
      <c r="I7" s="110">
        <v>25</v>
      </c>
      <c r="J7" s="111">
        <v>2000</v>
      </c>
      <c r="K7" s="112">
        <f t="shared" si="9"/>
        <v>80</v>
      </c>
      <c r="L7" s="113">
        <v>25</v>
      </c>
      <c r="M7" s="111">
        <f t="shared" si="2"/>
        <v>1775.4019292604498</v>
      </c>
      <c r="N7" s="112">
        <f t="shared" si="3"/>
        <v>71.016077170417987</v>
      </c>
      <c r="O7" s="114">
        <f t="shared" si="4"/>
        <v>0</v>
      </c>
      <c r="P7" s="115">
        <f t="shared" si="5"/>
        <v>-8.9839228295820135</v>
      </c>
      <c r="Q7" s="116">
        <f t="shared" si="6"/>
        <v>0.88770096463022485</v>
      </c>
      <c r="R7" s="309"/>
      <c r="S7" s="47">
        <v>0.32847222222222222</v>
      </c>
      <c r="T7" s="48">
        <v>0.41486111111111112</v>
      </c>
      <c r="U7" s="117">
        <v>4.9999999999999822</v>
      </c>
      <c r="V7" s="118">
        <v>124.40000000000002</v>
      </c>
      <c r="W7" s="119"/>
      <c r="X7" s="123"/>
      <c r="Y7" s="106"/>
      <c r="Z7" s="205"/>
      <c r="AA7" s="300"/>
      <c r="AB7" s="301"/>
      <c r="AC7" s="106"/>
      <c r="AD7" s="205"/>
      <c r="AE7" s="300"/>
      <c r="AF7" s="301"/>
      <c r="AG7" s="300"/>
      <c r="AH7" s="301"/>
      <c r="AI7" s="124">
        <f t="shared" si="7"/>
        <v>-224.59807073955017</v>
      </c>
      <c r="AJ7" s="116">
        <f t="shared" si="8"/>
        <v>0.88770096463022496</v>
      </c>
      <c r="AK7" s="380"/>
    </row>
    <row r="8" spans="1:37" ht="15.75" customHeight="1">
      <c r="A8" s="317"/>
      <c r="B8" s="106" t="s">
        <v>188</v>
      </c>
      <c r="C8" s="382" t="s">
        <v>189</v>
      </c>
      <c r="D8" s="382"/>
      <c r="E8" s="107">
        <v>24.07</v>
      </c>
      <c r="F8" s="108">
        <v>1080</v>
      </c>
      <c r="G8" s="109">
        <f t="shared" si="1"/>
        <v>25995.599999999999</v>
      </c>
      <c r="H8" s="26"/>
      <c r="I8" s="110">
        <v>20</v>
      </c>
      <c r="J8" s="111">
        <v>2600</v>
      </c>
      <c r="K8" s="112">
        <f t="shared" si="9"/>
        <v>130</v>
      </c>
      <c r="L8" s="113">
        <v>20</v>
      </c>
      <c r="M8" s="111">
        <f t="shared" si="2"/>
        <v>2306.0498220640575</v>
      </c>
      <c r="N8" s="112">
        <f t="shared" si="3"/>
        <v>115.30249110320287</v>
      </c>
      <c r="O8" s="114">
        <f t="shared" si="4"/>
        <v>0</v>
      </c>
      <c r="P8" s="115">
        <f t="shared" si="5"/>
        <v>-14.697508896797132</v>
      </c>
      <c r="Q8" s="116">
        <f t="shared" si="6"/>
        <v>0.88694223925540672</v>
      </c>
      <c r="R8" s="309"/>
      <c r="S8" s="47">
        <v>0.41805555555555557</v>
      </c>
      <c r="T8" s="48">
        <v>0.43756944444444446</v>
      </c>
      <c r="U8" s="117">
        <v>4.5999999999999996</v>
      </c>
      <c r="V8" s="118">
        <v>28.099999999999994</v>
      </c>
      <c r="W8" s="119">
        <v>0.43756944444444446</v>
      </c>
      <c r="X8" s="123">
        <v>0.47734953703703703</v>
      </c>
      <c r="Y8" s="106"/>
      <c r="Z8" s="205"/>
      <c r="AA8" s="300"/>
      <c r="AB8" s="301"/>
      <c r="AC8" s="106"/>
      <c r="AD8" s="205"/>
      <c r="AE8" s="300"/>
      <c r="AF8" s="301"/>
      <c r="AG8" s="300"/>
      <c r="AH8" s="301"/>
      <c r="AI8" s="124">
        <f t="shared" si="7"/>
        <v>-293.95017793594252</v>
      </c>
      <c r="AJ8" s="116">
        <f t="shared" si="8"/>
        <v>0.88694223925540672</v>
      </c>
      <c r="AK8" s="380"/>
    </row>
    <row r="9" spans="1:37" ht="15.75" customHeight="1">
      <c r="A9" s="317"/>
      <c r="B9" s="106" t="s">
        <v>188</v>
      </c>
      <c r="C9" s="382" t="s">
        <v>190</v>
      </c>
      <c r="D9" s="382"/>
      <c r="E9" s="107">
        <v>29.97</v>
      </c>
      <c r="F9" s="108">
        <v>2330</v>
      </c>
      <c r="G9" s="109">
        <f t="shared" si="1"/>
        <v>69830.099999999991</v>
      </c>
      <c r="H9" s="13"/>
      <c r="I9" s="110">
        <v>20</v>
      </c>
      <c r="J9" s="111">
        <v>2600</v>
      </c>
      <c r="K9" s="112">
        <f t="shared" si="9"/>
        <v>130</v>
      </c>
      <c r="L9" s="126">
        <v>20</v>
      </c>
      <c r="M9" s="111">
        <f t="shared" si="2"/>
        <v>2306.2963981303242</v>
      </c>
      <c r="N9" s="112">
        <f t="shared" si="3"/>
        <v>115.31481990651621</v>
      </c>
      <c r="O9" s="114">
        <f t="shared" si="4"/>
        <v>0</v>
      </c>
      <c r="P9" s="115">
        <f t="shared" si="5"/>
        <v>-14.685180093483794</v>
      </c>
      <c r="Q9" s="116">
        <f t="shared" si="6"/>
        <v>0.88703707620397076</v>
      </c>
      <c r="R9" s="309"/>
      <c r="S9" s="47">
        <v>0.47734953703703703</v>
      </c>
      <c r="T9" s="48">
        <v>0.51944444444444449</v>
      </c>
      <c r="U9" s="117">
        <v>57.28333333333331</v>
      </c>
      <c r="V9" s="118">
        <v>60.616666666666738</v>
      </c>
      <c r="W9" s="119"/>
      <c r="X9" s="123"/>
      <c r="Y9" s="106"/>
      <c r="Z9" s="205"/>
      <c r="AA9" s="300"/>
      <c r="AB9" s="301"/>
      <c r="AC9" s="106"/>
      <c r="AD9" s="205"/>
      <c r="AE9" s="300"/>
      <c r="AF9" s="301"/>
      <c r="AG9" s="300"/>
      <c r="AH9" s="301"/>
      <c r="AI9" s="124">
        <f t="shared" si="7"/>
        <v>-293.70360186967582</v>
      </c>
      <c r="AJ9" s="116">
        <f t="shared" si="8"/>
        <v>0.88703707620397088</v>
      </c>
      <c r="AK9" s="380"/>
    </row>
    <row r="10" spans="1:37" ht="15.75" customHeight="1">
      <c r="A10" s="317"/>
      <c r="B10" s="106" t="s">
        <v>191</v>
      </c>
      <c r="C10" s="382" t="s">
        <v>193</v>
      </c>
      <c r="D10" s="382"/>
      <c r="E10" s="107">
        <v>59.52</v>
      </c>
      <c r="F10" s="108">
        <v>3461</v>
      </c>
      <c r="G10" s="129">
        <f t="shared" si="1"/>
        <v>205998.72</v>
      </c>
      <c r="H10" s="130"/>
      <c r="I10" s="110">
        <v>25</v>
      </c>
      <c r="J10" s="111">
        <v>2000</v>
      </c>
      <c r="K10" s="112">
        <f t="shared" si="9"/>
        <v>80</v>
      </c>
      <c r="L10" s="113">
        <v>25</v>
      </c>
      <c r="M10" s="111">
        <f t="shared" si="2"/>
        <v>1781.2151536812025</v>
      </c>
      <c r="N10" s="112">
        <f t="shared" si="3"/>
        <v>71.248606147248097</v>
      </c>
      <c r="O10" s="114">
        <f t="shared" si="4"/>
        <v>0</v>
      </c>
      <c r="P10" s="115">
        <f t="shared" si="5"/>
        <v>-8.7513938527519031</v>
      </c>
      <c r="Q10" s="116">
        <f t="shared" si="6"/>
        <v>0.89060757684060121</v>
      </c>
      <c r="R10" s="309"/>
      <c r="S10" s="47">
        <v>0.523900462962963</v>
      </c>
      <c r="T10" s="48">
        <v>0.60486111111111107</v>
      </c>
      <c r="U10" s="117">
        <v>6.4166666666666572</v>
      </c>
      <c r="V10" s="118">
        <v>116.58333333333323</v>
      </c>
      <c r="W10" s="119"/>
      <c r="X10" s="123"/>
      <c r="Y10" s="106"/>
      <c r="Z10" s="205"/>
      <c r="AA10" s="300"/>
      <c r="AB10" s="301"/>
      <c r="AC10" s="106"/>
      <c r="AD10" s="205"/>
      <c r="AE10" s="300"/>
      <c r="AF10" s="301"/>
      <c r="AG10" s="300"/>
      <c r="AH10" s="301"/>
      <c r="AI10" s="124">
        <f t="shared" si="7"/>
        <v>-218.78484631879746</v>
      </c>
      <c r="AJ10" s="116">
        <f t="shared" si="8"/>
        <v>0.89060757684060132</v>
      </c>
      <c r="AK10" s="380"/>
    </row>
    <row r="11" spans="1:37" ht="15.75" customHeight="1">
      <c r="A11" s="317"/>
      <c r="B11" s="106"/>
      <c r="C11" s="382"/>
      <c r="D11" s="382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47"/>
      <c r="T11" s="48"/>
      <c r="U11" s="117"/>
      <c r="V11" s="118"/>
      <c r="W11" s="119"/>
      <c r="X11" s="123"/>
      <c r="Y11" s="106"/>
      <c r="Z11" s="205"/>
      <c r="AA11" s="300"/>
      <c r="AB11" s="301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17"/>
      <c r="B12" s="106"/>
      <c r="C12" s="382"/>
      <c r="D12" s="382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47"/>
      <c r="T12" s="48"/>
      <c r="U12" s="117"/>
      <c r="V12" s="118"/>
      <c r="W12" s="119"/>
      <c r="X12" s="123"/>
      <c r="Y12" s="106"/>
      <c r="Z12" s="205"/>
      <c r="AA12" s="300"/>
      <c r="AB12" s="301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17"/>
      <c r="B13" s="106"/>
      <c r="C13" s="382"/>
      <c r="D13" s="382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47"/>
      <c r="T13" s="48"/>
      <c r="U13" s="117"/>
      <c r="V13" s="118"/>
      <c r="W13" s="119"/>
      <c r="X13" s="123"/>
      <c r="Y13" s="106"/>
      <c r="Z13" s="205"/>
      <c r="AA13" s="300"/>
      <c r="AB13" s="301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17"/>
      <c r="B14" s="106"/>
      <c r="C14" s="382"/>
      <c r="D14" s="382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47"/>
      <c r="T14" s="48"/>
      <c r="U14" s="117"/>
      <c r="V14" s="118"/>
      <c r="W14" s="119"/>
      <c r="X14" s="123"/>
      <c r="Y14" s="106"/>
      <c r="Z14" s="205"/>
      <c r="AA14" s="300"/>
      <c r="AB14" s="301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17"/>
      <c r="B15" s="106"/>
      <c r="C15" s="382"/>
      <c r="D15" s="382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47"/>
      <c r="T15" s="48"/>
      <c r="U15" s="117"/>
      <c r="V15" s="118"/>
      <c r="W15" s="119"/>
      <c r="X15" s="123"/>
      <c r="Y15" s="106"/>
      <c r="Z15" s="205"/>
      <c r="AA15" s="300"/>
      <c r="AB15" s="301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17"/>
      <c r="B16" s="106"/>
      <c r="C16" s="382"/>
      <c r="D16" s="382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47"/>
      <c r="T16" s="48"/>
      <c r="U16" s="117"/>
      <c r="V16" s="118"/>
      <c r="W16" s="119"/>
      <c r="X16" s="123"/>
      <c r="Y16" s="106"/>
      <c r="Z16" s="205"/>
      <c r="AA16" s="300"/>
      <c r="AB16" s="301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17"/>
      <c r="B17" s="106"/>
      <c r="C17" s="382"/>
      <c r="D17" s="382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47"/>
      <c r="T17" s="48"/>
      <c r="U17" s="117"/>
      <c r="V17" s="118"/>
      <c r="W17" s="119"/>
      <c r="X17" s="123"/>
      <c r="Y17" s="106"/>
      <c r="Z17" s="205"/>
      <c r="AA17" s="300"/>
      <c r="AB17" s="301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17"/>
      <c r="B18" s="106"/>
      <c r="C18" s="382"/>
      <c r="D18" s="382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47"/>
      <c r="T18" s="48"/>
      <c r="U18" s="117"/>
      <c r="V18" s="118"/>
      <c r="W18" s="119"/>
      <c r="X18" s="123"/>
      <c r="Y18" s="106"/>
      <c r="Z18" s="205"/>
      <c r="AA18" s="300"/>
      <c r="AB18" s="301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17"/>
      <c r="B19" s="106"/>
      <c r="C19" s="382"/>
      <c r="D19" s="382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47"/>
      <c r="T19" s="48"/>
      <c r="U19" s="117"/>
      <c r="V19" s="118"/>
      <c r="W19" s="119"/>
      <c r="X19" s="123"/>
      <c r="Y19" s="106"/>
      <c r="Z19" s="205"/>
      <c r="AA19" s="300"/>
      <c r="AB19" s="301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17"/>
      <c r="B20" s="106"/>
      <c r="C20" s="382"/>
      <c r="D20" s="382"/>
      <c r="E20" s="209"/>
      <c r="F20" s="10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47"/>
      <c r="T20" s="48"/>
      <c r="U20" s="140"/>
      <c r="V20" s="118"/>
      <c r="W20" s="119"/>
      <c r="X20" s="123"/>
      <c r="Y20" s="106"/>
      <c r="Z20" s="205"/>
      <c r="AA20" s="300"/>
      <c r="AB20" s="301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ht="15.75" customHeight="1" thickBot="1">
      <c r="A21" s="318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10">AVERAGE(I5:I20)</f>
        <v>21.333333333333332</v>
      </c>
      <c r="J21" s="148">
        <f t="shared" si="10"/>
        <v>2066.6666666666665</v>
      </c>
      <c r="K21" s="149">
        <f t="shared" ref="K21" si="11">J21/I21</f>
        <v>96.875</v>
      </c>
      <c r="L21" s="147">
        <f t="shared" ref="L21:M21" si="12">AVERAGE(L5:L20)</f>
        <v>21.333333333333332</v>
      </c>
      <c r="M21" s="148">
        <f t="shared" si="12"/>
        <v>1837.075422638042</v>
      </c>
      <c r="N21" s="149">
        <f t="shared" ref="N21:N30" si="13">M21/L21</f>
        <v>86.112910436158231</v>
      </c>
      <c r="O21" s="150">
        <f t="shared" ref="O21:O30" si="14">L21-I21</f>
        <v>0</v>
      </c>
      <c r="P21" s="151">
        <f t="shared" ref="P21:P30" si="15">N21-K21</f>
        <v>-10.762089563841769</v>
      </c>
      <c r="Q21" s="152">
        <f t="shared" ref="Q21:Q30" si="16">N21/K21</f>
        <v>0.88890746256679465</v>
      </c>
      <c r="R21" s="310"/>
      <c r="S21" s="153">
        <f>S5</f>
        <v>0.16666666666666666</v>
      </c>
      <c r="T21" s="154">
        <f>INDEX(T5:T20,COUNTA(T5:T20))</f>
        <v>0.60486111111111107</v>
      </c>
      <c r="U21" s="155"/>
      <c r="V21" s="181"/>
      <c r="W21" s="182"/>
      <c r="X21" s="149"/>
      <c r="Y21" s="206">
        <f>SUM(Y5:Y20)</f>
        <v>0</v>
      </c>
      <c r="Z21" s="207">
        <f>SUM(Z5:Z20)</f>
        <v>0</v>
      </c>
      <c r="AA21" s="296"/>
      <c r="AB21" s="297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183">
        <f t="shared" ref="AI21:AI30" si="17">M21-J21</f>
        <v>-229.59124402862449</v>
      </c>
      <c r="AJ21" s="152">
        <f t="shared" ref="AJ21:AJ30" si="18">M21/J21</f>
        <v>0.88890746256679465</v>
      </c>
      <c r="AK21" s="381"/>
    </row>
    <row r="22" spans="1:37" ht="15.75" customHeight="1">
      <c r="A22" s="302" t="s">
        <v>194</v>
      </c>
      <c r="B22" s="161" t="s">
        <v>209</v>
      </c>
      <c r="C22" s="306" t="s">
        <v>212</v>
      </c>
      <c r="D22" s="307"/>
      <c r="E22" s="162">
        <v>32.06</v>
      </c>
      <c r="F22" s="174">
        <v>596</v>
      </c>
      <c r="G22" s="163">
        <f t="shared" ref="G22:G30" si="19">E22*F22</f>
        <v>19107.760000000002</v>
      </c>
      <c r="H22" s="164"/>
      <c r="I22" s="168">
        <v>19</v>
      </c>
      <c r="J22" s="166">
        <v>3600</v>
      </c>
      <c r="K22" s="167">
        <f>J22/I22</f>
        <v>189.47368421052633</v>
      </c>
      <c r="L22" s="168">
        <v>19</v>
      </c>
      <c r="M22" s="166">
        <f t="shared" ref="M22:M30" si="20">F22/V22*60</f>
        <v>3173.964497041412</v>
      </c>
      <c r="N22" s="167">
        <f t="shared" si="13"/>
        <v>167.05076300217956</v>
      </c>
      <c r="O22" s="169">
        <f t="shared" si="14"/>
        <v>0</v>
      </c>
      <c r="P22" s="170">
        <f t="shared" si="15"/>
        <v>-22.422921208346764</v>
      </c>
      <c r="Q22" s="171">
        <f t="shared" si="16"/>
        <v>0.88165680473372543</v>
      </c>
      <c r="R22" s="308">
        <f>Q38</f>
        <v>0.88547977775285347</v>
      </c>
      <c r="S22" s="172">
        <v>0.25</v>
      </c>
      <c r="T22" s="173">
        <v>0.25782407407407409</v>
      </c>
      <c r="U22" s="174"/>
      <c r="V22" s="175">
        <v>11.266666666666696</v>
      </c>
      <c r="W22" s="103"/>
      <c r="X22" s="104"/>
      <c r="Y22" s="202"/>
      <c r="Z22" s="203"/>
      <c r="AA22" s="311"/>
      <c r="AB22" s="312"/>
      <c r="AC22" s="202"/>
      <c r="AD22" s="203"/>
      <c r="AE22" s="311"/>
      <c r="AF22" s="312"/>
      <c r="AG22" s="311"/>
      <c r="AH22" s="312"/>
      <c r="AI22" s="121">
        <f t="shared" si="17"/>
        <v>-426.03550295858804</v>
      </c>
      <c r="AJ22" s="171">
        <f t="shared" si="18"/>
        <v>0.88165680473372554</v>
      </c>
      <c r="AK22" s="379">
        <f>AJ38</f>
        <v>0.88547977775285347</v>
      </c>
    </row>
    <row r="23" spans="1:37" ht="15.75" customHeight="1">
      <c r="A23" s="303"/>
      <c r="B23" s="178" t="s">
        <v>209</v>
      </c>
      <c r="C23" s="298" t="s">
        <v>210</v>
      </c>
      <c r="D23" s="299"/>
      <c r="E23" s="107">
        <v>71.84</v>
      </c>
      <c r="F23" s="117">
        <v>1012</v>
      </c>
      <c r="G23" s="109">
        <f t="shared" si="19"/>
        <v>72702.080000000002</v>
      </c>
      <c r="H23" s="26"/>
      <c r="I23" s="113">
        <v>19</v>
      </c>
      <c r="J23" s="111">
        <v>1800</v>
      </c>
      <c r="K23" s="112">
        <f t="shared" si="9"/>
        <v>94.736842105263165</v>
      </c>
      <c r="L23" s="113">
        <v>19</v>
      </c>
      <c r="M23" s="111">
        <f t="shared" si="20"/>
        <v>1597.1942130644431</v>
      </c>
      <c r="N23" s="112">
        <f t="shared" si="13"/>
        <v>84.062853319181215</v>
      </c>
      <c r="O23" s="114">
        <f t="shared" si="14"/>
        <v>0</v>
      </c>
      <c r="P23" s="115">
        <f t="shared" si="15"/>
        <v>-10.673988786081949</v>
      </c>
      <c r="Q23" s="116">
        <f t="shared" si="16"/>
        <v>0.887330118369135</v>
      </c>
      <c r="R23" s="309"/>
      <c r="S23" s="47">
        <v>0.26111111111111107</v>
      </c>
      <c r="T23" s="48">
        <v>0.28751157407407407</v>
      </c>
      <c r="U23" s="117">
        <v>4.7333333333332472</v>
      </c>
      <c r="V23" s="118">
        <v>38.016666666666723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300"/>
      <c r="AH23" s="301"/>
      <c r="AI23" s="124">
        <f t="shared" si="17"/>
        <v>-202.80578693555685</v>
      </c>
      <c r="AJ23" s="116">
        <f t="shared" si="18"/>
        <v>0.88733011836913511</v>
      </c>
      <c r="AK23" s="380"/>
    </row>
    <row r="24" spans="1:37" ht="15.75" customHeight="1">
      <c r="A24" s="303"/>
      <c r="B24" s="178" t="s">
        <v>209</v>
      </c>
      <c r="C24" s="298" t="s">
        <v>211</v>
      </c>
      <c r="D24" s="299"/>
      <c r="E24" s="107">
        <v>72.400000000000006</v>
      </c>
      <c r="F24" s="117">
        <v>749</v>
      </c>
      <c r="G24" s="109">
        <f t="shared" si="19"/>
        <v>54227.600000000006</v>
      </c>
      <c r="H24" s="26"/>
      <c r="I24" s="113">
        <v>18</v>
      </c>
      <c r="J24" s="111">
        <v>1800</v>
      </c>
      <c r="K24" s="112">
        <f t="shared" si="9"/>
        <v>100</v>
      </c>
      <c r="L24" s="113">
        <v>18</v>
      </c>
      <c r="M24" s="111">
        <f t="shared" si="20"/>
        <v>1597.3933649289067</v>
      </c>
      <c r="N24" s="112">
        <f t="shared" si="13"/>
        <v>88.744075829383704</v>
      </c>
      <c r="O24" s="114">
        <f t="shared" si="14"/>
        <v>0</v>
      </c>
      <c r="P24" s="115">
        <f t="shared" si="15"/>
        <v>-11.255924170616296</v>
      </c>
      <c r="Q24" s="116">
        <f t="shared" si="16"/>
        <v>0.88744075829383706</v>
      </c>
      <c r="R24" s="309"/>
      <c r="S24" s="47">
        <v>0.29097222222222219</v>
      </c>
      <c r="T24" s="48">
        <v>0.31050925925925926</v>
      </c>
      <c r="U24" s="117">
        <v>4.9833333333332863</v>
      </c>
      <c r="V24" s="118">
        <v>28.13333333333339</v>
      </c>
      <c r="W24" s="119"/>
      <c r="X24" s="123"/>
      <c r="Y24" s="106"/>
      <c r="Z24" s="205"/>
      <c r="AA24" s="300"/>
      <c r="AB24" s="301"/>
      <c r="AC24" s="106"/>
      <c r="AD24" s="205"/>
      <c r="AE24" s="300"/>
      <c r="AF24" s="301"/>
      <c r="AG24" s="300"/>
      <c r="AH24" s="301"/>
      <c r="AI24" s="124">
        <f t="shared" si="17"/>
        <v>-202.60663507109325</v>
      </c>
      <c r="AJ24" s="116">
        <f t="shared" si="18"/>
        <v>0.88744075829383706</v>
      </c>
      <c r="AK24" s="380"/>
    </row>
    <row r="25" spans="1:37" ht="15.75" customHeight="1">
      <c r="A25" s="303"/>
      <c r="B25" s="178" t="s">
        <v>200</v>
      </c>
      <c r="C25" s="298" t="s">
        <v>208</v>
      </c>
      <c r="D25" s="299"/>
      <c r="E25" s="107">
        <v>57.3</v>
      </c>
      <c r="F25" s="117">
        <v>2203</v>
      </c>
      <c r="G25" s="109">
        <f t="shared" si="19"/>
        <v>126231.9</v>
      </c>
      <c r="H25" s="26"/>
      <c r="I25" s="113">
        <v>22</v>
      </c>
      <c r="J25" s="111">
        <v>1800</v>
      </c>
      <c r="K25" s="112">
        <f t="shared" si="9"/>
        <v>81.818181818181813</v>
      </c>
      <c r="L25" s="113">
        <v>22</v>
      </c>
      <c r="M25" s="111">
        <f t="shared" si="20"/>
        <v>1595.092518101367</v>
      </c>
      <c r="N25" s="112">
        <f t="shared" si="13"/>
        <v>72.504205368243959</v>
      </c>
      <c r="O25" s="114">
        <f t="shared" si="14"/>
        <v>0</v>
      </c>
      <c r="P25" s="115">
        <f t="shared" si="15"/>
        <v>-9.3139764499378543</v>
      </c>
      <c r="Q25" s="116">
        <f t="shared" si="16"/>
        <v>0.88616251005631508</v>
      </c>
      <c r="R25" s="309"/>
      <c r="S25" s="47">
        <v>0.31398148148148147</v>
      </c>
      <c r="T25" s="48">
        <v>0.37152777777777779</v>
      </c>
      <c r="U25" s="117">
        <v>4.9999999999999822</v>
      </c>
      <c r="V25" s="118">
        <v>82.866666666666703</v>
      </c>
      <c r="W25" s="119"/>
      <c r="X25" s="123"/>
      <c r="Y25" s="106"/>
      <c r="Z25" s="205"/>
      <c r="AA25" s="300"/>
      <c r="AB25" s="301"/>
      <c r="AC25" s="106"/>
      <c r="AD25" s="205"/>
      <c r="AE25" s="300"/>
      <c r="AF25" s="301"/>
      <c r="AG25" s="300"/>
      <c r="AH25" s="301"/>
      <c r="AI25" s="124">
        <f t="shared" si="17"/>
        <v>-204.90748189863302</v>
      </c>
      <c r="AJ25" s="116">
        <f t="shared" si="18"/>
        <v>0.88616251005631497</v>
      </c>
      <c r="AK25" s="380"/>
    </row>
    <row r="26" spans="1:37" ht="15.75" customHeight="1">
      <c r="A26" s="304"/>
      <c r="B26" s="178" t="s">
        <v>195</v>
      </c>
      <c r="C26" s="298" t="s">
        <v>214</v>
      </c>
      <c r="D26" s="299"/>
      <c r="E26" s="107">
        <v>57.73</v>
      </c>
      <c r="F26" s="117">
        <v>1053</v>
      </c>
      <c r="G26" s="109">
        <f t="shared" si="19"/>
        <v>60789.689999999995</v>
      </c>
      <c r="H26" s="13"/>
      <c r="I26" s="126">
        <v>22</v>
      </c>
      <c r="J26" s="111">
        <v>1800</v>
      </c>
      <c r="K26" s="112">
        <f t="shared" si="9"/>
        <v>81.818181818181813</v>
      </c>
      <c r="L26" s="126">
        <v>22</v>
      </c>
      <c r="M26" s="111">
        <f t="shared" si="20"/>
        <v>1596.798652064025</v>
      </c>
      <c r="N26" s="112">
        <f t="shared" si="13"/>
        <v>72.58175691200114</v>
      </c>
      <c r="O26" s="114">
        <f t="shared" si="14"/>
        <v>0</v>
      </c>
      <c r="P26" s="115">
        <f t="shared" si="15"/>
        <v>-9.2364249061806731</v>
      </c>
      <c r="Q26" s="116">
        <f t="shared" si="16"/>
        <v>0.88711036225779172</v>
      </c>
      <c r="R26" s="309"/>
      <c r="S26" s="47">
        <v>0.3753009259259259</v>
      </c>
      <c r="T26" s="48">
        <v>0.40277777777777779</v>
      </c>
      <c r="U26" s="117">
        <v>5.4333333333332767</v>
      </c>
      <c r="V26" s="118">
        <v>39.56666666666672</v>
      </c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300"/>
      <c r="AH26" s="301"/>
      <c r="AI26" s="124">
        <f t="shared" si="17"/>
        <v>-203.20134793597504</v>
      </c>
      <c r="AJ26" s="116">
        <f t="shared" si="18"/>
        <v>0.88711036225779161</v>
      </c>
      <c r="AK26" s="380"/>
    </row>
    <row r="27" spans="1:37" ht="15.75" customHeight="1">
      <c r="A27" s="304"/>
      <c r="B27" s="178" t="s">
        <v>195</v>
      </c>
      <c r="C27" s="298" t="s">
        <v>213</v>
      </c>
      <c r="D27" s="299"/>
      <c r="E27" s="107">
        <v>57.73</v>
      </c>
      <c r="F27" s="117">
        <v>925</v>
      </c>
      <c r="G27" s="129">
        <f t="shared" si="19"/>
        <v>53400.25</v>
      </c>
      <c r="H27" s="130"/>
      <c r="I27" s="113">
        <v>22</v>
      </c>
      <c r="J27" s="111">
        <v>1800</v>
      </c>
      <c r="K27" s="112">
        <f t="shared" si="9"/>
        <v>81.818181818181813</v>
      </c>
      <c r="L27" s="113">
        <v>22</v>
      </c>
      <c r="M27" s="111">
        <f t="shared" si="20"/>
        <v>1595.5917585050286</v>
      </c>
      <c r="N27" s="112">
        <f t="shared" si="13"/>
        <v>72.526898113864931</v>
      </c>
      <c r="O27" s="114">
        <f t="shared" si="14"/>
        <v>0</v>
      </c>
      <c r="P27" s="115">
        <f t="shared" si="15"/>
        <v>-9.2912837043168821</v>
      </c>
      <c r="Q27" s="116">
        <f t="shared" si="16"/>
        <v>0.88643986583612699</v>
      </c>
      <c r="R27" s="309"/>
      <c r="S27" s="47">
        <v>0.40640046296296295</v>
      </c>
      <c r="T27" s="48">
        <v>0.43055555555555558</v>
      </c>
      <c r="U27" s="117">
        <v>5.2166666666666295</v>
      </c>
      <c r="V27" s="118">
        <v>34.783333333333388</v>
      </c>
      <c r="W27" s="119">
        <v>0.43055555555555558</v>
      </c>
      <c r="X27" s="123">
        <v>0.47096064814814814</v>
      </c>
      <c r="Y27" s="106"/>
      <c r="Z27" s="205"/>
      <c r="AA27" s="300"/>
      <c r="AB27" s="301"/>
      <c r="AC27" s="106"/>
      <c r="AD27" s="205"/>
      <c r="AE27" s="300"/>
      <c r="AF27" s="301"/>
      <c r="AG27" s="300"/>
      <c r="AH27" s="301"/>
      <c r="AI27" s="124">
        <f t="shared" si="17"/>
        <v>-204.40824149497143</v>
      </c>
      <c r="AJ27" s="116">
        <f t="shared" si="18"/>
        <v>0.88643986583612699</v>
      </c>
      <c r="AK27" s="380"/>
    </row>
    <row r="28" spans="1:37" ht="15.75" customHeight="1">
      <c r="A28" s="304"/>
      <c r="B28" s="178" t="s">
        <v>191</v>
      </c>
      <c r="C28" s="298" t="s">
        <v>198</v>
      </c>
      <c r="D28" s="299"/>
      <c r="E28" s="107">
        <v>53.76</v>
      </c>
      <c r="F28" s="117">
        <v>2533</v>
      </c>
      <c r="G28" s="129">
        <f t="shared" si="19"/>
        <v>136174.07999999999</v>
      </c>
      <c r="H28" s="68"/>
      <c r="I28" s="126">
        <v>20</v>
      </c>
      <c r="J28" s="111">
        <v>2000</v>
      </c>
      <c r="K28" s="112">
        <f t="shared" si="9"/>
        <v>100</v>
      </c>
      <c r="L28" s="126">
        <v>20</v>
      </c>
      <c r="M28" s="111">
        <f t="shared" si="20"/>
        <v>1770.9846572149931</v>
      </c>
      <c r="N28" s="112">
        <f t="shared" si="13"/>
        <v>88.549232860749655</v>
      </c>
      <c r="O28" s="131">
        <f t="shared" si="14"/>
        <v>0</v>
      </c>
      <c r="P28" s="132">
        <f t="shared" si="15"/>
        <v>-11.450767139250345</v>
      </c>
      <c r="Q28" s="133">
        <f t="shared" si="16"/>
        <v>0.88549232860749649</v>
      </c>
      <c r="R28" s="309"/>
      <c r="S28" s="47">
        <v>0.47096064814814814</v>
      </c>
      <c r="T28" s="48">
        <v>0.53055555555555556</v>
      </c>
      <c r="U28" s="117">
        <v>58.183333333333287</v>
      </c>
      <c r="V28" s="118">
        <v>85.816666666666677</v>
      </c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300"/>
      <c r="AH28" s="301"/>
      <c r="AI28" s="124">
        <f t="shared" si="17"/>
        <v>-229.01534278500685</v>
      </c>
      <c r="AJ28" s="116">
        <f t="shared" si="18"/>
        <v>0.8854923286074966</v>
      </c>
      <c r="AK28" s="380"/>
    </row>
    <row r="29" spans="1:37" ht="15.75" customHeight="1">
      <c r="A29" s="304"/>
      <c r="B29" s="178" t="s">
        <v>191</v>
      </c>
      <c r="C29" s="298" t="s">
        <v>199</v>
      </c>
      <c r="D29" s="299"/>
      <c r="E29" s="107">
        <v>64.97</v>
      </c>
      <c r="F29" s="117">
        <v>847</v>
      </c>
      <c r="G29" s="129">
        <f t="shared" si="19"/>
        <v>55029.59</v>
      </c>
      <c r="H29" s="68"/>
      <c r="I29" s="126">
        <v>20</v>
      </c>
      <c r="J29" s="111">
        <v>2000</v>
      </c>
      <c r="K29" s="112">
        <f t="shared" si="9"/>
        <v>100</v>
      </c>
      <c r="L29" s="126">
        <v>20</v>
      </c>
      <c r="M29" s="111">
        <f t="shared" si="20"/>
        <v>1770.7317073170725</v>
      </c>
      <c r="N29" s="112">
        <f t="shared" si="13"/>
        <v>88.536585365853625</v>
      </c>
      <c r="O29" s="131">
        <f t="shared" si="14"/>
        <v>0</v>
      </c>
      <c r="P29" s="132">
        <f t="shared" si="15"/>
        <v>-11.463414634146375</v>
      </c>
      <c r="Q29" s="133">
        <f t="shared" si="16"/>
        <v>0.88536585365853626</v>
      </c>
      <c r="R29" s="309"/>
      <c r="S29" s="47">
        <v>0.53493055555555558</v>
      </c>
      <c r="T29" s="48">
        <v>0.55486111111111114</v>
      </c>
      <c r="U29" s="117">
        <v>6.3000000000000256</v>
      </c>
      <c r="V29" s="118">
        <v>28.70000000000001</v>
      </c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300"/>
      <c r="AH29" s="301"/>
      <c r="AI29" s="124">
        <f t="shared" si="17"/>
        <v>-229.26829268292749</v>
      </c>
      <c r="AJ29" s="116">
        <f t="shared" si="18"/>
        <v>0.88536585365853626</v>
      </c>
      <c r="AK29" s="380"/>
    </row>
    <row r="30" spans="1:37" ht="15.75" customHeight="1">
      <c r="A30" s="304"/>
      <c r="B30" s="178" t="s">
        <v>200</v>
      </c>
      <c r="C30" s="298" t="s">
        <v>201</v>
      </c>
      <c r="D30" s="299"/>
      <c r="E30" s="107">
        <v>57.3</v>
      </c>
      <c r="F30" s="117">
        <v>1210</v>
      </c>
      <c r="G30" s="129">
        <f t="shared" si="19"/>
        <v>69333</v>
      </c>
      <c r="H30" s="68"/>
      <c r="I30" s="126">
        <v>21</v>
      </c>
      <c r="J30" s="111">
        <v>2000</v>
      </c>
      <c r="K30" s="112">
        <f t="shared" si="9"/>
        <v>95.238095238095241</v>
      </c>
      <c r="L30" s="126">
        <v>21</v>
      </c>
      <c r="M30" s="111">
        <f t="shared" si="20"/>
        <v>1772.1724979658275</v>
      </c>
      <c r="N30" s="112">
        <f t="shared" si="13"/>
        <v>84.389166569801304</v>
      </c>
      <c r="O30" s="131">
        <f t="shared" si="14"/>
        <v>0</v>
      </c>
      <c r="P30" s="132">
        <f t="shared" si="15"/>
        <v>-10.848928668293937</v>
      </c>
      <c r="Q30" s="133">
        <f t="shared" si="16"/>
        <v>0.88608624898291366</v>
      </c>
      <c r="R30" s="309"/>
      <c r="S30" s="47">
        <v>0.55835648148148154</v>
      </c>
      <c r="T30" s="48">
        <v>0.58680555555555558</v>
      </c>
      <c r="U30" s="117">
        <v>5.0333333333333741</v>
      </c>
      <c r="V30" s="118">
        <v>40.966666666666626</v>
      </c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300"/>
      <c r="AH30" s="301"/>
      <c r="AI30" s="124">
        <f t="shared" si="17"/>
        <v>-227.82750203417254</v>
      </c>
      <c r="AJ30" s="116">
        <f t="shared" si="18"/>
        <v>0.88608624898291377</v>
      </c>
      <c r="AK30" s="380"/>
    </row>
    <row r="31" spans="1:37" ht="15.75" customHeight="1">
      <c r="A31" s="304"/>
      <c r="B31" s="178"/>
      <c r="C31" s="298"/>
      <c r="D31" s="299"/>
      <c r="E31" s="107"/>
      <c r="F31" s="117"/>
      <c r="G31" s="129"/>
      <c r="H31" s="68"/>
      <c r="I31" s="126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300"/>
      <c r="AH31" s="301"/>
      <c r="AI31" s="124"/>
      <c r="AJ31" s="116"/>
      <c r="AK31" s="380"/>
    </row>
    <row r="32" spans="1:37" ht="15.75" customHeight="1">
      <c r="A32" s="304"/>
      <c r="B32" s="178"/>
      <c r="C32" s="298"/>
      <c r="D32" s="299"/>
      <c r="E32" s="107"/>
      <c r="F32" s="117"/>
      <c r="G32" s="129"/>
      <c r="H32" s="68"/>
      <c r="I32" s="126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300"/>
      <c r="AH32" s="301"/>
      <c r="AI32" s="124"/>
      <c r="AJ32" s="116"/>
      <c r="AK32" s="380"/>
    </row>
    <row r="33" spans="1:37" ht="15.75" customHeight="1">
      <c r="A33" s="304"/>
      <c r="B33" s="178"/>
      <c r="C33" s="298"/>
      <c r="D33" s="299"/>
      <c r="E33" s="107"/>
      <c r="F33" s="117"/>
      <c r="G33" s="129"/>
      <c r="H33" s="68"/>
      <c r="I33" s="126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300"/>
      <c r="AH33" s="301"/>
      <c r="AI33" s="124"/>
      <c r="AJ33" s="116"/>
      <c r="AK33" s="380"/>
    </row>
    <row r="34" spans="1:37" ht="15.75" customHeight="1">
      <c r="A34" s="304"/>
      <c r="B34" s="178"/>
      <c r="C34" s="298"/>
      <c r="D34" s="299"/>
      <c r="E34" s="107"/>
      <c r="F34" s="117"/>
      <c r="G34" s="129"/>
      <c r="H34" s="68"/>
      <c r="I34" s="126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300"/>
      <c r="AH34" s="301"/>
      <c r="AI34" s="124"/>
      <c r="AJ34" s="116"/>
      <c r="AK34" s="380"/>
    </row>
    <row r="35" spans="1:37" ht="15.75" customHeight="1">
      <c r="A35" s="304"/>
      <c r="B35" s="178"/>
      <c r="C35" s="298"/>
      <c r="D35" s="299"/>
      <c r="E35" s="107"/>
      <c r="F35" s="117"/>
      <c r="G35" s="129"/>
      <c r="H35" s="68"/>
      <c r="I35" s="126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210"/>
      <c r="X35" s="211"/>
      <c r="Y35" s="106"/>
      <c r="Z35" s="205"/>
      <c r="AA35" s="300"/>
      <c r="AB35" s="301"/>
      <c r="AC35" s="106"/>
      <c r="AD35" s="205"/>
      <c r="AE35" s="300"/>
      <c r="AF35" s="301"/>
      <c r="AG35" s="300"/>
      <c r="AH35" s="301"/>
      <c r="AI35" s="124"/>
      <c r="AJ35" s="116"/>
      <c r="AK35" s="380"/>
    </row>
    <row r="36" spans="1:37" ht="15.75" customHeight="1">
      <c r="A36" s="304"/>
      <c r="B36" s="178"/>
      <c r="C36" s="298"/>
      <c r="D36" s="299"/>
      <c r="E36" s="107"/>
      <c r="F36" s="117"/>
      <c r="G36" s="129"/>
      <c r="H36" s="68"/>
      <c r="I36" s="126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212"/>
      <c r="X36" s="213"/>
      <c r="Y36" s="106"/>
      <c r="Z36" s="205"/>
      <c r="AA36" s="300"/>
      <c r="AB36" s="301"/>
      <c r="AC36" s="106"/>
      <c r="AD36" s="205"/>
      <c r="AE36" s="300"/>
      <c r="AF36" s="301"/>
      <c r="AG36" s="300"/>
      <c r="AH36" s="301"/>
      <c r="AI36" s="124"/>
      <c r="AJ36" s="116"/>
      <c r="AK36" s="380"/>
    </row>
    <row r="37" spans="1:37" ht="15.75" customHeight="1">
      <c r="A37" s="304"/>
      <c r="B37" s="106"/>
      <c r="C37" s="298"/>
      <c r="D37" s="299"/>
      <c r="E37" s="185"/>
      <c r="F37" s="108"/>
      <c r="G37" s="139"/>
      <c r="H37" s="68"/>
      <c r="I37" s="126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212"/>
      <c r="X37" s="213"/>
      <c r="Y37" s="106"/>
      <c r="Z37" s="205"/>
      <c r="AA37" s="300"/>
      <c r="AB37" s="301"/>
      <c r="AC37" s="106"/>
      <c r="AD37" s="205"/>
      <c r="AE37" s="300"/>
      <c r="AF37" s="301"/>
      <c r="AG37" s="300"/>
      <c r="AH37" s="301"/>
      <c r="AI37" s="124"/>
      <c r="AJ37" s="116"/>
      <c r="AK37" s="380"/>
    </row>
    <row r="38" spans="1:37" ht="15.75" customHeight="1" thickBot="1">
      <c r="A38" s="305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21">AVERAGE(I22:I37)</f>
        <v>20.333333333333332</v>
      </c>
      <c r="J38" s="148">
        <f t="shared" si="21"/>
        <v>2066.6666666666665</v>
      </c>
      <c r="K38" s="149">
        <f t="shared" ref="K38" si="22">J38/I38</f>
        <v>101.63934426229508</v>
      </c>
      <c r="L38" s="147">
        <f t="shared" ref="L38:M38" si="23">AVERAGE(L22:L37)</f>
        <v>20.333333333333332</v>
      </c>
      <c r="M38" s="148">
        <f t="shared" si="23"/>
        <v>1829.9915406892303</v>
      </c>
      <c r="N38" s="149">
        <f t="shared" ref="N38:N44" si="24">M38/L38</f>
        <v>89.99958396832281</v>
      </c>
      <c r="O38" s="150">
        <f t="shared" ref="O38:O44" si="25">L38-I38</f>
        <v>0</v>
      </c>
      <c r="P38" s="151">
        <f t="shared" ref="P38:P44" si="26">N38-K38</f>
        <v>-11.639760293972273</v>
      </c>
      <c r="Q38" s="152">
        <f t="shared" ref="Q38:Q44" si="27">N38/K38</f>
        <v>0.88547977775285347</v>
      </c>
      <c r="R38" s="310"/>
      <c r="S38" s="153">
        <f>S22</f>
        <v>0.25</v>
      </c>
      <c r="T38" s="154">
        <f>INDEX(T22:T37,COUNTA(T22:T37))</f>
        <v>0.58680555555555558</v>
      </c>
      <c r="U38" s="155"/>
      <c r="V38" s="181"/>
      <c r="W38" s="214"/>
      <c r="X38" s="215"/>
      <c r="Y38" s="206">
        <f t="shared" ref="Y38:Z38" si="28">SUM(Y22:Y37)</f>
        <v>0</v>
      </c>
      <c r="Z38" s="207">
        <f t="shared" si="28"/>
        <v>0</v>
      </c>
      <c r="AA38" s="296"/>
      <c r="AB38" s="297"/>
      <c r="AC38" s="206">
        <f t="shared" ref="AC38:AD38" si="29">SUM(AC22:AC37)</f>
        <v>0</v>
      </c>
      <c r="AD38" s="207">
        <f t="shared" si="29"/>
        <v>0</v>
      </c>
      <c r="AE38" s="296"/>
      <c r="AF38" s="297"/>
      <c r="AG38" s="296"/>
      <c r="AH38" s="297"/>
      <c r="AI38" s="183">
        <f t="shared" ref="AI38:AI44" si="30">M38-J38</f>
        <v>-236.67512597743621</v>
      </c>
      <c r="AJ38" s="152">
        <f t="shared" ref="AJ38:AJ44" si="31">M38/J38</f>
        <v>0.88547977775285347</v>
      </c>
      <c r="AK38" s="381"/>
    </row>
    <row r="39" spans="1:37" ht="15.75" customHeight="1">
      <c r="A39" s="316" t="s">
        <v>202</v>
      </c>
      <c r="B39" s="161" t="s">
        <v>191</v>
      </c>
      <c r="C39" s="306" t="s">
        <v>197</v>
      </c>
      <c r="D39" s="307"/>
      <c r="E39" s="162">
        <v>47.37</v>
      </c>
      <c r="F39" s="103">
        <v>1430</v>
      </c>
      <c r="G39" s="163">
        <f t="shared" ref="G39:G44" si="32">E39*F39</f>
        <v>67739.099999999991</v>
      </c>
      <c r="H39" s="164"/>
      <c r="I39" s="165">
        <v>21</v>
      </c>
      <c r="J39" s="166">
        <v>2000</v>
      </c>
      <c r="K39" s="167">
        <f>J39/I39</f>
        <v>95.238095238095241</v>
      </c>
      <c r="L39" s="168">
        <v>21</v>
      </c>
      <c r="M39" s="166">
        <f t="shared" ref="M39:M44" si="33">F39/V39*60</f>
        <v>1771.5072264280786</v>
      </c>
      <c r="N39" s="167">
        <f t="shared" si="24"/>
        <v>84.357486972765656</v>
      </c>
      <c r="O39" s="169">
        <f t="shared" si="25"/>
        <v>0</v>
      </c>
      <c r="P39" s="170">
        <f t="shared" si="26"/>
        <v>-10.880608265329585</v>
      </c>
      <c r="Q39" s="171">
        <f t="shared" si="27"/>
        <v>0.88575361321403934</v>
      </c>
      <c r="R39" s="308">
        <f>Q55</f>
        <v>0.88571168590129801</v>
      </c>
      <c r="S39" s="172">
        <v>0.25</v>
      </c>
      <c r="T39" s="173">
        <v>0.28363425925925928</v>
      </c>
      <c r="U39" s="174"/>
      <c r="V39" s="175">
        <v>48.433333333333366</v>
      </c>
      <c r="W39" s="173"/>
      <c r="X39" s="184"/>
      <c r="Y39" s="202"/>
      <c r="Z39" s="203"/>
      <c r="AA39" s="311"/>
      <c r="AB39" s="312"/>
      <c r="AC39" s="202"/>
      <c r="AD39" s="203"/>
      <c r="AE39" s="311"/>
      <c r="AF39" s="312"/>
      <c r="AG39" s="311"/>
      <c r="AH39" s="312"/>
      <c r="AI39" s="121">
        <f t="shared" si="30"/>
        <v>-228.49277357192136</v>
      </c>
      <c r="AJ39" s="171">
        <f t="shared" si="31"/>
        <v>0.88575361321403934</v>
      </c>
      <c r="AK39" s="313">
        <f>AJ55</f>
        <v>0.88571168590129812</v>
      </c>
    </row>
    <row r="40" spans="1:37" ht="15.75" customHeight="1">
      <c r="A40" s="317"/>
      <c r="B40" s="178" t="s">
        <v>191</v>
      </c>
      <c r="C40" s="298" t="s">
        <v>203</v>
      </c>
      <c r="D40" s="299"/>
      <c r="E40" s="107">
        <v>59.34</v>
      </c>
      <c r="F40" s="108">
        <v>1266</v>
      </c>
      <c r="G40" s="109">
        <f t="shared" si="32"/>
        <v>75124.44</v>
      </c>
      <c r="H40" s="26"/>
      <c r="I40" s="110">
        <v>24</v>
      </c>
      <c r="J40" s="111">
        <v>2000</v>
      </c>
      <c r="K40" s="112">
        <f t="shared" si="9"/>
        <v>83.333333333333329</v>
      </c>
      <c r="L40" s="113">
        <v>24</v>
      </c>
      <c r="M40" s="111">
        <f t="shared" si="33"/>
        <v>1771.3175281772264</v>
      </c>
      <c r="N40" s="112">
        <f t="shared" si="24"/>
        <v>73.80489700738444</v>
      </c>
      <c r="O40" s="114">
        <f t="shared" si="25"/>
        <v>0</v>
      </c>
      <c r="P40" s="115">
        <f t="shared" si="26"/>
        <v>-9.5284363259488885</v>
      </c>
      <c r="Q40" s="116">
        <f t="shared" si="27"/>
        <v>0.88565876408861333</v>
      </c>
      <c r="R40" s="309"/>
      <c r="S40" s="47">
        <v>0.28688657407407409</v>
      </c>
      <c r="T40" s="48">
        <v>0.31666666666666665</v>
      </c>
      <c r="U40" s="117">
        <v>4.6833333333333194</v>
      </c>
      <c r="V40" s="118">
        <v>42.883333333333297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300"/>
      <c r="AH40" s="301"/>
      <c r="AI40" s="124">
        <f t="shared" si="30"/>
        <v>-228.68247182277355</v>
      </c>
      <c r="AJ40" s="116">
        <f t="shared" si="31"/>
        <v>0.88565876408861322</v>
      </c>
      <c r="AK40" s="314"/>
    </row>
    <row r="41" spans="1:37" ht="15.75" customHeight="1">
      <c r="A41" s="317"/>
      <c r="B41" s="178" t="s">
        <v>191</v>
      </c>
      <c r="C41" s="298" t="s">
        <v>204</v>
      </c>
      <c r="D41" s="299"/>
      <c r="E41" s="107">
        <v>58.67</v>
      </c>
      <c r="F41" s="108">
        <v>2611</v>
      </c>
      <c r="G41" s="109">
        <f t="shared" si="32"/>
        <v>153187.37</v>
      </c>
      <c r="H41" s="26"/>
      <c r="I41" s="110">
        <v>23</v>
      </c>
      <c r="J41" s="111">
        <v>2000</v>
      </c>
      <c r="K41" s="112">
        <f t="shared" si="9"/>
        <v>86.956521739130437</v>
      </c>
      <c r="L41" s="113">
        <v>23</v>
      </c>
      <c r="M41" s="111">
        <f t="shared" si="33"/>
        <v>1775.1841359773364</v>
      </c>
      <c r="N41" s="112">
        <f t="shared" si="24"/>
        <v>77.181918955536361</v>
      </c>
      <c r="O41" s="114">
        <f t="shared" si="25"/>
        <v>0</v>
      </c>
      <c r="P41" s="115">
        <f t="shared" si="26"/>
        <v>-9.7746027835940765</v>
      </c>
      <c r="Q41" s="116">
        <f t="shared" si="27"/>
        <v>0.88759206798866808</v>
      </c>
      <c r="R41" s="309"/>
      <c r="S41" s="47">
        <v>0.3208333333333333</v>
      </c>
      <c r="T41" s="48">
        <v>0.38211805555555556</v>
      </c>
      <c r="U41" s="117">
        <v>5.9999999999999787</v>
      </c>
      <c r="V41" s="118">
        <v>88.250000000000043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300"/>
      <c r="AH41" s="301"/>
      <c r="AI41" s="124">
        <f t="shared" si="30"/>
        <v>-224.81586402266362</v>
      </c>
      <c r="AJ41" s="116">
        <f t="shared" si="31"/>
        <v>0.88759206798866819</v>
      </c>
      <c r="AK41" s="314"/>
    </row>
    <row r="42" spans="1:37" ht="15.75" customHeight="1">
      <c r="A42" s="317"/>
      <c r="B42" s="178" t="s">
        <v>191</v>
      </c>
      <c r="C42" s="298" t="s">
        <v>205</v>
      </c>
      <c r="D42" s="299"/>
      <c r="E42" s="107">
        <v>59.54</v>
      </c>
      <c r="F42" s="108">
        <v>2385</v>
      </c>
      <c r="G42" s="109">
        <f t="shared" si="32"/>
        <v>142002.9</v>
      </c>
      <c r="H42" s="26"/>
      <c r="I42" s="110">
        <v>23</v>
      </c>
      <c r="J42" s="111">
        <v>2000</v>
      </c>
      <c r="K42" s="112">
        <f t="shared" si="9"/>
        <v>86.956521739130437</v>
      </c>
      <c r="L42" s="113">
        <v>23</v>
      </c>
      <c r="M42" s="111">
        <f t="shared" si="33"/>
        <v>1769.2149186070474</v>
      </c>
      <c r="N42" s="112">
        <f t="shared" si="24"/>
        <v>76.922387765523794</v>
      </c>
      <c r="O42" s="114">
        <f t="shared" si="25"/>
        <v>0</v>
      </c>
      <c r="P42" s="115">
        <f t="shared" si="26"/>
        <v>-10.034133973606643</v>
      </c>
      <c r="Q42" s="116">
        <f t="shared" si="27"/>
        <v>0.88460745930352358</v>
      </c>
      <c r="R42" s="309"/>
      <c r="S42" s="47">
        <v>0.38549768518518518</v>
      </c>
      <c r="T42" s="48">
        <v>0.44166666666666665</v>
      </c>
      <c r="U42" s="117">
        <v>4.8666666666666547</v>
      </c>
      <c r="V42" s="118">
        <v>80.883333333333326</v>
      </c>
      <c r="W42" s="119">
        <v>0.44166666666666665</v>
      </c>
      <c r="X42" s="123">
        <v>0.48194444444444445</v>
      </c>
      <c r="Y42" s="106"/>
      <c r="Z42" s="205"/>
      <c r="AA42" s="300"/>
      <c r="AB42" s="301"/>
      <c r="AC42" s="106"/>
      <c r="AD42" s="205"/>
      <c r="AE42" s="300"/>
      <c r="AF42" s="301"/>
      <c r="AG42" s="300"/>
      <c r="AH42" s="301"/>
      <c r="AI42" s="124">
        <f t="shared" si="30"/>
        <v>-230.78508139295263</v>
      </c>
      <c r="AJ42" s="116">
        <f t="shared" si="31"/>
        <v>0.88460745930352369</v>
      </c>
      <c r="AK42" s="314"/>
    </row>
    <row r="43" spans="1:37" ht="15.75" customHeight="1">
      <c r="A43" s="317"/>
      <c r="B43" s="178" t="s">
        <v>191</v>
      </c>
      <c r="C43" s="298" t="s">
        <v>248</v>
      </c>
      <c r="D43" s="299"/>
      <c r="E43" s="107">
        <v>59.36</v>
      </c>
      <c r="F43" s="108">
        <v>687</v>
      </c>
      <c r="G43" s="109">
        <f t="shared" si="32"/>
        <v>40780.32</v>
      </c>
      <c r="H43" s="13"/>
      <c r="I43" s="110">
        <v>20</v>
      </c>
      <c r="J43" s="111">
        <v>2000</v>
      </c>
      <c r="K43" s="112">
        <f t="shared" si="9"/>
        <v>100</v>
      </c>
      <c r="L43" s="126">
        <v>20</v>
      </c>
      <c r="M43" s="111">
        <f t="shared" si="33"/>
        <v>1769.0987124463545</v>
      </c>
      <c r="N43" s="112">
        <f t="shared" si="24"/>
        <v>88.45493562231772</v>
      </c>
      <c r="O43" s="114">
        <f t="shared" si="25"/>
        <v>0</v>
      </c>
      <c r="P43" s="115">
        <f t="shared" si="26"/>
        <v>-11.54506437768228</v>
      </c>
      <c r="Q43" s="116">
        <f t="shared" si="27"/>
        <v>0.88454935622317721</v>
      </c>
      <c r="R43" s="309"/>
      <c r="S43" s="47">
        <v>0.48194444444444445</v>
      </c>
      <c r="T43" s="48">
        <v>0.49812499999999998</v>
      </c>
      <c r="U43" s="117">
        <v>58.000000000000036</v>
      </c>
      <c r="V43" s="118">
        <v>23.299999999999965</v>
      </c>
      <c r="W43" s="119"/>
      <c r="X43" s="123"/>
      <c r="Y43" s="106"/>
      <c r="Z43" s="205"/>
      <c r="AA43" s="300"/>
      <c r="AB43" s="301"/>
      <c r="AC43" s="106"/>
      <c r="AD43" s="205"/>
      <c r="AE43" s="300"/>
      <c r="AF43" s="301"/>
      <c r="AG43" s="300"/>
      <c r="AH43" s="301"/>
      <c r="AI43" s="124">
        <f t="shared" si="30"/>
        <v>-230.90128755364549</v>
      </c>
      <c r="AJ43" s="116">
        <f t="shared" si="31"/>
        <v>0.88454935622317721</v>
      </c>
      <c r="AK43" s="314"/>
    </row>
    <row r="44" spans="1:37" ht="15.75" customHeight="1">
      <c r="A44" s="317"/>
      <c r="B44" s="178" t="s">
        <v>191</v>
      </c>
      <c r="C44" s="298" t="s">
        <v>206</v>
      </c>
      <c r="D44" s="299"/>
      <c r="E44" s="107">
        <v>71.55</v>
      </c>
      <c r="F44" s="108">
        <v>1818</v>
      </c>
      <c r="G44" s="129">
        <f t="shared" si="32"/>
        <v>130077.9</v>
      </c>
      <c r="H44" s="130"/>
      <c r="I44" s="110">
        <v>22</v>
      </c>
      <c r="J44" s="111">
        <v>2000</v>
      </c>
      <c r="K44" s="112">
        <f t="shared" si="9"/>
        <v>90.909090909090907</v>
      </c>
      <c r="L44" s="113">
        <v>22</v>
      </c>
      <c r="M44" s="111">
        <f t="shared" si="33"/>
        <v>1772.2177091795327</v>
      </c>
      <c r="N44" s="112">
        <f t="shared" si="24"/>
        <v>80.555350417251489</v>
      </c>
      <c r="O44" s="114">
        <f t="shared" si="25"/>
        <v>0</v>
      </c>
      <c r="P44" s="115">
        <f t="shared" si="26"/>
        <v>-10.353740491839417</v>
      </c>
      <c r="Q44" s="116">
        <f t="shared" si="27"/>
        <v>0.8861088545897664</v>
      </c>
      <c r="R44" s="309"/>
      <c r="S44" s="47">
        <v>0.50170138888888893</v>
      </c>
      <c r="T44" s="48">
        <v>0.5444444444444444</v>
      </c>
      <c r="U44" s="117">
        <v>5.1500000000000856</v>
      </c>
      <c r="V44" s="118">
        <v>61.549999999999869</v>
      </c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300"/>
      <c r="AH44" s="301"/>
      <c r="AI44" s="124">
        <f t="shared" si="30"/>
        <v>-227.78229082046732</v>
      </c>
      <c r="AJ44" s="116">
        <f t="shared" si="31"/>
        <v>0.88610885458976629</v>
      </c>
      <c r="AK44" s="314"/>
    </row>
    <row r="45" spans="1:37" ht="15.75" customHeight="1">
      <c r="A45" s="317"/>
      <c r="B45" s="178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127"/>
      <c r="T45" s="128"/>
      <c r="U45" s="117"/>
      <c r="V45" s="118"/>
      <c r="W45" s="128"/>
      <c r="X45" s="216"/>
      <c r="Y45" s="106"/>
      <c r="Z45" s="205"/>
      <c r="AA45" s="300"/>
      <c r="AB45" s="301"/>
      <c r="AC45" s="106"/>
      <c r="AD45" s="205"/>
      <c r="AE45" s="300"/>
      <c r="AF45" s="301"/>
      <c r="AG45" s="300"/>
      <c r="AH45" s="301"/>
      <c r="AI45" s="124"/>
      <c r="AJ45" s="116"/>
      <c r="AK45" s="314"/>
    </row>
    <row r="46" spans="1:37" ht="15.75" customHeight="1">
      <c r="A46" s="317"/>
      <c r="B46" s="178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127"/>
      <c r="T46" s="128"/>
      <c r="U46" s="117"/>
      <c r="V46" s="118"/>
      <c r="W46" s="128"/>
      <c r="X46" s="216"/>
      <c r="Y46" s="106"/>
      <c r="Z46" s="205"/>
      <c r="AA46" s="300"/>
      <c r="AB46" s="301"/>
      <c r="AC46" s="106"/>
      <c r="AD46" s="205"/>
      <c r="AE46" s="300"/>
      <c r="AF46" s="301"/>
      <c r="AG46" s="300"/>
      <c r="AH46" s="301"/>
      <c r="AI46" s="124"/>
      <c r="AJ46" s="116"/>
      <c r="AK46" s="314"/>
    </row>
    <row r="47" spans="1:37" ht="15.75" customHeight="1">
      <c r="A47" s="317"/>
      <c r="B47" s="178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18"/>
      <c r="W47" s="128"/>
      <c r="X47" s="216"/>
      <c r="Y47" s="106"/>
      <c r="Z47" s="205"/>
      <c r="AA47" s="300"/>
      <c r="AB47" s="301"/>
      <c r="AC47" s="106"/>
      <c r="AD47" s="205"/>
      <c r="AE47" s="300"/>
      <c r="AF47" s="301"/>
      <c r="AG47" s="300"/>
      <c r="AH47" s="301"/>
      <c r="AI47" s="124"/>
      <c r="AJ47" s="116"/>
      <c r="AK47" s="314"/>
    </row>
    <row r="48" spans="1:37" ht="15.75" customHeight="1">
      <c r="A48" s="317"/>
      <c r="B48" s="178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18"/>
      <c r="W48" s="128"/>
      <c r="X48" s="216"/>
      <c r="Y48" s="106"/>
      <c r="Z48" s="205"/>
      <c r="AA48" s="300"/>
      <c r="AB48" s="301"/>
      <c r="AC48" s="106"/>
      <c r="AD48" s="205"/>
      <c r="AE48" s="300"/>
      <c r="AF48" s="301"/>
      <c r="AG48" s="300"/>
      <c r="AH48" s="301"/>
      <c r="AI48" s="124"/>
      <c r="AJ48" s="116"/>
      <c r="AK48" s="314"/>
    </row>
    <row r="49" spans="1:37" ht="15.75" customHeight="1">
      <c r="A49" s="317"/>
      <c r="B49" s="178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18"/>
      <c r="W49" s="128"/>
      <c r="X49" s="216"/>
      <c r="Y49" s="106"/>
      <c r="Z49" s="205"/>
      <c r="AA49" s="300"/>
      <c r="AB49" s="301"/>
      <c r="AC49" s="106"/>
      <c r="AD49" s="205"/>
      <c r="AE49" s="300"/>
      <c r="AF49" s="301"/>
      <c r="AG49" s="300"/>
      <c r="AH49" s="301"/>
      <c r="AI49" s="124"/>
      <c r="AJ49" s="116"/>
      <c r="AK49" s="314"/>
    </row>
    <row r="50" spans="1:37" ht="15.75" customHeight="1">
      <c r="A50" s="317"/>
      <c r="B50" s="178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18"/>
      <c r="W50" s="128"/>
      <c r="X50" s="216"/>
      <c r="Y50" s="106"/>
      <c r="Z50" s="205"/>
      <c r="AA50" s="300"/>
      <c r="AB50" s="301"/>
      <c r="AC50" s="106"/>
      <c r="AD50" s="205"/>
      <c r="AE50" s="300"/>
      <c r="AF50" s="301"/>
      <c r="AG50" s="300"/>
      <c r="AH50" s="301"/>
      <c r="AI50" s="124"/>
      <c r="AJ50" s="116"/>
      <c r="AK50" s="314"/>
    </row>
    <row r="51" spans="1:37" ht="15.75" customHeight="1">
      <c r="A51" s="317"/>
      <c r="B51" s="178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18"/>
      <c r="W51" s="128"/>
      <c r="X51" s="216"/>
      <c r="Y51" s="106"/>
      <c r="Z51" s="205"/>
      <c r="AA51" s="300"/>
      <c r="AB51" s="301"/>
      <c r="AC51" s="106"/>
      <c r="AD51" s="205"/>
      <c r="AE51" s="300"/>
      <c r="AF51" s="301"/>
      <c r="AG51" s="300"/>
      <c r="AH51" s="301"/>
      <c r="AI51" s="124"/>
      <c r="AJ51" s="116"/>
      <c r="AK51" s="314"/>
    </row>
    <row r="52" spans="1:37" ht="15.75" customHeight="1">
      <c r="A52" s="317"/>
      <c r="B52" s="178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18"/>
      <c r="W52" s="128"/>
      <c r="X52" s="216"/>
      <c r="Y52" s="106"/>
      <c r="Z52" s="205"/>
      <c r="AA52" s="300"/>
      <c r="AB52" s="301"/>
      <c r="AC52" s="106"/>
      <c r="AD52" s="205"/>
      <c r="AE52" s="300"/>
      <c r="AF52" s="301"/>
      <c r="AG52" s="300"/>
      <c r="AH52" s="301"/>
      <c r="AI52" s="124"/>
      <c r="AJ52" s="116"/>
      <c r="AK52" s="314"/>
    </row>
    <row r="53" spans="1:37" ht="15.75" customHeight="1">
      <c r="A53" s="317"/>
      <c r="B53" s="178"/>
      <c r="C53" s="298"/>
      <c r="D53" s="299"/>
      <c r="E53" s="107"/>
      <c r="F53" s="13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18"/>
      <c r="W53" s="128"/>
      <c r="X53" s="216"/>
      <c r="Y53" s="106"/>
      <c r="Z53" s="205"/>
      <c r="AA53" s="300"/>
      <c r="AB53" s="301"/>
      <c r="AC53" s="106"/>
      <c r="AD53" s="205"/>
      <c r="AE53" s="300"/>
      <c r="AF53" s="301"/>
      <c r="AG53" s="300"/>
      <c r="AH53" s="301"/>
      <c r="AI53" s="124"/>
      <c r="AJ53" s="116"/>
      <c r="AK53" s="314"/>
    </row>
    <row r="54" spans="1:37" ht="15.75" customHeight="1">
      <c r="A54" s="317"/>
      <c r="B54" s="178"/>
      <c r="C54" s="298"/>
      <c r="D54" s="299"/>
      <c r="E54" s="179"/>
      <c r="F54" s="13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106"/>
      <c r="Z54" s="205"/>
      <c r="AA54" s="300"/>
      <c r="AB54" s="301"/>
      <c r="AC54" s="106"/>
      <c r="AD54" s="205"/>
      <c r="AE54" s="300"/>
      <c r="AF54" s="301"/>
      <c r="AG54" s="300"/>
      <c r="AH54" s="301"/>
      <c r="AI54" s="180"/>
      <c r="AJ54" s="133"/>
      <c r="AK54" s="314"/>
    </row>
    <row r="55" spans="1:37" ht="15.75" customHeight="1" thickBot="1">
      <c r="A55" s="318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34">AVERAGE(I39:I54)</f>
        <v>22.166666666666668</v>
      </c>
      <c r="J55" s="148">
        <f t="shared" si="34"/>
        <v>2000</v>
      </c>
      <c r="K55" s="149">
        <f t="shared" ref="K55" si="35">J55/I55</f>
        <v>90.225563909774436</v>
      </c>
      <c r="L55" s="147">
        <f t="shared" ref="L55:M55" si="36">AVERAGE(L39:L54)</f>
        <v>22.166666666666668</v>
      </c>
      <c r="M55" s="148">
        <f t="shared" si="36"/>
        <v>1771.4233718025962</v>
      </c>
      <c r="N55" s="149">
        <f>M55/L55</f>
        <v>79.913836321921622</v>
      </c>
      <c r="O55" s="150">
        <f>L55-I55</f>
        <v>0</v>
      </c>
      <c r="P55" s="151">
        <f>N55-K55</f>
        <v>-10.311727587852815</v>
      </c>
      <c r="Q55" s="152">
        <f>N55/K55</f>
        <v>0.88571168590129801</v>
      </c>
      <c r="R55" s="310"/>
      <c r="S55" s="153">
        <f>S39</f>
        <v>0.25</v>
      </c>
      <c r="T55" s="154">
        <f>INDEX(T39:T54,COUNTA(T39:T54))</f>
        <v>0.5444444444444444</v>
      </c>
      <c r="U55" s="155"/>
      <c r="V55" s="181"/>
      <c r="W55" s="182"/>
      <c r="X55" s="149"/>
      <c r="Y55" s="206">
        <f t="shared" ref="Y55:Z55" si="37">SUM(Y39:Y54)</f>
        <v>0</v>
      </c>
      <c r="Z55" s="207">
        <f t="shared" si="37"/>
        <v>0</v>
      </c>
      <c r="AA55" s="296"/>
      <c r="AB55" s="297"/>
      <c r="AC55" s="206">
        <f t="shared" ref="AC55:AD55" si="38">SUM(AC39:AC54)</f>
        <v>0</v>
      </c>
      <c r="AD55" s="207">
        <f t="shared" si="38"/>
        <v>0</v>
      </c>
      <c r="AE55" s="296"/>
      <c r="AF55" s="297"/>
      <c r="AG55" s="296"/>
      <c r="AH55" s="297"/>
      <c r="AI55" s="183">
        <f>M55-J55</f>
        <v>-228.57662819740381</v>
      </c>
      <c r="AJ55" s="152">
        <f>M55/J55</f>
        <v>0.88571168590129812</v>
      </c>
      <c r="AK55" s="315"/>
    </row>
    <row r="56" spans="1:37" ht="15.75" customHeight="1">
      <c r="A56" s="302" t="s">
        <v>115</v>
      </c>
      <c r="B56" s="161" t="s">
        <v>188</v>
      </c>
      <c r="C56" s="306" t="s">
        <v>215</v>
      </c>
      <c r="D56" s="307"/>
      <c r="E56" s="162">
        <v>21.74</v>
      </c>
      <c r="F56" s="103">
        <v>1108</v>
      </c>
      <c r="G56" s="163">
        <f t="shared" ref="G56" si="39">E56*F56</f>
        <v>24087.919999999998</v>
      </c>
      <c r="H56" s="164"/>
      <c r="I56" s="165">
        <v>6</v>
      </c>
      <c r="J56" s="166">
        <v>3600</v>
      </c>
      <c r="K56" s="167">
        <f>J56/I56</f>
        <v>600</v>
      </c>
      <c r="L56" s="168">
        <v>6</v>
      </c>
      <c r="M56" s="166">
        <f>F56/V56*60</f>
        <v>3258.8235294117535</v>
      </c>
      <c r="N56" s="167">
        <f>M56/L56</f>
        <v>543.13725490195895</v>
      </c>
      <c r="O56" s="169">
        <f>L56-I56</f>
        <v>0</v>
      </c>
      <c r="P56" s="170">
        <f>N56-K56</f>
        <v>-56.862745098041046</v>
      </c>
      <c r="Q56" s="171">
        <f>N56/K56</f>
        <v>0.90522875816993154</v>
      </c>
      <c r="R56" s="308">
        <f>Q72</f>
        <v>0.90522875816993154</v>
      </c>
      <c r="S56" s="172">
        <v>0.30486111111111108</v>
      </c>
      <c r="T56" s="173">
        <v>0.3190277777777778</v>
      </c>
      <c r="U56" s="174"/>
      <c r="V56" s="175">
        <v>20.40000000000007</v>
      </c>
      <c r="W56" s="176"/>
      <c r="X56" s="177"/>
      <c r="Y56" s="202"/>
      <c r="Z56" s="203"/>
      <c r="AA56" s="311"/>
      <c r="AB56" s="312"/>
      <c r="AC56" s="202"/>
      <c r="AD56" s="203"/>
      <c r="AE56" s="311"/>
      <c r="AF56" s="312"/>
      <c r="AG56" s="311"/>
      <c r="AH56" s="312"/>
      <c r="AI56" s="121">
        <f>M56-J56</f>
        <v>-341.1764705882465</v>
      </c>
      <c r="AJ56" s="171">
        <f>M56/J56</f>
        <v>0.90522875816993154</v>
      </c>
      <c r="AK56" s="313">
        <f>AJ72</f>
        <v>0.90522875816993154</v>
      </c>
    </row>
    <row r="57" spans="1:37" ht="15.75" customHeight="1">
      <c r="A57" s="303"/>
      <c r="B57" s="106"/>
      <c r="C57" s="298"/>
      <c r="D57" s="299"/>
      <c r="E57" s="107"/>
      <c r="F57" s="108"/>
      <c r="G57" s="109"/>
      <c r="H57" s="26"/>
      <c r="I57" s="110"/>
      <c r="J57" s="111"/>
      <c r="K57" s="112"/>
      <c r="L57" s="113"/>
      <c r="M57" s="111"/>
      <c r="N57" s="112"/>
      <c r="O57" s="114"/>
      <c r="P57" s="115"/>
      <c r="Q57" s="116"/>
      <c r="R57" s="309"/>
      <c r="S57" s="47"/>
      <c r="T57" s="48"/>
      <c r="U57" s="117"/>
      <c r="V57" s="118"/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300"/>
      <c r="AH57" s="301"/>
      <c r="AI57" s="124"/>
      <c r="AJ57" s="116"/>
      <c r="AK57" s="314"/>
    </row>
    <row r="58" spans="1:37" ht="15.75" customHeight="1">
      <c r="A58" s="303"/>
      <c r="B58" s="106"/>
      <c r="C58" s="298"/>
      <c r="D58" s="299"/>
      <c r="E58" s="107"/>
      <c r="F58" s="108"/>
      <c r="G58" s="109"/>
      <c r="H58" s="26"/>
      <c r="I58" s="110"/>
      <c r="J58" s="111"/>
      <c r="K58" s="112"/>
      <c r="L58" s="113"/>
      <c r="M58" s="111"/>
      <c r="N58" s="112"/>
      <c r="O58" s="114"/>
      <c r="P58" s="115"/>
      <c r="Q58" s="116"/>
      <c r="R58" s="309"/>
      <c r="S58" s="47"/>
      <c r="T58" s="48"/>
      <c r="U58" s="117"/>
      <c r="V58" s="118"/>
      <c r="W58" s="119"/>
      <c r="X58" s="123"/>
      <c r="Y58" s="106"/>
      <c r="Z58" s="205"/>
      <c r="AA58" s="300"/>
      <c r="AB58" s="301"/>
      <c r="AC58" s="106"/>
      <c r="AD58" s="205"/>
      <c r="AE58" s="300"/>
      <c r="AF58" s="301"/>
      <c r="AG58" s="300"/>
      <c r="AH58" s="301"/>
      <c r="AI58" s="124"/>
      <c r="AJ58" s="116"/>
      <c r="AK58" s="314"/>
    </row>
    <row r="59" spans="1:37" ht="15.75" customHeight="1">
      <c r="A59" s="303"/>
      <c r="B59" s="106"/>
      <c r="C59" s="298"/>
      <c r="D59" s="299"/>
      <c r="E59" s="107"/>
      <c r="F59" s="108"/>
      <c r="G59" s="109"/>
      <c r="H59" s="26"/>
      <c r="I59" s="110"/>
      <c r="J59" s="111"/>
      <c r="K59" s="112"/>
      <c r="L59" s="113"/>
      <c r="M59" s="111"/>
      <c r="N59" s="112"/>
      <c r="O59" s="114"/>
      <c r="P59" s="115"/>
      <c r="Q59" s="116"/>
      <c r="R59" s="309"/>
      <c r="S59" s="47"/>
      <c r="T59" s="48"/>
      <c r="U59" s="117"/>
      <c r="V59" s="118"/>
      <c r="W59" s="119"/>
      <c r="X59" s="123"/>
      <c r="Y59" s="106"/>
      <c r="Z59" s="205"/>
      <c r="AA59" s="300"/>
      <c r="AB59" s="301"/>
      <c r="AC59" s="106"/>
      <c r="AD59" s="205"/>
      <c r="AE59" s="300"/>
      <c r="AF59" s="301"/>
      <c r="AG59" s="300"/>
      <c r="AH59" s="301"/>
      <c r="AI59" s="124"/>
      <c r="AJ59" s="116"/>
      <c r="AK59" s="314"/>
    </row>
    <row r="60" spans="1:37" ht="15.75" customHeight="1">
      <c r="A60" s="304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300"/>
      <c r="AH60" s="301"/>
      <c r="AI60" s="124"/>
      <c r="AJ60" s="116"/>
      <c r="AK60" s="314"/>
    </row>
    <row r="61" spans="1:37" ht="15.75" customHeight="1">
      <c r="A61" s="304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300"/>
      <c r="AH61" s="301"/>
      <c r="AI61" s="124"/>
      <c r="AJ61" s="116"/>
      <c r="AK61" s="314"/>
    </row>
    <row r="62" spans="1:37" ht="15.75" customHeight="1">
      <c r="A62" s="304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23"/>
      <c r="Y62" s="106"/>
      <c r="Z62" s="205"/>
      <c r="AA62" s="300"/>
      <c r="AB62" s="301"/>
      <c r="AC62" s="106"/>
      <c r="AD62" s="205"/>
      <c r="AE62" s="300"/>
      <c r="AF62" s="301"/>
      <c r="AG62" s="300"/>
      <c r="AH62" s="301"/>
      <c r="AI62" s="124"/>
      <c r="AJ62" s="116"/>
      <c r="AK62" s="314"/>
    </row>
    <row r="63" spans="1:37" ht="15.75" customHeight="1">
      <c r="A63" s="304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106"/>
      <c r="Z63" s="205"/>
      <c r="AA63" s="300"/>
      <c r="AB63" s="301"/>
      <c r="AC63" s="106"/>
      <c r="AD63" s="205"/>
      <c r="AE63" s="300"/>
      <c r="AF63" s="301"/>
      <c r="AG63" s="300"/>
      <c r="AH63" s="301"/>
      <c r="AI63" s="124"/>
      <c r="AJ63" s="116"/>
      <c r="AK63" s="314"/>
    </row>
    <row r="64" spans="1:37" ht="15.75" customHeight="1">
      <c r="A64" s="304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35"/>
      <c r="Y64" s="106"/>
      <c r="Z64" s="205"/>
      <c r="AA64" s="300"/>
      <c r="AB64" s="301"/>
      <c r="AC64" s="106"/>
      <c r="AD64" s="205"/>
      <c r="AE64" s="300"/>
      <c r="AF64" s="301"/>
      <c r="AG64" s="300"/>
      <c r="AH64" s="301"/>
      <c r="AI64" s="124"/>
      <c r="AJ64" s="116"/>
      <c r="AK64" s="314"/>
    </row>
    <row r="65" spans="1:37" ht="15.75" customHeight="1">
      <c r="A65" s="304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35"/>
      <c r="Y65" s="106"/>
      <c r="Z65" s="205"/>
      <c r="AA65" s="300"/>
      <c r="AB65" s="301"/>
      <c r="AC65" s="106"/>
      <c r="AD65" s="205"/>
      <c r="AE65" s="300"/>
      <c r="AF65" s="301"/>
      <c r="AG65" s="300"/>
      <c r="AH65" s="301"/>
      <c r="AI65" s="124"/>
      <c r="AJ65" s="116"/>
      <c r="AK65" s="314"/>
    </row>
    <row r="66" spans="1:37" ht="15.75" customHeight="1">
      <c r="A66" s="304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35"/>
      <c r="Y66" s="106"/>
      <c r="Z66" s="205"/>
      <c r="AA66" s="300"/>
      <c r="AB66" s="301"/>
      <c r="AC66" s="106"/>
      <c r="AD66" s="205"/>
      <c r="AE66" s="300"/>
      <c r="AF66" s="301"/>
      <c r="AG66" s="300"/>
      <c r="AH66" s="301"/>
      <c r="AI66" s="124"/>
      <c r="AJ66" s="116"/>
      <c r="AK66" s="314"/>
    </row>
    <row r="67" spans="1:37" ht="15.75" customHeight="1">
      <c r="A67" s="304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35"/>
      <c r="Y67" s="106"/>
      <c r="Z67" s="205"/>
      <c r="AA67" s="300"/>
      <c r="AB67" s="301"/>
      <c r="AC67" s="106"/>
      <c r="AD67" s="205"/>
      <c r="AE67" s="300"/>
      <c r="AF67" s="301"/>
      <c r="AG67" s="300"/>
      <c r="AH67" s="301"/>
      <c r="AI67" s="124"/>
      <c r="AJ67" s="116"/>
      <c r="AK67" s="314"/>
    </row>
    <row r="68" spans="1:37" ht="15.75" customHeight="1">
      <c r="A68" s="304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35"/>
      <c r="Y68" s="106"/>
      <c r="Z68" s="205"/>
      <c r="AA68" s="300"/>
      <c r="AB68" s="301"/>
      <c r="AC68" s="106"/>
      <c r="AD68" s="205"/>
      <c r="AE68" s="300"/>
      <c r="AF68" s="301"/>
      <c r="AG68" s="300"/>
      <c r="AH68" s="301"/>
      <c r="AI68" s="124"/>
      <c r="AJ68" s="116"/>
      <c r="AK68" s="314"/>
    </row>
    <row r="69" spans="1:37" ht="15.75" customHeight="1">
      <c r="A69" s="304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35"/>
      <c r="Y69" s="106"/>
      <c r="Z69" s="205"/>
      <c r="AA69" s="300"/>
      <c r="AB69" s="301"/>
      <c r="AC69" s="106"/>
      <c r="AD69" s="205"/>
      <c r="AE69" s="300"/>
      <c r="AF69" s="301"/>
      <c r="AG69" s="300"/>
      <c r="AH69" s="301"/>
      <c r="AI69" s="124"/>
      <c r="AJ69" s="116"/>
      <c r="AK69" s="314"/>
    </row>
    <row r="70" spans="1:37" ht="15.75" customHeight="1">
      <c r="A70" s="304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35"/>
      <c r="Y70" s="106"/>
      <c r="Z70" s="205"/>
      <c r="AA70" s="300"/>
      <c r="AB70" s="301"/>
      <c r="AC70" s="106"/>
      <c r="AD70" s="205"/>
      <c r="AE70" s="300"/>
      <c r="AF70" s="301"/>
      <c r="AG70" s="300"/>
      <c r="AH70" s="301"/>
      <c r="AI70" s="124"/>
      <c r="AJ70" s="116"/>
      <c r="AK70" s="314"/>
    </row>
    <row r="71" spans="1:37" ht="15.75" customHeight="1">
      <c r="A71" s="304"/>
      <c r="B71" s="178"/>
      <c r="C71" s="298"/>
      <c r="D71" s="299"/>
      <c r="E71" s="179"/>
      <c r="F71" s="13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300"/>
      <c r="AH71" s="301"/>
      <c r="AI71" s="180"/>
      <c r="AJ71" s="133"/>
      <c r="AK71" s="314"/>
    </row>
    <row r="72" spans="1:37" ht="15.75" customHeight="1" thickBot="1">
      <c r="A72" s="305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40">AVERAGE(I56:I71)</f>
        <v>6</v>
      </c>
      <c r="J72" s="148">
        <f t="shared" si="40"/>
        <v>3600</v>
      </c>
      <c r="K72" s="149">
        <f t="shared" ref="K72" si="41">J72/I72</f>
        <v>600</v>
      </c>
      <c r="L72" s="147">
        <f t="shared" ref="L72:M72" si="42">AVERAGE(L56:L71)</f>
        <v>6</v>
      </c>
      <c r="M72" s="148">
        <f t="shared" si="42"/>
        <v>3258.8235294117535</v>
      </c>
      <c r="N72" s="149">
        <f>M72/L72</f>
        <v>543.13725490195895</v>
      </c>
      <c r="O72" s="150">
        <f>L72-I72</f>
        <v>0</v>
      </c>
      <c r="P72" s="151">
        <f>N72-K72</f>
        <v>-56.862745098041046</v>
      </c>
      <c r="Q72" s="152">
        <f>N72/K72</f>
        <v>0.90522875816993154</v>
      </c>
      <c r="R72" s="310"/>
      <c r="S72" s="153">
        <f>S56</f>
        <v>0.30486111111111108</v>
      </c>
      <c r="T72" s="154">
        <f>INDEX(T56:T71,COUNTA(T56:T71))</f>
        <v>0.3190277777777778</v>
      </c>
      <c r="U72" s="155"/>
      <c r="V72" s="181"/>
      <c r="W72" s="182"/>
      <c r="X72" s="149"/>
      <c r="Y72" s="206">
        <f t="shared" ref="Y72:Z72" si="43">SUM(Y56:Y71)</f>
        <v>0</v>
      </c>
      <c r="Z72" s="207">
        <f t="shared" si="43"/>
        <v>0</v>
      </c>
      <c r="AA72" s="296"/>
      <c r="AB72" s="297"/>
      <c r="AC72" s="206">
        <f t="shared" ref="AC72:AD72" si="44">SUM(AC56:AC71)</f>
        <v>0</v>
      </c>
      <c r="AD72" s="207">
        <f t="shared" si="44"/>
        <v>0</v>
      </c>
      <c r="AE72" s="296"/>
      <c r="AF72" s="297"/>
      <c r="AG72" s="296"/>
      <c r="AH72" s="297"/>
      <c r="AI72" s="183">
        <f>M72-J72</f>
        <v>-341.1764705882465</v>
      </c>
      <c r="AJ72" s="152">
        <f>M72/J72</f>
        <v>0.90522875816993154</v>
      </c>
      <c r="AK72" s="315"/>
    </row>
    <row r="73" spans="1:37" ht="15.75" customHeight="1">
      <c r="A73" s="316" t="s">
        <v>221</v>
      </c>
      <c r="B73" s="161" t="s">
        <v>186</v>
      </c>
      <c r="C73" s="306" t="s">
        <v>217</v>
      </c>
      <c r="D73" s="307"/>
      <c r="E73" s="162">
        <v>44.3</v>
      </c>
      <c r="F73" s="174">
        <v>728</v>
      </c>
      <c r="G73" s="163">
        <f t="shared" ref="G73:G75" si="45">E73*F73</f>
        <v>32250.399999999998</v>
      </c>
      <c r="H73" s="164"/>
      <c r="I73" s="165">
        <v>17</v>
      </c>
      <c r="J73" s="166">
        <v>2000</v>
      </c>
      <c r="K73" s="167">
        <f>J73/I73</f>
        <v>117.64705882352941</v>
      </c>
      <c r="L73" s="168">
        <v>17</v>
      </c>
      <c r="M73" s="166">
        <f>F73/V73*60</f>
        <v>1772.0081135902624</v>
      </c>
      <c r="N73" s="167">
        <f>M73/L73</f>
        <v>104.2357713876625</v>
      </c>
      <c r="O73" s="169">
        <f>L73-I73</f>
        <v>0</v>
      </c>
      <c r="P73" s="170">
        <f>N73-K73</f>
        <v>-13.41128743586691</v>
      </c>
      <c r="Q73" s="171">
        <f>N73/K73</f>
        <v>0.88600405679513128</v>
      </c>
      <c r="R73" s="308">
        <f>Q89</f>
        <v>0.88537837892831228</v>
      </c>
      <c r="S73" s="172">
        <v>0.70857638888888885</v>
      </c>
      <c r="T73" s="173">
        <v>0.72569444444444442</v>
      </c>
      <c r="U73" s="174"/>
      <c r="V73" s="175">
        <v>24.650000000000016</v>
      </c>
      <c r="W73" s="103"/>
      <c r="X73" s="104"/>
      <c r="Y73" s="202"/>
      <c r="Z73" s="203"/>
      <c r="AA73" s="311"/>
      <c r="AB73" s="312"/>
      <c r="AC73" s="202"/>
      <c r="AD73" s="203"/>
      <c r="AE73" s="311"/>
      <c r="AF73" s="312"/>
      <c r="AG73" s="311"/>
      <c r="AH73" s="312"/>
      <c r="AI73" s="121">
        <f>M73-J73</f>
        <v>-227.99188640973762</v>
      </c>
      <c r="AJ73" s="171">
        <f>M73/J73</f>
        <v>0.88600405679513117</v>
      </c>
      <c r="AK73" s="379">
        <f>AJ89</f>
        <v>0.88537837892831217</v>
      </c>
    </row>
    <row r="74" spans="1:37" ht="15.75" customHeight="1">
      <c r="A74" s="317"/>
      <c r="B74" s="178" t="s">
        <v>186</v>
      </c>
      <c r="C74" s="298" t="s">
        <v>225</v>
      </c>
      <c r="D74" s="299"/>
      <c r="E74" s="107">
        <v>54.09</v>
      </c>
      <c r="F74" s="117">
        <v>3421</v>
      </c>
      <c r="G74" s="109">
        <f t="shared" si="45"/>
        <v>185041.89</v>
      </c>
      <c r="H74" s="26"/>
      <c r="I74" s="110">
        <v>19</v>
      </c>
      <c r="J74" s="111">
        <v>2000</v>
      </c>
      <c r="K74" s="112">
        <f t="shared" ref="K74:K75" si="46">J74/I74</f>
        <v>105.26315789473684</v>
      </c>
      <c r="L74" s="113">
        <v>19</v>
      </c>
      <c r="M74" s="111">
        <f>F74/V74*60</f>
        <v>1771.0094909404652</v>
      </c>
      <c r="N74" s="112">
        <f>M74/L74</f>
        <v>93.21102583897185</v>
      </c>
      <c r="O74" s="114">
        <f>L74-I74</f>
        <v>0</v>
      </c>
      <c r="P74" s="115">
        <f>N74-K74</f>
        <v>-12.052132055764986</v>
      </c>
      <c r="Q74" s="116">
        <f>N74/K74</f>
        <v>0.88550474547023261</v>
      </c>
      <c r="R74" s="309"/>
      <c r="S74" s="47">
        <v>0.72923611111111108</v>
      </c>
      <c r="T74" s="48">
        <v>0.80972222222222223</v>
      </c>
      <c r="U74" s="117">
        <v>5.0999999999999979</v>
      </c>
      <c r="V74" s="118">
        <v>115.90000000000005</v>
      </c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300"/>
      <c r="AH74" s="301"/>
      <c r="AI74" s="124">
        <f>M74-J74</f>
        <v>-228.99050905953482</v>
      </c>
      <c r="AJ74" s="116">
        <f>M74/J74</f>
        <v>0.88550474547023261</v>
      </c>
      <c r="AK74" s="380"/>
    </row>
    <row r="75" spans="1:37" ht="15.75" customHeight="1">
      <c r="A75" s="317"/>
      <c r="B75" s="178" t="s">
        <v>186</v>
      </c>
      <c r="C75" s="298" t="s">
        <v>220</v>
      </c>
      <c r="D75" s="299"/>
      <c r="E75" s="107">
        <v>57.3</v>
      </c>
      <c r="F75" s="117">
        <v>1381</v>
      </c>
      <c r="G75" s="109">
        <f t="shared" si="45"/>
        <v>79131.3</v>
      </c>
      <c r="H75" s="26"/>
      <c r="I75" s="110">
        <v>21</v>
      </c>
      <c r="J75" s="111">
        <v>2000</v>
      </c>
      <c r="K75" s="112">
        <f t="shared" si="46"/>
        <v>95.238095238095241</v>
      </c>
      <c r="L75" s="113">
        <v>21</v>
      </c>
      <c r="M75" s="111">
        <f>F75/V75*60</f>
        <v>1769.2526690391451</v>
      </c>
      <c r="N75" s="112">
        <f>M75/L75</f>
        <v>84.250127097102151</v>
      </c>
      <c r="O75" s="114">
        <f>L75-I75</f>
        <v>0</v>
      </c>
      <c r="P75" s="115">
        <f>N75-K75</f>
        <v>-10.98796814099309</v>
      </c>
      <c r="Q75" s="116">
        <f>N75/K75</f>
        <v>0.88462633451957251</v>
      </c>
      <c r="R75" s="309"/>
      <c r="S75" s="47">
        <v>0.81331018518518516</v>
      </c>
      <c r="T75" s="48">
        <v>0.84583333333333333</v>
      </c>
      <c r="U75" s="117">
        <v>5.1666666666666217</v>
      </c>
      <c r="V75" s="118">
        <v>46.833333333333357</v>
      </c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300"/>
      <c r="AH75" s="301"/>
      <c r="AI75" s="124">
        <f>M75-J75</f>
        <v>-230.74733096085492</v>
      </c>
      <c r="AJ75" s="116">
        <f>M75/J75</f>
        <v>0.88462633451957251</v>
      </c>
      <c r="AK75" s="380"/>
    </row>
    <row r="76" spans="1:37" ht="15.75" customHeight="1">
      <c r="A76" s="317"/>
      <c r="B76" s="178"/>
      <c r="C76" s="298"/>
      <c r="D76" s="299"/>
      <c r="E76" s="107"/>
      <c r="F76" s="117"/>
      <c r="G76" s="109"/>
      <c r="H76" s="26"/>
      <c r="I76" s="110"/>
      <c r="J76" s="111"/>
      <c r="K76" s="112"/>
      <c r="L76" s="113"/>
      <c r="M76" s="111"/>
      <c r="N76" s="112"/>
      <c r="O76" s="114"/>
      <c r="P76" s="115"/>
      <c r="Q76" s="116"/>
      <c r="R76" s="309"/>
      <c r="S76" s="47"/>
      <c r="T76" s="48"/>
      <c r="U76" s="117"/>
      <c r="V76" s="118"/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300"/>
      <c r="AH76" s="301"/>
      <c r="AI76" s="124"/>
      <c r="AJ76" s="116"/>
      <c r="AK76" s="380"/>
    </row>
    <row r="77" spans="1:37" ht="15.75" customHeight="1">
      <c r="A77" s="317"/>
      <c r="B77" s="178"/>
      <c r="C77" s="298"/>
      <c r="D77" s="299"/>
      <c r="E77" s="107"/>
      <c r="F77" s="117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300"/>
      <c r="AH77" s="301"/>
      <c r="AI77" s="124"/>
      <c r="AJ77" s="116"/>
      <c r="AK77" s="380"/>
    </row>
    <row r="78" spans="1:37" ht="15.75" customHeight="1">
      <c r="A78" s="317"/>
      <c r="B78" s="178"/>
      <c r="C78" s="298"/>
      <c r="D78" s="299"/>
      <c r="E78" s="107"/>
      <c r="F78" s="117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300"/>
      <c r="AH78" s="301"/>
      <c r="AI78" s="124"/>
      <c r="AJ78" s="116"/>
      <c r="AK78" s="380"/>
    </row>
    <row r="79" spans="1:37" ht="15.75" customHeight="1">
      <c r="A79" s="317"/>
      <c r="B79" s="178"/>
      <c r="C79" s="298"/>
      <c r="D79" s="299"/>
      <c r="E79" s="107"/>
      <c r="F79" s="117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300"/>
      <c r="AH79" s="301"/>
      <c r="AI79" s="124"/>
      <c r="AJ79" s="116"/>
      <c r="AK79" s="380"/>
    </row>
    <row r="80" spans="1:37" ht="15.75" customHeight="1">
      <c r="A80" s="317"/>
      <c r="B80" s="178"/>
      <c r="C80" s="298"/>
      <c r="D80" s="299"/>
      <c r="E80" s="107"/>
      <c r="F80" s="117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106"/>
      <c r="Z80" s="205"/>
      <c r="AA80" s="300"/>
      <c r="AB80" s="301"/>
      <c r="AC80" s="106"/>
      <c r="AD80" s="205"/>
      <c r="AE80" s="300"/>
      <c r="AF80" s="301"/>
      <c r="AG80" s="300"/>
      <c r="AH80" s="301"/>
      <c r="AI80" s="124"/>
      <c r="AJ80" s="116"/>
      <c r="AK80" s="380"/>
    </row>
    <row r="81" spans="1:37" ht="15.75" customHeight="1">
      <c r="A81" s="317"/>
      <c r="B81" s="178"/>
      <c r="C81" s="298"/>
      <c r="D81" s="299"/>
      <c r="E81" s="107"/>
      <c r="F81" s="117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106"/>
      <c r="Z81" s="205"/>
      <c r="AA81" s="300"/>
      <c r="AB81" s="301"/>
      <c r="AC81" s="106"/>
      <c r="AD81" s="205"/>
      <c r="AE81" s="300"/>
      <c r="AF81" s="301"/>
      <c r="AG81" s="300"/>
      <c r="AH81" s="301"/>
      <c r="AI81" s="124"/>
      <c r="AJ81" s="116"/>
      <c r="AK81" s="380"/>
    </row>
    <row r="82" spans="1:37" ht="15.75" customHeight="1">
      <c r="A82" s="317"/>
      <c r="B82" s="178"/>
      <c r="C82" s="298"/>
      <c r="D82" s="299"/>
      <c r="E82" s="107"/>
      <c r="F82" s="117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106"/>
      <c r="Z82" s="205"/>
      <c r="AA82" s="300"/>
      <c r="AB82" s="301"/>
      <c r="AC82" s="106"/>
      <c r="AD82" s="205"/>
      <c r="AE82" s="300"/>
      <c r="AF82" s="301"/>
      <c r="AG82" s="300"/>
      <c r="AH82" s="301"/>
      <c r="AI82" s="124"/>
      <c r="AJ82" s="116"/>
      <c r="AK82" s="380"/>
    </row>
    <row r="83" spans="1:37" ht="15.75" customHeight="1">
      <c r="A83" s="317"/>
      <c r="B83" s="178"/>
      <c r="C83" s="298"/>
      <c r="D83" s="299"/>
      <c r="E83" s="107"/>
      <c r="F83" s="117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106"/>
      <c r="Z83" s="205"/>
      <c r="AA83" s="300"/>
      <c r="AB83" s="301"/>
      <c r="AC83" s="106"/>
      <c r="AD83" s="205"/>
      <c r="AE83" s="300"/>
      <c r="AF83" s="301"/>
      <c r="AG83" s="300"/>
      <c r="AH83" s="301"/>
      <c r="AI83" s="124"/>
      <c r="AJ83" s="116"/>
      <c r="AK83" s="380"/>
    </row>
    <row r="84" spans="1:37" ht="15.75" customHeight="1">
      <c r="A84" s="317"/>
      <c r="B84" s="178"/>
      <c r="C84" s="298"/>
      <c r="D84" s="299"/>
      <c r="E84" s="107"/>
      <c r="F84" s="117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106"/>
      <c r="Z84" s="205"/>
      <c r="AA84" s="300"/>
      <c r="AB84" s="301"/>
      <c r="AC84" s="106"/>
      <c r="AD84" s="205"/>
      <c r="AE84" s="300"/>
      <c r="AF84" s="301"/>
      <c r="AG84" s="300"/>
      <c r="AH84" s="301"/>
      <c r="AI84" s="124"/>
      <c r="AJ84" s="116"/>
      <c r="AK84" s="380"/>
    </row>
    <row r="85" spans="1:37" ht="15.75" customHeight="1">
      <c r="A85" s="317"/>
      <c r="B85" s="178"/>
      <c r="C85" s="298"/>
      <c r="D85" s="299"/>
      <c r="E85" s="107"/>
      <c r="F85" s="117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106"/>
      <c r="Z85" s="205"/>
      <c r="AA85" s="300"/>
      <c r="AB85" s="301"/>
      <c r="AC85" s="106"/>
      <c r="AD85" s="205"/>
      <c r="AE85" s="300"/>
      <c r="AF85" s="301"/>
      <c r="AG85" s="300"/>
      <c r="AH85" s="301"/>
      <c r="AI85" s="124"/>
      <c r="AJ85" s="116"/>
      <c r="AK85" s="380"/>
    </row>
    <row r="86" spans="1:37" ht="15.75" customHeight="1">
      <c r="A86" s="317"/>
      <c r="B86" s="178"/>
      <c r="C86" s="298"/>
      <c r="D86" s="299"/>
      <c r="E86" s="107"/>
      <c r="F86" s="117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210"/>
      <c r="X86" s="211"/>
      <c r="Y86" s="106"/>
      <c r="Z86" s="205"/>
      <c r="AA86" s="300"/>
      <c r="AB86" s="301"/>
      <c r="AC86" s="106"/>
      <c r="AD86" s="205"/>
      <c r="AE86" s="300"/>
      <c r="AF86" s="301"/>
      <c r="AG86" s="300"/>
      <c r="AH86" s="301"/>
      <c r="AI86" s="124"/>
      <c r="AJ86" s="116"/>
      <c r="AK86" s="380"/>
    </row>
    <row r="87" spans="1:37" ht="15.75" customHeight="1">
      <c r="A87" s="317"/>
      <c r="B87" s="178"/>
      <c r="C87" s="298"/>
      <c r="D87" s="299"/>
      <c r="E87" s="107"/>
      <c r="F87" s="117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212"/>
      <c r="X87" s="213"/>
      <c r="Y87" s="106"/>
      <c r="Z87" s="205"/>
      <c r="AA87" s="300"/>
      <c r="AB87" s="301"/>
      <c r="AC87" s="106"/>
      <c r="AD87" s="205"/>
      <c r="AE87" s="300"/>
      <c r="AF87" s="301"/>
      <c r="AG87" s="300"/>
      <c r="AH87" s="301"/>
      <c r="AI87" s="124"/>
      <c r="AJ87" s="116"/>
      <c r="AK87" s="380"/>
    </row>
    <row r="88" spans="1:37" ht="15.75" customHeight="1">
      <c r="A88" s="317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47"/>
      <c r="T88" s="48"/>
      <c r="U88" s="140"/>
      <c r="V88" s="118"/>
      <c r="W88" s="212"/>
      <c r="X88" s="213"/>
      <c r="Y88" s="106"/>
      <c r="Z88" s="205"/>
      <c r="AA88" s="300"/>
      <c r="AB88" s="301"/>
      <c r="AC88" s="106"/>
      <c r="AD88" s="205"/>
      <c r="AE88" s="300"/>
      <c r="AF88" s="301"/>
      <c r="AG88" s="300"/>
      <c r="AH88" s="301"/>
      <c r="AI88" s="124"/>
      <c r="AJ88" s="116"/>
      <c r="AK88" s="380"/>
    </row>
    <row r="89" spans="1:37" ht="15.75" customHeight="1" thickBot="1">
      <c r="A89" s="318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47">AVERAGE(I73:I88)</f>
        <v>19</v>
      </c>
      <c r="J89" s="148">
        <f t="shared" si="47"/>
        <v>2000</v>
      </c>
      <c r="K89" s="149">
        <f t="shared" ref="K89" si="48">J89/I89</f>
        <v>105.26315789473684</v>
      </c>
      <c r="L89" s="147">
        <f t="shared" ref="L89:M89" si="49">AVERAGE(L73:L88)</f>
        <v>19</v>
      </c>
      <c r="M89" s="148">
        <f t="shared" si="49"/>
        <v>1770.7567578566243</v>
      </c>
      <c r="N89" s="149">
        <f>M89/L89</f>
        <v>93.197724097717071</v>
      </c>
      <c r="O89" s="150">
        <f>L89-I89</f>
        <v>0</v>
      </c>
      <c r="P89" s="151">
        <f>N89-K89</f>
        <v>-12.065433797019764</v>
      </c>
      <c r="Q89" s="152">
        <f>N89/K89</f>
        <v>0.88537837892831228</v>
      </c>
      <c r="R89" s="310"/>
      <c r="S89" s="153">
        <f>S73</f>
        <v>0.70857638888888885</v>
      </c>
      <c r="T89" s="154">
        <f>INDEX(T73:T88,COUNTA(T73:T88))</f>
        <v>0.84583333333333333</v>
      </c>
      <c r="U89" s="155"/>
      <c r="V89" s="181"/>
      <c r="W89" s="214"/>
      <c r="X89" s="215"/>
      <c r="Y89" s="206">
        <f t="shared" ref="Y89:Z89" si="50">SUM(Y73:Y88)</f>
        <v>0</v>
      </c>
      <c r="Z89" s="207">
        <f t="shared" si="50"/>
        <v>0</v>
      </c>
      <c r="AA89" s="296"/>
      <c r="AB89" s="297"/>
      <c r="AC89" s="206">
        <f t="shared" ref="AC89:AD89" si="51">SUM(AC73:AC88)</f>
        <v>0</v>
      </c>
      <c r="AD89" s="207">
        <f t="shared" si="51"/>
        <v>0</v>
      </c>
      <c r="AE89" s="296"/>
      <c r="AF89" s="297"/>
      <c r="AG89" s="296"/>
      <c r="AH89" s="297"/>
      <c r="AI89" s="183">
        <f>M89-J89</f>
        <v>-229.24324214337571</v>
      </c>
      <c r="AJ89" s="152">
        <f>M89/J89</f>
        <v>0.88537837892831217</v>
      </c>
      <c r="AK89" s="381"/>
    </row>
    <row r="90" spans="1:37" ht="15.75" customHeight="1">
      <c r="A90" s="302" t="s">
        <v>244</v>
      </c>
      <c r="B90" s="161" t="s">
        <v>186</v>
      </c>
      <c r="C90" s="306" t="s">
        <v>222</v>
      </c>
      <c r="D90" s="307"/>
      <c r="E90" s="162">
        <v>56.79</v>
      </c>
      <c r="F90" s="103">
        <v>1761</v>
      </c>
      <c r="G90" s="163">
        <f t="shared" ref="G90:G93" si="52">E90*F90</f>
        <v>100007.19</v>
      </c>
      <c r="H90" s="164"/>
      <c r="I90" s="165">
        <v>23</v>
      </c>
      <c r="J90" s="166">
        <v>2000</v>
      </c>
      <c r="K90" s="167">
        <f>J90/I90</f>
        <v>86.956521739130437</v>
      </c>
      <c r="L90" s="168">
        <v>23</v>
      </c>
      <c r="M90" s="166">
        <f>F90/V90*60</f>
        <v>1769.849246231154</v>
      </c>
      <c r="N90" s="167">
        <f>M90/L90</f>
        <v>76.949967227441476</v>
      </c>
      <c r="O90" s="169">
        <f>L90-I90</f>
        <v>0</v>
      </c>
      <c r="P90" s="170">
        <f>N90-K90</f>
        <v>-10.006554511688961</v>
      </c>
      <c r="Q90" s="171">
        <f>N90/K90</f>
        <v>0.88492462311557696</v>
      </c>
      <c r="R90" s="308">
        <f>Q106</f>
        <v>0.88459651320626198</v>
      </c>
      <c r="S90" s="172">
        <v>0.70854166666666663</v>
      </c>
      <c r="T90" s="173">
        <v>0.75</v>
      </c>
      <c r="U90" s="174"/>
      <c r="V90" s="175">
        <v>59.70000000000006</v>
      </c>
      <c r="W90" s="173"/>
      <c r="X90" s="184"/>
      <c r="Y90" s="202"/>
      <c r="Z90" s="203"/>
      <c r="AA90" s="311"/>
      <c r="AB90" s="312"/>
      <c r="AC90" s="202"/>
      <c r="AD90" s="203"/>
      <c r="AE90" s="311"/>
      <c r="AF90" s="312"/>
      <c r="AG90" s="311"/>
      <c r="AH90" s="312"/>
      <c r="AI90" s="121">
        <f>M90-J90</f>
        <v>-230.15075376884602</v>
      </c>
      <c r="AJ90" s="171">
        <f>M90/J90</f>
        <v>0.88492462311557696</v>
      </c>
      <c r="AK90" s="313">
        <f>AJ106</f>
        <v>0.88459651320626209</v>
      </c>
    </row>
    <row r="91" spans="1:37" ht="15.75" customHeight="1">
      <c r="A91" s="303"/>
      <c r="B91" s="178" t="s">
        <v>186</v>
      </c>
      <c r="C91" s="298" t="s">
        <v>223</v>
      </c>
      <c r="D91" s="299"/>
      <c r="E91" s="107">
        <v>56.87</v>
      </c>
      <c r="F91" s="108">
        <v>1297</v>
      </c>
      <c r="G91" s="109">
        <f t="shared" si="52"/>
        <v>73760.39</v>
      </c>
      <c r="H91" s="26"/>
      <c r="I91" s="110">
        <v>23</v>
      </c>
      <c r="J91" s="111">
        <v>2000</v>
      </c>
      <c r="K91" s="112">
        <f t="shared" ref="K91:K93" si="53">J91/I91</f>
        <v>86.956521739130437</v>
      </c>
      <c r="L91" s="113">
        <v>23</v>
      </c>
      <c r="M91" s="111">
        <f>F91/V91*60</f>
        <v>1769.9772554965905</v>
      </c>
      <c r="N91" s="112">
        <f>M91/L91</f>
        <v>76.955532847677844</v>
      </c>
      <c r="O91" s="114">
        <f>L91-I91</f>
        <v>0</v>
      </c>
      <c r="P91" s="115">
        <f>N91-K91</f>
        <v>-10.000988891452593</v>
      </c>
      <c r="Q91" s="116">
        <f>N91/K91</f>
        <v>0.88498862774829523</v>
      </c>
      <c r="R91" s="309"/>
      <c r="S91" s="47">
        <v>0.7534953703703704</v>
      </c>
      <c r="T91" s="48">
        <v>0.78402777777777777</v>
      </c>
      <c r="U91" s="117">
        <v>5.0333333333333741</v>
      </c>
      <c r="V91" s="118">
        <v>43.966666666666612</v>
      </c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300"/>
      <c r="AH91" s="301"/>
      <c r="AI91" s="124">
        <f>M91-J91</f>
        <v>-230.02274450340951</v>
      </c>
      <c r="AJ91" s="116">
        <f>M91/J91</f>
        <v>0.88498862774829523</v>
      </c>
      <c r="AK91" s="314"/>
    </row>
    <row r="92" spans="1:37" ht="15.75" customHeight="1">
      <c r="A92" s="303"/>
      <c r="B92" s="178" t="s">
        <v>186</v>
      </c>
      <c r="C92" s="298" t="s">
        <v>224</v>
      </c>
      <c r="D92" s="299"/>
      <c r="E92" s="107">
        <v>47.6</v>
      </c>
      <c r="F92" s="108">
        <v>1650</v>
      </c>
      <c r="G92" s="109">
        <f t="shared" si="52"/>
        <v>78540</v>
      </c>
      <c r="H92" s="26"/>
      <c r="I92" s="110">
        <v>23</v>
      </c>
      <c r="J92" s="111">
        <v>2000</v>
      </c>
      <c r="K92" s="112">
        <f t="shared" si="53"/>
        <v>86.956521739130437</v>
      </c>
      <c r="L92" s="113">
        <v>23</v>
      </c>
      <c r="M92" s="111">
        <f>F92/V92*60</f>
        <v>1771.0196779964238</v>
      </c>
      <c r="N92" s="112">
        <f>M92/L92</f>
        <v>77.000855565061897</v>
      </c>
      <c r="O92" s="114">
        <f>L92-I92</f>
        <v>0</v>
      </c>
      <c r="P92" s="115">
        <f>N92-K92</f>
        <v>-9.9556661740685399</v>
      </c>
      <c r="Q92" s="116">
        <f>N92/K92</f>
        <v>0.88550983899821178</v>
      </c>
      <c r="R92" s="309"/>
      <c r="S92" s="47">
        <v>0.78756944444444443</v>
      </c>
      <c r="T92" s="48">
        <v>0.82638888888888884</v>
      </c>
      <c r="U92" s="117">
        <v>5.0999999999999979</v>
      </c>
      <c r="V92" s="118">
        <v>55.899999999999949</v>
      </c>
      <c r="W92" s="119"/>
      <c r="X92" s="123"/>
      <c r="Y92" s="106"/>
      <c r="Z92" s="205"/>
      <c r="AA92" s="300"/>
      <c r="AB92" s="301"/>
      <c r="AC92" s="106"/>
      <c r="AD92" s="205"/>
      <c r="AE92" s="300"/>
      <c r="AF92" s="301"/>
      <c r="AG92" s="300"/>
      <c r="AH92" s="301"/>
      <c r="AI92" s="124">
        <f>M92-J92</f>
        <v>-228.98032200357625</v>
      </c>
      <c r="AJ92" s="116">
        <f>M92/J92</f>
        <v>0.8855098389982119</v>
      </c>
      <c r="AK92" s="314"/>
    </row>
    <row r="93" spans="1:37" ht="15.75" customHeight="1">
      <c r="A93" s="303"/>
      <c r="B93" s="178" t="s">
        <v>186</v>
      </c>
      <c r="C93" s="298" t="s">
        <v>219</v>
      </c>
      <c r="D93" s="299"/>
      <c r="E93" s="107">
        <v>50.67</v>
      </c>
      <c r="F93" s="108">
        <v>596</v>
      </c>
      <c r="G93" s="109">
        <f t="shared" si="52"/>
        <v>30199.32</v>
      </c>
      <c r="H93" s="26"/>
      <c r="I93" s="110">
        <v>20</v>
      </c>
      <c r="J93" s="111">
        <v>2000</v>
      </c>
      <c r="K93" s="112">
        <f t="shared" si="53"/>
        <v>100</v>
      </c>
      <c r="L93" s="113">
        <v>20</v>
      </c>
      <c r="M93" s="111">
        <f>F93/V93*60</f>
        <v>1765.9259259259286</v>
      </c>
      <c r="N93" s="112">
        <f>M93/L93</f>
        <v>88.296296296296433</v>
      </c>
      <c r="O93" s="114">
        <f>L93-I93</f>
        <v>0</v>
      </c>
      <c r="P93" s="115">
        <f>N93-K93</f>
        <v>-11.703703703703567</v>
      </c>
      <c r="Q93" s="116">
        <f>N93/K93</f>
        <v>0.88296296296296428</v>
      </c>
      <c r="R93" s="309"/>
      <c r="S93" s="47">
        <v>0.82986111111111116</v>
      </c>
      <c r="T93" s="48">
        <v>0.84392361111111114</v>
      </c>
      <c r="U93" s="117">
        <v>5.0000000000001421</v>
      </c>
      <c r="V93" s="118">
        <v>20.249999999999968</v>
      </c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300"/>
      <c r="AH93" s="301"/>
      <c r="AI93" s="124">
        <f>M93-J93</f>
        <v>-234.0740740740714</v>
      </c>
      <c r="AJ93" s="116">
        <f>M93/J93</f>
        <v>0.88296296296296428</v>
      </c>
      <c r="AK93" s="314"/>
    </row>
    <row r="94" spans="1:37" ht="15.75" customHeight="1">
      <c r="A94" s="304"/>
      <c r="B94" s="178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300"/>
      <c r="AH94" s="301"/>
      <c r="AI94" s="124"/>
      <c r="AJ94" s="116"/>
      <c r="AK94" s="314"/>
    </row>
    <row r="95" spans="1:37" ht="15.75" customHeight="1">
      <c r="A95" s="304"/>
      <c r="B95" s="178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300"/>
      <c r="AH95" s="301"/>
      <c r="AI95" s="124"/>
      <c r="AJ95" s="116"/>
      <c r="AK95" s="314"/>
    </row>
    <row r="96" spans="1:37" ht="15.75" customHeight="1">
      <c r="A96" s="304"/>
      <c r="B96" s="178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127"/>
      <c r="T96" s="128"/>
      <c r="U96" s="117"/>
      <c r="V96" s="118"/>
      <c r="W96" s="128"/>
      <c r="X96" s="216"/>
      <c r="Y96" s="106"/>
      <c r="Z96" s="205"/>
      <c r="AA96" s="300"/>
      <c r="AB96" s="301"/>
      <c r="AC96" s="106"/>
      <c r="AD96" s="205"/>
      <c r="AE96" s="300"/>
      <c r="AF96" s="301"/>
      <c r="AG96" s="300"/>
      <c r="AH96" s="301"/>
      <c r="AI96" s="124"/>
      <c r="AJ96" s="116"/>
      <c r="AK96" s="314"/>
    </row>
    <row r="97" spans="1:37" ht="15.75" customHeight="1">
      <c r="A97" s="304"/>
      <c r="B97" s="178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127"/>
      <c r="T97" s="128"/>
      <c r="U97" s="117"/>
      <c r="V97" s="118"/>
      <c r="W97" s="128"/>
      <c r="X97" s="216"/>
      <c r="Y97" s="106"/>
      <c r="Z97" s="205"/>
      <c r="AA97" s="300"/>
      <c r="AB97" s="301"/>
      <c r="AC97" s="106"/>
      <c r="AD97" s="205"/>
      <c r="AE97" s="300"/>
      <c r="AF97" s="301"/>
      <c r="AG97" s="300"/>
      <c r="AH97" s="301"/>
      <c r="AI97" s="124"/>
      <c r="AJ97" s="116"/>
      <c r="AK97" s="314"/>
    </row>
    <row r="98" spans="1:37" ht="15.75" customHeight="1">
      <c r="A98" s="304"/>
      <c r="B98" s="178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127"/>
      <c r="T98" s="128"/>
      <c r="U98" s="117"/>
      <c r="V98" s="118"/>
      <c r="W98" s="128"/>
      <c r="X98" s="216"/>
      <c r="Y98" s="106"/>
      <c r="Z98" s="205"/>
      <c r="AA98" s="300"/>
      <c r="AB98" s="301"/>
      <c r="AC98" s="106"/>
      <c r="AD98" s="205"/>
      <c r="AE98" s="300"/>
      <c r="AF98" s="301"/>
      <c r="AG98" s="300"/>
      <c r="AH98" s="301"/>
      <c r="AI98" s="124"/>
      <c r="AJ98" s="116"/>
      <c r="AK98" s="314"/>
    </row>
    <row r="99" spans="1:37" ht="15.75" customHeight="1">
      <c r="A99" s="304"/>
      <c r="B99" s="178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127"/>
      <c r="T99" s="128"/>
      <c r="U99" s="117"/>
      <c r="V99" s="118"/>
      <c r="W99" s="128"/>
      <c r="X99" s="216"/>
      <c r="Y99" s="106"/>
      <c r="Z99" s="205"/>
      <c r="AA99" s="300"/>
      <c r="AB99" s="301"/>
      <c r="AC99" s="106"/>
      <c r="AD99" s="205"/>
      <c r="AE99" s="300"/>
      <c r="AF99" s="301"/>
      <c r="AG99" s="300"/>
      <c r="AH99" s="301"/>
      <c r="AI99" s="124"/>
      <c r="AJ99" s="116"/>
      <c r="AK99" s="314"/>
    </row>
    <row r="100" spans="1:37" ht="15.75" customHeight="1">
      <c r="A100" s="304"/>
      <c r="B100" s="178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127"/>
      <c r="T100" s="128"/>
      <c r="U100" s="117"/>
      <c r="V100" s="118"/>
      <c r="W100" s="128"/>
      <c r="X100" s="216"/>
      <c r="Y100" s="106"/>
      <c r="Z100" s="205"/>
      <c r="AA100" s="300"/>
      <c r="AB100" s="301"/>
      <c r="AC100" s="106"/>
      <c r="AD100" s="205"/>
      <c r="AE100" s="300"/>
      <c r="AF100" s="301"/>
      <c r="AG100" s="300"/>
      <c r="AH100" s="301"/>
      <c r="AI100" s="124"/>
      <c r="AJ100" s="116"/>
      <c r="AK100" s="314"/>
    </row>
    <row r="101" spans="1:37" ht="15.75" customHeight="1">
      <c r="A101" s="304"/>
      <c r="B101" s="178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127"/>
      <c r="T101" s="128"/>
      <c r="U101" s="117"/>
      <c r="V101" s="118"/>
      <c r="W101" s="128"/>
      <c r="X101" s="216"/>
      <c r="Y101" s="106"/>
      <c r="Z101" s="205"/>
      <c r="AA101" s="300"/>
      <c r="AB101" s="301"/>
      <c r="AC101" s="106"/>
      <c r="AD101" s="205"/>
      <c r="AE101" s="300"/>
      <c r="AF101" s="301"/>
      <c r="AG101" s="300"/>
      <c r="AH101" s="301"/>
      <c r="AI101" s="124"/>
      <c r="AJ101" s="116"/>
      <c r="AK101" s="314"/>
    </row>
    <row r="102" spans="1:37" ht="15.75" customHeight="1">
      <c r="A102" s="304"/>
      <c r="B102" s="178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127"/>
      <c r="T102" s="128"/>
      <c r="U102" s="117"/>
      <c r="V102" s="118"/>
      <c r="W102" s="128"/>
      <c r="X102" s="216"/>
      <c r="Y102" s="106"/>
      <c r="Z102" s="205"/>
      <c r="AA102" s="300"/>
      <c r="AB102" s="301"/>
      <c r="AC102" s="106"/>
      <c r="AD102" s="205"/>
      <c r="AE102" s="300"/>
      <c r="AF102" s="301"/>
      <c r="AG102" s="300"/>
      <c r="AH102" s="301"/>
      <c r="AI102" s="124"/>
      <c r="AJ102" s="116"/>
      <c r="AK102" s="314"/>
    </row>
    <row r="103" spans="1:37" ht="15.75" customHeight="1">
      <c r="A103" s="304"/>
      <c r="B103" s="178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127"/>
      <c r="T103" s="128"/>
      <c r="U103" s="117"/>
      <c r="V103" s="118"/>
      <c r="W103" s="128"/>
      <c r="X103" s="216"/>
      <c r="Y103" s="106"/>
      <c r="Z103" s="205"/>
      <c r="AA103" s="300"/>
      <c r="AB103" s="301"/>
      <c r="AC103" s="106"/>
      <c r="AD103" s="205"/>
      <c r="AE103" s="300"/>
      <c r="AF103" s="301"/>
      <c r="AG103" s="300"/>
      <c r="AH103" s="301"/>
      <c r="AI103" s="124"/>
      <c r="AJ103" s="116"/>
      <c r="AK103" s="314"/>
    </row>
    <row r="104" spans="1:37" ht="15.75" customHeight="1">
      <c r="A104" s="304"/>
      <c r="B104" s="178"/>
      <c r="C104" s="298"/>
      <c r="D104" s="299"/>
      <c r="E104" s="107"/>
      <c r="F104" s="13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127"/>
      <c r="T104" s="128"/>
      <c r="U104" s="117"/>
      <c r="V104" s="118"/>
      <c r="W104" s="128"/>
      <c r="X104" s="216"/>
      <c r="Y104" s="106"/>
      <c r="Z104" s="205"/>
      <c r="AA104" s="300"/>
      <c r="AB104" s="301"/>
      <c r="AC104" s="106"/>
      <c r="AD104" s="205"/>
      <c r="AE104" s="300"/>
      <c r="AF104" s="301"/>
      <c r="AG104" s="300"/>
      <c r="AH104" s="301"/>
      <c r="AI104" s="124"/>
      <c r="AJ104" s="116"/>
      <c r="AK104" s="314"/>
    </row>
    <row r="105" spans="1:37" ht="15.75" customHeight="1">
      <c r="A105" s="304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300"/>
      <c r="AH105" s="301"/>
      <c r="AI105" s="180"/>
      <c r="AJ105" s="133"/>
      <c r="AK105" s="314"/>
    </row>
    <row r="106" spans="1:37" ht="15.75" customHeight="1" thickBot="1">
      <c r="A106" s="305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54">AVERAGE(I90:I105)</f>
        <v>22.25</v>
      </c>
      <c r="J106" s="148">
        <f t="shared" si="54"/>
        <v>2000</v>
      </c>
      <c r="K106" s="149">
        <f t="shared" ref="K106" si="55">J106/I106</f>
        <v>89.887640449438209</v>
      </c>
      <c r="L106" s="147">
        <f t="shared" ref="L106:M106" si="56">AVERAGE(L90:L105)</f>
        <v>22.25</v>
      </c>
      <c r="M106" s="148">
        <f t="shared" si="56"/>
        <v>1769.1930264125242</v>
      </c>
      <c r="N106" s="149">
        <f>M106/L106</f>
        <v>79.514293321911197</v>
      </c>
      <c r="O106" s="150">
        <f>L106-I106</f>
        <v>0</v>
      </c>
      <c r="P106" s="151">
        <f>N106-K106</f>
        <v>-10.373347127527012</v>
      </c>
      <c r="Q106" s="152">
        <f>N106/K106</f>
        <v>0.88459651320626198</v>
      </c>
      <c r="R106" s="310"/>
      <c r="S106" s="153">
        <f>S90</f>
        <v>0.70854166666666663</v>
      </c>
      <c r="T106" s="154">
        <f>INDEX(T90:T105,COUNTA(T90:T105))</f>
        <v>0.84392361111111114</v>
      </c>
      <c r="U106" s="155"/>
      <c r="V106" s="181"/>
      <c r="W106" s="182"/>
      <c r="X106" s="149"/>
      <c r="Y106" s="206">
        <f t="shared" ref="Y106:Z106" si="57">SUM(Y90:Y105)</f>
        <v>0</v>
      </c>
      <c r="Z106" s="207">
        <f t="shared" si="57"/>
        <v>0</v>
      </c>
      <c r="AA106" s="296"/>
      <c r="AB106" s="297"/>
      <c r="AC106" s="206">
        <f t="shared" ref="AC106:AD106" si="58">SUM(AC90:AC105)</f>
        <v>0</v>
      </c>
      <c r="AD106" s="207">
        <f t="shared" si="58"/>
        <v>0</v>
      </c>
      <c r="AE106" s="296"/>
      <c r="AF106" s="297"/>
      <c r="AG106" s="296"/>
      <c r="AH106" s="297"/>
      <c r="AI106" s="183">
        <f>M106-J106</f>
        <v>-230.8069735874758</v>
      </c>
      <c r="AJ106" s="152">
        <f>M106/J106</f>
        <v>0.88459651320626209</v>
      </c>
      <c r="AK106" s="315"/>
    </row>
    <row r="108" spans="1:37">
      <c r="AA108" s="294" t="s">
        <v>165</v>
      </c>
      <c r="AB108" s="294"/>
      <c r="AE108" s="5" t="s">
        <v>226</v>
      </c>
      <c r="AF108" s="190"/>
      <c r="AG108" s="190"/>
      <c r="AH108" s="190"/>
    </row>
    <row r="109" spans="1:37">
      <c r="AA109" s="294" t="s">
        <v>166</v>
      </c>
      <c r="AB109" s="294"/>
      <c r="AE109" s="5" t="s">
        <v>227</v>
      </c>
      <c r="AF109" s="190"/>
      <c r="AG109" s="190"/>
      <c r="AH109" s="190"/>
    </row>
    <row r="110" spans="1:37">
      <c r="AA110" s="294" t="s">
        <v>167</v>
      </c>
      <c r="AB110" s="294"/>
      <c r="AE110" s="5" t="s">
        <v>228</v>
      </c>
      <c r="AF110" s="190"/>
      <c r="AG110" s="190"/>
      <c r="AH110" s="190"/>
    </row>
    <row r="111" spans="1:37">
      <c r="AA111" s="294" t="s">
        <v>168</v>
      </c>
      <c r="AB111" s="294"/>
      <c r="AE111" s="5" t="s">
        <v>229</v>
      </c>
      <c r="AF111" s="190"/>
      <c r="AG111" s="190"/>
      <c r="AH111" s="190"/>
    </row>
    <row r="112" spans="1:37">
      <c r="AA112" s="294" t="s">
        <v>169</v>
      </c>
      <c r="AB112" s="294"/>
      <c r="AE112" s="5" t="s">
        <v>230</v>
      </c>
      <c r="AF112" s="190"/>
      <c r="AG112" s="190"/>
      <c r="AH112" s="190"/>
    </row>
    <row r="113" spans="27:34">
      <c r="AA113" s="294" t="s">
        <v>170</v>
      </c>
      <c r="AB113" s="294"/>
      <c r="AE113" s="5" t="s">
        <v>231</v>
      </c>
      <c r="AF113" s="190"/>
      <c r="AG113" s="190"/>
      <c r="AH113" s="190"/>
    </row>
    <row r="114" spans="27:34">
      <c r="AA114" s="294" t="s">
        <v>171</v>
      </c>
      <c r="AB114" s="294"/>
      <c r="AE114" s="221" t="s">
        <v>232</v>
      </c>
      <c r="AF114" s="190"/>
      <c r="AG114" s="190"/>
      <c r="AH114" s="190"/>
    </row>
    <row r="115" spans="27:34">
      <c r="AA115" s="294" t="s">
        <v>172</v>
      </c>
      <c r="AB115" s="294"/>
      <c r="AE115" s="221" t="s">
        <v>233</v>
      </c>
      <c r="AF115" s="190"/>
      <c r="AG115" s="190"/>
      <c r="AH115" s="190"/>
    </row>
    <row r="116" spans="27:34">
      <c r="AA116" s="294" t="s">
        <v>173</v>
      </c>
      <c r="AB116" s="294"/>
      <c r="AE116" s="221" t="s">
        <v>234</v>
      </c>
      <c r="AF116" s="190"/>
      <c r="AG116" s="190"/>
      <c r="AH116" s="190"/>
    </row>
    <row r="117" spans="27:34">
      <c r="AA117" s="294" t="s">
        <v>174</v>
      </c>
      <c r="AB117" s="294"/>
      <c r="AE117" s="221"/>
      <c r="AF117" s="190"/>
      <c r="AG117" s="190"/>
      <c r="AH117" s="190"/>
    </row>
    <row r="118" spans="27:34">
      <c r="AA118" s="294" t="s">
        <v>175</v>
      </c>
      <c r="AB118" s="294"/>
      <c r="AE118" s="221"/>
      <c r="AF118" s="190"/>
      <c r="AG118" s="190"/>
      <c r="AH118" s="190"/>
    </row>
    <row r="119" spans="27:34">
      <c r="AA119" s="294" t="s">
        <v>176</v>
      </c>
      <c r="AB119" s="294"/>
      <c r="AE119" s="190"/>
      <c r="AF119" s="190"/>
      <c r="AG119" s="190"/>
      <c r="AH119" s="190"/>
    </row>
    <row r="120" spans="27:34">
      <c r="AA120" s="294" t="s">
        <v>177</v>
      </c>
      <c r="AB120" s="294"/>
      <c r="AE120" s="190"/>
      <c r="AF120" s="190"/>
      <c r="AG120" s="190"/>
      <c r="AH120" s="190"/>
    </row>
  </sheetData>
  <mergeCells count="477">
    <mergeCell ref="AA116:AB116"/>
    <mergeCell ref="AA117:AB117"/>
    <mergeCell ref="AA118:AB118"/>
    <mergeCell ref="AA119:AB119"/>
    <mergeCell ref="AA120:AB120"/>
    <mergeCell ref="AA110:AB110"/>
    <mergeCell ref="AA111:AB111"/>
    <mergeCell ref="AA112:AB112"/>
    <mergeCell ref="AA113:AB113"/>
    <mergeCell ref="AA114:AB114"/>
    <mergeCell ref="AA115:AB115"/>
    <mergeCell ref="C106:D106"/>
    <mergeCell ref="AA106:AB106"/>
    <mergeCell ref="AE106:AF106"/>
    <mergeCell ref="AG106:AH106"/>
    <mergeCell ref="AA108:AB108"/>
    <mergeCell ref="AA109:AB109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AA103:AB103"/>
    <mergeCell ref="AE103:AF103"/>
    <mergeCell ref="AG103:AH103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C96:D96"/>
    <mergeCell ref="AA96:AB96"/>
    <mergeCell ref="AE96:AF96"/>
    <mergeCell ref="AG96:AH96"/>
    <mergeCell ref="C97:D97"/>
    <mergeCell ref="AA97:AB97"/>
    <mergeCell ref="A90:A106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AA94:AB94"/>
    <mergeCell ref="AE94:AF94"/>
    <mergeCell ref="AG94:AH94"/>
    <mergeCell ref="C95:D95"/>
    <mergeCell ref="AA95:AB95"/>
    <mergeCell ref="AE95:AF95"/>
    <mergeCell ref="AG95:AH95"/>
    <mergeCell ref="AE97:AF97"/>
    <mergeCell ref="AG97:AH97"/>
    <mergeCell ref="C102:D102"/>
    <mergeCell ref="AA102:AB102"/>
    <mergeCell ref="AE102:AF102"/>
    <mergeCell ref="AG102:AH102"/>
    <mergeCell ref="C103:D103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</mergeCells>
  <phoneticPr fontId="5" type="noConversion"/>
  <conditionalFormatting sqref="O5:O106">
    <cfRule type="cellIs" dxfId="516" priority="3" operator="greaterThan">
      <formula>0</formula>
    </cfRule>
  </conditionalFormatting>
  <conditionalFormatting sqref="P5:P106 AI5:AI106">
    <cfRule type="cellIs" dxfId="515" priority="6" operator="lessThan">
      <formula>0</formula>
    </cfRule>
  </conditionalFormatting>
  <conditionalFormatting sqref="Q5:Q106 AJ5:AJ106">
    <cfRule type="cellIs" dxfId="514" priority="4" operator="greaterThan">
      <formula>1</formula>
    </cfRule>
    <cfRule type="cellIs" dxfId="513" priority="5" operator="lessThan">
      <formula>0.8</formula>
    </cfRule>
  </conditionalFormatting>
  <conditionalFormatting sqref="AK5 R5:R106 AK39:AK57 AK73">
    <cfRule type="cellIs" dxfId="512" priority="7" operator="lessThan">
      <formula>0.8</formula>
    </cfRule>
  </conditionalFormatting>
  <conditionalFormatting sqref="AK22">
    <cfRule type="cellIs" dxfId="511" priority="10" operator="lessThan">
      <formula>0.8</formula>
    </cfRule>
  </conditionalFormatting>
  <conditionalFormatting sqref="AK37">
    <cfRule type="cellIs" dxfId="510" priority="9" operator="lessThan">
      <formula>0.8</formula>
    </cfRule>
  </conditionalFormatting>
  <conditionalFormatting sqref="AK63:AK71">
    <cfRule type="cellIs" dxfId="509" priority="8" operator="lessThan">
      <formula>0.8</formula>
    </cfRule>
  </conditionalFormatting>
  <conditionalFormatting sqref="AK88">
    <cfRule type="cellIs" dxfId="508" priority="2" operator="lessThan">
      <formula>0.8</formula>
    </cfRule>
  </conditionalFormatting>
  <conditionalFormatting sqref="AK90:AK106">
    <cfRule type="cellIs" dxfId="507" priority="1" operator="lessThan">
      <formula>0.8</formula>
    </cfRule>
  </conditionalFormatting>
  <dataValidations count="2">
    <dataValidation type="list" allowBlank="1" showInputMessage="1" showErrorMessage="1" sqref="AE5:AH106" xr:uid="{C7B3C789-C367-432C-85C9-C9F79C644AEF}">
      <formula1>$AE$108:$AE$116</formula1>
    </dataValidation>
    <dataValidation type="list" allowBlank="1" showInputMessage="1" showErrorMessage="1" sqref="AA5:AB106" xr:uid="{DB7E57AC-1970-4165-B222-70044865B627}">
      <formula1>$AA$108:$AA$120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A50CA-4DAD-4C5C-8524-74F43B127F4B}">
  <sheetPr>
    <tabColor theme="9" tint="0.59999389629810485"/>
  </sheetPr>
  <dimension ref="B1:AR42"/>
  <sheetViews>
    <sheetView zoomScale="70" zoomScaleNormal="70" workbookViewId="0">
      <selection activeCell="K41" sqref="K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249</v>
      </c>
      <c r="D3" s="284"/>
      <c r="E3" s="3" t="s">
        <v>3</v>
      </c>
      <c r="F3" s="285">
        <f>'1219(18度C)'!D1+'1219(4度C)'!D1</f>
        <v>136395</v>
      </c>
      <c r="G3" s="286"/>
      <c r="H3" s="3" t="s">
        <v>4</v>
      </c>
      <c r="I3" s="287">
        <f>'1219(18度C)'!F1+'1219(4度C)'!F1</f>
        <v>4164442.8199999994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522.35781072914369</v>
      </c>
      <c r="F6" s="259" t="e">
        <f>AVERAGE(#REF!,D14:K14)</f>
        <v>#REF!</v>
      </c>
      <c r="G6" s="260">
        <f>AVERAGE(D14:K14)</f>
        <v>222.1849770430174</v>
      </c>
      <c r="H6" s="261"/>
      <c r="I6" s="260">
        <f>AVERAGE(L14:O14)</f>
        <v>97.575399172087515</v>
      </c>
      <c r="J6" s="261"/>
      <c r="K6" s="260">
        <f>AVERAGE(D32:O32)</f>
        <v>697.61157796451914</v>
      </c>
      <c r="L6" s="261"/>
      <c r="M6" s="260">
        <f>AVERAGE(P32:X32)</f>
        <v>757.15527506549176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461.36476642539543</v>
      </c>
      <c r="F7" s="255" t="e">
        <f>AVERAGE(#REF!,D15:K15)</f>
        <v>#REF!</v>
      </c>
      <c r="G7" s="256">
        <f>AVERAGE(D15:K15)</f>
        <v>199.76174011827214</v>
      </c>
      <c r="H7" s="257"/>
      <c r="I7" s="256">
        <f>AVERAGE(L15:O15)</f>
        <v>85.519883872121213</v>
      </c>
      <c r="J7" s="257"/>
      <c r="K7" s="256">
        <f>AVERAGE(D33:O33)</f>
        <v>615.5703078623942</v>
      </c>
      <c r="L7" s="257"/>
      <c r="M7" s="256">
        <f>AVERAGE(P33:X33)</f>
        <v>666.77959905540501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0.88295414714064568</v>
      </c>
      <c r="F8" s="264" t="e">
        <f>AVERAGE(D16:K16,#REF!)</f>
        <v>#REF!</v>
      </c>
      <c r="G8" s="243">
        <f>AVERAGE(D16:K16)</f>
        <v>0.89127485404033191</v>
      </c>
      <c r="H8" s="244"/>
      <c r="I8" s="243">
        <f>AVERAGE(L16:O16)</f>
        <v>0.87704084719694997</v>
      </c>
      <c r="J8" s="244"/>
      <c r="K8" s="243">
        <f>AVERAGE(D34:O34)</f>
        <v>0.88270888737683673</v>
      </c>
      <c r="L8" s="244"/>
      <c r="M8" s="243">
        <f>AVERAGE(P34:X34)</f>
        <v>0.87890816136218375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 t="s">
        <v>43</v>
      </c>
      <c r="E14" s="28">
        <v>96.875</v>
      </c>
      <c r="F14" s="28">
        <v>101.63934426229508</v>
      </c>
      <c r="G14" s="28">
        <v>90.225563909774436</v>
      </c>
      <c r="H14" s="28" t="s">
        <v>43</v>
      </c>
      <c r="I14" s="28">
        <v>600</v>
      </c>
      <c r="J14" s="28" t="s">
        <v>43</v>
      </c>
      <c r="K14" s="29" t="s">
        <v>43</v>
      </c>
      <c r="L14" s="27" t="s">
        <v>43</v>
      </c>
      <c r="M14" s="30" t="s">
        <v>43</v>
      </c>
      <c r="N14" s="28">
        <v>105.26315789473684</v>
      </c>
      <c r="O14" s="31">
        <v>89.887640449438209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 t="s">
        <v>43</v>
      </c>
      <c r="E15" s="35">
        <v>86.114618572764641</v>
      </c>
      <c r="F15" s="35">
        <v>89.991117144863139</v>
      </c>
      <c r="G15" s="35">
        <v>79.916014671428144</v>
      </c>
      <c r="H15" s="35" t="s">
        <v>43</v>
      </c>
      <c r="I15" s="35">
        <v>543.02521008403266</v>
      </c>
      <c r="J15" s="35" t="s">
        <v>43</v>
      </c>
      <c r="K15" s="36" t="s">
        <v>43</v>
      </c>
      <c r="L15" s="34" t="s">
        <v>43</v>
      </c>
      <c r="M15" s="37" t="s">
        <v>43</v>
      </c>
      <c r="N15" s="35">
        <v>91.529674929721352</v>
      </c>
      <c r="O15" s="38">
        <v>79.510092814521073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 t="s">
        <v>43</v>
      </c>
      <c r="E16" s="43">
        <f t="shared" ref="E16:G16" si="0">E15/E14</f>
        <v>0.88892509494466732</v>
      </c>
      <c r="F16" s="43">
        <f t="shared" si="0"/>
        <v>0.88539647513494379</v>
      </c>
      <c r="G16" s="43">
        <f t="shared" si="0"/>
        <v>0.88573582927499528</v>
      </c>
      <c r="H16" s="43" t="s">
        <v>43</v>
      </c>
      <c r="I16" s="43">
        <f t="shared" ref="I16" si="1">I15/I14</f>
        <v>0.90504201680672114</v>
      </c>
      <c r="J16" s="43" t="s">
        <v>43</v>
      </c>
      <c r="K16" s="44" t="s">
        <v>43</v>
      </c>
      <c r="L16" s="42" t="s">
        <v>43</v>
      </c>
      <c r="M16" s="45" t="s">
        <v>43</v>
      </c>
      <c r="N16" s="43">
        <f t="shared" ref="N16:O16" si="2">N15/N14</f>
        <v>0.8695319118323529</v>
      </c>
      <c r="O16" s="46">
        <f t="shared" si="2"/>
        <v>0.88454978256154693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 t="s">
        <v>43</v>
      </c>
      <c r="E17" s="48">
        <v>0.16666666666666666</v>
      </c>
      <c r="F17" s="48">
        <v>0.25</v>
      </c>
      <c r="G17" s="48">
        <v>0.25</v>
      </c>
      <c r="H17" s="48" t="s">
        <v>43</v>
      </c>
      <c r="I17" s="48">
        <v>0.32650462962962962</v>
      </c>
      <c r="J17" s="48" t="s">
        <v>43</v>
      </c>
      <c r="K17" s="48" t="s">
        <v>43</v>
      </c>
      <c r="L17" s="47" t="s">
        <v>43</v>
      </c>
      <c r="M17" s="49" t="s">
        <v>43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 t="s">
        <v>43</v>
      </c>
      <c r="E18" s="48">
        <v>0.58834490740740741</v>
      </c>
      <c r="F18" s="48">
        <v>0.55833333333333335</v>
      </c>
      <c r="G18" s="48">
        <v>0.52222222222222225</v>
      </c>
      <c r="H18" s="48" t="s">
        <v>43</v>
      </c>
      <c r="I18" s="48">
        <v>0.34027777777777779</v>
      </c>
      <c r="J18" s="48" t="s">
        <v>43</v>
      </c>
      <c r="K18" s="48" t="s">
        <v>43</v>
      </c>
      <c r="L18" s="47" t="s">
        <v>43</v>
      </c>
      <c r="M18" s="49" t="s">
        <v>43</v>
      </c>
      <c r="N18" s="48">
        <v>0.83680555555555558</v>
      </c>
      <c r="O18" s="50">
        <v>0.83819444444444446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 t="s">
        <v>43</v>
      </c>
      <c r="E23" s="64">
        <v>21.333333333333332</v>
      </c>
      <c r="F23" s="64">
        <v>20.333333333333332</v>
      </c>
      <c r="G23" s="64">
        <v>22.166666666666668</v>
      </c>
      <c r="H23" s="64" t="s">
        <v>43</v>
      </c>
      <c r="I23" s="64">
        <v>6</v>
      </c>
      <c r="J23" s="64" t="s">
        <v>43</v>
      </c>
      <c r="K23" s="65" t="s">
        <v>43</v>
      </c>
      <c r="L23" s="63" t="s">
        <v>43</v>
      </c>
      <c r="M23" s="66" t="s">
        <v>43</v>
      </c>
      <c r="N23" s="64">
        <v>19.333333333333332</v>
      </c>
      <c r="O23" s="67">
        <v>22.25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268.25396825396825</v>
      </c>
      <c r="H32" s="28">
        <v>433.33333333333331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715.38461538461547</v>
      </c>
      <c r="U32" s="28" t="s">
        <v>43</v>
      </c>
      <c r="V32" s="28">
        <v>825</v>
      </c>
      <c r="W32" s="28">
        <v>969.23076923076928</v>
      </c>
      <c r="X32" s="31">
        <v>1023.5294117647059</v>
      </c>
    </row>
    <row r="33" spans="2:24" ht="39.6" customHeight="1">
      <c r="B33" s="240"/>
      <c r="C33" s="33" t="s">
        <v>44</v>
      </c>
      <c r="D33" s="35" t="s">
        <v>43</v>
      </c>
      <c r="E33" s="35" t="s">
        <v>43</v>
      </c>
      <c r="F33" s="35" t="s">
        <v>43</v>
      </c>
      <c r="G33" s="35">
        <v>233.94194685531269</v>
      </c>
      <c r="H33" s="35">
        <v>385.66005307923479</v>
      </c>
      <c r="I33" s="35" t="s">
        <v>43</v>
      </c>
      <c r="J33" s="35" t="s">
        <v>43</v>
      </c>
      <c r="K33" s="35" t="s">
        <v>43</v>
      </c>
      <c r="L33" s="35" t="s">
        <v>43</v>
      </c>
      <c r="M33" s="35">
        <v>693.58079978358853</v>
      </c>
      <c r="N33" s="35">
        <v>1001.6864035207027</v>
      </c>
      <c r="O33" s="35">
        <v>762.98233607313216</v>
      </c>
      <c r="P33" s="34">
        <v>219.14345223315394</v>
      </c>
      <c r="Q33" s="35" t="s">
        <v>43</v>
      </c>
      <c r="R33" s="35" t="s">
        <v>43</v>
      </c>
      <c r="S33" s="35" t="s">
        <v>43</v>
      </c>
      <c r="T33" s="35">
        <v>627.20420894616439</v>
      </c>
      <c r="U33" s="35" t="s">
        <v>43</v>
      </c>
      <c r="V33" s="35">
        <v>735.88246927146758</v>
      </c>
      <c r="W33" s="35">
        <v>858.37064232102</v>
      </c>
      <c r="X33" s="38">
        <v>893.29722250521922</v>
      </c>
    </row>
    <row r="34" spans="2:24" ht="40.15" customHeight="1">
      <c r="B34" s="240"/>
      <c r="C34" s="41" t="s">
        <v>45</v>
      </c>
      <c r="D34" s="43" t="s">
        <v>43</v>
      </c>
      <c r="E34" s="43" t="s">
        <v>43</v>
      </c>
      <c r="F34" s="43" t="s">
        <v>43</v>
      </c>
      <c r="G34" s="43">
        <f>G33/G32</f>
        <v>0.8720912811766095</v>
      </c>
      <c r="H34" s="43">
        <f>H33/H32</f>
        <v>0.88998473787515719</v>
      </c>
      <c r="I34" s="43" t="s">
        <v>43</v>
      </c>
      <c r="J34" s="43" t="s">
        <v>43</v>
      </c>
      <c r="K34" s="43" t="s">
        <v>43</v>
      </c>
      <c r="L34" s="43" t="s">
        <v>43</v>
      </c>
      <c r="M34" s="43">
        <f>M33/M32</f>
        <v>0.89324799972128821</v>
      </c>
      <c r="N34" s="43">
        <f>N33/N32</f>
        <v>0.87103165523539361</v>
      </c>
      <c r="O34" s="43">
        <f>O33/O32</f>
        <v>0.88718876287573512</v>
      </c>
      <c r="P34" s="42">
        <f>P33/P32</f>
        <v>0.86744283175623438</v>
      </c>
      <c r="Q34" s="43" t="s">
        <v>43</v>
      </c>
      <c r="R34" s="43" t="s">
        <v>43</v>
      </c>
      <c r="S34" s="43" t="s">
        <v>43</v>
      </c>
      <c r="T34" s="43">
        <f>T33/T32</f>
        <v>0.87673706626883185</v>
      </c>
      <c r="U34" s="43" t="s">
        <v>43</v>
      </c>
      <c r="V34" s="43">
        <f>V33/V32</f>
        <v>0.89197875063208187</v>
      </c>
      <c r="W34" s="43">
        <f>W33/W32</f>
        <v>0.88562050398200476</v>
      </c>
      <c r="X34" s="46">
        <f>X33/X32</f>
        <v>0.87276165417176588</v>
      </c>
    </row>
    <row r="35" spans="2:24" ht="17.25" customHeight="1">
      <c r="B35" s="225" t="s">
        <v>46</v>
      </c>
      <c r="C35" s="13" t="s">
        <v>47</v>
      </c>
      <c r="D35" s="48" t="s">
        <v>43</v>
      </c>
      <c r="E35" s="48" t="s">
        <v>43</v>
      </c>
      <c r="F35" s="48" t="s">
        <v>43</v>
      </c>
      <c r="G35" s="48">
        <v>0.34383101851851849</v>
      </c>
      <c r="H35" s="48">
        <v>0.25</v>
      </c>
      <c r="I35" s="48" t="s">
        <v>43</v>
      </c>
      <c r="J35" s="48" t="s">
        <v>43</v>
      </c>
      <c r="K35" s="48" t="s">
        <v>43</v>
      </c>
      <c r="L35" s="48" t="s">
        <v>43</v>
      </c>
      <c r="M35" s="48">
        <v>0.25</v>
      </c>
      <c r="N35" s="48">
        <v>0.25</v>
      </c>
      <c r="O35" s="48">
        <v>0.25010416666666668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>
        <v>0.7085069444444444</v>
      </c>
      <c r="U35" s="48" t="s">
        <v>43</v>
      </c>
      <c r="V35" s="48">
        <v>0.70859953703703704</v>
      </c>
      <c r="W35" s="48">
        <v>0.70848379629629632</v>
      </c>
      <c r="X35" s="50">
        <v>0.70833333333333337</v>
      </c>
    </row>
    <row r="36" spans="2:24" ht="17.25" customHeight="1">
      <c r="B36" s="226"/>
      <c r="C36" s="13" t="s">
        <v>48</v>
      </c>
      <c r="D36" s="48" t="s">
        <v>43</v>
      </c>
      <c r="E36" s="48" t="s">
        <v>43</v>
      </c>
      <c r="F36" s="48" t="s">
        <v>43</v>
      </c>
      <c r="G36" s="48">
        <v>0.45783564814814814</v>
      </c>
      <c r="H36" s="48">
        <v>0.28988425925925926</v>
      </c>
      <c r="I36" s="48" t="s">
        <v>43</v>
      </c>
      <c r="J36" s="48" t="s">
        <v>43</v>
      </c>
      <c r="K36" s="48" t="s">
        <v>43</v>
      </c>
      <c r="L36" s="48" t="s">
        <v>43</v>
      </c>
      <c r="M36" s="48">
        <v>0.38958333333333334</v>
      </c>
      <c r="N36" s="48">
        <v>0.44513888888888886</v>
      </c>
      <c r="O36" s="48">
        <v>0.37394675925925924</v>
      </c>
      <c r="P36" s="47">
        <v>0.80902777777777779</v>
      </c>
      <c r="Q36" s="48" t="s">
        <v>43</v>
      </c>
      <c r="R36" s="48" t="s">
        <v>43</v>
      </c>
      <c r="S36" s="48" t="s">
        <v>43</v>
      </c>
      <c r="T36" s="48">
        <v>0.8840393518518519</v>
      </c>
      <c r="U36" s="48" t="s">
        <v>43</v>
      </c>
      <c r="V36" s="48">
        <v>0.87916666666666665</v>
      </c>
      <c r="W36" s="48">
        <v>0.9751157407407407</v>
      </c>
      <c r="X36" s="50">
        <v>0.97452546296296294</v>
      </c>
    </row>
    <row r="37" spans="2:24" ht="17.25" customHeight="1">
      <c r="B37" s="226" t="s">
        <v>54</v>
      </c>
      <c r="C37" s="227"/>
      <c r="D37" s="64" t="s">
        <v>43</v>
      </c>
      <c r="E37" s="64" t="s">
        <v>43</v>
      </c>
      <c r="F37" s="64" t="s">
        <v>43</v>
      </c>
      <c r="G37" s="64">
        <v>12.6</v>
      </c>
      <c r="H37" s="64">
        <v>6</v>
      </c>
      <c r="I37" s="64" t="s">
        <v>43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4</v>
      </c>
      <c r="W37" s="64">
        <v>3.25</v>
      </c>
      <c r="X37" s="67">
        <v>3.4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D84BB-A163-4ED8-B798-6599AE9A28B5}">
  <sheetPr>
    <tabColor theme="9" tint="0.59999389629810485"/>
    <pageSetUpPr fitToPage="1"/>
  </sheetPr>
  <dimension ref="A1:AC188"/>
  <sheetViews>
    <sheetView zoomScale="85" zoomScaleNormal="85" workbookViewId="0">
      <pane ySplit="4" topLeftCell="A5" activePane="bottomLeft" state="frozen"/>
      <selection pane="bottomLeft" activeCell="K41" sqref="K41"/>
      <selection activeCell="K41" sqref="K41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SUM(F5:F174)</f>
        <v>91684</v>
      </c>
      <c r="E1" s="94" t="s">
        <v>4</v>
      </c>
      <c r="F1" s="95">
        <f>SUM(G5:G174)</f>
        <v>1817683.4799999997</v>
      </c>
      <c r="G1" s="96" t="s">
        <v>85</v>
      </c>
      <c r="H1" s="97">
        <f>L21+L38+L55+L72+L89+L106+L123+L140+L157+L174</f>
        <v>58.833333333333336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46010</v>
      </c>
      <c r="B2" s="353"/>
      <c r="C2" s="98" t="s">
        <v>41</v>
      </c>
      <c r="D2" s="99">
        <f>AVERAGE(N21,N38,N55,N72,N89,N106,N123,N140,N157,N174)</f>
        <v>641.17495345889961</v>
      </c>
      <c r="E2" s="99" t="s">
        <v>92</v>
      </c>
      <c r="F2" s="100">
        <f>F1/D1</f>
        <v>19.825525500632605</v>
      </c>
      <c r="G2" s="101" t="s">
        <v>93</v>
      </c>
      <c r="H2" s="102">
        <f>COUNT(H5:H174)</f>
        <v>2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02" t="s">
        <v>115</v>
      </c>
      <c r="B5" s="106" t="s">
        <v>116</v>
      </c>
      <c r="C5" s="306" t="s">
        <v>117</v>
      </c>
      <c r="D5" s="307"/>
      <c r="E5" s="107">
        <v>19.7</v>
      </c>
      <c r="F5" s="108">
        <v>558</v>
      </c>
      <c r="G5" s="109">
        <f t="shared" ref="G5:G9" si="0">E5*F5</f>
        <v>10992.6</v>
      </c>
      <c r="H5" s="26"/>
      <c r="I5" s="110">
        <v>6</v>
      </c>
      <c r="J5" s="111">
        <v>2500</v>
      </c>
      <c r="K5" s="112">
        <f t="shared" ref="K5:K9" si="1">J5/I5</f>
        <v>416.66666666666669</v>
      </c>
      <c r="L5" s="113">
        <v>6</v>
      </c>
      <c r="M5" s="111">
        <f>F5/V5*60</f>
        <v>2249.4960806270901</v>
      </c>
      <c r="N5" s="112">
        <f>M5/L5</f>
        <v>374.91601343784833</v>
      </c>
      <c r="O5" s="114">
        <f>L5-I5</f>
        <v>0</v>
      </c>
      <c r="P5" s="115">
        <f>N5-K5</f>
        <v>-41.750653228818351</v>
      </c>
      <c r="Q5" s="116">
        <f>N5/K5</f>
        <v>0.899798432250836</v>
      </c>
      <c r="R5" s="308">
        <f>Q21</f>
        <v>0.8720912811766095</v>
      </c>
      <c r="S5" s="47">
        <v>0.34383101851851849</v>
      </c>
      <c r="T5" s="48">
        <v>0.35416666666666669</v>
      </c>
      <c r="U5" s="117">
        <v>5.1166666666666138</v>
      </c>
      <c r="V5" s="118">
        <v>14.883333333333395</v>
      </c>
      <c r="W5" s="119"/>
      <c r="X5" s="177"/>
      <c r="Y5" s="311"/>
      <c r="Z5" s="312"/>
      <c r="AA5" s="121">
        <f>M5-J5</f>
        <v>-250.50391937290988</v>
      </c>
      <c r="AB5" s="171">
        <f>M5/J5</f>
        <v>0.899798432250836</v>
      </c>
      <c r="AC5" s="313">
        <f>AB21</f>
        <v>0.8720912811766095</v>
      </c>
    </row>
    <row r="6" spans="1:29" ht="15.75" customHeight="1">
      <c r="A6" s="303"/>
      <c r="B6" s="106" t="s">
        <v>118</v>
      </c>
      <c r="C6" s="298" t="s">
        <v>119</v>
      </c>
      <c r="D6" s="299"/>
      <c r="E6" s="107">
        <v>28.57</v>
      </c>
      <c r="F6" s="108">
        <v>2357</v>
      </c>
      <c r="G6" s="109">
        <f t="shared" si="0"/>
        <v>67339.490000000005</v>
      </c>
      <c r="H6" s="26"/>
      <c r="I6" s="110">
        <v>12</v>
      </c>
      <c r="J6" s="111">
        <v>3600</v>
      </c>
      <c r="K6" s="112">
        <f t="shared" si="1"/>
        <v>300</v>
      </c>
      <c r="L6" s="113">
        <v>12</v>
      </c>
      <c r="M6" s="111">
        <f>F6/V6*60</f>
        <v>3109.270795163065</v>
      </c>
      <c r="N6" s="112">
        <f>M6/L6</f>
        <v>259.10589959692209</v>
      </c>
      <c r="O6" s="114">
        <f>L6-I6</f>
        <v>0</v>
      </c>
      <c r="P6" s="115">
        <f>N6-K6</f>
        <v>-40.894100403077914</v>
      </c>
      <c r="Q6" s="116">
        <f>N6/K6</f>
        <v>0.86368633198974032</v>
      </c>
      <c r="R6" s="309"/>
      <c r="S6" s="47">
        <v>0.3576388888888889</v>
      </c>
      <c r="T6" s="48">
        <v>0.38922453703703702</v>
      </c>
      <c r="U6" s="117">
        <v>4.9999999999999822</v>
      </c>
      <c r="V6" s="118">
        <v>45.483333333333306</v>
      </c>
      <c r="W6" s="119"/>
      <c r="X6" s="123"/>
      <c r="Y6" s="300"/>
      <c r="Z6" s="301"/>
      <c r="AA6" s="124">
        <f>M6-J6</f>
        <v>-490.72920483693497</v>
      </c>
      <c r="AB6" s="116">
        <f>M6/J6</f>
        <v>0.86368633198974032</v>
      </c>
      <c r="AC6" s="314"/>
    </row>
    <row r="7" spans="1:29" ht="15.75" customHeight="1">
      <c r="A7" s="303"/>
      <c r="B7" s="106" t="s">
        <v>116</v>
      </c>
      <c r="C7" s="298" t="s">
        <v>120</v>
      </c>
      <c r="D7" s="299"/>
      <c r="E7" s="107">
        <v>29.85</v>
      </c>
      <c r="F7" s="108">
        <v>1665</v>
      </c>
      <c r="G7" s="109">
        <f t="shared" si="0"/>
        <v>49700.25</v>
      </c>
      <c r="H7" s="26"/>
      <c r="I7" s="110">
        <v>17</v>
      </c>
      <c r="J7" s="111">
        <v>3600</v>
      </c>
      <c r="K7" s="112">
        <f t="shared" si="1"/>
        <v>211.76470588235293</v>
      </c>
      <c r="L7" s="113">
        <v>17</v>
      </c>
      <c r="M7" s="111">
        <f>F7/V7*60</f>
        <v>3117.0046801872095</v>
      </c>
      <c r="N7" s="112">
        <f>M7/L7</f>
        <v>183.35321648160055</v>
      </c>
      <c r="O7" s="114">
        <f>L7-I7</f>
        <v>0</v>
      </c>
      <c r="P7" s="115">
        <f>N7-K7</f>
        <v>-28.411489400752373</v>
      </c>
      <c r="Q7" s="116">
        <f>N7/K7</f>
        <v>0.86583463338533606</v>
      </c>
      <c r="R7" s="309"/>
      <c r="S7" s="47">
        <v>0.3923611111111111</v>
      </c>
      <c r="T7" s="48">
        <v>0.41461805555555553</v>
      </c>
      <c r="U7" s="117">
        <v>4.5166666666666799</v>
      </c>
      <c r="V7" s="118">
        <v>32.049999999999976</v>
      </c>
      <c r="W7" s="119"/>
      <c r="X7" s="123"/>
      <c r="Y7" s="300"/>
      <c r="Z7" s="301"/>
      <c r="AA7" s="124">
        <f>M7-J7</f>
        <v>-482.99531981279051</v>
      </c>
      <c r="AB7" s="116">
        <f>M7/J7</f>
        <v>0.86583463338533595</v>
      </c>
      <c r="AC7" s="314"/>
    </row>
    <row r="8" spans="1:29" ht="15.75" customHeight="1">
      <c r="A8" s="303"/>
      <c r="B8" s="106" t="s">
        <v>116</v>
      </c>
      <c r="C8" s="298" t="s">
        <v>121</v>
      </c>
      <c r="D8" s="299"/>
      <c r="E8" s="107">
        <v>29.52</v>
      </c>
      <c r="F8" s="108">
        <v>1579</v>
      </c>
      <c r="G8" s="109">
        <f t="shared" si="0"/>
        <v>46612.08</v>
      </c>
      <c r="H8" s="13"/>
      <c r="I8" s="110">
        <v>17</v>
      </c>
      <c r="J8" s="111">
        <v>3600</v>
      </c>
      <c r="K8" s="112">
        <f t="shared" si="1"/>
        <v>211.76470588235293</v>
      </c>
      <c r="L8" s="126">
        <v>17</v>
      </c>
      <c r="M8" s="111">
        <f>F8/V8*60</f>
        <v>3116.447368421057</v>
      </c>
      <c r="N8" s="112">
        <f>M8/L8</f>
        <v>183.32043343653277</v>
      </c>
      <c r="O8" s="114">
        <f>L8-I8</f>
        <v>0</v>
      </c>
      <c r="P8" s="115">
        <f>N8-K8</f>
        <v>-28.444272445820161</v>
      </c>
      <c r="Q8" s="116">
        <f>N8/K8</f>
        <v>0.8656798245614048</v>
      </c>
      <c r="R8" s="309"/>
      <c r="S8" s="47">
        <v>0.41805555555555557</v>
      </c>
      <c r="T8" s="48">
        <v>0.43916666666666665</v>
      </c>
      <c r="U8" s="117">
        <v>4.9500000000000544</v>
      </c>
      <c r="V8" s="118">
        <v>30.399999999999956</v>
      </c>
      <c r="W8" s="119"/>
      <c r="X8" s="123"/>
      <c r="Y8" s="300"/>
      <c r="Z8" s="301"/>
      <c r="AA8" s="124">
        <f>M8-J8</f>
        <v>-483.55263157894296</v>
      </c>
      <c r="AB8" s="116">
        <f>M8/J8</f>
        <v>0.86567982456140469</v>
      </c>
      <c r="AC8" s="314"/>
    </row>
    <row r="9" spans="1:29" ht="15.75" customHeight="1">
      <c r="A9" s="304"/>
      <c r="B9" s="106" t="s">
        <v>116</v>
      </c>
      <c r="C9" s="298" t="s">
        <v>122</v>
      </c>
      <c r="D9" s="299"/>
      <c r="E9" s="107">
        <v>25.64</v>
      </c>
      <c r="F9" s="108">
        <v>1116</v>
      </c>
      <c r="G9" s="129">
        <f t="shared" si="0"/>
        <v>28614.240000000002</v>
      </c>
      <c r="H9" s="130"/>
      <c r="I9" s="110">
        <v>11</v>
      </c>
      <c r="J9" s="111">
        <v>3600</v>
      </c>
      <c r="K9" s="112">
        <f t="shared" si="1"/>
        <v>327.27272727272725</v>
      </c>
      <c r="L9" s="113">
        <v>11</v>
      </c>
      <c r="M9" s="111">
        <f>F9/V9*60</f>
        <v>3146.1237274862801</v>
      </c>
      <c r="N9" s="112">
        <f>M9/L9</f>
        <v>286.01124795329821</v>
      </c>
      <c r="O9" s="114">
        <f>L9-I9</f>
        <v>0</v>
      </c>
      <c r="P9" s="115">
        <f>N9-K9</f>
        <v>-41.261479319429043</v>
      </c>
      <c r="Q9" s="116">
        <f>N9/K9</f>
        <v>0.87392325763507794</v>
      </c>
      <c r="R9" s="309"/>
      <c r="S9" s="47">
        <v>0.44305555555555548</v>
      </c>
      <c r="T9" s="48">
        <v>0.45783564814814814</v>
      </c>
      <c r="U9" s="117">
        <v>5.5999999999999162</v>
      </c>
      <c r="V9" s="118">
        <v>21.283333333333438</v>
      </c>
      <c r="W9" s="119"/>
      <c r="X9" s="123"/>
      <c r="Y9" s="300"/>
      <c r="Z9" s="301"/>
      <c r="AA9" s="124">
        <f>M9-J9</f>
        <v>-453.87627251371987</v>
      </c>
      <c r="AB9" s="116">
        <f>M9/J9</f>
        <v>0.87392325763507783</v>
      </c>
      <c r="AC9" s="314"/>
    </row>
    <row r="10" spans="1:29" ht="15.75" customHeight="1">
      <c r="A10" s="304"/>
      <c r="B10" s="106"/>
      <c r="C10" s="298"/>
      <c r="D10" s="299"/>
      <c r="E10" s="107"/>
      <c r="F10" s="108"/>
      <c r="G10" s="129"/>
      <c r="H10" s="68"/>
      <c r="I10" s="110"/>
      <c r="J10" s="111"/>
      <c r="K10" s="112"/>
      <c r="L10" s="126"/>
      <c r="M10" s="111"/>
      <c r="N10" s="112"/>
      <c r="O10" s="131"/>
      <c r="P10" s="132"/>
      <c r="Q10" s="133"/>
      <c r="R10" s="309"/>
      <c r="S10" s="47"/>
      <c r="T10" s="48"/>
      <c r="U10" s="117"/>
      <c r="V10" s="118"/>
      <c r="W10" s="119"/>
      <c r="X10" s="123"/>
      <c r="Y10" s="300"/>
      <c r="Z10" s="301"/>
      <c r="AA10" s="124"/>
      <c r="AB10" s="116"/>
      <c r="AC10" s="314"/>
    </row>
    <row r="11" spans="1:29" ht="15.75" customHeight="1">
      <c r="A11" s="304"/>
      <c r="B11" s="106"/>
      <c r="C11" s="298"/>
      <c r="D11" s="299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47"/>
      <c r="T11" s="48"/>
      <c r="U11" s="117"/>
      <c r="V11" s="118"/>
      <c r="W11" s="119"/>
      <c r="X11" s="123"/>
      <c r="Y11" s="300"/>
      <c r="Z11" s="301"/>
      <c r="AA11" s="124"/>
      <c r="AB11" s="116"/>
      <c r="AC11" s="314"/>
    </row>
    <row r="12" spans="1:29" ht="15.75" customHeight="1">
      <c r="A12" s="304"/>
      <c r="B12" s="106"/>
      <c r="C12" s="298"/>
      <c r="D12" s="299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47"/>
      <c r="T12" s="48"/>
      <c r="U12" s="117"/>
      <c r="V12" s="118"/>
      <c r="W12" s="119"/>
      <c r="X12" s="123"/>
      <c r="Y12" s="300"/>
      <c r="Z12" s="301"/>
      <c r="AA12" s="124"/>
      <c r="AB12" s="116"/>
      <c r="AC12" s="314"/>
    </row>
    <row r="13" spans="1:29" ht="15.75" customHeight="1">
      <c r="A13" s="304"/>
      <c r="B13" s="106"/>
      <c r="C13" s="298"/>
      <c r="D13" s="299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47"/>
      <c r="T13" s="48"/>
      <c r="U13" s="117"/>
      <c r="V13" s="118"/>
      <c r="W13" s="119"/>
      <c r="X13" s="135"/>
      <c r="Y13" s="300"/>
      <c r="Z13" s="301"/>
      <c r="AA13" s="124"/>
      <c r="AB13" s="116"/>
      <c r="AC13" s="314"/>
    </row>
    <row r="14" spans="1:29" ht="15.75" customHeight="1">
      <c r="A14" s="304"/>
      <c r="B14" s="106"/>
      <c r="C14" s="298"/>
      <c r="D14" s="299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47"/>
      <c r="T14" s="48"/>
      <c r="U14" s="117"/>
      <c r="V14" s="118"/>
      <c r="W14" s="119"/>
      <c r="X14" s="135"/>
      <c r="Y14" s="300"/>
      <c r="Z14" s="301"/>
      <c r="AA14" s="124"/>
      <c r="AB14" s="116"/>
      <c r="AC14" s="314"/>
    </row>
    <row r="15" spans="1:29" ht="15.75" customHeight="1">
      <c r="A15" s="304"/>
      <c r="B15" s="106"/>
      <c r="C15" s="298"/>
      <c r="D15" s="299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47"/>
      <c r="T15" s="48"/>
      <c r="U15" s="117"/>
      <c r="V15" s="118"/>
      <c r="W15" s="119"/>
      <c r="X15" s="135"/>
      <c r="Y15" s="300"/>
      <c r="Z15" s="301"/>
      <c r="AA15" s="124"/>
      <c r="AB15" s="116"/>
      <c r="AC15" s="314"/>
    </row>
    <row r="16" spans="1:29" ht="15.75" customHeight="1">
      <c r="A16" s="304"/>
      <c r="B16" s="106"/>
      <c r="C16" s="298"/>
      <c r="D16" s="299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47"/>
      <c r="T16" s="48"/>
      <c r="U16" s="117"/>
      <c r="V16" s="118"/>
      <c r="W16" s="119"/>
      <c r="X16" s="135"/>
      <c r="Y16" s="300"/>
      <c r="Z16" s="301"/>
      <c r="AA16" s="124"/>
      <c r="AB16" s="116"/>
      <c r="AC16" s="314"/>
    </row>
    <row r="17" spans="1:29" ht="15.75" customHeight="1">
      <c r="A17" s="304"/>
      <c r="B17" s="106"/>
      <c r="C17" s="298"/>
      <c r="D17" s="299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47"/>
      <c r="T17" s="48"/>
      <c r="U17" s="117"/>
      <c r="V17" s="118"/>
      <c r="W17" s="119"/>
      <c r="X17" s="135"/>
      <c r="Y17" s="300"/>
      <c r="Z17" s="301"/>
      <c r="AA17" s="124"/>
      <c r="AB17" s="116"/>
      <c r="AC17" s="314"/>
    </row>
    <row r="18" spans="1:29" ht="15.75" customHeight="1">
      <c r="A18" s="304"/>
      <c r="B18" s="106"/>
      <c r="C18" s="298"/>
      <c r="D18" s="299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47"/>
      <c r="T18" s="48"/>
      <c r="U18" s="117"/>
      <c r="V18" s="118"/>
      <c r="W18" s="119"/>
      <c r="X18" s="135"/>
      <c r="Y18" s="300"/>
      <c r="Z18" s="301"/>
      <c r="AA18" s="124"/>
      <c r="AB18" s="116"/>
      <c r="AC18" s="314"/>
    </row>
    <row r="19" spans="1:29" ht="15.75" customHeight="1">
      <c r="A19" s="304"/>
      <c r="B19" s="106"/>
      <c r="C19" s="298"/>
      <c r="D19" s="299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47"/>
      <c r="T19" s="48"/>
      <c r="U19" s="117"/>
      <c r="V19" s="118"/>
      <c r="W19" s="119"/>
      <c r="X19" s="135"/>
      <c r="Y19" s="300"/>
      <c r="Z19" s="301"/>
      <c r="AA19" s="124"/>
      <c r="AB19" s="116"/>
      <c r="AC19" s="314"/>
    </row>
    <row r="20" spans="1:29" ht="15.75" customHeight="1">
      <c r="A20" s="304"/>
      <c r="B20" s="178"/>
      <c r="C20" s="298"/>
      <c r="D20" s="299"/>
      <c r="E20" s="179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301"/>
      <c r="AA20" s="180"/>
      <c r="AB20" s="133"/>
      <c r="AC20" s="314"/>
    </row>
    <row r="21" spans="1:29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12.6</v>
      </c>
      <c r="J21" s="148">
        <f t="shared" si="2"/>
        <v>3380</v>
      </c>
      <c r="K21" s="149">
        <f t="shared" ref="K21" si="3">J21/I21</f>
        <v>268.25396825396825</v>
      </c>
      <c r="L21" s="147">
        <f t="shared" ref="L21:M21" si="4">AVERAGE(L5:L20)</f>
        <v>12.6</v>
      </c>
      <c r="M21" s="148">
        <f t="shared" si="4"/>
        <v>2947.66853037694</v>
      </c>
      <c r="N21" s="149">
        <f>M21/L21</f>
        <v>233.94194685531269</v>
      </c>
      <c r="O21" s="150">
        <f>L21-I21</f>
        <v>0</v>
      </c>
      <c r="P21" s="151">
        <f>N21-K21</f>
        <v>-34.31202139865556</v>
      </c>
      <c r="Q21" s="152">
        <f>N21/K21</f>
        <v>0.8720912811766095</v>
      </c>
      <c r="R21" s="310"/>
      <c r="S21" s="153">
        <f>S5</f>
        <v>0.34383101851851849</v>
      </c>
      <c r="T21" s="154">
        <f>INDEX(T5:T20,COUNTA(T5:T20))</f>
        <v>0.45783564814814814</v>
      </c>
      <c r="U21" s="155"/>
      <c r="V21" s="181"/>
      <c r="W21" s="182"/>
      <c r="X21" s="149"/>
      <c r="Y21" s="296"/>
      <c r="Z21" s="297"/>
      <c r="AA21" s="183">
        <f>M21-J21</f>
        <v>-432.33146962306</v>
      </c>
      <c r="AB21" s="152">
        <f>M21/J21</f>
        <v>0.8720912811766095</v>
      </c>
      <c r="AC21" s="315"/>
    </row>
    <row r="22" spans="1:29" ht="15.75" customHeight="1">
      <c r="A22" s="316" t="s">
        <v>125</v>
      </c>
      <c r="B22" s="120" t="s">
        <v>116</v>
      </c>
      <c r="C22" s="306" t="s">
        <v>126</v>
      </c>
      <c r="D22" s="307"/>
      <c r="E22" s="162">
        <v>14.03</v>
      </c>
      <c r="F22" s="103">
        <v>977</v>
      </c>
      <c r="G22" s="163">
        <f t="shared" ref="G22:G23" si="5">E22*F22</f>
        <v>13707.31</v>
      </c>
      <c r="H22" s="164"/>
      <c r="I22" s="165">
        <v>6</v>
      </c>
      <c r="J22" s="166">
        <v>2600</v>
      </c>
      <c r="K22" s="167">
        <f>J22/I22</f>
        <v>433.33333333333331</v>
      </c>
      <c r="L22" s="168">
        <v>6</v>
      </c>
      <c r="M22" s="166">
        <f>F22/V22*60</f>
        <v>2313.9473684210511</v>
      </c>
      <c r="N22" s="167">
        <f>M22/L22</f>
        <v>385.65789473684185</v>
      </c>
      <c r="O22" s="169">
        <f>L22-I22</f>
        <v>0</v>
      </c>
      <c r="P22" s="170">
        <f>N22-K22</f>
        <v>-47.67543859649146</v>
      </c>
      <c r="Q22" s="171">
        <f>N22/K22</f>
        <v>0.88997975708501975</v>
      </c>
      <c r="R22" s="308">
        <f>Q38</f>
        <v>0.88998473787515719</v>
      </c>
      <c r="S22" s="172">
        <v>0.25</v>
      </c>
      <c r="T22" s="173">
        <v>0.2675925925925926</v>
      </c>
      <c r="U22" s="174"/>
      <c r="V22" s="175">
        <v>25.33333333333335</v>
      </c>
      <c r="W22" s="173"/>
      <c r="X22" s="184"/>
      <c r="Y22" s="311"/>
      <c r="Z22" s="312"/>
      <c r="AA22" s="121">
        <f>M22-J22</f>
        <v>-286.05263157894888</v>
      </c>
      <c r="AB22" s="171">
        <f>M22/J22</f>
        <v>0.88997975708501964</v>
      </c>
      <c r="AC22" s="313">
        <f>AB38</f>
        <v>0.88998473787515719</v>
      </c>
    </row>
    <row r="23" spans="1:29" ht="15.75" customHeight="1">
      <c r="A23" s="317"/>
      <c r="B23" s="106" t="s">
        <v>116</v>
      </c>
      <c r="C23" s="298" t="s">
        <v>127</v>
      </c>
      <c r="D23" s="299"/>
      <c r="E23" s="107">
        <v>14.49</v>
      </c>
      <c r="F23" s="108">
        <v>1058</v>
      </c>
      <c r="G23" s="109">
        <f t="shared" si="5"/>
        <v>15330.42</v>
      </c>
      <c r="H23" s="26"/>
      <c r="I23" s="110">
        <v>6</v>
      </c>
      <c r="J23" s="111">
        <v>2600</v>
      </c>
      <c r="K23" s="112">
        <f t="shared" ref="K23" si="6">J23/I23</f>
        <v>433.33333333333331</v>
      </c>
      <c r="L23" s="113">
        <v>6</v>
      </c>
      <c r="M23" s="111">
        <f>F23/V23*60</f>
        <v>2313.9732685297668</v>
      </c>
      <c r="N23" s="112">
        <f>M23/L23</f>
        <v>385.66221142162777</v>
      </c>
      <c r="O23" s="114">
        <f>L23-I23</f>
        <v>0</v>
      </c>
      <c r="P23" s="115">
        <f>N23-K23</f>
        <v>-47.671121911705541</v>
      </c>
      <c r="Q23" s="116">
        <f>N23/K23</f>
        <v>0.88998971866529486</v>
      </c>
      <c r="R23" s="309"/>
      <c r="S23" s="47">
        <v>0.27083333333333331</v>
      </c>
      <c r="T23" s="48">
        <v>0.28988425925925926</v>
      </c>
      <c r="U23" s="117">
        <v>4.6666666666666234</v>
      </c>
      <c r="V23" s="118">
        <v>27.433333333333358</v>
      </c>
      <c r="W23" s="119"/>
      <c r="X23" s="13"/>
      <c r="Y23" s="300"/>
      <c r="Z23" s="301"/>
      <c r="AA23" s="124">
        <f>M23-J23</f>
        <v>-286.02673147023324</v>
      </c>
      <c r="AB23" s="116">
        <f>M23/J23</f>
        <v>0.88998971866529486</v>
      </c>
      <c r="AC23" s="314"/>
    </row>
    <row r="24" spans="1:29" ht="15.75" customHeight="1">
      <c r="A24" s="317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3"/>
      <c r="Y24" s="300"/>
      <c r="Z24" s="301"/>
      <c r="AA24" s="124"/>
      <c r="AB24" s="116"/>
      <c r="AC24" s="314"/>
    </row>
    <row r="25" spans="1:29" ht="15.75" customHeight="1">
      <c r="A25" s="317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17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3"/>
      <c r="Y26" s="300"/>
      <c r="Z26" s="301"/>
      <c r="AA26" s="124"/>
      <c r="AB26" s="116"/>
      <c r="AC26" s="314"/>
    </row>
    <row r="27" spans="1:29" ht="15.75" customHeight="1">
      <c r="A27" s="317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50"/>
      <c r="Y27" s="300"/>
      <c r="Z27" s="301"/>
      <c r="AA27" s="124"/>
      <c r="AB27" s="116"/>
      <c r="AC27" s="314"/>
    </row>
    <row r="28" spans="1:29" ht="15.75" customHeight="1">
      <c r="A28" s="317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17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17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127"/>
      <c r="T30" s="128"/>
      <c r="U30" s="117"/>
      <c r="V30" s="141"/>
      <c r="W30" s="119"/>
      <c r="X30" s="123"/>
      <c r="Y30" s="300"/>
      <c r="Z30" s="301"/>
      <c r="AA30" s="124"/>
      <c r="AB30" s="116"/>
      <c r="AC30" s="314"/>
    </row>
    <row r="31" spans="1:29" ht="15.75" customHeight="1">
      <c r="A31" s="317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127"/>
      <c r="T31" s="128"/>
      <c r="U31" s="117"/>
      <c r="V31" s="141"/>
      <c r="W31" s="134"/>
      <c r="X31" s="135"/>
      <c r="Y31" s="300"/>
      <c r="Z31" s="301"/>
      <c r="AA31" s="124"/>
      <c r="AB31" s="116"/>
      <c r="AC31" s="314"/>
    </row>
    <row r="32" spans="1:29" ht="15.75" customHeight="1">
      <c r="A32" s="317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127"/>
      <c r="T32" s="128"/>
      <c r="U32" s="117"/>
      <c r="V32" s="141"/>
      <c r="W32" s="134"/>
      <c r="X32" s="135"/>
      <c r="Y32" s="300"/>
      <c r="Z32" s="301"/>
      <c r="AA32" s="124"/>
      <c r="AB32" s="116"/>
      <c r="AC32" s="314"/>
    </row>
    <row r="33" spans="1:29" ht="15.75" customHeight="1">
      <c r="A33" s="317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127"/>
      <c r="T33" s="128"/>
      <c r="U33" s="117"/>
      <c r="V33" s="141"/>
      <c r="W33" s="134"/>
      <c r="X33" s="135"/>
      <c r="Y33" s="300"/>
      <c r="Z33" s="301"/>
      <c r="AA33" s="124"/>
      <c r="AB33" s="116"/>
      <c r="AC33" s="314"/>
    </row>
    <row r="34" spans="1:29" ht="15.75" customHeight="1">
      <c r="A34" s="317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127"/>
      <c r="T34" s="128"/>
      <c r="U34" s="117"/>
      <c r="V34" s="141"/>
      <c r="W34" s="134"/>
      <c r="X34" s="135"/>
      <c r="Y34" s="300"/>
      <c r="Z34" s="301"/>
      <c r="AA34" s="124"/>
      <c r="AB34" s="116"/>
      <c r="AC34" s="314"/>
    </row>
    <row r="35" spans="1:29" ht="15.75" customHeight="1">
      <c r="A35" s="317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127"/>
      <c r="T35" s="128"/>
      <c r="U35" s="117"/>
      <c r="V35" s="141"/>
      <c r="W35" s="134"/>
      <c r="X35" s="135"/>
      <c r="Y35" s="300"/>
      <c r="Z35" s="301"/>
      <c r="AA35" s="124"/>
      <c r="AB35" s="116"/>
      <c r="AC35" s="314"/>
    </row>
    <row r="36" spans="1:29" ht="15.75" customHeight="1">
      <c r="A36" s="317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127"/>
      <c r="T36" s="128"/>
      <c r="U36" s="117"/>
      <c r="V36" s="141"/>
      <c r="W36" s="134"/>
      <c r="X36" s="135"/>
      <c r="Y36" s="300"/>
      <c r="Z36" s="301"/>
      <c r="AA36" s="124"/>
      <c r="AB36" s="116"/>
      <c r="AC36" s="314"/>
    </row>
    <row r="37" spans="1:29" ht="15.75" customHeight="1">
      <c r="A37" s="317"/>
      <c r="B37" s="106"/>
      <c r="C37" s="298"/>
      <c r="D37" s="299"/>
      <c r="E37" s="185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6</v>
      </c>
      <c r="J38" s="148">
        <f t="shared" si="7"/>
        <v>2600</v>
      </c>
      <c r="K38" s="149">
        <f t="shared" ref="K38" si="8">J38/I38</f>
        <v>433.33333333333331</v>
      </c>
      <c r="L38" s="147">
        <f t="shared" ref="L38:M38" si="9">AVERAGE(L22:L37)</f>
        <v>6</v>
      </c>
      <c r="M38" s="148">
        <f t="shared" si="9"/>
        <v>2313.9603184754087</v>
      </c>
      <c r="N38" s="149">
        <f>M38/L38</f>
        <v>385.66005307923479</v>
      </c>
      <c r="O38" s="150">
        <f>L38-I38</f>
        <v>0</v>
      </c>
      <c r="P38" s="151">
        <f>N38-K38</f>
        <v>-47.673280254098529</v>
      </c>
      <c r="Q38" s="152">
        <f>N38/K38</f>
        <v>0.88998473787515719</v>
      </c>
      <c r="R38" s="310"/>
      <c r="S38" s="153">
        <f>S22</f>
        <v>0.25</v>
      </c>
      <c r="T38" s="154">
        <f>INDEX(T22:T37,COUNTA(T22:T37))</f>
        <v>0.28988425925925926</v>
      </c>
      <c r="U38" s="155"/>
      <c r="V38" s="181"/>
      <c r="W38" s="182"/>
      <c r="X38" s="149"/>
      <c r="Y38" s="296"/>
      <c r="Z38" s="297"/>
      <c r="AA38" s="183">
        <f>M38-J38</f>
        <v>-286.03968152459129</v>
      </c>
      <c r="AB38" s="152">
        <f>M38/J38</f>
        <v>0.88998473787515719</v>
      </c>
      <c r="AC38" s="315"/>
    </row>
    <row r="39" spans="1:29" ht="15.75" customHeight="1">
      <c r="A39" s="302" t="s">
        <v>128</v>
      </c>
      <c r="B39" s="120" t="s">
        <v>118</v>
      </c>
      <c r="C39" s="306" t="s">
        <v>129</v>
      </c>
      <c r="D39" s="307"/>
      <c r="E39" s="162">
        <v>21.45</v>
      </c>
      <c r="F39" s="103">
        <v>1779</v>
      </c>
      <c r="G39" s="163">
        <f t="shared" ref="G39:G42" si="10">E39*F39</f>
        <v>38159.549999999996</v>
      </c>
      <c r="H39" s="164"/>
      <c r="I39" s="165">
        <v>4</v>
      </c>
      <c r="J39" s="166">
        <v>3300</v>
      </c>
      <c r="K39" s="167">
        <f>J39/I39</f>
        <v>825</v>
      </c>
      <c r="L39" s="168">
        <v>4</v>
      </c>
      <c r="M39" s="166">
        <f>F39/V39*60</f>
        <v>2951.3364055299535</v>
      </c>
      <c r="N39" s="167">
        <f>M39/L39</f>
        <v>737.83410138248837</v>
      </c>
      <c r="O39" s="169">
        <f>L39-I39</f>
        <v>0</v>
      </c>
      <c r="P39" s="170">
        <f>N39-K39</f>
        <v>-87.16589861751163</v>
      </c>
      <c r="Q39" s="171">
        <f>N39/K39</f>
        <v>0.89434436531210715</v>
      </c>
      <c r="R39" s="308">
        <f>Q55</f>
        <v>0.89324799972128821</v>
      </c>
      <c r="S39" s="172">
        <v>0.25</v>
      </c>
      <c r="T39" s="173">
        <v>0.27511574074074074</v>
      </c>
      <c r="U39" s="174"/>
      <c r="V39" s="175">
        <v>36.166666666666671</v>
      </c>
      <c r="W39" s="176"/>
      <c r="X39" s="177"/>
      <c r="Y39" s="311"/>
      <c r="Z39" s="312"/>
      <c r="AA39" s="121">
        <f>M39-J39</f>
        <v>-348.66359447004652</v>
      </c>
      <c r="AB39" s="171">
        <f>M39/J39</f>
        <v>0.89434436531210715</v>
      </c>
      <c r="AC39" s="313">
        <f>AB55</f>
        <v>0.89324799972128832</v>
      </c>
    </row>
    <row r="40" spans="1:29" ht="15.75" customHeight="1">
      <c r="A40" s="303"/>
      <c r="B40" s="106" t="s">
        <v>118</v>
      </c>
      <c r="C40" s="298" t="s">
        <v>130</v>
      </c>
      <c r="D40" s="299"/>
      <c r="E40" s="107">
        <v>22.28</v>
      </c>
      <c r="F40" s="108">
        <v>997</v>
      </c>
      <c r="G40" s="109">
        <f t="shared" si="10"/>
        <v>22213.16</v>
      </c>
      <c r="H40" s="26"/>
      <c r="I40" s="110">
        <v>5</v>
      </c>
      <c r="J40" s="111">
        <v>3300</v>
      </c>
      <c r="K40" s="112">
        <f t="shared" ref="K40:K42" si="11">J40/I40</f>
        <v>660</v>
      </c>
      <c r="L40" s="113">
        <v>5</v>
      </c>
      <c r="M40" s="111">
        <f>F40/V40*60</f>
        <v>2949.2193919474189</v>
      </c>
      <c r="N40" s="112">
        <f>M40/L40</f>
        <v>589.84387838948373</v>
      </c>
      <c r="O40" s="114">
        <f>L40-I40</f>
        <v>0</v>
      </c>
      <c r="P40" s="115">
        <f>N40-K40</f>
        <v>-70.156121610516266</v>
      </c>
      <c r="Q40" s="116">
        <f>N40/K40</f>
        <v>0.89370284604467232</v>
      </c>
      <c r="R40" s="309"/>
      <c r="S40" s="47">
        <v>0.27847222222222223</v>
      </c>
      <c r="T40" s="48">
        <v>0.29255787037037034</v>
      </c>
      <c r="U40" s="117">
        <v>4.8333333333333428</v>
      </c>
      <c r="V40" s="118">
        <v>20.283333333333282</v>
      </c>
      <c r="W40" s="119"/>
      <c r="X40" s="123"/>
      <c r="Y40" s="300"/>
      <c r="Z40" s="301"/>
      <c r="AA40" s="124">
        <f>M40-J40</f>
        <v>-350.7806080525811</v>
      </c>
      <c r="AB40" s="116">
        <f>M40/J40</f>
        <v>0.89370284604467243</v>
      </c>
      <c r="AC40" s="314"/>
    </row>
    <row r="41" spans="1:29" ht="15.75" customHeight="1">
      <c r="A41" s="303"/>
      <c r="B41" s="106" t="s">
        <v>118</v>
      </c>
      <c r="C41" s="298" t="s">
        <v>131</v>
      </c>
      <c r="D41" s="299"/>
      <c r="E41" s="107">
        <v>17.89</v>
      </c>
      <c r="F41" s="108">
        <v>2392</v>
      </c>
      <c r="G41" s="109">
        <f t="shared" si="10"/>
        <v>42792.880000000005</v>
      </c>
      <c r="H41" s="26"/>
      <c r="I41" s="110">
        <v>4</v>
      </c>
      <c r="J41" s="111">
        <v>3300</v>
      </c>
      <c r="K41" s="112">
        <f t="shared" si="11"/>
        <v>825</v>
      </c>
      <c r="L41" s="113">
        <v>4</v>
      </c>
      <c r="M41" s="111">
        <f>F41/V41*60</f>
        <v>2948.031496062993</v>
      </c>
      <c r="N41" s="112">
        <f>M41/L41</f>
        <v>737.00787401574826</v>
      </c>
      <c r="O41" s="114">
        <f>L41-I41</f>
        <v>0</v>
      </c>
      <c r="P41" s="115">
        <f>N41-K41</f>
        <v>-87.992125984251743</v>
      </c>
      <c r="Q41" s="116">
        <f>N41/K41</f>
        <v>0.89334287759484632</v>
      </c>
      <c r="R41" s="309"/>
      <c r="S41" s="47">
        <v>0.29605324074074074</v>
      </c>
      <c r="T41" s="48">
        <v>0.3298611111111111</v>
      </c>
      <c r="U41" s="117">
        <v>5.0333333333333741</v>
      </c>
      <c r="V41" s="118">
        <v>48.683333333333323</v>
      </c>
      <c r="W41" s="119"/>
      <c r="X41" s="123"/>
      <c r="Y41" s="300"/>
      <c r="Z41" s="301"/>
      <c r="AA41" s="124">
        <f>M41-J41</f>
        <v>-351.96850393700697</v>
      </c>
      <c r="AB41" s="116">
        <f>M41/J41</f>
        <v>0.89334287759484632</v>
      </c>
      <c r="AC41" s="314"/>
    </row>
    <row r="42" spans="1:29" ht="15.75" customHeight="1">
      <c r="A42" s="303"/>
      <c r="B42" s="106" t="s">
        <v>118</v>
      </c>
      <c r="C42" s="298" t="s">
        <v>133</v>
      </c>
      <c r="D42" s="299"/>
      <c r="E42" s="107">
        <v>16.66</v>
      </c>
      <c r="F42" s="108">
        <v>3968</v>
      </c>
      <c r="G42" s="109">
        <f t="shared" si="10"/>
        <v>66106.880000000005</v>
      </c>
      <c r="H42" s="26"/>
      <c r="I42" s="110">
        <v>4</v>
      </c>
      <c r="J42" s="111">
        <v>3300</v>
      </c>
      <c r="K42" s="112">
        <f t="shared" si="11"/>
        <v>825</v>
      </c>
      <c r="L42" s="113">
        <v>4</v>
      </c>
      <c r="M42" s="111">
        <f>F42/V42*60</f>
        <v>2942.2863027806402</v>
      </c>
      <c r="N42" s="112">
        <f>M42/L42</f>
        <v>735.57157569516005</v>
      </c>
      <c r="O42" s="114">
        <f>L42-I42</f>
        <v>0</v>
      </c>
      <c r="P42" s="115">
        <f>N42-K42</f>
        <v>-89.42842430483995</v>
      </c>
      <c r="Q42" s="116">
        <f>N42/K42</f>
        <v>0.89160190993352728</v>
      </c>
      <c r="R42" s="309"/>
      <c r="S42" s="47">
        <v>0.33339120370370373</v>
      </c>
      <c r="T42" s="48">
        <v>0.38958333333333334</v>
      </c>
      <c r="U42" s="117">
        <v>5.0833333333333819</v>
      </c>
      <c r="V42" s="118">
        <v>80.916666666666629</v>
      </c>
      <c r="W42" s="119"/>
      <c r="X42" s="123"/>
      <c r="Y42" s="300"/>
      <c r="Z42" s="301"/>
      <c r="AA42" s="124">
        <f>M42-J42</f>
        <v>-357.7136972193598</v>
      </c>
      <c r="AB42" s="116">
        <f>M42/J42</f>
        <v>0.89160190993352728</v>
      </c>
      <c r="AC42" s="314"/>
    </row>
    <row r="43" spans="1:29" ht="15.75" customHeight="1">
      <c r="A43" s="304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23"/>
      <c r="Y43" s="300"/>
      <c r="Z43" s="301"/>
      <c r="AA43" s="124"/>
      <c r="AB43" s="116"/>
      <c r="AC43" s="314"/>
    </row>
    <row r="44" spans="1:29" ht="15.75" customHeight="1">
      <c r="A44" s="304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300"/>
      <c r="Z44" s="301"/>
      <c r="AA44" s="124"/>
      <c r="AB44" s="116"/>
      <c r="AC44" s="314"/>
    </row>
    <row r="45" spans="1:29" ht="15.75" customHeight="1">
      <c r="A45" s="304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04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04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04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300"/>
      <c r="Z48" s="301"/>
      <c r="AA48" s="124"/>
      <c r="AB48" s="116"/>
      <c r="AC48" s="314"/>
    </row>
    <row r="49" spans="1:29" ht="15.75" customHeight="1">
      <c r="A49" s="304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300"/>
      <c r="Z49" s="301"/>
      <c r="AA49" s="124"/>
      <c r="AB49" s="116"/>
      <c r="AC49" s="314"/>
    </row>
    <row r="50" spans="1:29" ht="15.75" customHeight="1">
      <c r="A50" s="304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300"/>
      <c r="Z50" s="301"/>
      <c r="AA50" s="124"/>
      <c r="AB50" s="116"/>
      <c r="AC50" s="314"/>
    </row>
    <row r="51" spans="1:29" ht="15.75" customHeight="1">
      <c r="A51" s="304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300"/>
      <c r="Z51" s="301"/>
      <c r="AA51" s="124"/>
      <c r="AB51" s="116"/>
      <c r="AC51" s="314"/>
    </row>
    <row r="52" spans="1:29" ht="15.75" customHeight="1">
      <c r="A52" s="304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119"/>
      <c r="X52" s="123"/>
      <c r="Y52" s="300"/>
      <c r="Z52" s="301"/>
      <c r="AA52" s="124"/>
      <c r="AB52" s="116"/>
      <c r="AC52" s="314"/>
    </row>
    <row r="53" spans="1:29" ht="15.75" customHeight="1">
      <c r="A53" s="304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119"/>
      <c r="X53" s="123"/>
      <c r="Y53" s="300"/>
      <c r="Z53" s="301"/>
      <c r="AA53" s="124"/>
      <c r="AB53" s="116"/>
      <c r="AC53" s="314"/>
    </row>
    <row r="54" spans="1:29" ht="15.75" customHeight="1">
      <c r="A54" s="304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05"/>
      <c r="B55" s="144" t="s">
        <v>124</v>
      </c>
      <c r="C55" s="295"/>
      <c r="D55" s="295"/>
      <c r="E55" s="145"/>
      <c r="F55" s="105"/>
      <c r="G55" s="146"/>
      <c r="H55" s="75"/>
      <c r="I55" s="147">
        <f t="shared" ref="I55:J55" si="12">AVERAGE(I39:I54)</f>
        <v>4.25</v>
      </c>
      <c r="J55" s="148">
        <f t="shared" si="12"/>
        <v>3300</v>
      </c>
      <c r="K55" s="149">
        <f t="shared" ref="K55" si="13">J55/I55</f>
        <v>776.47058823529414</v>
      </c>
      <c r="L55" s="147">
        <f t="shared" ref="L55:M55" si="14">AVERAGE(L39:L54)</f>
        <v>4.25</v>
      </c>
      <c r="M55" s="148">
        <f t="shared" si="14"/>
        <v>2947.7183990802514</v>
      </c>
      <c r="N55" s="149">
        <f>M55/L55</f>
        <v>693.58079978358853</v>
      </c>
      <c r="O55" s="150">
        <f>L55-I55</f>
        <v>0</v>
      </c>
      <c r="P55" s="151">
        <f>N55-K55</f>
        <v>-82.889788451705613</v>
      </c>
      <c r="Q55" s="152">
        <f>N55/K55</f>
        <v>0.89324799972128821</v>
      </c>
      <c r="R55" s="310"/>
      <c r="S55" s="153">
        <f>S39</f>
        <v>0.25</v>
      </c>
      <c r="T55" s="154">
        <f>INDEX(T39:T54,COUNTA(T39:T54))</f>
        <v>0.38958333333333334</v>
      </c>
      <c r="U55" s="155"/>
      <c r="V55" s="181"/>
      <c r="W55" s="105"/>
      <c r="X55" s="75"/>
      <c r="Y55" s="296"/>
      <c r="Z55" s="297"/>
      <c r="AA55" s="183">
        <f>M55-J55</f>
        <v>-352.2816009197486</v>
      </c>
      <c r="AB55" s="152">
        <f>M55/J55</f>
        <v>0.89324799972128832</v>
      </c>
      <c r="AC55" s="315"/>
    </row>
    <row r="56" spans="1:29" ht="15.75" customHeight="1">
      <c r="A56" s="316" t="s">
        <v>72</v>
      </c>
      <c r="B56" s="120" t="s">
        <v>118</v>
      </c>
      <c r="C56" s="306" t="s">
        <v>134</v>
      </c>
      <c r="D56" s="307"/>
      <c r="E56" s="162">
        <v>18.18</v>
      </c>
      <c r="F56" s="103">
        <v>1105</v>
      </c>
      <c r="G56" s="163">
        <f t="shared" ref="G56:G59" si="15">E56*F56</f>
        <v>20088.900000000001</v>
      </c>
      <c r="H56" s="164"/>
      <c r="I56" s="165">
        <v>3</v>
      </c>
      <c r="J56" s="166">
        <v>3600</v>
      </c>
      <c r="K56" s="167">
        <f>J56/I56</f>
        <v>1200</v>
      </c>
      <c r="L56" s="168">
        <v>3</v>
      </c>
      <c r="M56" s="166">
        <f>F56/V56*60</f>
        <v>3115.1135473766608</v>
      </c>
      <c r="N56" s="167">
        <f>M56/L56</f>
        <v>1038.371182458887</v>
      </c>
      <c r="O56" s="169">
        <f>L56-I56</f>
        <v>0</v>
      </c>
      <c r="P56" s="170">
        <f>N56-K56</f>
        <v>-161.62881754111299</v>
      </c>
      <c r="Q56" s="171">
        <f>N56/K56</f>
        <v>0.86530931871573913</v>
      </c>
      <c r="R56" s="308">
        <f>Q72</f>
        <v>0.87103165523539361</v>
      </c>
      <c r="S56" s="172">
        <v>0.25</v>
      </c>
      <c r="T56" s="173">
        <v>0.26478009259259261</v>
      </c>
      <c r="U56" s="174"/>
      <c r="V56" s="175">
        <v>21.283333333333356</v>
      </c>
      <c r="W56" s="176"/>
      <c r="X56" s="177"/>
      <c r="Y56" s="311"/>
      <c r="Z56" s="312"/>
      <c r="AA56" s="121">
        <f>M56-J56</f>
        <v>-484.88645262333921</v>
      </c>
      <c r="AB56" s="171">
        <f>M56/J56</f>
        <v>0.86530931871573913</v>
      </c>
      <c r="AC56" s="313">
        <f>AB72</f>
        <v>0.87103165523539361</v>
      </c>
    </row>
    <row r="57" spans="1:29" ht="15.75" customHeight="1">
      <c r="A57" s="317"/>
      <c r="B57" s="106" t="s">
        <v>118</v>
      </c>
      <c r="C57" s="298" t="s">
        <v>135</v>
      </c>
      <c r="D57" s="299"/>
      <c r="E57" s="107">
        <v>14.03</v>
      </c>
      <c r="F57" s="108">
        <v>3759</v>
      </c>
      <c r="G57" s="109">
        <f t="shared" si="15"/>
        <v>52738.77</v>
      </c>
      <c r="H57" s="26"/>
      <c r="I57" s="110">
        <v>3</v>
      </c>
      <c r="J57" s="111">
        <v>3000</v>
      </c>
      <c r="K57" s="112">
        <f t="shared" ref="K57:K93" si="16">J57/I57</f>
        <v>1000</v>
      </c>
      <c r="L57" s="113">
        <v>3</v>
      </c>
      <c r="M57" s="111">
        <f>F57/V57*60</f>
        <v>2681.8073721759824</v>
      </c>
      <c r="N57" s="112">
        <f>M57/L57</f>
        <v>893.93579072532748</v>
      </c>
      <c r="O57" s="114">
        <f>L57-I57</f>
        <v>0</v>
      </c>
      <c r="P57" s="115">
        <f>N57-K57</f>
        <v>-106.06420927467252</v>
      </c>
      <c r="Q57" s="116">
        <f>N57/K57</f>
        <v>0.89393579072532747</v>
      </c>
      <c r="R57" s="309"/>
      <c r="S57" s="47">
        <v>0.27500000000000002</v>
      </c>
      <c r="T57" s="48">
        <v>0.33340277777777777</v>
      </c>
      <c r="U57" s="117">
        <v>14.716666666666676</v>
      </c>
      <c r="V57" s="118">
        <v>84.099999999999952</v>
      </c>
      <c r="W57" s="119"/>
      <c r="X57" s="123"/>
      <c r="Y57" s="300"/>
      <c r="Z57" s="301"/>
      <c r="AA57" s="124">
        <f>M57-J57</f>
        <v>-318.19262782401756</v>
      </c>
      <c r="AB57" s="116">
        <f>M57/J57</f>
        <v>0.89393579072532747</v>
      </c>
      <c r="AC57" s="314"/>
    </row>
    <row r="58" spans="1:29" ht="15.75" customHeight="1">
      <c r="A58" s="317"/>
      <c r="B58" s="106" t="s">
        <v>118</v>
      </c>
      <c r="C58" s="298" t="s">
        <v>136</v>
      </c>
      <c r="D58" s="299"/>
      <c r="E58" s="107">
        <v>18.18</v>
      </c>
      <c r="F58" s="108">
        <v>1925</v>
      </c>
      <c r="G58" s="109">
        <f t="shared" si="15"/>
        <v>34996.5</v>
      </c>
      <c r="H58" s="26"/>
      <c r="I58" s="110">
        <v>3</v>
      </c>
      <c r="J58" s="111">
        <v>3600</v>
      </c>
      <c r="K58" s="112">
        <f t="shared" si="16"/>
        <v>1200</v>
      </c>
      <c r="L58" s="113">
        <v>3</v>
      </c>
      <c r="M58" s="111">
        <f>F58/V58*60</f>
        <v>3111.8096093399263</v>
      </c>
      <c r="N58" s="112">
        <f>M58/L58</f>
        <v>1037.2698697799754</v>
      </c>
      <c r="O58" s="114">
        <f>L58-I58</f>
        <v>0</v>
      </c>
      <c r="P58" s="115">
        <f>N58-K58</f>
        <v>-162.73013022002465</v>
      </c>
      <c r="Q58" s="116">
        <f>N58/K58</f>
        <v>0.86439155814997948</v>
      </c>
      <c r="R58" s="309"/>
      <c r="S58" s="47">
        <v>0.34375000000000006</v>
      </c>
      <c r="T58" s="48">
        <v>0.36952546296296296</v>
      </c>
      <c r="U58" s="117">
        <v>14.900000000000091</v>
      </c>
      <c r="V58" s="118">
        <v>37.116666666666582</v>
      </c>
      <c r="W58" s="119"/>
      <c r="X58" s="123"/>
      <c r="Y58" s="300"/>
      <c r="Z58" s="301"/>
      <c r="AA58" s="124">
        <f>M58-J58</f>
        <v>-488.19039066007372</v>
      </c>
      <c r="AB58" s="116">
        <f>M58/J58</f>
        <v>0.86439155814997948</v>
      </c>
      <c r="AC58" s="314"/>
    </row>
    <row r="59" spans="1:29" ht="15.75" customHeight="1">
      <c r="A59" s="317"/>
      <c r="B59" s="106" t="s">
        <v>118</v>
      </c>
      <c r="C59" s="298" t="s">
        <v>137</v>
      </c>
      <c r="D59" s="299"/>
      <c r="E59" s="107">
        <v>14.28</v>
      </c>
      <c r="F59" s="108">
        <v>4860</v>
      </c>
      <c r="G59" s="109">
        <f t="shared" si="15"/>
        <v>69400.800000000003</v>
      </c>
      <c r="H59" s="26"/>
      <c r="I59" s="110">
        <v>3</v>
      </c>
      <c r="J59" s="111">
        <v>3600</v>
      </c>
      <c r="K59" s="112">
        <f t="shared" si="16"/>
        <v>1200</v>
      </c>
      <c r="L59" s="113">
        <v>3</v>
      </c>
      <c r="M59" s="111">
        <f>F59/V59*60</f>
        <v>3111.5063133558606</v>
      </c>
      <c r="N59" s="112">
        <f>M59/L59</f>
        <v>1037.1687711186203</v>
      </c>
      <c r="O59" s="114">
        <f>L59-I59</f>
        <v>0</v>
      </c>
      <c r="P59" s="115">
        <f>N59-K59</f>
        <v>-162.83122888137973</v>
      </c>
      <c r="Q59" s="116">
        <f>N59/K59</f>
        <v>0.86430730926551691</v>
      </c>
      <c r="R59" s="309"/>
      <c r="S59" s="47">
        <v>0.38005787037037037</v>
      </c>
      <c r="T59" s="48">
        <v>0.44513888888888886</v>
      </c>
      <c r="U59" s="117">
        <v>15.166666666666666</v>
      </c>
      <c r="V59" s="118">
        <v>93.71666666666664</v>
      </c>
      <c r="W59" s="119"/>
      <c r="X59" s="123"/>
      <c r="Y59" s="300"/>
      <c r="Z59" s="301"/>
      <c r="AA59" s="124">
        <f>M59-J59</f>
        <v>-488.49368664413942</v>
      </c>
      <c r="AB59" s="116">
        <f>M59/J59</f>
        <v>0.8643073092655168</v>
      </c>
      <c r="AC59" s="314"/>
    </row>
    <row r="60" spans="1:29" ht="15.75" customHeight="1">
      <c r="A60" s="317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300"/>
      <c r="Z60" s="301"/>
      <c r="AA60" s="124"/>
      <c r="AB60" s="116"/>
      <c r="AC60" s="314"/>
    </row>
    <row r="61" spans="1:29" ht="15.75" customHeight="1">
      <c r="A61" s="317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300"/>
      <c r="Z61" s="301"/>
      <c r="AA61" s="124"/>
      <c r="AB61" s="116"/>
      <c r="AC61" s="314"/>
    </row>
    <row r="62" spans="1:29" ht="15.75" customHeight="1">
      <c r="A62" s="317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23"/>
      <c r="Y62" s="300"/>
      <c r="Z62" s="301"/>
      <c r="AA62" s="124"/>
      <c r="AB62" s="116"/>
      <c r="AC62" s="314"/>
    </row>
    <row r="63" spans="1:29" ht="15.75" customHeight="1">
      <c r="A63" s="317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17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23"/>
      <c r="Y64" s="300"/>
      <c r="Z64" s="301"/>
      <c r="AA64" s="124"/>
      <c r="AB64" s="116"/>
      <c r="AC64" s="314"/>
    </row>
    <row r="65" spans="1:29" ht="15.75" customHeight="1">
      <c r="A65" s="317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23"/>
      <c r="Y65" s="300"/>
      <c r="Z65" s="301"/>
      <c r="AA65" s="124"/>
      <c r="AB65" s="116"/>
      <c r="AC65" s="314"/>
    </row>
    <row r="66" spans="1:29" ht="15.75" customHeight="1">
      <c r="A66" s="317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34"/>
      <c r="X66" s="135"/>
      <c r="Y66" s="300"/>
      <c r="Z66" s="301"/>
      <c r="AA66" s="124"/>
      <c r="AB66" s="116"/>
      <c r="AC66" s="314"/>
    </row>
    <row r="67" spans="1:29" ht="15.75" customHeight="1">
      <c r="A67" s="317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34"/>
      <c r="X67" s="135"/>
      <c r="Y67" s="300"/>
      <c r="Z67" s="301"/>
      <c r="AA67" s="124"/>
      <c r="AB67" s="116"/>
      <c r="AC67" s="314"/>
    </row>
    <row r="68" spans="1:29" ht="15.75" customHeight="1">
      <c r="A68" s="317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34"/>
      <c r="X68" s="135"/>
      <c r="Y68" s="300"/>
      <c r="Z68" s="301"/>
      <c r="AA68" s="124"/>
      <c r="AB68" s="116"/>
      <c r="AC68" s="314"/>
    </row>
    <row r="69" spans="1:29" ht="15.75" customHeight="1">
      <c r="A69" s="317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34"/>
      <c r="X69" s="135"/>
      <c r="Y69" s="300"/>
      <c r="Z69" s="301"/>
      <c r="AA69" s="124"/>
      <c r="AB69" s="116"/>
      <c r="AC69" s="314"/>
    </row>
    <row r="70" spans="1:29" ht="15.75" customHeight="1">
      <c r="A70" s="317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34"/>
      <c r="X70" s="135"/>
      <c r="Y70" s="300"/>
      <c r="Z70" s="301"/>
      <c r="AA70" s="124"/>
      <c r="AB70" s="116"/>
      <c r="AC70" s="314"/>
    </row>
    <row r="71" spans="1:29" ht="15.75" customHeight="1">
      <c r="A71" s="317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18"/>
      <c r="B72" s="144" t="s">
        <v>124</v>
      </c>
      <c r="C72" s="295"/>
      <c r="D72" s="295"/>
      <c r="E72" s="145"/>
      <c r="F72" s="105"/>
      <c r="G72" s="146"/>
      <c r="H72" s="75"/>
      <c r="I72" s="147">
        <f t="shared" ref="I72:J72" si="17">AVERAGE(I56:I71)</f>
        <v>3</v>
      </c>
      <c r="J72" s="148">
        <f t="shared" si="17"/>
        <v>3450</v>
      </c>
      <c r="K72" s="149">
        <f t="shared" ref="K72" si="18">J72/I72</f>
        <v>1150</v>
      </c>
      <c r="L72" s="147">
        <f t="shared" ref="L72:M72" si="19">AVERAGE(L56:L71)</f>
        <v>3</v>
      </c>
      <c r="M72" s="148">
        <f t="shared" si="19"/>
        <v>3005.0592105621081</v>
      </c>
      <c r="N72" s="149">
        <f>M72/L72</f>
        <v>1001.6864035207027</v>
      </c>
      <c r="O72" s="150">
        <f>L72-I72</f>
        <v>0</v>
      </c>
      <c r="P72" s="151">
        <f>N72-K72</f>
        <v>-148.3135964792973</v>
      </c>
      <c r="Q72" s="152">
        <f>N72/K72</f>
        <v>0.87103165523539361</v>
      </c>
      <c r="R72" s="310"/>
      <c r="S72" s="153">
        <f>S56</f>
        <v>0.25</v>
      </c>
      <c r="T72" s="154">
        <f>INDEX(T56:T71,COUNTA(T56:T71))</f>
        <v>0.44513888888888886</v>
      </c>
      <c r="U72" s="155"/>
      <c r="V72" s="181"/>
      <c r="W72" s="105"/>
      <c r="X72" s="75"/>
      <c r="Y72" s="296"/>
      <c r="Z72" s="297"/>
      <c r="AA72" s="183">
        <f>M72-J72</f>
        <v>-444.94078943789191</v>
      </c>
      <c r="AB72" s="152">
        <f>M72/J72</f>
        <v>0.87103165523539361</v>
      </c>
      <c r="AC72" s="315"/>
    </row>
    <row r="73" spans="1:29" ht="15.75" customHeight="1">
      <c r="A73" s="302" t="s">
        <v>79</v>
      </c>
      <c r="B73" s="120" t="s">
        <v>118</v>
      </c>
      <c r="C73" s="306" t="s">
        <v>138</v>
      </c>
      <c r="D73" s="307"/>
      <c r="E73" s="162">
        <v>25.45</v>
      </c>
      <c r="F73" s="103">
        <v>771</v>
      </c>
      <c r="G73" s="163">
        <f t="shared" ref="G73:G76" si="20">E73*F73</f>
        <v>19621.95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2918.6119873817033</v>
      </c>
      <c r="N73" s="167">
        <f>M73/L73</f>
        <v>729.65299684542583</v>
      </c>
      <c r="O73" s="169">
        <f>L73-I73</f>
        <v>0</v>
      </c>
      <c r="P73" s="170">
        <f>N73-K73</f>
        <v>-95.347003154574168</v>
      </c>
      <c r="Q73" s="171">
        <f>N73/K73</f>
        <v>0.88442787496415254</v>
      </c>
      <c r="R73" s="308">
        <f>Q89</f>
        <v>0.88718876287573512</v>
      </c>
      <c r="S73" s="172">
        <v>0.25010416666666668</v>
      </c>
      <c r="T73" s="173">
        <v>0.26111111111111113</v>
      </c>
      <c r="U73" s="174"/>
      <c r="V73" s="175">
        <v>15.85</v>
      </c>
      <c r="W73" s="173"/>
      <c r="X73" s="184"/>
      <c r="Y73" s="311"/>
      <c r="Z73" s="312"/>
      <c r="AA73" s="121">
        <f>M73-J73</f>
        <v>-381.38801261829667</v>
      </c>
      <c r="AB73" s="171">
        <f>M73/J73</f>
        <v>0.88442787496415254</v>
      </c>
      <c r="AC73" s="313">
        <f>AB89</f>
        <v>0.88718876287573512</v>
      </c>
    </row>
    <row r="74" spans="1:29" ht="15.75" customHeight="1">
      <c r="A74" s="303"/>
      <c r="B74" s="106" t="s">
        <v>118</v>
      </c>
      <c r="C74" s="298" t="s">
        <v>139</v>
      </c>
      <c r="D74" s="299"/>
      <c r="E74" s="107">
        <v>25.03</v>
      </c>
      <c r="F74" s="108">
        <v>1300</v>
      </c>
      <c r="G74" s="109">
        <f t="shared" si="20"/>
        <v>32539</v>
      </c>
      <c r="H74" s="26"/>
      <c r="I74" s="110">
        <v>4</v>
      </c>
      <c r="J74" s="111">
        <v>3300</v>
      </c>
      <c r="K74" s="112">
        <f t="shared" si="16"/>
        <v>825</v>
      </c>
      <c r="L74" s="113">
        <v>4</v>
      </c>
      <c r="M74" s="111">
        <f>F74/V74*60</f>
        <v>2919.5258889581983</v>
      </c>
      <c r="N74" s="112">
        <f>M74/L74</f>
        <v>729.88147223954957</v>
      </c>
      <c r="O74" s="114">
        <f>L74-I74</f>
        <v>0</v>
      </c>
      <c r="P74" s="115">
        <f>N74-K74</f>
        <v>-95.118527760450434</v>
      </c>
      <c r="Q74" s="116">
        <f>N74/K74</f>
        <v>0.88470481483581764</v>
      </c>
      <c r="R74" s="309"/>
      <c r="S74" s="47">
        <v>0.27172453703703703</v>
      </c>
      <c r="T74" s="48">
        <v>0.2902777777777778</v>
      </c>
      <c r="U74" s="117">
        <v>15.283333333333298</v>
      </c>
      <c r="V74" s="118">
        <v>26.716666666666711</v>
      </c>
      <c r="W74" s="119"/>
      <c r="X74" s="13"/>
      <c r="Y74" s="300"/>
      <c r="Z74" s="301"/>
      <c r="AA74" s="124">
        <f>M74-J74</f>
        <v>-380.47411104180173</v>
      </c>
      <c r="AB74" s="116">
        <f>M74/J74</f>
        <v>0.88470481483581764</v>
      </c>
      <c r="AC74" s="314"/>
    </row>
    <row r="75" spans="1:29" ht="15.75" customHeight="1">
      <c r="A75" s="303"/>
      <c r="B75" s="106" t="s">
        <v>118</v>
      </c>
      <c r="C75" s="298" t="s">
        <v>140</v>
      </c>
      <c r="D75" s="299"/>
      <c r="E75" s="107">
        <v>24.82</v>
      </c>
      <c r="F75" s="108">
        <v>1530</v>
      </c>
      <c r="G75" s="109">
        <f t="shared" si="20"/>
        <v>37974.6</v>
      </c>
      <c r="H75" s="26"/>
      <c r="I75" s="110">
        <v>4</v>
      </c>
      <c r="J75" s="111">
        <v>3300</v>
      </c>
      <c r="K75" s="112">
        <f t="shared" si="16"/>
        <v>825</v>
      </c>
      <c r="L75" s="113">
        <v>4</v>
      </c>
      <c r="M75" s="111">
        <f>F75/V75*60</f>
        <v>2920.4665959703066</v>
      </c>
      <c r="N75" s="112">
        <f>M75/L75</f>
        <v>730.11664899257664</v>
      </c>
      <c r="O75" s="114">
        <f>L75-I75</f>
        <v>0</v>
      </c>
      <c r="P75" s="115">
        <f>N75-K75</f>
        <v>-94.883351007423357</v>
      </c>
      <c r="Q75" s="116">
        <f>N75/K75</f>
        <v>0.88498987756675962</v>
      </c>
      <c r="R75" s="309"/>
      <c r="S75" s="47">
        <v>0.30069444444444443</v>
      </c>
      <c r="T75" s="48">
        <v>0.32252314814814814</v>
      </c>
      <c r="U75" s="117">
        <v>14.999999999999947</v>
      </c>
      <c r="V75" s="118">
        <v>31.433333333333344</v>
      </c>
      <c r="W75" s="119"/>
      <c r="X75" s="13"/>
      <c r="Y75" s="300"/>
      <c r="Z75" s="301"/>
      <c r="AA75" s="124">
        <f>M75-J75</f>
        <v>-379.53340402969343</v>
      </c>
      <c r="AB75" s="116">
        <f>M75/J75</f>
        <v>0.88498987756675962</v>
      </c>
      <c r="AC75" s="314"/>
    </row>
    <row r="76" spans="1:29" ht="15.75" customHeight="1">
      <c r="A76" s="303"/>
      <c r="B76" s="106" t="s">
        <v>118</v>
      </c>
      <c r="C76" s="298" t="s">
        <v>141</v>
      </c>
      <c r="D76" s="299"/>
      <c r="E76" s="107">
        <v>30</v>
      </c>
      <c r="F76" s="108">
        <v>2663</v>
      </c>
      <c r="G76" s="109">
        <f t="shared" si="20"/>
        <v>79890</v>
      </c>
      <c r="H76" s="26"/>
      <c r="I76" s="110">
        <v>3</v>
      </c>
      <c r="J76" s="111">
        <v>3000</v>
      </c>
      <c r="K76" s="112">
        <f t="shared" si="16"/>
        <v>1000</v>
      </c>
      <c r="L76" s="113">
        <v>3</v>
      </c>
      <c r="M76" s="111">
        <f>F76/V76*60</f>
        <v>2686.1305687867753</v>
      </c>
      <c r="N76" s="112">
        <f>M76/L76</f>
        <v>895.37685626225846</v>
      </c>
      <c r="O76" s="114">
        <f>L76-I76</f>
        <v>0</v>
      </c>
      <c r="P76" s="115">
        <f>N76-K76</f>
        <v>-104.62314373774154</v>
      </c>
      <c r="Q76" s="116">
        <f>N76/K76</f>
        <v>0.89537685626225849</v>
      </c>
      <c r="R76" s="309"/>
      <c r="S76" s="47">
        <v>0.33263888888888887</v>
      </c>
      <c r="T76" s="48">
        <v>0.37394675925925924</v>
      </c>
      <c r="U76" s="117">
        <v>14.566666666666652</v>
      </c>
      <c r="V76" s="118">
        <v>59.483333333333334</v>
      </c>
      <c r="W76" s="119"/>
      <c r="X76" s="123"/>
      <c r="Y76" s="300"/>
      <c r="Z76" s="301"/>
      <c r="AA76" s="124">
        <f>M76-J76</f>
        <v>-313.86943121322474</v>
      </c>
      <c r="AB76" s="116">
        <f>M76/J76</f>
        <v>0.89537685626225838</v>
      </c>
      <c r="AC76" s="314"/>
    </row>
    <row r="77" spans="1:29" ht="15.75" customHeight="1">
      <c r="A77" s="304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04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50"/>
      <c r="Y78" s="300"/>
      <c r="Z78" s="301"/>
      <c r="AA78" s="124"/>
      <c r="AB78" s="116"/>
      <c r="AC78" s="314"/>
    </row>
    <row r="79" spans="1:29" ht="15.75" customHeight="1">
      <c r="A79" s="304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04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04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34"/>
      <c r="X81" s="135"/>
      <c r="Y81" s="300"/>
      <c r="Z81" s="301"/>
      <c r="AA81" s="124"/>
      <c r="AB81" s="116"/>
      <c r="AC81" s="314"/>
    </row>
    <row r="82" spans="1:29" ht="15.75" customHeight="1">
      <c r="A82" s="304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34"/>
      <c r="X82" s="135"/>
      <c r="Y82" s="300"/>
      <c r="Z82" s="301"/>
      <c r="AA82" s="124"/>
      <c r="AB82" s="116"/>
      <c r="AC82" s="314"/>
    </row>
    <row r="83" spans="1:29" ht="15.75" customHeight="1">
      <c r="A83" s="304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34"/>
      <c r="X83" s="135"/>
      <c r="Y83" s="300"/>
      <c r="Z83" s="301"/>
      <c r="AA83" s="124"/>
      <c r="AB83" s="116"/>
      <c r="AC83" s="314"/>
    </row>
    <row r="84" spans="1:29" ht="15.75" customHeight="1">
      <c r="A84" s="304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34"/>
      <c r="X84" s="135"/>
      <c r="Y84" s="300"/>
      <c r="Z84" s="301"/>
      <c r="AA84" s="124"/>
      <c r="AB84" s="116"/>
      <c r="AC84" s="314"/>
    </row>
    <row r="85" spans="1:29" ht="15.75" customHeight="1">
      <c r="A85" s="304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34"/>
      <c r="X85" s="135"/>
      <c r="Y85" s="300"/>
      <c r="Z85" s="301"/>
      <c r="AA85" s="124"/>
      <c r="AB85" s="116"/>
      <c r="AC85" s="314"/>
    </row>
    <row r="86" spans="1:29" ht="15.75" customHeight="1">
      <c r="A86" s="304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34"/>
      <c r="X86" s="135"/>
      <c r="Y86" s="300"/>
      <c r="Z86" s="301"/>
      <c r="AA86" s="124"/>
      <c r="AB86" s="116"/>
      <c r="AC86" s="314"/>
    </row>
    <row r="87" spans="1:29" ht="15.75" customHeight="1">
      <c r="A87" s="304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34"/>
      <c r="X87" s="135"/>
      <c r="Y87" s="300"/>
      <c r="Z87" s="301"/>
      <c r="AA87" s="124"/>
      <c r="AB87" s="116"/>
      <c r="AC87" s="314"/>
    </row>
    <row r="88" spans="1:29" ht="15.75" customHeight="1">
      <c r="A88" s="304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05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21">AVERAGE(I73:I88)</f>
        <v>3.75</v>
      </c>
      <c r="J89" s="148">
        <f t="shared" si="21"/>
        <v>3225</v>
      </c>
      <c r="K89" s="149">
        <f t="shared" ref="K89" si="22">J89/I89</f>
        <v>860</v>
      </c>
      <c r="L89" s="147">
        <f t="shared" ref="L89:M89" si="23">AVERAGE(L73:L88)</f>
        <v>3.75</v>
      </c>
      <c r="M89" s="148">
        <f t="shared" si="23"/>
        <v>2861.1837602742457</v>
      </c>
      <c r="N89" s="149">
        <f>M89/L89</f>
        <v>762.98233607313216</v>
      </c>
      <c r="O89" s="150">
        <f>L89-I89</f>
        <v>0</v>
      </c>
      <c r="P89" s="151">
        <f>N89-K89</f>
        <v>-97.01766392686784</v>
      </c>
      <c r="Q89" s="152">
        <f>N89/K89</f>
        <v>0.88718876287573512</v>
      </c>
      <c r="R89" s="310"/>
      <c r="S89" s="153">
        <f>S73</f>
        <v>0.25010416666666668</v>
      </c>
      <c r="T89" s="154">
        <f>INDEX(T73:T88,COUNTA(T73:T88))</f>
        <v>0.37394675925925924</v>
      </c>
      <c r="U89" s="155"/>
      <c r="V89" s="181"/>
      <c r="W89" s="182"/>
      <c r="X89" s="149"/>
      <c r="Y89" s="296"/>
      <c r="Z89" s="297"/>
      <c r="AA89" s="183">
        <f>M89-J89</f>
        <v>-363.81623972575426</v>
      </c>
      <c r="AB89" s="152">
        <f>M89/J89</f>
        <v>0.88718876287573512</v>
      </c>
      <c r="AC89" s="315"/>
    </row>
    <row r="90" spans="1:29" ht="15.75" customHeight="1">
      <c r="A90" s="316" t="s">
        <v>142</v>
      </c>
      <c r="B90" s="120" t="s">
        <v>116</v>
      </c>
      <c r="C90" s="306" t="s">
        <v>143</v>
      </c>
      <c r="D90" s="307"/>
      <c r="E90" s="162">
        <v>25.64</v>
      </c>
      <c r="F90" s="103">
        <v>1322</v>
      </c>
      <c r="G90" s="163">
        <f t="shared" ref="G90:G93" si="24">E90*F90</f>
        <v>33896.080000000002</v>
      </c>
      <c r="H90" s="164"/>
      <c r="I90" s="165">
        <v>11</v>
      </c>
      <c r="J90" s="166">
        <v>3600</v>
      </c>
      <c r="K90" s="167">
        <f>J90/I90</f>
        <v>327.27272727272725</v>
      </c>
      <c r="L90" s="168">
        <v>11</v>
      </c>
      <c r="M90" s="166">
        <f>F90/V90*60</f>
        <v>3145.5386649041775</v>
      </c>
      <c r="N90" s="167">
        <f>M90/L90</f>
        <v>285.95806044583429</v>
      </c>
      <c r="O90" s="169">
        <f>L90-I90</f>
        <v>0</v>
      </c>
      <c r="P90" s="170">
        <f>N90-K90</f>
        <v>-41.31466682689296</v>
      </c>
      <c r="Q90" s="171">
        <f>N90/K90</f>
        <v>0.87376074025116035</v>
      </c>
      <c r="R90" s="308">
        <f>Q106</f>
        <v>0.86744283175623438</v>
      </c>
      <c r="S90" s="172">
        <v>0.70833333333333337</v>
      </c>
      <c r="T90" s="173">
        <v>0.72584490740740737</v>
      </c>
      <c r="U90" s="174"/>
      <c r="V90" s="175">
        <v>25.216666666666558</v>
      </c>
      <c r="W90" s="173"/>
      <c r="X90" s="184"/>
      <c r="Y90" s="311"/>
      <c r="Z90" s="312"/>
      <c r="AA90" s="121">
        <f>M90-J90</f>
        <v>-454.46133509582251</v>
      </c>
      <c r="AB90" s="171">
        <f>M90/J90</f>
        <v>0.87376074025116046</v>
      </c>
      <c r="AC90" s="313">
        <f>AB106</f>
        <v>0.86744283175623438</v>
      </c>
    </row>
    <row r="91" spans="1:29" ht="15.75" customHeight="1">
      <c r="A91" s="317"/>
      <c r="B91" s="106" t="s">
        <v>116</v>
      </c>
      <c r="C91" s="298" t="s">
        <v>144</v>
      </c>
      <c r="D91" s="299"/>
      <c r="E91" s="107">
        <v>29.52</v>
      </c>
      <c r="F91" s="108">
        <v>1740</v>
      </c>
      <c r="G91" s="109">
        <f t="shared" si="24"/>
        <v>51364.799999999996</v>
      </c>
      <c r="H91" s="26"/>
      <c r="I91" s="110">
        <v>17</v>
      </c>
      <c r="J91" s="111">
        <v>3600</v>
      </c>
      <c r="K91" s="112">
        <f t="shared" si="16"/>
        <v>211.76470588235293</v>
      </c>
      <c r="L91" s="113">
        <v>17</v>
      </c>
      <c r="M91" s="111">
        <f>F91/V91*60</f>
        <v>3117.9691388750607</v>
      </c>
      <c r="N91" s="112">
        <f>M91/L91</f>
        <v>183.4099493455918</v>
      </c>
      <c r="O91" s="114">
        <f>L91-I91</f>
        <v>0</v>
      </c>
      <c r="P91" s="115">
        <f>N91-K91</f>
        <v>-28.35475653676113</v>
      </c>
      <c r="Q91" s="116">
        <f>N91/K91</f>
        <v>0.86610253857640573</v>
      </c>
      <c r="R91" s="309"/>
      <c r="S91" s="47">
        <v>0.72916666666666663</v>
      </c>
      <c r="T91" s="48">
        <v>0.75241898148148145</v>
      </c>
      <c r="U91" s="117">
        <v>4.783333333333335</v>
      </c>
      <c r="V91" s="118">
        <v>33.483333333333348</v>
      </c>
      <c r="W91" s="119"/>
      <c r="X91" s="13"/>
      <c r="Y91" s="300"/>
      <c r="Z91" s="301"/>
      <c r="AA91" s="124">
        <f>M91-J91</f>
        <v>-482.03086112493929</v>
      </c>
      <c r="AB91" s="116">
        <f>M91/J91</f>
        <v>0.86610253857640573</v>
      </c>
      <c r="AC91" s="314"/>
    </row>
    <row r="92" spans="1:29" ht="15.75" customHeight="1">
      <c r="A92" s="317"/>
      <c r="B92" s="106" t="s">
        <v>116</v>
      </c>
      <c r="C92" s="298" t="s">
        <v>145</v>
      </c>
      <c r="D92" s="299"/>
      <c r="E92" s="107">
        <v>29.85</v>
      </c>
      <c r="F92" s="108">
        <v>1818</v>
      </c>
      <c r="G92" s="109">
        <f t="shared" si="24"/>
        <v>54267.3</v>
      </c>
      <c r="H92" s="26"/>
      <c r="I92" s="110">
        <v>17</v>
      </c>
      <c r="J92" s="111">
        <v>3600</v>
      </c>
      <c r="K92" s="112">
        <f t="shared" si="16"/>
        <v>211.76470588235293</v>
      </c>
      <c r="L92" s="113">
        <v>17</v>
      </c>
      <c r="M92" s="111">
        <f>F92/V92*60</f>
        <v>3118.0562172463001</v>
      </c>
      <c r="N92" s="112">
        <f>M92/L92</f>
        <v>183.41507160272354</v>
      </c>
      <c r="O92" s="114">
        <f>L92-I92</f>
        <v>0</v>
      </c>
      <c r="P92" s="115">
        <f>N92-K92</f>
        <v>-28.349634279629385</v>
      </c>
      <c r="Q92" s="116">
        <f>N92/K92</f>
        <v>0.8661267270128612</v>
      </c>
      <c r="R92" s="309"/>
      <c r="S92" s="47">
        <v>0.75556712962962957</v>
      </c>
      <c r="T92" s="48">
        <v>0.77986111111111112</v>
      </c>
      <c r="U92" s="117">
        <v>4.5333333333332959</v>
      </c>
      <c r="V92" s="118">
        <v>34.98333333333342</v>
      </c>
      <c r="W92" s="119"/>
      <c r="X92" s="13"/>
      <c r="Y92" s="300"/>
      <c r="Z92" s="301"/>
      <c r="AA92" s="124">
        <f>M92-J92</f>
        <v>-481.94378275369991</v>
      </c>
      <c r="AB92" s="116">
        <f>M92/J92</f>
        <v>0.86612672701286109</v>
      </c>
      <c r="AC92" s="314"/>
    </row>
    <row r="93" spans="1:29" ht="15.75" customHeight="1">
      <c r="A93" s="317"/>
      <c r="B93" s="106" t="s">
        <v>118</v>
      </c>
      <c r="C93" s="298" t="s">
        <v>146</v>
      </c>
      <c r="D93" s="299"/>
      <c r="E93" s="107">
        <v>28.57</v>
      </c>
      <c r="F93" s="108">
        <v>1896</v>
      </c>
      <c r="G93" s="109">
        <f t="shared" si="24"/>
        <v>54168.72</v>
      </c>
      <c r="H93" s="26"/>
      <c r="I93" s="110">
        <v>12</v>
      </c>
      <c r="J93" s="111">
        <v>3600</v>
      </c>
      <c r="K93" s="112">
        <f t="shared" si="16"/>
        <v>300</v>
      </c>
      <c r="L93" s="113">
        <v>12</v>
      </c>
      <c r="M93" s="111">
        <f>F93/V93*60</f>
        <v>3109.6127562642355</v>
      </c>
      <c r="N93" s="112">
        <f>M93/L93</f>
        <v>259.13439635535298</v>
      </c>
      <c r="O93" s="114">
        <f>L93-I93</f>
        <v>0</v>
      </c>
      <c r="P93" s="115">
        <f>N93-K93</f>
        <v>-40.865603644647024</v>
      </c>
      <c r="Q93" s="116">
        <f>N93/K93</f>
        <v>0.8637813211845099</v>
      </c>
      <c r="R93" s="309"/>
      <c r="S93" s="47">
        <v>0.78362268518518519</v>
      </c>
      <c r="T93" s="48">
        <v>0.80902777777777779</v>
      </c>
      <c r="U93" s="117">
        <v>5.4166666666666607</v>
      </c>
      <c r="V93" s="118">
        <v>36.58333333333335</v>
      </c>
      <c r="W93" s="119"/>
      <c r="X93" s="123"/>
      <c r="Y93" s="300"/>
      <c r="Z93" s="301"/>
      <c r="AA93" s="124">
        <f>M93-J93</f>
        <v>-490.38724373576451</v>
      </c>
      <c r="AB93" s="116">
        <f>M93/J93</f>
        <v>0.8637813211845099</v>
      </c>
      <c r="AC93" s="314"/>
    </row>
    <row r="94" spans="1:29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50"/>
      <c r="Y95" s="300"/>
      <c r="Z95" s="301"/>
      <c r="AA95" s="124"/>
      <c r="AB95" s="116"/>
      <c r="AC95" s="314"/>
    </row>
    <row r="96" spans="1:29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34"/>
      <c r="X98" s="135"/>
      <c r="Y98" s="300"/>
      <c r="Z98" s="301"/>
      <c r="AA98" s="124"/>
      <c r="AB98" s="116"/>
      <c r="AC98" s="314"/>
    </row>
    <row r="99" spans="1:29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34"/>
      <c r="X99" s="135"/>
      <c r="Y99" s="300"/>
      <c r="Z99" s="301"/>
      <c r="AA99" s="124"/>
      <c r="AB99" s="116"/>
      <c r="AC99" s="314"/>
    </row>
    <row r="100" spans="1:29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17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18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25">AVERAGE(I90:I105)</f>
        <v>14.25</v>
      </c>
      <c r="J106" s="148">
        <f t="shared" si="25"/>
        <v>3600</v>
      </c>
      <c r="K106" s="149">
        <f t="shared" ref="K106" si="26">J106/I106</f>
        <v>252.63157894736841</v>
      </c>
      <c r="L106" s="147">
        <f t="shared" ref="L106:M106" si="27">AVERAGE(L90:L105)</f>
        <v>14.25</v>
      </c>
      <c r="M106" s="148">
        <f t="shared" si="27"/>
        <v>3122.7941943224437</v>
      </c>
      <c r="N106" s="149">
        <f>M106/L106</f>
        <v>219.14345223315394</v>
      </c>
      <c r="O106" s="150">
        <f>L106-I106</f>
        <v>0</v>
      </c>
      <c r="P106" s="151">
        <f>N106-K106</f>
        <v>-33.488126714214474</v>
      </c>
      <c r="Q106" s="152">
        <f>N106/K106</f>
        <v>0.86744283175623438</v>
      </c>
      <c r="R106" s="310"/>
      <c r="S106" s="153">
        <f>S90</f>
        <v>0.70833333333333337</v>
      </c>
      <c r="T106" s="154">
        <f>INDEX(T90:T105,COUNTA(T90:T105))</f>
        <v>0.80902777777777779</v>
      </c>
      <c r="U106" s="155"/>
      <c r="V106" s="181"/>
      <c r="W106" s="182"/>
      <c r="X106" s="149"/>
      <c r="Y106" s="296"/>
      <c r="Z106" s="297"/>
      <c r="AA106" s="183">
        <f>M106-J106</f>
        <v>-477.20580567755633</v>
      </c>
      <c r="AB106" s="152">
        <f>M106/J106</f>
        <v>0.86744283175623438</v>
      </c>
      <c r="AC106" s="315"/>
    </row>
    <row r="107" spans="1:29" ht="15.75" customHeight="1">
      <c r="A107" s="302" t="s">
        <v>147</v>
      </c>
      <c r="B107" s="120" t="s">
        <v>118</v>
      </c>
      <c r="C107" s="306" t="s">
        <v>148</v>
      </c>
      <c r="D107" s="307"/>
      <c r="E107" s="162">
        <v>22.48</v>
      </c>
      <c r="F107" s="103">
        <v>3655</v>
      </c>
      <c r="G107" s="163">
        <f t="shared" ref="G107:G109" si="28">E107*F107</f>
        <v>82164.400000000009</v>
      </c>
      <c r="H107" s="164"/>
      <c r="I107" s="165">
        <v>5</v>
      </c>
      <c r="J107" s="166">
        <v>3000</v>
      </c>
      <c r="K107" s="167">
        <f>J107/I107</f>
        <v>600</v>
      </c>
      <c r="L107" s="168">
        <v>5</v>
      </c>
      <c r="M107" s="166">
        <f>F107/V107*60</f>
        <v>2557.4344023323574</v>
      </c>
      <c r="N107" s="167">
        <f>M107/L107</f>
        <v>511.48688046647146</v>
      </c>
      <c r="O107" s="169">
        <f>L107-I107</f>
        <v>0</v>
      </c>
      <c r="P107" s="170">
        <f>N107-K107</f>
        <v>-88.513119533528538</v>
      </c>
      <c r="Q107" s="171">
        <f>N107/K107</f>
        <v>0.85247813411078577</v>
      </c>
      <c r="R107" s="308">
        <f>Q123</f>
        <v>0.87673706626883185</v>
      </c>
      <c r="S107" s="172">
        <v>0.7085069444444444</v>
      </c>
      <c r="T107" s="173">
        <v>0.7680555555555556</v>
      </c>
      <c r="U107" s="174"/>
      <c r="V107" s="175">
        <v>85.750000000000142</v>
      </c>
      <c r="W107" s="176"/>
      <c r="X107" s="177"/>
      <c r="Y107" s="311"/>
      <c r="Z107" s="312"/>
      <c r="AA107" s="121">
        <f>M107-J107</f>
        <v>-442.56559766764258</v>
      </c>
      <c r="AB107" s="171">
        <f>M107/J107</f>
        <v>0.85247813411078577</v>
      </c>
      <c r="AC107" s="313">
        <f>AB123</f>
        <v>0.87673706626883185</v>
      </c>
    </row>
    <row r="108" spans="1:29" ht="15.75" customHeight="1">
      <c r="A108" s="303"/>
      <c r="B108" s="106" t="s">
        <v>118</v>
      </c>
      <c r="C108" s="298" t="s">
        <v>149</v>
      </c>
      <c r="D108" s="299"/>
      <c r="E108" s="107">
        <v>24.54</v>
      </c>
      <c r="F108" s="108">
        <v>2781</v>
      </c>
      <c r="G108" s="109">
        <f t="shared" si="28"/>
        <v>68245.739999999991</v>
      </c>
      <c r="H108" s="26"/>
      <c r="I108" s="110">
        <v>4</v>
      </c>
      <c r="J108" s="111">
        <v>3000</v>
      </c>
      <c r="K108" s="112">
        <f t="shared" ref="K108:K109" si="29">J108/I108</f>
        <v>750</v>
      </c>
      <c r="L108" s="113">
        <v>4</v>
      </c>
      <c r="M108" s="111">
        <f>F108/V108*60</f>
        <v>2654.1887592788962</v>
      </c>
      <c r="N108" s="112">
        <f>M108/L108</f>
        <v>663.54718981972405</v>
      </c>
      <c r="O108" s="114">
        <f>L108-I108</f>
        <v>0</v>
      </c>
      <c r="P108" s="115">
        <f>N108-K108</f>
        <v>-86.452810180275947</v>
      </c>
      <c r="Q108" s="116">
        <f>N108/K108</f>
        <v>0.88472958642629873</v>
      </c>
      <c r="R108" s="309"/>
      <c r="S108" s="47">
        <v>0.77162037037037035</v>
      </c>
      <c r="T108" s="48">
        <v>0.81527777777777777</v>
      </c>
      <c r="U108" s="117">
        <v>5.1333333333332298</v>
      </c>
      <c r="V108" s="118">
        <v>62.866666666666688</v>
      </c>
      <c r="W108" s="119"/>
      <c r="X108" s="123"/>
      <c r="Y108" s="300"/>
      <c r="Z108" s="301"/>
      <c r="AA108" s="124">
        <f>M108-J108</f>
        <v>-345.81124072110379</v>
      </c>
      <c r="AB108" s="116">
        <f>M108/J108</f>
        <v>0.88472958642629873</v>
      </c>
      <c r="AC108" s="314"/>
    </row>
    <row r="109" spans="1:29" ht="15.75" customHeight="1">
      <c r="A109" s="303"/>
      <c r="B109" s="106" t="s">
        <v>118</v>
      </c>
      <c r="C109" s="298" t="s">
        <v>150</v>
      </c>
      <c r="D109" s="299"/>
      <c r="E109" s="107">
        <v>17.89</v>
      </c>
      <c r="F109" s="108">
        <v>4610</v>
      </c>
      <c r="G109" s="109">
        <f t="shared" si="28"/>
        <v>82472.900000000009</v>
      </c>
      <c r="H109" s="26"/>
      <c r="I109" s="110">
        <v>4</v>
      </c>
      <c r="J109" s="111">
        <v>3300</v>
      </c>
      <c r="K109" s="112">
        <f t="shared" si="29"/>
        <v>825</v>
      </c>
      <c r="L109" s="113">
        <v>4</v>
      </c>
      <c r="M109" s="111">
        <f>F109/V109*60</f>
        <v>2942.0315546888819</v>
      </c>
      <c r="N109" s="112">
        <f>M109/L109</f>
        <v>735.50788867222047</v>
      </c>
      <c r="O109" s="114">
        <f>L109-I109</f>
        <v>0</v>
      </c>
      <c r="P109" s="115">
        <f>N109-K109</f>
        <v>-89.492111327779526</v>
      </c>
      <c r="Q109" s="116">
        <f>N109/K109</f>
        <v>0.8915247135420854</v>
      </c>
      <c r="R109" s="309"/>
      <c r="S109" s="47">
        <v>0.81874999999999998</v>
      </c>
      <c r="T109" s="48">
        <v>0.8840393518518519</v>
      </c>
      <c r="U109" s="117">
        <v>4.9999999999999822</v>
      </c>
      <c r="V109" s="118">
        <v>94.016666666666765</v>
      </c>
      <c r="W109" s="119"/>
      <c r="X109" s="123"/>
      <c r="Y109" s="300"/>
      <c r="Z109" s="301"/>
      <c r="AA109" s="124">
        <f>M109-J109</f>
        <v>-357.9684453111181</v>
      </c>
      <c r="AB109" s="116">
        <f>M109/J109</f>
        <v>0.8915247135420854</v>
      </c>
      <c r="AC109" s="314"/>
    </row>
    <row r="110" spans="1:29" ht="15.75" customHeight="1">
      <c r="A110" s="303"/>
      <c r="B110" s="106"/>
      <c r="C110" s="298"/>
      <c r="D110" s="299"/>
      <c r="E110" s="107"/>
      <c r="F110" s="108"/>
      <c r="G110" s="109"/>
      <c r="H110" s="26"/>
      <c r="I110" s="110"/>
      <c r="J110" s="111"/>
      <c r="K110" s="112"/>
      <c r="L110" s="113"/>
      <c r="M110" s="111"/>
      <c r="N110" s="112"/>
      <c r="O110" s="114"/>
      <c r="P110" s="115"/>
      <c r="Q110" s="116"/>
      <c r="R110" s="309"/>
      <c r="S110" s="47"/>
      <c r="T110" s="48"/>
      <c r="U110" s="117"/>
      <c r="V110" s="118"/>
      <c r="W110" s="119"/>
      <c r="X110" s="123"/>
      <c r="Y110" s="300"/>
      <c r="Z110" s="301"/>
      <c r="AA110" s="124"/>
      <c r="AB110" s="116"/>
      <c r="AC110" s="314"/>
    </row>
    <row r="111" spans="1:29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300"/>
      <c r="Z112" s="301"/>
      <c r="AA112" s="124"/>
      <c r="AB112" s="116"/>
      <c r="AC112" s="314"/>
    </row>
    <row r="113" spans="1:29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23"/>
      <c r="Y115" s="300"/>
      <c r="Z115" s="301"/>
      <c r="AA115" s="124"/>
      <c r="AB115" s="116"/>
      <c r="AC115" s="314"/>
    </row>
    <row r="116" spans="1:29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23"/>
      <c r="Y116" s="300"/>
      <c r="Z116" s="301"/>
      <c r="AA116" s="124"/>
      <c r="AB116" s="116"/>
      <c r="AC116" s="314"/>
    </row>
    <row r="117" spans="1:29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23"/>
      <c r="Y117" s="300"/>
      <c r="Z117" s="301"/>
      <c r="AA117" s="124"/>
      <c r="AB117" s="116"/>
      <c r="AC117" s="314"/>
    </row>
    <row r="118" spans="1:29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23"/>
      <c r="Y118" s="300"/>
      <c r="Z118" s="301"/>
      <c r="AA118" s="124"/>
      <c r="AB118" s="116"/>
      <c r="AC118" s="314"/>
    </row>
    <row r="119" spans="1:29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23"/>
      <c r="Y119" s="300"/>
      <c r="Z119" s="301"/>
      <c r="AA119" s="124"/>
      <c r="AB119" s="116"/>
      <c r="AC119" s="314"/>
    </row>
    <row r="120" spans="1:29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23"/>
      <c r="Y120" s="300"/>
      <c r="Z120" s="301"/>
      <c r="AA120" s="124"/>
      <c r="AB120" s="116"/>
      <c r="AC120" s="314"/>
    </row>
    <row r="121" spans="1:29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23"/>
      <c r="Y121" s="300"/>
      <c r="Z121" s="301"/>
      <c r="AA121" s="124"/>
      <c r="AB121" s="116"/>
      <c r="AC121" s="314"/>
    </row>
    <row r="122" spans="1:29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05"/>
      <c r="B123" s="144" t="s">
        <v>124</v>
      </c>
      <c r="C123" s="295"/>
      <c r="D123" s="295"/>
      <c r="E123" s="145"/>
      <c r="F123" s="105"/>
      <c r="G123" s="146"/>
      <c r="H123" s="75"/>
      <c r="I123" s="147">
        <f t="shared" ref="I123:J123" si="30">AVERAGE(I107:I122)</f>
        <v>4.333333333333333</v>
      </c>
      <c r="J123" s="148">
        <f t="shared" si="30"/>
        <v>3100</v>
      </c>
      <c r="K123" s="149">
        <f t="shared" ref="K123" si="31">J123/I123</f>
        <v>715.38461538461547</v>
      </c>
      <c r="L123" s="147">
        <f t="shared" ref="L123:M123" si="32">AVERAGE(L107:L122)</f>
        <v>4.333333333333333</v>
      </c>
      <c r="M123" s="148">
        <f t="shared" si="32"/>
        <v>2717.8849054333787</v>
      </c>
      <c r="N123" s="149">
        <f>M123/L123</f>
        <v>627.20420894616439</v>
      </c>
      <c r="O123" s="150">
        <f>L123-I123</f>
        <v>0</v>
      </c>
      <c r="P123" s="151">
        <f>N123-K123</f>
        <v>-88.180406438451087</v>
      </c>
      <c r="Q123" s="152">
        <f>N123/K123</f>
        <v>0.87673706626883185</v>
      </c>
      <c r="R123" s="310"/>
      <c r="S123" s="153">
        <f>S107</f>
        <v>0.7085069444444444</v>
      </c>
      <c r="T123" s="154">
        <f>INDEX(T107:T122,COUNTA(T107:T122))</f>
        <v>0.8840393518518519</v>
      </c>
      <c r="U123" s="155"/>
      <c r="V123" s="181"/>
      <c r="W123" s="105"/>
      <c r="X123" s="75"/>
      <c r="Y123" s="296"/>
      <c r="Z123" s="297"/>
      <c r="AA123" s="183">
        <f>M123-J123</f>
        <v>-382.11509456662134</v>
      </c>
      <c r="AB123" s="152">
        <f>M123/J123</f>
        <v>0.87673706626883185</v>
      </c>
      <c r="AC123" s="315"/>
    </row>
    <row r="124" spans="1:29" ht="15.75" customHeight="1">
      <c r="A124" s="316" t="s">
        <v>151</v>
      </c>
      <c r="B124" s="120" t="s">
        <v>118</v>
      </c>
      <c r="C124" s="306" t="s">
        <v>152</v>
      </c>
      <c r="D124" s="307"/>
      <c r="E124" s="162">
        <v>16.7</v>
      </c>
      <c r="F124" s="103">
        <v>1994</v>
      </c>
      <c r="G124" s="163">
        <f t="shared" ref="G124:G127" si="33">E124*F124</f>
        <v>33299.799999999996</v>
      </c>
      <c r="H124" s="164"/>
      <c r="I124" s="165">
        <v>3</v>
      </c>
      <c r="J124" s="166">
        <v>3300</v>
      </c>
      <c r="K124" s="167">
        <f>J124/I124</f>
        <v>1100</v>
      </c>
      <c r="L124" s="168">
        <v>3</v>
      </c>
      <c r="M124" s="166">
        <f>F124/V124*60</f>
        <v>2945.588838736146</v>
      </c>
      <c r="N124" s="167">
        <f>M124/L124</f>
        <v>981.86294624538198</v>
      </c>
      <c r="O124" s="169">
        <f>L124-I124</f>
        <v>0</v>
      </c>
      <c r="P124" s="170">
        <f>N124-K124</f>
        <v>-118.13705375461802</v>
      </c>
      <c r="Q124" s="171">
        <f>N124/K124</f>
        <v>0.89260267840489271</v>
      </c>
      <c r="R124" s="308">
        <f>Q140</f>
        <v>0.89197875063208187</v>
      </c>
      <c r="S124" s="172">
        <v>0.70859953703703704</v>
      </c>
      <c r="T124" s="173">
        <v>0.7368055555555556</v>
      </c>
      <c r="U124" s="174"/>
      <c r="V124" s="175">
        <v>40.616666666666731</v>
      </c>
      <c r="W124" s="176"/>
      <c r="X124" s="177"/>
      <c r="Y124" s="311"/>
      <c r="Z124" s="312"/>
      <c r="AA124" s="121">
        <f>M124-J124</f>
        <v>-354.41116126385396</v>
      </c>
      <c r="AB124" s="171">
        <f>M124/J124</f>
        <v>0.89260267840489271</v>
      </c>
      <c r="AC124" s="313">
        <f>AB140</f>
        <v>0.89197875063208187</v>
      </c>
    </row>
    <row r="125" spans="1:29" ht="15.75" customHeight="1">
      <c r="A125" s="317"/>
      <c r="B125" s="106" t="s">
        <v>118</v>
      </c>
      <c r="C125" s="298" t="s">
        <v>153</v>
      </c>
      <c r="D125" s="299"/>
      <c r="E125" s="107">
        <v>22.28</v>
      </c>
      <c r="F125" s="108">
        <v>1559</v>
      </c>
      <c r="G125" s="109">
        <f t="shared" si="33"/>
        <v>34734.520000000004</v>
      </c>
      <c r="H125" s="26"/>
      <c r="I125" s="110">
        <v>5</v>
      </c>
      <c r="J125" s="111">
        <v>3300</v>
      </c>
      <c r="K125" s="112">
        <f t="shared" ref="K125:K162" si="34">J125/I125</f>
        <v>660</v>
      </c>
      <c r="L125" s="113">
        <v>5</v>
      </c>
      <c r="M125" s="111">
        <f>F125/V125*60</f>
        <v>2941.5094339622628</v>
      </c>
      <c r="N125" s="112">
        <f>M125/L125</f>
        <v>588.30188679245259</v>
      </c>
      <c r="O125" s="114">
        <f>L125-I125</f>
        <v>0</v>
      </c>
      <c r="P125" s="115">
        <f>N125-K125</f>
        <v>-71.698113207547408</v>
      </c>
      <c r="Q125" s="116">
        <f>N125/K125</f>
        <v>0.89136649514007971</v>
      </c>
      <c r="R125" s="309"/>
      <c r="S125" s="47">
        <v>0.74041666666666661</v>
      </c>
      <c r="T125" s="48">
        <v>0.76249999999999996</v>
      </c>
      <c r="U125" s="117">
        <v>5.1999999999998536</v>
      </c>
      <c r="V125" s="118">
        <v>31.800000000000015</v>
      </c>
      <c r="W125" s="119"/>
      <c r="X125" s="123"/>
      <c r="Y125" s="300"/>
      <c r="Z125" s="301"/>
      <c r="AA125" s="124">
        <f>M125-J125</f>
        <v>-358.49056603773715</v>
      </c>
      <c r="AB125" s="116">
        <f>M125/J125</f>
        <v>0.8913664951400796</v>
      </c>
      <c r="AC125" s="314"/>
    </row>
    <row r="126" spans="1:29" ht="15.75" customHeight="1">
      <c r="A126" s="317"/>
      <c r="B126" s="106" t="s">
        <v>118</v>
      </c>
      <c r="C126" s="298" t="s">
        <v>154</v>
      </c>
      <c r="D126" s="299"/>
      <c r="E126" s="107">
        <v>18.18</v>
      </c>
      <c r="F126" s="108">
        <v>765</v>
      </c>
      <c r="G126" s="109">
        <f t="shared" si="33"/>
        <v>13907.699999999999</v>
      </c>
      <c r="H126" s="26"/>
      <c r="I126" s="110">
        <v>4</v>
      </c>
      <c r="J126" s="111">
        <v>3300</v>
      </c>
      <c r="K126" s="112">
        <f t="shared" si="34"/>
        <v>825</v>
      </c>
      <c r="L126" s="113">
        <v>4</v>
      </c>
      <c r="M126" s="111">
        <f>F126/V126*60</f>
        <v>2945.4545454545282</v>
      </c>
      <c r="N126" s="112">
        <f>M126/L126</f>
        <v>736.36363636363205</v>
      </c>
      <c r="O126" s="114">
        <f>L126-I126</f>
        <v>0</v>
      </c>
      <c r="P126" s="115">
        <f>N126-K126</f>
        <v>-88.636363636367946</v>
      </c>
      <c r="Q126" s="116">
        <f>N126/K126</f>
        <v>0.89256198347106919</v>
      </c>
      <c r="R126" s="309"/>
      <c r="S126" s="47">
        <v>0.76626157407407403</v>
      </c>
      <c r="T126" s="48">
        <v>0.77708333333333335</v>
      </c>
      <c r="U126" s="117">
        <v>5.4166666666666607</v>
      </c>
      <c r="V126" s="118">
        <v>15.583333333333425</v>
      </c>
      <c r="W126" s="119"/>
      <c r="X126" s="123"/>
      <c r="Y126" s="300"/>
      <c r="Z126" s="301"/>
      <c r="AA126" s="124">
        <f>M126-J126</f>
        <v>-354.54545454547178</v>
      </c>
      <c r="AB126" s="116">
        <f>M126/J126</f>
        <v>0.89256198347106919</v>
      </c>
      <c r="AC126" s="314"/>
    </row>
    <row r="127" spans="1:29" ht="15.75" customHeight="1">
      <c r="A127" s="317"/>
      <c r="B127" s="106" t="s">
        <v>118</v>
      </c>
      <c r="C127" s="298" t="s">
        <v>155</v>
      </c>
      <c r="D127" s="299"/>
      <c r="E127" s="107">
        <v>16.66</v>
      </c>
      <c r="F127" s="108">
        <v>6947</v>
      </c>
      <c r="G127" s="109">
        <f t="shared" si="33"/>
        <v>115737.02</v>
      </c>
      <c r="H127" s="26"/>
      <c r="I127" s="110">
        <v>4</v>
      </c>
      <c r="J127" s="111">
        <v>3300</v>
      </c>
      <c r="K127" s="112">
        <f t="shared" si="34"/>
        <v>825</v>
      </c>
      <c r="L127" s="113">
        <v>4</v>
      </c>
      <c r="M127" s="111">
        <f>F127/V127*60</f>
        <v>2941.5666901905447</v>
      </c>
      <c r="N127" s="112">
        <f>M127/L127</f>
        <v>735.39167254763618</v>
      </c>
      <c r="O127" s="114">
        <f>L127-I127</f>
        <v>0</v>
      </c>
      <c r="P127" s="115">
        <f>N127-K127</f>
        <v>-89.608327452363824</v>
      </c>
      <c r="Q127" s="116">
        <f>N127/K127</f>
        <v>0.89138384551228622</v>
      </c>
      <c r="R127" s="309"/>
      <c r="S127" s="47">
        <v>0.78076388888888892</v>
      </c>
      <c r="T127" s="48">
        <v>0.87916666666666665</v>
      </c>
      <c r="U127" s="117">
        <v>5.3000000000000291</v>
      </c>
      <c r="V127" s="118">
        <v>141.69999999999993</v>
      </c>
      <c r="W127" s="119"/>
      <c r="X127" s="123"/>
      <c r="Y127" s="300"/>
      <c r="Z127" s="301"/>
      <c r="AA127" s="124">
        <f>M127-J127</f>
        <v>-358.4333098094553</v>
      </c>
      <c r="AB127" s="116">
        <f>M127/J127</f>
        <v>0.89138384551228622</v>
      </c>
      <c r="AC127" s="314"/>
    </row>
    <row r="128" spans="1:29" ht="15.75" customHeight="1">
      <c r="A128" s="317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17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300"/>
      <c r="Z129" s="301"/>
      <c r="AA129" s="124"/>
      <c r="AB129" s="116"/>
      <c r="AC129" s="314"/>
    </row>
    <row r="130" spans="1:29" ht="15.75" customHeight="1">
      <c r="A130" s="317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17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17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300"/>
      <c r="Z132" s="301"/>
      <c r="AA132" s="124"/>
      <c r="AB132" s="116"/>
      <c r="AC132" s="314"/>
    </row>
    <row r="133" spans="1:29" ht="15.75" customHeight="1">
      <c r="A133" s="317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300"/>
      <c r="Z133" s="301"/>
      <c r="AA133" s="124"/>
      <c r="AB133" s="116"/>
      <c r="AC133" s="314"/>
    </row>
    <row r="134" spans="1:29" ht="15.75" customHeight="1">
      <c r="A134" s="317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17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17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17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17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18"/>
      <c r="B140" s="144" t="s">
        <v>124</v>
      </c>
      <c r="C140" s="295"/>
      <c r="D140" s="295"/>
      <c r="E140" s="145"/>
      <c r="F140" s="105"/>
      <c r="G140" s="146"/>
      <c r="H140" s="75"/>
      <c r="I140" s="147">
        <f t="shared" ref="I140:J140" si="35">AVERAGE(I124:I139)</f>
        <v>4</v>
      </c>
      <c r="J140" s="148">
        <f t="shared" si="35"/>
        <v>3300</v>
      </c>
      <c r="K140" s="149">
        <f t="shared" ref="K140" si="36">J140/I140</f>
        <v>825</v>
      </c>
      <c r="L140" s="147">
        <f t="shared" ref="L140:M140" si="37">AVERAGE(L124:L139)</f>
        <v>4</v>
      </c>
      <c r="M140" s="148">
        <f t="shared" si="37"/>
        <v>2943.5298770858703</v>
      </c>
      <c r="N140" s="149">
        <f>M140/L140</f>
        <v>735.88246927146758</v>
      </c>
      <c r="O140" s="150">
        <f>L140-I140</f>
        <v>0</v>
      </c>
      <c r="P140" s="151">
        <f>N140-K140</f>
        <v>-89.117530728532415</v>
      </c>
      <c r="Q140" s="152">
        <f>N140/K140</f>
        <v>0.89197875063208187</v>
      </c>
      <c r="R140" s="310"/>
      <c r="S140" s="153">
        <f>S124</f>
        <v>0.70859953703703704</v>
      </c>
      <c r="T140" s="154">
        <f>INDEX(T124:T139,COUNTA(T124:T139))</f>
        <v>0.87916666666666665</v>
      </c>
      <c r="U140" s="155"/>
      <c r="V140" s="181"/>
      <c r="W140" s="105"/>
      <c r="X140" s="75"/>
      <c r="Y140" s="296"/>
      <c r="Z140" s="297"/>
      <c r="AA140" s="183">
        <f>M140-J140</f>
        <v>-356.47012291412966</v>
      </c>
      <c r="AB140" s="152">
        <f>M140/J140</f>
        <v>0.89197875063208187</v>
      </c>
      <c r="AC140" s="315"/>
    </row>
    <row r="141" spans="1:29" ht="15.75" customHeight="1">
      <c r="A141" s="302" t="s">
        <v>156</v>
      </c>
      <c r="B141" s="120" t="s">
        <v>118</v>
      </c>
      <c r="C141" s="306" t="s">
        <v>157</v>
      </c>
      <c r="D141" s="307"/>
      <c r="E141" s="162">
        <v>14.03</v>
      </c>
      <c r="F141" s="103">
        <v>2805</v>
      </c>
      <c r="G141" s="163">
        <f t="shared" ref="G141:G144" si="38">E141*F141</f>
        <v>39354.15</v>
      </c>
      <c r="H141" s="164">
        <v>2</v>
      </c>
      <c r="I141" s="165">
        <v>3</v>
      </c>
      <c r="J141" s="166">
        <v>3000</v>
      </c>
      <c r="K141" s="167">
        <f>J141/I141</f>
        <v>1000</v>
      </c>
      <c r="L141" s="168">
        <v>3</v>
      </c>
      <c r="M141" s="166">
        <f>F141/V141*60</f>
        <v>2680.6477302893568</v>
      </c>
      <c r="N141" s="167">
        <f>M141/L141</f>
        <v>893.54924342978563</v>
      </c>
      <c r="O141" s="169">
        <f>L141-I141</f>
        <v>0</v>
      </c>
      <c r="P141" s="170">
        <f>N141-K141</f>
        <v>-106.45075657021437</v>
      </c>
      <c r="Q141" s="171">
        <f>N141/K141</f>
        <v>0.89354924342978559</v>
      </c>
      <c r="R141" s="308">
        <f>Q157</f>
        <v>0.88562050398200476</v>
      </c>
      <c r="S141" s="172">
        <v>0.70848379629629632</v>
      </c>
      <c r="T141" s="173">
        <v>0.75208333333333333</v>
      </c>
      <c r="U141" s="174"/>
      <c r="V141" s="175">
        <v>62.783333333333289</v>
      </c>
      <c r="W141" s="176"/>
      <c r="X141" s="177"/>
      <c r="Y141" s="311"/>
      <c r="Z141" s="312"/>
      <c r="AA141" s="121">
        <f>M141-J141</f>
        <v>-319.35226971064321</v>
      </c>
      <c r="AB141" s="171">
        <f>M141/J141</f>
        <v>0.89354924342978559</v>
      </c>
      <c r="AC141" s="313">
        <f>AB157</f>
        <v>0.88562050398200476</v>
      </c>
    </row>
    <row r="142" spans="1:29" ht="15.75" customHeight="1">
      <c r="A142" s="303"/>
      <c r="B142" s="106" t="s">
        <v>118</v>
      </c>
      <c r="C142" s="298" t="s">
        <v>158</v>
      </c>
      <c r="D142" s="299"/>
      <c r="E142" s="107">
        <v>18.18</v>
      </c>
      <c r="F142" s="108">
        <v>1634</v>
      </c>
      <c r="G142" s="109">
        <f t="shared" si="38"/>
        <v>29706.12</v>
      </c>
      <c r="H142" s="26"/>
      <c r="I142" s="110">
        <v>4</v>
      </c>
      <c r="J142" s="111">
        <v>3000</v>
      </c>
      <c r="K142" s="112">
        <f t="shared" si="34"/>
        <v>750</v>
      </c>
      <c r="L142" s="113">
        <v>4</v>
      </c>
      <c r="M142" s="111">
        <f>F142/V142*60</f>
        <v>2683.5766423357654</v>
      </c>
      <c r="N142" s="112">
        <f>M142/L142</f>
        <v>670.89416058394136</v>
      </c>
      <c r="O142" s="114">
        <f>L142-I142</f>
        <v>0</v>
      </c>
      <c r="P142" s="115">
        <f>N142-K142</f>
        <v>-79.105839416058643</v>
      </c>
      <c r="Q142" s="116">
        <f>N142/K142</f>
        <v>0.89452554744525514</v>
      </c>
      <c r="R142" s="309"/>
      <c r="S142" s="47">
        <v>0.76282407407407404</v>
      </c>
      <c r="T142" s="48">
        <v>0.78819444444444442</v>
      </c>
      <c r="U142" s="117">
        <v>15.466666666666633</v>
      </c>
      <c r="V142" s="118">
        <v>36.533333333333346</v>
      </c>
      <c r="W142" s="119"/>
      <c r="X142" s="123"/>
      <c r="Y142" s="300"/>
      <c r="Z142" s="301"/>
      <c r="AA142" s="124">
        <f>M142-J142</f>
        <v>-316.42335766423457</v>
      </c>
      <c r="AB142" s="116">
        <f>M142/J142</f>
        <v>0.89452554744525514</v>
      </c>
      <c r="AC142" s="314"/>
    </row>
    <row r="143" spans="1:29" ht="15.75" customHeight="1">
      <c r="A143" s="303"/>
      <c r="B143" s="106" t="s">
        <v>118</v>
      </c>
      <c r="C143" s="298" t="s">
        <v>159</v>
      </c>
      <c r="D143" s="299"/>
      <c r="E143" s="107">
        <v>14.28</v>
      </c>
      <c r="F143" s="108">
        <v>4566</v>
      </c>
      <c r="G143" s="109">
        <f t="shared" si="38"/>
        <v>65202.479999999996</v>
      </c>
      <c r="H143" s="26">
        <v>2</v>
      </c>
      <c r="I143" s="110">
        <v>3</v>
      </c>
      <c r="J143" s="111">
        <v>3600</v>
      </c>
      <c r="K143" s="112">
        <f t="shared" si="34"/>
        <v>1200</v>
      </c>
      <c r="L143" s="113">
        <v>3</v>
      </c>
      <c r="M143" s="111">
        <f>F143/V143*60</f>
        <v>3113.7715476415965</v>
      </c>
      <c r="N143" s="112">
        <f>M143/L143</f>
        <v>1037.9238492138654</v>
      </c>
      <c r="O143" s="114">
        <f>L143-I143</f>
        <v>0</v>
      </c>
      <c r="P143" s="115">
        <f>N143-K143</f>
        <v>-162.07615078613458</v>
      </c>
      <c r="Q143" s="116">
        <f>N143/K143</f>
        <v>0.86493654101155448</v>
      </c>
      <c r="R143" s="309"/>
      <c r="S143" s="47">
        <v>0.7986226851851852</v>
      </c>
      <c r="T143" s="48">
        <v>0.85972222222222228</v>
      </c>
      <c r="U143" s="117">
        <v>15.016666666666723</v>
      </c>
      <c r="V143" s="118">
        <v>87.983333333333391</v>
      </c>
      <c r="W143" s="119">
        <v>0.85972222222222228</v>
      </c>
      <c r="X143" s="123">
        <v>0.91319444444444442</v>
      </c>
      <c r="Y143" s="300"/>
      <c r="Z143" s="301"/>
      <c r="AA143" s="124">
        <f>M143-J143</f>
        <v>-486.2284523584035</v>
      </c>
      <c r="AB143" s="116">
        <f>M143/J143</f>
        <v>0.86493654101155459</v>
      </c>
      <c r="AC143" s="314"/>
    </row>
    <row r="144" spans="1:29" ht="15.75" customHeight="1">
      <c r="A144" s="303"/>
      <c r="B144" s="106" t="s">
        <v>118</v>
      </c>
      <c r="C144" s="298" t="s">
        <v>157</v>
      </c>
      <c r="D144" s="299"/>
      <c r="E144" s="107">
        <v>14.03</v>
      </c>
      <c r="F144" s="108">
        <v>3984</v>
      </c>
      <c r="G144" s="109">
        <f t="shared" si="38"/>
        <v>55895.519999999997</v>
      </c>
      <c r="H144" s="26"/>
      <c r="I144" s="110">
        <v>3</v>
      </c>
      <c r="J144" s="111">
        <v>3000</v>
      </c>
      <c r="K144" s="112">
        <f t="shared" si="34"/>
        <v>1000</v>
      </c>
      <c r="L144" s="113">
        <v>3</v>
      </c>
      <c r="M144" s="111">
        <f>F144/V144*60</f>
        <v>2680.8224299065428</v>
      </c>
      <c r="N144" s="112">
        <f>M144/L144</f>
        <v>893.60747663551422</v>
      </c>
      <c r="O144" s="114">
        <f>L144-I144</f>
        <v>0</v>
      </c>
      <c r="P144" s="115">
        <f>N144-K144</f>
        <v>-106.39252336448578</v>
      </c>
      <c r="Q144" s="116">
        <f>N144/K144</f>
        <v>0.89360747663551421</v>
      </c>
      <c r="R144" s="309"/>
      <c r="S144" s="47">
        <v>0.91319444444444442</v>
      </c>
      <c r="T144" s="48">
        <v>0.9751157407407407</v>
      </c>
      <c r="U144" s="117">
        <v>76.999999999999886</v>
      </c>
      <c r="V144" s="118">
        <v>89.166666666666643</v>
      </c>
      <c r="W144" s="119"/>
      <c r="X144" s="123"/>
      <c r="Y144" s="300"/>
      <c r="Z144" s="301"/>
      <c r="AA144" s="124">
        <f>M144-J144</f>
        <v>-319.17757009345723</v>
      </c>
      <c r="AB144" s="116">
        <f>M144/J144</f>
        <v>0.89360747663551421</v>
      </c>
      <c r="AC144" s="314"/>
    </row>
    <row r="145" spans="1:29" ht="15.75" customHeight="1">
      <c r="A145" s="304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04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04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04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04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04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04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34"/>
      <c r="X151" s="135"/>
      <c r="Y151" s="300"/>
      <c r="Z151" s="301"/>
      <c r="AA151" s="124"/>
      <c r="AB151" s="116"/>
      <c r="AC151" s="314"/>
    </row>
    <row r="152" spans="1:29" ht="15.75" customHeight="1">
      <c r="A152" s="304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34"/>
      <c r="X152" s="135"/>
      <c r="Y152" s="300"/>
      <c r="Z152" s="301"/>
      <c r="AA152" s="124"/>
      <c r="AB152" s="116"/>
      <c r="AC152" s="314"/>
    </row>
    <row r="153" spans="1:29" ht="15.75" customHeight="1">
      <c r="A153" s="304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34"/>
      <c r="X153" s="135"/>
      <c r="Y153" s="300"/>
      <c r="Z153" s="301"/>
      <c r="AA153" s="124"/>
      <c r="AB153" s="116"/>
      <c r="AC153" s="314"/>
    </row>
    <row r="154" spans="1:29" ht="15.75" customHeight="1">
      <c r="A154" s="304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34"/>
      <c r="X154" s="135"/>
      <c r="Y154" s="300"/>
      <c r="Z154" s="301"/>
      <c r="AA154" s="124"/>
      <c r="AB154" s="116"/>
      <c r="AC154" s="314"/>
    </row>
    <row r="155" spans="1:29" ht="15.75" customHeight="1">
      <c r="A155" s="304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34"/>
      <c r="X155" s="135"/>
      <c r="Y155" s="300"/>
      <c r="Z155" s="301"/>
      <c r="AA155" s="124"/>
      <c r="AB155" s="116"/>
      <c r="AC155" s="314"/>
    </row>
    <row r="156" spans="1:29" ht="15.75" customHeight="1">
      <c r="A156" s="304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05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39">AVERAGE(I141:I156)</f>
        <v>3.25</v>
      </c>
      <c r="J157" s="148">
        <f t="shared" si="39"/>
        <v>3150</v>
      </c>
      <c r="K157" s="149">
        <f t="shared" ref="K157" si="40">J157/I157</f>
        <v>969.23076923076928</v>
      </c>
      <c r="L157" s="147">
        <f t="shared" ref="L157:M157" si="41">AVERAGE(L141:L156)</f>
        <v>3.25</v>
      </c>
      <c r="M157" s="148">
        <f t="shared" si="41"/>
        <v>2789.704587543315</v>
      </c>
      <c r="N157" s="149">
        <f t="shared" ref="N157:N162" si="42">M157/L157</f>
        <v>858.37064232102</v>
      </c>
      <c r="O157" s="150">
        <f t="shared" ref="O157:O162" si="43">L157-I157</f>
        <v>0</v>
      </c>
      <c r="P157" s="151">
        <f t="shared" ref="P157:P162" si="44">N157-K157</f>
        <v>-110.86012690974928</v>
      </c>
      <c r="Q157" s="152">
        <f t="shared" ref="Q157:Q162" si="45">N157/K157</f>
        <v>0.88562050398200476</v>
      </c>
      <c r="R157" s="310"/>
      <c r="S157" s="153">
        <f>S141</f>
        <v>0.70848379629629632</v>
      </c>
      <c r="T157" s="154">
        <f>INDEX(T141:T156,COUNTA(T141:T156))</f>
        <v>0.9751157407407407</v>
      </c>
      <c r="U157" s="155"/>
      <c r="V157" s="181"/>
      <c r="W157" s="105"/>
      <c r="X157" s="75"/>
      <c r="Y157" s="296"/>
      <c r="Z157" s="297"/>
      <c r="AA157" s="183">
        <f t="shared" ref="AA157:AA162" si="46">M157-J157</f>
        <v>-360.29541245668497</v>
      </c>
      <c r="AB157" s="152">
        <f t="shared" ref="AB157:AB162" si="47">M157/J157</f>
        <v>0.88562050398200476</v>
      </c>
      <c r="AC157" s="315"/>
    </row>
    <row r="158" spans="1:29" ht="15.75" customHeight="1">
      <c r="A158" s="316" t="s">
        <v>160</v>
      </c>
      <c r="B158" s="120" t="s">
        <v>118</v>
      </c>
      <c r="C158" s="306" t="s">
        <v>161</v>
      </c>
      <c r="D158" s="307"/>
      <c r="E158" s="162">
        <v>18.18</v>
      </c>
      <c r="F158" s="103">
        <v>1462</v>
      </c>
      <c r="G158" s="163">
        <f t="shared" ref="G158:G162" si="48">E158*F158</f>
        <v>26579.16</v>
      </c>
      <c r="H158" s="164"/>
      <c r="I158" s="165">
        <v>3</v>
      </c>
      <c r="J158" s="166">
        <v>3600</v>
      </c>
      <c r="K158" s="167">
        <f>J158/I158</f>
        <v>1200</v>
      </c>
      <c r="L158" s="168">
        <v>3</v>
      </c>
      <c r="M158" s="166">
        <f>F158/V158*60</f>
        <v>3116.1634103019619</v>
      </c>
      <c r="N158" s="167">
        <f t="shared" si="42"/>
        <v>1038.7211367673206</v>
      </c>
      <c r="O158" s="169">
        <f t="shared" si="43"/>
        <v>0</v>
      </c>
      <c r="P158" s="170">
        <f t="shared" si="44"/>
        <v>-161.27886323267944</v>
      </c>
      <c r="Q158" s="171">
        <f t="shared" si="45"/>
        <v>0.86560094730610049</v>
      </c>
      <c r="R158" s="308">
        <f>Q174</f>
        <v>0.87276165417176588</v>
      </c>
      <c r="S158" s="172">
        <v>0.70833333333333337</v>
      </c>
      <c r="T158" s="173">
        <v>0.72788194444444443</v>
      </c>
      <c r="U158" s="174"/>
      <c r="V158" s="175">
        <v>28.149999999999924</v>
      </c>
      <c r="W158" s="173"/>
      <c r="X158" s="184"/>
      <c r="Y158" s="311"/>
      <c r="Z158" s="312"/>
      <c r="AA158" s="186">
        <f t="shared" si="46"/>
        <v>-483.8365896980381</v>
      </c>
      <c r="AB158" s="171">
        <f t="shared" si="47"/>
        <v>0.86560094730610049</v>
      </c>
      <c r="AC158" s="313">
        <f>AB174</f>
        <v>0.87276165417176588</v>
      </c>
    </row>
    <row r="159" spans="1:29" ht="15.75" customHeight="1">
      <c r="A159" s="317"/>
      <c r="B159" s="106" t="s">
        <v>118</v>
      </c>
      <c r="C159" s="298" t="s">
        <v>162</v>
      </c>
      <c r="D159" s="299"/>
      <c r="E159" s="107">
        <v>24.82</v>
      </c>
      <c r="F159" s="108">
        <v>2417</v>
      </c>
      <c r="G159" s="109">
        <f t="shared" si="48"/>
        <v>59989.94</v>
      </c>
      <c r="H159" s="26"/>
      <c r="I159" s="110">
        <v>4</v>
      </c>
      <c r="J159" s="111">
        <v>3300</v>
      </c>
      <c r="K159" s="112">
        <f t="shared" si="34"/>
        <v>825</v>
      </c>
      <c r="L159" s="113">
        <v>4</v>
      </c>
      <c r="M159" s="111">
        <f>F159/V159*60</f>
        <v>2920.8459214501459</v>
      </c>
      <c r="N159" s="112">
        <f t="shared" si="42"/>
        <v>730.21148036253646</v>
      </c>
      <c r="O159" s="114">
        <f t="shared" si="43"/>
        <v>0</v>
      </c>
      <c r="P159" s="115">
        <f t="shared" si="44"/>
        <v>-94.788519637463537</v>
      </c>
      <c r="Q159" s="116">
        <f t="shared" si="45"/>
        <v>0.88510482468186236</v>
      </c>
      <c r="R159" s="309"/>
      <c r="S159" s="47">
        <v>0.73843749999999997</v>
      </c>
      <c r="T159" s="48">
        <v>0.7729166666666667</v>
      </c>
      <c r="U159" s="117">
        <v>15.199999999999978</v>
      </c>
      <c r="V159" s="118">
        <v>49.650000000000091</v>
      </c>
      <c r="W159" s="119"/>
      <c r="X159" s="13"/>
      <c r="Y159" s="300"/>
      <c r="Z159" s="301"/>
      <c r="AA159" s="187">
        <f t="shared" si="46"/>
        <v>-379.15407854985415</v>
      </c>
      <c r="AB159" s="116">
        <f t="shared" si="47"/>
        <v>0.88510482468186236</v>
      </c>
      <c r="AC159" s="314"/>
    </row>
    <row r="160" spans="1:29" ht="15.75" customHeight="1">
      <c r="A160" s="317"/>
      <c r="B160" s="106" t="s">
        <v>118</v>
      </c>
      <c r="C160" s="298" t="s">
        <v>163</v>
      </c>
      <c r="D160" s="299"/>
      <c r="E160" s="107">
        <v>25.03</v>
      </c>
      <c r="F160" s="108">
        <v>1983</v>
      </c>
      <c r="G160" s="109">
        <f t="shared" si="48"/>
        <v>49634.490000000005</v>
      </c>
      <c r="H160" s="26"/>
      <c r="I160" s="110">
        <v>4</v>
      </c>
      <c r="J160" s="111">
        <v>3300</v>
      </c>
      <c r="K160" s="112">
        <f t="shared" si="34"/>
        <v>825</v>
      </c>
      <c r="L160" s="113">
        <v>4</v>
      </c>
      <c r="M160" s="111">
        <f>F160/V160*60</f>
        <v>2918.5609157808717</v>
      </c>
      <c r="N160" s="112">
        <f t="shared" si="42"/>
        <v>729.64022894521793</v>
      </c>
      <c r="O160" s="114">
        <f t="shared" si="43"/>
        <v>0</v>
      </c>
      <c r="P160" s="115">
        <f t="shared" si="44"/>
        <v>-95.359771054782072</v>
      </c>
      <c r="Q160" s="116">
        <f t="shared" si="45"/>
        <v>0.88441239872147626</v>
      </c>
      <c r="R160" s="309"/>
      <c r="S160" s="47">
        <v>0.78349537037037043</v>
      </c>
      <c r="T160" s="48">
        <v>0.81180555555555556</v>
      </c>
      <c r="U160" s="117">
        <v>15.23333333333337</v>
      </c>
      <c r="V160" s="118">
        <v>40.766666666666595</v>
      </c>
      <c r="W160" s="119"/>
      <c r="X160" s="13"/>
      <c r="Y160" s="300"/>
      <c r="Z160" s="301"/>
      <c r="AA160" s="187">
        <f t="shared" si="46"/>
        <v>-381.43908421912829</v>
      </c>
      <c r="AB160" s="116">
        <f t="shared" si="47"/>
        <v>0.88441239872147626</v>
      </c>
      <c r="AC160" s="314"/>
    </row>
    <row r="161" spans="1:29" ht="15.75" customHeight="1">
      <c r="A161" s="317"/>
      <c r="B161" s="106" t="s">
        <v>118</v>
      </c>
      <c r="C161" s="298" t="s">
        <v>164</v>
      </c>
      <c r="D161" s="299"/>
      <c r="E161" s="107">
        <v>18.18</v>
      </c>
      <c r="F161" s="108">
        <v>3271</v>
      </c>
      <c r="G161" s="109">
        <f t="shared" si="48"/>
        <v>59466.78</v>
      </c>
      <c r="H161" s="26"/>
      <c r="I161" s="110">
        <v>3</v>
      </c>
      <c r="J161" s="111">
        <v>3600</v>
      </c>
      <c r="K161" s="112">
        <f t="shared" si="34"/>
        <v>1200</v>
      </c>
      <c r="L161" s="113">
        <v>3</v>
      </c>
      <c r="M161" s="111">
        <f>F161/V161*60</f>
        <v>3116.8872419269437</v>
      </c>
      <c r="N161" s="112">
        <f t="shared" si="42"/>
        <v>1038.9624139756479</v>
      </c>
      <c r="O161" s="114">
        <f t="shared" si="43"/>
        <v>0</v>
      </c>
      <c r="P161" s="115">
        <f t="shared" si="44"/>
        <v>-161.03758602435209</v>
      </c>
      <c r="Q161" s="116">
        <f t="shared" si="45"/>
        <v>0.86580201164637327</v>
      </c>
      <c r="R161" s="309"/>
      <c r="S161" s="47">
        <v>0.82224537037037038</v>
      </c>
      <c r="T161" s="48">
        <v>0.86597222222222225</v>
      </c>
      <c r="U161" s="117">
        <v>15.033333333333339</v>
      </c>
      <c r="V161" s="118">
        <v>62.966666666666704</v>
      </c>
      <c r="W161" s="119">
        <v>0.86597222222222225</v>
      </c>
      <c r="X161" s="123">
        <v>0.91944444444444429</v>
      </c>
      <c r="Y161" s="300"/>
      <c r="Z161" s="301"/>
      <c r="AA161" s="187">
        <f t="shared" si="46"/>
        <v>-483.11275807305628</v>
      </c>
      <c r="AB161" s="116">
        <f t="shared" si="47"/>
        <v>0.86580201164637327</v>
      </c>
      <c r="AC161" s="314"/>
    </row>
    <row r="162" spans="1:29" ht="15.75" customHeight="1">
      <c r="A162" s="317"/>
      <c r="B162" s="106" t="s">
        <v>118</v>
      </c>
      <c r="C162" s="298" t="s">
        <v>159</v>
      </c>
      <c r="D162" s="299"/>
      <c r="E162" s="107">
        <v>14.28</v>
      </c>
      <c r="F162" s="108">
        <v>4116</v>
      </c>
      <c r="G162" s="109">
        <f t="shared" si="48"/>
        <v>58776.479999999996</v>
      </c>
      <c r="H162" s="13"/>
      <c r="I162" s="110">
        <v>3</v>
      </c>
      <c r="J162" s="111">
        <v>3600</v>
      </c>
      <c r="K162" s="112">
        <f t="shared" si="34"/>
        <v>1200</v>
      </c>
      <c r="L162" s="126">
        <v>3</v>
      </c>
      <c r="M162" s="111">
        <f>F162/V162*60</f>
        <v>3113.5952931288007</v>
      </c>
      <c r="N162" s="112">
        <f t="shared" si="42"/>
        <v>1037.8650977096001</v>
      </c>
      <c r="O162" s="114">
        <f t="shared" si="43"/>
        <v>0</v>
      </c>
      <c r="P162" s="115">
        <f t="shared" si="44"/>
        <v>-162.13490229039985</v>
      </c>
      <c r="Q162" s="116">
        <f t="shared" si="45"/>
        <v>0.86488758142466682</v>
      </c>
      <c r="R162" s="309"/>
      <c r="S162" s="47">
        <v>0.91944444444444429</v>
      </c>
      <c r="T162" s="48">
        <v>0.97452546296296294</v>
      </c>
      <c r="U162" s="117">
        <v>76.99999999999973</v>
      </c>
      <c r="V162" s="118">
        <v>79.316666666666862</v>
      </c>
      <c r="W162" s="119"/>
      <c r="X162" s="123"/>
      <c r="Y162" s="300"/>
      <c r="Z162" s="301"/>
      <c r="AA162" s="187">
        <f t="shared" si="46"/>
        <v>-486.40470687119932</v>
      </c>
      <c r="AB162" s="116">
        <f t="shared" si="47"/>
        <v>0.86488758142466682</v>
      </c>
      <c r="AC162" s="314"/>
    </row>
    <row r="163" spans="1:29" ht="15.75" customHeight="1">
      <c r="A163" s="317"/>
      <c r="B163" s="106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50"/>
      <c r="Y163" s="300"/>
      <c r="Z163" s="301"/>
      <c r="AA163" s="187"/>
      <c r="AB163" s="116"/>
      <c r="AC163" s="314"/>
    </row>
    <row r="164" spans="1:29" ht="15.75" customHeight="1">
      <c r="A164" s="317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87"/>
      <c r="AB164" s="116"/>
      <c r="AC164" s="314"/>
    </row>
    <row r="165" spans="1:29" ht="15.75" customHeight="1">
      <c r="A165" s="317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87"/>
      <c r="AB165" s="116"/>
      <c r="AC165" s="314"/>
    </row>
    <row r="166" spans="1:29" ht="15.75" customHeight="1">
      <c r="A166" s="317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34"/>
      <c r="X166" s="135"/>
      <c r="Y166" s="300"/>
      <c r="Z166" s="301"/>
      <c r="AA166" s="187"/>
      <c r="AB166" s="116"/>
      <c r="AC166" s="314"/>
    </row>
    <row r="167" spans="1:29" ht="15.75" customHeight="1">
      <c r="A167" s="317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34"/>
      <c r="X167" s="135"/>
      <c r="Y167" s="300"/>
      <c r="Z167" s="301"/>
      <c r="AA167" s="187"/>
      <c r="AB167" s="116"/>
      <c r="AC167" s="314"/>
    </row>
    <row r="168" spans="1:29" ht="15.75" customHeight="1">
      <c r="A168" s="317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87"/>
      <c r="AB168" s="116"/>
      <c r="AC168" s="314"/>
    </row>
    <row r="169" spans="1:29" ht="15.75" customHeight="1">
      <c r="A169" s="317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87"/>
      <c r="AB169" s="116"/>
      <c r="AC169" s="314"/>
    </row>
    <row r="170" spans="1:29" ht="15.75" customHeight="1">
      <c r="A170" s="317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87"/>
      <c r="AB170" s="116"/>
      <c r="AC170" s="314"/>
    </row>
    <row r="171" spans="1:29" ht="15.75" customHeight="1">
      <c r="A171" s="317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19"/>
      <c r="X171" s="123"/>
      <c r="Y171" s="300"/>
      <c r="Z171" s="301"/>
      <c r="AA171" s="187"/>
      <c r="AB171" s="116"/>
      <c r="AC171" s="314"/>
    </row>
    <row r="172" spans="1:29" ht="15.75" customHeight="1">
      <c r="A172" s="317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87"/>
      <c r="AB172" s="116"/>
      <c r="AC172" s="314"/>
    </row>
    <row r="173" spans="1:29" ht="15.75" customHeight="1">
      <c r="A173" s="317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8"/>
      <c r="AB173" s="133"/>
      <c r="AC173" s="314"/>
    </row>
    <row r="174" spans="1:29" ht="15.75" customHeight="1" thickBot="1">
      <c r="A174" s="318"/>
      <c r="B174" s="144" t="s">
        <v>124</v>
      </c>
      <c r="C174" s="295"/>
      <c r="D174" s="295"/>
      <c r="E174" s="145"/>
      <c r="F174" s="182"/>
      <c r="G174" s="146"/>
      <c r="H174" s="75"/>
      <c r="I174" s="147">
        <f t="shared" ref="I174:J174" si="49">AVERAGE(I158:I173)</f>
        <v>3.4</v>
      </c>
      <c r="J174" s="148">
        <f t="shared" si="49"/>
        <v>3480</v>
      </c>
      <c r="K174" s="149">
        <f t="shared" ref="K174" si="50">J174/I174</f>
        <v>1023.5294117647059</v>
      </c>
      <c r="L174" s="147">
        <f t="shared" ref="L174:M174" si="51">AVERAGE(L158:L173)</f>
        <v>3.4</v>
      </c>
      <c r="M174" s="148">
        <f t="shared" si="51"/>
        <v>3037.2105565177453</v>
      </c>
      <c r="N174" s="149">
        <f>M174/L174</f>
        <v>893.29722250521922</v>
      </c>
      <c r="O174" s="150">
        <f>L174-I174</f>
        <v>0</v>
      </c>
      <c r="P174" s="151">
        <f>N174-K174</f>
        <v>-130.23218925948663</v>
      </c>
      <c r="Q174" s="152">
        <f>N174/K174</f>
        <v>0.87276165417176588</v>
      </c>
      <c r="R174" s="310"/>
      <c r="S174" s="153">
        <f>S158</f>
        <v>0.70833333333333337</v>
      </c>
      <c r="T174" s="154">
        <f>INDEX(T158:T173,COUNTA(T158:T173))</f>
        <v>0.97452546296296294</v>
      </c>
      <c r="U174" s="155"/>
      <c r="V174" s="181"/>
      <c r="W174" s="182"/>
      <c r="X174" s="149"/>
      <c r="Y174" s="296"/>
      <c r="Z174" s="297"/>
      <c r="AA174" s="189">
        <f>M174-J174</f>
        <v>-442.78944348225468</v>
      </c>
      <c r="AB174" s="152">
        <f>M174/J174</f>
        <v>0.87276165417176588</v>
      </c>
      <c r="AC174" s="315"/>
    </row>
    <row r="176" spans="1:29">
      <c r="Y176" s="294" t="s">
        <v>165</v>
      </c>
      <c r="Z176" s="294"/>
    </row>
    <row r="177" spans="25:26">
      <c r="Y177" s="294" t="s">
        <v>166</v>
      </c>
      <c r="Z177" s="294"/>
    </row>
    <row r="178" spans="25:26">
      <c r="Y178" s="294" t="s">
        <v>167</v>
      </c>
      <c r="Z178" s="294"/>
    </row>
    <row r="179" spans="25:26">
      <c r="Y179" s="294" t="s">
        <v>168</v>
      </c>
      <c r="Z179" s="294"/>
    </row>
    <row r="180" spans="25:26">
      <c r="Y180" s="294" t="s">
        <v>169</v>
      </c>
      <c r="Z180" s="294"/>
    </row>
    <row r="181" spans="25:26">
      <c r="Y181" s="294" t="s">
        <v>170</v>
      </c>
      <c r="Z181" s="294"/>
    </row>
    <row r="182" spans="25:26">
      <c r="Y182" s="294" t="s">
        <v>171</v>
      </c>
      <c r="Z182" s="294"/>
    </row>
    <row r="183" spans="25:26">
      <c r="Y183" s="294" t="s">
        <v>172</v>
      </c>
      <c r="Z183" s="294"/>
    </row>
    <row r="184" spans="25:26">
      <c r="Y184" s="294" t="s">
        <v>173</v>
      </c>
      <c r="Z184" s="294"/>
    </row>
    <row r="185" spans="25:26">
      <c r="Y185" s="294" t="s">
        <v>174</v>
      </c>
      <c r="Z185" s="294"/>
    </row>
    <row r="186" spans="25:26">
      <c r="Y186" s="294" t="s">
        <v>175</v>
      </c>
      <c r="Z186" s="294"/>
    </row>
    <row r="187" spans="25:26">
      <c r="Y187" s="294" t="s">
        <v>176</v>
      </c>
      <c r="Z187" s="294"/>
    </row>
    <row r="188" spans="25:26">
      <c r="Y188" s="294" t="s">
        <v>177</v>
      </c>
      <c r="Z188" s="294"/>
    </row>
  </sheetData>
  <dataConsolidate/>
  <mergeCells count="415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4:Z144"/>
    <mergeCell ref="C145:D145"/>
    <mergeCell ref="Y145:Z145"/>
    <mergeCell ref="C146:D146"/>
    <mergeCell ref="C151:D151"/>
    <mergeCell ref="Y151:Z15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Y134:Z134"/>
    <mergeCell ref="C135:D135"/>
    <mergeCell ref="Y135:Z135"/>
    <mergeCell ref="C136:D136"/>
    <mergeCell ref="Y136:Z136"/>
    <mergeCell ref="C140:D140"/>
    <mergeCell ref="Y140:Z140"/>
    <mergeCell ref="C149:D149"/>
    <mergeCell ref="Y149:Z14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C164:D164"/>
    <mergeCell ref="Y164:Z164"/>
    <mergeCell ref="Y161:Z161"/>
    <mergeCell ref="C162:D162"/>
    <mergeCell ref="C150:D150"/>
    <mergeCell ref="Y150:Z150"/>
    <mergeCell ref="A158:A174"/>
    <mergeCell ref="C158:D158"/>
    <mergeCell ref="R158:R174"/>
    <mergeCell ref="Y158:Z158"/>
    <mergeCell ref="C168:D168"/>
    <mergeCell ref="Y168:Z168"/>
    <mergeCell ref="C169:D169"/>
    <mergeCell ref="Y169:Z169"/>
    <mergeCell ref="C170:D170"/>
    <mergeCell ref="Y170:Z170"/>
    <mergeCell ref="C165:D165"/>
    <mergeCell ref="Y165:Z165"/>
    <mergeCell ref="C166:D166"/>
    <mergeCell ref="Y166:Z166"/>
    <mergeCell ref="C167:D167"/>
    <mergeCell ref="Y167:Z167"/>
    <mergeCell ref="C174:D174"/>
    <mergeCell ref="Y174:Z174"/>
    <mergeCell ref="Y162:Z162"/>
    <mergeCell ref="C163:D163"/>
    <mergeCell ref="Y163:Z163"/>
    <mergeCell ref="Y176:Z176"/>
    <mergeCell ref="Y177:Z177"/>
    <mergeCell ref="Y178:Z178"/>
    <mergeCell ref="Y179:Z179"/>
    <mergeCell ref="C171:D171"/>
    <mergeCell ref="Y171:Z171"/>
    <mergeCell ref="C172:D172"/>
    <mergeCell ref="Y172:Z172"/>
    <mergeCell ref="C173:D173"/>
    <mergeCell ref="Y173:Z173"/>
    <mergeCell ref="Y186:Z186"/>
    <mergeCell ref="Y187:Z187"/>
    <mergeCell ref="Y188:Z188"/>
    <mergeCell ref="Y180:Z180"/>
    <mergeCell ref="Y181:Z181"/>
    <mergeCell ref="Y182:Z182"/>
    <mergeCell ref="Y183:Z183"/>
    <mergeCell ref="Y184:Z184"/>
    <mergeCell ref="Y185:Z185"/>
  </mergeCells>
  <phoneticPr fontId="5" type="noConversion"/>
  <conditionalFormatting sqref="O5:O174">
    <cfRule type="cellIs" dxfId="506" priority="1" operator="greaterThan">
      <formula>0</formula>
    </cfRule>
  </conditionalFormatting>
  <conditionalFormatting sqref="P5:P174 AA5:AA174">
    <cfRule type="cellIs" dxfId="505" priority="4" operator="lessThan">
      <formula>0</formula>
    </cfRule>
  </conditionalFormatting>
  <conditionalFormatting sqref="Q5:Q174 AB5:AB174">
    <cfRule type="cellIs" dxfId="504" priority="2" operator="greaterThan">
      <formula>1</formula>
    </cfRule>
    <cfRule type="cellIs" dxfId="503" priority="3" operator="lessThan">
      <formula>0.8</formula>
    </cfRule>
  </conditionalFormatting>
  <conditionalFormatting sqref="AC5:AC6 R5:R174 AC90:AC95">
    <cfRule type="cellIs" dxfId="502" priority="5" operator="lessThan">
      <formula>0.8</formula>
    </cfRule>
  </conditionalFormatting>
  <conditionalFormatting sqref="AC12:AC20">
    <cfRule type="cellIs" dxfId="501" priority="14" operator="lessThan">
      <formula>0.8</formula>
    </cfRule>
  </conditionalFormatting>
  <conditionalFormatting sqref="AC22:AC27">
    <cfRule type="cellIs" dxfId="500" priority="13" operator="lessThan">
      <formula>0.8</formula>
    </cfRule>
  </conditionalFormatting>
  <conditionalFormatting sqref="AC39">
    <cfRule type="cellIs" dxfId="499" priority="12" operator="lessThan">
      <formula>0.8</formula>
    </cfRule>
  </conditionalFormatting>
  <conditionalFormatting sqref="AC56">
    <cfRule type="cellIs" dxfId="498" priority="7" operator="lessThan">
      <formula>0.8</formula>
    </cfRule>
  </conditionalFormatting>
  <conditionalFormatting sqref="AC73:AC78">
    <cfRule type="cellIs" dxfId="497" priority="6" operator="lessThan">
      <formula>0.8</formula>
    </cfRule>
  </conditionalFormatting>
  <conditionalFormatting sqref="AC107">
    <cfRule type="cellIs" dxfId="496" priority="11" operator="lessThan">
      <formula>0.8</formula>
    </cfRule>
  </conditionalFormatting>
  <conditionalFormatting sqref="AC124">
    <cfRule type="cellIs" dxfId="495" priority="10" operator="lessThan">
      <formula>0.8</formula>
    </cfRule>
  </conditionalFormatting>
  <conditionalFormatting sqref="AC141">
    <cfRule type="cellIs" dxfId="494" priority="9" operator="lessThan">
      <formula>0.8</formula>
    </cfRule>
  </conditionalFormatting>
  <conditionalFormatting sqref="AC158:AC163">
    <cfRule type="cellIs" dxfId="493" priority="8" operator="lessThan">
      <formula>0.8</formula>
    </cfRule>
  </conditionalFormatting>
  <dataValidations count="1">
    <dataValidation type="list" allowBlank="1" showInputMessage="1" showErrorMessage="1" sqref="Y5:Z174" xr:uid="{CF35A1BE-DD4D-4385-A559-86EE3B5174C8}">
      <formula1>$Y$176:$Y$204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8F343-F754-431A-A6A4-86EDC9FD0158}">
  <sheetPr>
    <tabColor theme="9" tint="0.59999389629810485"/>
    <pageSetUpPr fitToPage="1"/>
  </sheetPr>
  <dimension ref="A1:AK120"/>
  <sheetViews>
    <sheetView zoomScale="85" zoomScaleNormal="85" workbookViewId="0">
      <pane ySplit="4" topLeftCell="A5" activePane="bottomLeft" state="frozen"/>
      <selection pane="bottomLeft" activeCell="K41" sqref="K41"/>
      <selection activeCell="K41" sqref="K41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SUM(F5:F106)</f>
        <v>44711</v>
      </c>
      <c r="E1" s="94" t="s">
        <v>4</v>
      </c>
      <c r="F1" s="95">
        <f>SUM(G5:G106)</f>
        <v>2346759.3399999994</v>
      </c>
      <c r="G1" s="96" t="s">
        <v>85</v>
      </c>
      <c r="H1" s="97">
        <f>L21+L38+L55+L72+L89+L106</f>
        <v>111.41666666666666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46010</v>
      </c>
      <c r="B2" s="353"/>
      <c r="C2" s="98" t="s">
        <v>41</v>
      </c>
      <c r="D2" s="99">
        <f>AVERAGE(N21,N38,N55,N72,N89,N106)</f>
        <v>161.68112136955514</v>
      </c>
      <c r="E2" s="99" t="s">
        <v>92</v>
      </c>
      <c r="F2" s="100">
        <f>F1/D1</f>
        <v>52.487292612556182</v>
      </c>
      <c r="G2" s="101" t="s">
        <v>93</v>
      </c>
      <c r="H2" s="102">
        <f>COUNT(H5:H106)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SUM(Y21+Y38+Y55+Y72+Y89+Y106)</f>
        <v>0</v>
      </c>
      <c r="Z2" s="195">
        <f>SUM(Z21+Z38+Z55+Z72+Z89+Z106)</f>
        <v>0</v>
      </c>
      <c r="AA2" s="398"/>
      <c r="AB2" s="399"/>
      <c r="AC2" s="196">
        <f t="shared" ref="AC2:AD2" si="0">SUM(AC21+AC38+AC55+AC72+AC89+AC106)</f>
        <v>0</v>
      </c>
      <c r="AD2" s="197">
        <f t="shared" si="0"/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16" t="s">
        <v>185</v>
      </c>
      <c r="B5" s="120" t="s">
        <v>195</v>
      </c>
      <c r="C5" s="383" t="s">
        <v>196</v>
      </c>
      <c r="D5" s="383"/>
      <c r="E5" s="162">
        <v>19.7</v>
      </c>
      <c r="F5" s="166">
        <v>3111</v>
      </c>
      <c r="G5" s="163">
        <f t="shared" ref="G5:G10" si="1">E5*F5</f>
        <v>61286.7</v>
      </c>
      <c r="H5" s="164"/>
      <c r="I5" s="165">
        <v>13</v>
      </c>
      <c r="J5" s="166">
        <v>1200</v>
      </c>
      <c r="K5" s="167">
        <f>J5/I5</f>
        <v>92.307692307692307</v>
      </c>
      <c r="L5" s="168">
        <v>13</v>
      </c>
      <c r="M5" s="166">
        <f t="shared" ref="M5:M10" si="2">F5/V5*60</f>
        <v>1077.8173419305167</v>
      </c>
      <c r="N5" s="167">
        <f t="shared" ref="N5:N10" si="3">M5/L5</f>
        <v>82.909026302347442</v>
      </c>
      <c r="O5" s="169">
        <f t="shared" ref="O5:O10" si="4">L5-I5</f>
        <v>0</v>
      </c>
      <c r="P5" s="170">
        <f t="shared" ref="P5:P10" si="5">N5-K5</f>
        <v>-9.3986660053448645</v>
      </c>
      <c r="Q5" s="171">
        <f t="shared" ref="Q5:Q10" si="6">N5/K5</f>
        <v>0.89818111827543068</v>
      </c>
      <c r="R5" s="308">
        <f>Q21</f>
        <v>0.88892509494466732</v>
      </c>
      <c r="S5" s="172">
        <v>0.16666666666666666</v>
      </c>
      <c r="T5" s="173">
        <v>0.28693287037037035</v>
      </c>
      <c r="U5" s="174"/>
      <c r="V5" s="175">
        <v>173.18333333333334</v>
      </c>
      <c r="W5" s="208"/>
      <c r="X5" s="167"/>
      <c r="Y5" s="202"/>
      <c r="Z5" s="203"/>
      <c r="AA5" s="311"/>
      <c r="AB5" s="312"/>
      <c r="AC5" s="202"/>
      <c r="AD5" s="203"/>
      <c r="AE5" s="311"/>
      <c r="AF5" s="312"/>
      <c r="AG5" s="311"/>
      <c r="AH5" s="312"/>
      <c r="AI5" s="204">
        <f t="shared" ref="AI5:AI10" si="7">M5-J5</f>
        <v>-122.1826580694833</v>
      </c>
      <c r="AJ5" s="143">
        <f t="shared" ref="AJ5:AJ10" si="8">M5/J5</f>
        <v>0.89818111827543057</v>
      </c>
      <c r="AK5" s="384">
        <f>AJ21</f>
        <v>0.88892509494466732</v>
      </c>
    </row>
    <row r="6" spans="1:37" ht="15.75" customHeight="1">
      <c r="A6" s="317"/>
      <c r="B6" s="106" t="s">
        <v>191</v>
      </c>
      <c r="C6" s="382" t="s">
        <v>193</v>
      </c>
      <c r="D6" s="382"/>
      <c r="E6" s="107">
        <v>59.52</v>
      </c>
      <c r="F6" s="108">
        <v>3091</v>
      </c>
      <c r="G6" s="109">
        <f t="shared" si="1"/>
        <v>183976.32000000001</v>
      </c>
      <c r="H6" s="26"/>
      <c r="I6" s="110">
        <v>25</v>
      </c>
      <c r="J6" s="111">
        <v>2000</v>
      </c>
      <c r="K6" s="112">
        <f t="shared" ref="K6:K44" si="9">J6/I6</f>
        <v>80</v>
      </c>
      <c r="L6" s="113">
        <v>25</v>
      </c>
      <c r="M6" s="111">
        <f t="shared" si="2"/>
        <v>1781.2710100848394</v>
      </c>
      <c r="N6" s="112">
        <f t="shared" si="3"/>
        <v>71.250840403393582</v>
      </c>
      <c r="O6" s="114">
        <f t="shared" si="4"/>
        <v>0</v>
      </c>
      <c r="P6" s="115">
        <f t="shared" si="5"/>
        <v>-8.7491595966064182</v>
      </c>
      <c r="Q6" s="116">
        <f t="shared" si="6"/>
        <v>0.89063550504241973</v>
      </c>
      <c r="R6" s="309"/>
      <c r="S6" s="47">
        <v>0.29027777777777775</v>
      </c>
      <c r="T6" s="48">
        <v>0.36258101851851854</v>
      </c>
      <c r="U6" s="117">
        <v>4.8166666666666469</v>
      </c>
      <c r="V6" s="118">
        <v>104.11666666666675</v>
      </c>
      <c r="W6" s="119"/>
      <c r="X6" s="123"/>
      <c r="Y6" s="106"/>
      <c r="Z6" s="205"/>
      <c r="AA6" s="300"/>
      <c r="AB6" s="301"/>
      <c r="AC6" s="106"/>
      <c r="AD6" s="205"/>
      <c r="AE6" s="300"/>
      <c r="AF6" s="301"/>
      <c r="AG6" s="300"/>
      <c r="AH6" s="301"/>
      <c r="AI6" s="124">
        <f t="shared" si="7"/>
        <v>-218.72898991516058</v>
      </c>
      <c r="AJ6" s="116">
        <f t="shared" si="8"/>
        <v>0.89063550504241973</v>
      </c>
      <c r="AK6" s="380"/>
    </row>
    <row r="7" spans="1:37" ht="15.75" customHeight="1">
      <c r="A7" s="317"/>
      <c r="B7" s="106" t="s">
        <v>186</v>
      </c>
      <c r="C7" s="382" t="s">
        <v>187</v>
      </c>
      <c r="D7" s="382"/>
      <c r="E7" s="107">
        <v>56.77</v>
      </c>
      <c r="F7" s="108">
        <v>3454</v>
      </c>
      <c r="G7" s="109">
        <f t="shared" si="1"/>
        <v>196083.58000000002</v>
      </c>
      <c r="H7" s="26"/>
      <c r="I7" s="110">
        <v>25</v>
      </c>
      <c r="J7" s="111">
        <v>2000</v>
      </c>
      <c r="K7" s="112">
        <f t="shared" si="9"/>
        <v>80</v>
      </c>
      <c r="L7" s="113">
        <v>25</v>
      </c>
      <c r="M7" s="111">
        <f t="shared" si="2"/>
        <v>1775.3283837806969</v>
      </c>
      <c r="N7" s="112">
        <f t="shared" si="3"/>
        <v>71.013135351227874</v>
      </c>
      <c r="O7" s="114">
        <f t="shared" si="4"/>
        <v>0</v>
      </c>
      <c r="P7" s="115">
        <f t="shared" si="5"/>
        <v>-8.9868646487721264</v>
      </c>
      <c r="Q7" s="116">
        <f t="shared" si="6"/>
        <v>0.8876641918903484</v>
      </c>
      <c r="R7" s="309"/>
      <c r="S7" s="47">
        <v>0.36615740740740743</v>
      </c>
      <c r="T7" s="48">
        <v>0.44722222222222224</v>
      </c>
      <c r="U7" s="117">
        <v>5.1500000000000057</v>
      </c>
      <c r="V7" s="118">
        <v>116.73333333333333</v>
      </c>
      <c r="W7" s="119"/>
      <c r="X7" s="123"/>
      <c r="Y7" s="106"/>
      <c r="Z7" s="205"/>
      <c r="AA7" s="300"/>
      <c r="AB7" s="301"/>
      <c r="AC7" s="106"/>
      <c r="AD7" s="205"/>
      <c r="AE7" s="300"/>
      <c r="AF7" s="301"/>
      <c r="AG7" s="300"/>
      <c r="AH7" s="301"/>
      <c r="AI7" s="124">
        <f t="shared" si="7"/>
        <v>-224.67161621930313</v>
      </c>
      <c r="AJ7" s="116">
        <f t="shared" si="8"/>
        <v>0.8876641918903484</v>
      </c>
      <c r="AK7" s="380"/>
    </row>
    <row r="8" spans="1:37" ht="15.75" customHeight="1">
      <c r="A8" s="317"/>
      <c r="B8" s="106" t="s">
        <v>188</v>
      </c>
      <c r="C8" s="382" t="s">
        <v>189</v>
      </c>
      <c r="D8" s="382"/>
      <c r="E8" s="107">
        <v>24.07</v>
      </c>
      <c r="F8" s="108">
        <v>893</v>
      </c>
      <c r="G8" s="109">
        <f t="shared" si="1"/>
        <v>21494.510000000002</v>
      </c>
      <c r="H8" s="26"/>
      <c r="I8" s="110">
        <v>20</v>
      </c>
      <c r="J8" s="111">
        <v>2600</v>
      </c>
      <c r="K8" s="112">
        <f t="shared" si="9"/>
        <v>130</v>
      </c>
      <c r="L8" s="113">
        <v>20</v>
      </c>
      <c r="M8" s="111">
        <f t="shared" si="2"/>
        <v>2306.1692969870869</v>
      </c>
      <c r="N8" s="112">
        <f t="shared" si="3"/>
        <v>115.30846484935435</v>
      </c>
      <c r="O8" s="114">
        <f t="shared" si="4"/>
        <v>0</v>
      </c>
      <c r="P8" s="115">
        <f t="shared" si="5"/>
        <v>-14.691535150645649</v>
      </c>
      <c r="Q8" s="116">
        <f t="shared" si="6"/>
        <v>0.88698819114887961</v>
      </c>
      <c r="R8" s="309"/>
      <c r="S8" s="47">
        <v>0.45069444444444445</v>
      </c>
      <c r="T8" s="48">
        <v>0.46682870370370372</v>
      </c>
      <c r="U8" s="117">
        <v>4.9999999999999822</v>
      </c>
      <c r="V8" s="118">
        <v>23.233333333333341</v>
      </c>
      <c r="W8" s="119">
        <v>0.46682870370370372</v>
      </c>
      <c r="X8" s="123">
        <v>0.50694444444444431</v>
      </c>
      <c r="Y8" s="106"/>
      <c r="Z8" s="205"/>
      <c r="AA8" s="300"/>
      <c r="AB8" s="301"/>
      <c r="AC8" s="106"/>
      <c r="AD8" s="205"/>
      <c r="AE8" s="300"/>
      <c r="AF8" s="301"/>
      <c r="AG8" s="300"/>
      <c r="AH8" s="301"/>
      <c r="AI8" s="124">
        <f t="shared" si="7"/>
        <v>-293.83070301291309</v>
      </c>
      <c r="AJ8" s="116">
        <f t="shared" si="8"/>
        <v>0.88698819114887961</v>
      </c>
      <c r="AK8" s="380"/>
    </row>
    <row r="9" spans="1:37" ht="15.75" customHeight="1">
      <c r="A9" s="317"/>
      <c r="B9" s="106" t="s">
        <v>188</v>
      </c>
      <c r="C9" s="382" t="s">
        <v>190</v>
      </c>
      <c r="D9" s="382"/>
      <c r="E9" s="107">
        <v>29.97</v>
      </c>
      <c r="F9" s="108">
        <v>2153</v>
      </c>
      <c r="G9" s="109">
        <f t="shared" si="1"/>
        <v>64525.409999999996</v>
      </c>
      <c r="H9" s="13"/>
      <c r="I9" s="110">
        <v>20</v>
      </c>
      <c r="J9" s="111">
        <v>2600</v>
      </c>
      <c r="K9" s="112">
        <f t="shared" si="9"/>
        <v>130</v>
      </c>
      <c r="L9" s="126">
        <v>20</v>
      </c>
      <c r="M9" s="111">
        <f t="shared" si="2"/>
        <v>2306.0993751859469</v>
      </c>
      <c r="N9" s="112">
        <f t="shared" si="3"/>
        <v>115.30496875929734</v>
      </c>
      <c r="O9" s="114">
        <f t="shared" si="4"/>
        <v>0</v>
      </c>
      <c r="P9" s="115">
        <f t="shared" si="5"/>
        <v>-14.695031240702662</v>
      </c>
      <c r="Q9" s="116">
        <f t="shared" si="6"/>
        <v>0.88696129814844105</v>
      </c>
      <c r="R9" s="309"/>
      <c r="S9" s="47">
        <v>0.50694444444444431</v>
      </c>
      <c r="T9" s="48">
        <v>0.54584490740740743</v>
      </c>
      <c r="U9" s="117">
        <v>57.766666666666453</v>
      </c>
      <c r="V9" s="118">
        <v>56.016666666666893</v>
      </c>
      <c r="W9" s="119"/>
      <c r="X9" s="123"/>
      <c r="Y9" s="106"/>
      <c r="Z9" s="205"/>
      <c r="AA9" s="300"/>
      <c r="AB9" s="301"/>
      <c r="AC9" s="106"/>
      <c r="AD9" s="205"/>
      <c r="AE9" s="300"/>
      <c r="AF9" s="301"/>
      <c r="AG9" s="300"/>
      <c r="AH9" s="301"/>
      <c r="AI9" s="124">
        <f t="shared" si="7"/>
        <v>-293.90062481405312</v>
      </c>
      <c r="AJ9" s="116">
        <f t="shared" si="8"/>
        <v>0.88696129814844116</v>
      </c>
      <c r="AK9" s="380"/>
    </row>
    <row r="10" spans="1:37" ht="15.75" customHeight="1">
      <c r="A10" s="317"/>
      <c r="B10" s="106" t="s">
        <v>191</v>
      </c>
      <c r="C10" s="382" t="s">
        <v>192</v>
      </c>
      <c r="D10" s="382"/>
      <c r="E10" s="107">
        <v>77.34</v>
      </c>
      <c r="F10" s="108">
        <v>1664</v>
      </c>
      <c r="G10" s="129">
        <f t="shared" si="1"/>
        <v>128693.76000000001</v>
      </c>
      <c r="H10" s="130"/>
      <c r="I10" s="110">
        <v>25</v>
      </c>
      <c r="J10" s="111">
        <v>2000</v>
      </c>
      <c r="K10" s="112">
        <f t="shared" si="9"/>
        <v>80</v>
      </c>
      <c r="L10" s="113">
        <v>25</v>
      </c>
      <c r="M10" s="111">
        <f t="shared" si="2"/>
        <v>1775.9857693447889</v>
      </c>
      <c r="N10" s="112">
        <f t="shared" si="3"/>
        <v>71.039430773791551</v>
      </c>
      <c r="O10" s="114">
        <f t="shared" si="4"/>
        <v>0</v>
      </c>
      <c r="P10" s="115">
        <f t="shared" si="5"/>
        <v>-8.9605692262084489</v>
      </c>
      <c r="Q10" s="116">
        <f t="shared" si="6"/>
        <v>0.88799288467239434</v>
      </c>
      <c r="R10" s="309"/>
      <c r="S10" s="47">
        <v>0.54930555555555538</v>
      </c>
      <c r="T10" s="48">
        <v>0.58834490740740741</v>
      </c>
      <c r="U10" s="117">
        <v>4.9833333333330465</v>
      </c>
      <c r="V10" s="118">
        <v>56.216666666666924</v>
      </c>
      <c r="W10" s="119"/>
      <c r="X10" s="123"/>
      <c r="Y10" s="106"/>
      <c r="Z10" s="205"/>
      <c r="AA10" s="300"/>
      <c r="AB10" s="301"/>
      <c r="AC10" s="106"/>
      <c r="AD10" s="205"/>
      <c r="AE10" s="300"/>
      <c r="AF10" s="301"/>
      <c r="AG10" s="300"/>
      <c r="AH10" s="301"/>
      <c r="AI10" s="124">
        <f t="shared" si="7"/>
        <v>-224.01423065521112</v>
      </c>
      <c r="AJ10" s="116">
        <f t="shared" si="8"/>
        <v>0.88799288467239446</v>
      </c>
      <c r="AK10" s="380"/>
    </row>
    <row r="11" spans="1:37" ht="15.75" customHeight="1">
      <c r="A11" s="317"/>
      <c r="B11" s="106"/>
      <c r="C11" s="382"/>
      <c r="D11" s="382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47"/>
      <c r="T11" s="48"/>
      <c r="U11" s="117"/>
      <c r="V11" s="118"/>
      <c r="W11" s="119"/>
      <c r="X11" s="123"/>
      <c r="Y11" s="106"/>
      <c r="Z11" s="205"/>
      <c r="AA11" s="300"/>
      <c r="AB11" s="301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17"/>
      <c r="B12" s="106"/>
      <c r="C12" s="382"/>
      <c r="D12" s="382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47"/>
      <c r="T12" s="48"/>
      <c r="U12" s="117"/>
      <c r="V12" s="118"/>
      <c r="W12" s="119"/>
      <c r="X12" s="123"/>
      <c r="Y12" s="106"/>
      <c r="Z12" s="205"/>
      <c r="AA12" s="300"/>
      <c r="AB12" s="301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17"/>
      <c r="B13" s="106"/>
      <c r="C13" s="382"/>
      <c r="D13" s="382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47"/>
      <c r="T13" s="48"/>
      <c r="U13" s="117"/>
      <c r="V13" s="118"/>
      <c r="W13" s="119"/>
      <c r="X13" s="123"/>
      <c r="Y13" s="106"/>
      <c r="Z13" s="205"/>
      <c r="AA13" s="300"/>
      <c r="AB13" s="301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17"/>
      <c r="B14" s="106"/>
      <c r="C14" s="382"/>
      <c r="D14" s="382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47"/>
      <c r="T14" s="48"/>
      <c r="U14" s="117"/>
      <c r="V14" s="118"/>
      <c r="W14" s="119"/>
      <c r="X14" s="123"/>
      <c r="Y14" s="106"/>
      <c r="Z14" s="205"/>
      <c r="AA14" s="300"/>
      <c r="AB14" s="301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17"/>
      <c r="B15" s="106"/>
      <c r="C15" s="382"/>
      <c r="D15" s="382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47"/>
      <c r="T15" s="48"/>
      <c r="U15" s="117"/>
      <c r="V15" s="118"/>
      <c r="W15" s="119"/>
      <c r="X15" s="123"/>
      <c r="Y15" s="106"/>
      <c r="Z15" s="205"/>
      <c r="AA15" s="300"/>
      <c r="AB15" s="301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17"/>
      <c r="B16" s="106"/>
      <c r="C16" s="382"/>
      <c r="D16" s="382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47"/>
      <c r="T16" s="48"/>
      <c r="U16" s="117"/>
      <c r="V16" s="118"/>
      <c r="W16" s="119"/>
      <c r="X16" s="123"/>
      <c r="Y16" s="106"/>
      <c r="Z16" s="205"/>
      <c r="AA16" s="300"/>
      <c r="AB16" s="301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17"/>
      <c r="B17" s="106"/>
      <c r="C17" s="382"/>
      <c r="D17" s="382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47"/>
      <c r="T17" s="48"/>
      <c r="U17" s="117"/>
      <c r="V17" s="118"/>
      <c r="W17" s="119"/>
      <c r="X17" s="123"/>
      <c r="Y17" s="106"/>
      <c r="Z17" s="205"/>
      <c r="AA17" s="300"/>
      <c r="AB17" s="301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17"/>
      <c r="B18" s="106"/>
      <c r="C18" s="382"/>
      <c r="D18" s="382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47"/>
      <c r="T18" s="48"/>
      <c r="U18" s="117"/>
      <c r="V18" s="118"/>
      <c r="W18" s="119"/>
      <c r="X18" s="123"/>
      <c r="Y18" s="106"/>
      <c r="Z18" s="205"/>
      <c r="AA18" s="300"/>
      <c r="AB18" s="301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17"/>
      <c r="B19" s="106"/>
      <c r="C19" s="382"/>
      <c r="D19" s="382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47"/>
      <c r="T19" s="48"/>
      <c r="U19" s="117"/>
      <c r="V19" s="118"/>
      <c r="W19" s="119"/>
      <c r="X19" s="123"/>
      <c r="Y19" s="106"/>
      <c r="Z19" s="205"/>
      <c r="AA19" s="300"/>
      <c r="AB19" s="301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17"/>
      <c r="B20" s="106"/>
      <c r="C20" s="382"/>
      <c r="D20" s="382"/>
      <c r="E20" s="209"/>
      <c r="F20" s="10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47"/>
      <c r="T20" s="48"/>
      <c r="U20" s="140"/>
      <c r="V20" s="118"/>
      <c r="W20" s="119"/>
      <c r="X20" s="123"/>
      <c r="Y20" s="106"/>
      <c r="Z20" s="205"/>
      <c r="AA20" s="300"/>
      <c r="AB20" s="301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ht="15.75" customHeight="1" thickBot="1">
      <c r="A21" s="318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10">AVERAGE(I5:I20)</f>
        <v>21.333333333333332</v>
      </c>
      <c r="J21" s="148">
        <f t="shared" si="10"/>
        <v>2066.6666666666665</v>
      </c>
      <c r="K21" s="149">
        <f t="shared" ref="K21" si="11">J21/I21</f>
        <v>96.875</v>
      </c>
      <c r="L21" s="147">
        <f t="shared" ref="L21:M21" si="12">AVERAGE(L5:L20)</f>
        <v>21.333333333333332</v>
      </c>
      <c r="M21" s="148">
        <f t="shared" si="12"/>
        <v>1837.1118628856457</v>
      </c>
      <c r="N21" s="149">
        <f t="shared" ref="N21:N30" si="13">M21/L21</f>
        <v>86.114618572764641</v>
      </c>
      <c r="O21" s="150">
        <f t="shared" ref="O21:O30" si="14">L21-I21</f>
        <v>0</v>
      </c>
      <c r="P21" s="151">
        <f t="shared" ref="P21:P30" si="15">N21-K21</f>
        <v>-10.760381427235359</v>
      </c>
      <c r="Q21" s="152">
        <f t="shared" ref="Q21:Q30" si="16">N21/K21</f>
        <v>0.88892509494466732</v>
      </c>
      <c r="R21" s="310"/>
      <c r="S21" s="153">
        <f>S5</f>
        <v>0.16666666666666666</v>
      </c>
      <c r="T21" s="154">
        <f>INDEX(T5:T20,COUNTA(T5:T20))</f>
        <v>0.58834490740740741</v>
      </c>
      <c r="U21" s="155"/>
      <c r="V21" s="181"/>
      <c r="W21" s="182"/>
      <c r="X21" s="149"/>
      <c r="Y21" s="206">
        <f>SUM(Y5:Y20)</f>
        <v>0</v>
      </c>
      <c r="Z21" s="207">
        <f>SUM(Z5:Z20)</f>
        <v>0</v>
      </c>
      <c r="AA21" s="296"/>
      <c r="AB21" s="297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183">
        <f t="shared" ref="AI21:AI30" si="17">M21-J21</f>
        <v>-229.55480378102084</v>
      </c>
      <c r="AJ21" s="152">
        <f t="shared" ref="AJ21:AJ30" si="18">M21/J21</f>
        <v>0.88892509494466732</v>
      </c>
      <c r="AK21" s="381"/>
    </row>
    <row r="22" spans="1:37" ht="15.75" customHeight="1">
      <c r="A22" s="302" t="s">
        <v>194</v>
      </c>
      <c r="B22" s="161" t="s">
        <v>209</v>
      </c>
      <c r="C22" s="306" t="s">
        <v>212</v>
      </c>
      <c r="D22" s="307"/>
      <c r="E22" s="162">
        <v>32.06</v>
      </c>
      <c r="F22" s="174">
        <v>484</v>
      </c>
      <c r="G22" s="163">
        <f t="shared" ref="G22:G30" si="19">E22*F22</f>
        <v>15517.04</v>
      </c>
      <c r="H22" s="164"/>
      <c r="I22" s="168">
        <v>19</v>
      </c>
      <c r="J22" s="166">
        <v>3600</v>
      </c>
      <c r="K22" s="167">
        <f>J22/I22</f>
        <v>189.47368421052633</v>
      </c>
      <c r="L22" s="168">
        <v>19</v>
      </c>
      <c r="M22" s="166">
        <f t="shared" ref="M22:M30" si="20">F22/V22*60</f>
        <v>3173.7704918032814</v>
      </c>
      <c r="N22" s="167">
        <f t="shared" si="13"/>
        <v>167.0405522001727</v>
      </c>
      <c r="O22" s="169">
        <f t="shared" si="14"/>
        <v>0</v>
      </c>
      <c r="P22" s="170">
        <f t="shared" si="15"/>
        <v>-22.433132010353631</v>
      </c>
      <c r="Q22" s="171">
        <f t="shared" si="16"/>
        <v>0.88160291438980032</v>
      </c>
      <c r="R22" s="308">
        <f>Q38</f>
        <v>0.88539647513494379</v>
      </c>
      <c r="S22" s="172">
        <v>0.25</v>
      </c>
      <c r="T22" s="173">
        <v>0.25635416666666666</v>
      </c>
      <c r="U22" s="174"/>
      <c r="V22" s="175">
        <v>9.1499999999999915</v>
      </c>
      <c r="W22" s="103"/>
      <c r="X22" s="104"/>
      <c r="Y22" s="202"/>
      <c r="Z22" s="203"/>
      <c r="AA22" s="311"/>
      <c r="AB22" s="312"/>
      <c r="AC22" s="202"/>
      <c r="AD22" s="203"/>
      <c r="AE22" s="311"/>
      <c r="AF22" s="312"/>
      <c r="AG22" s="311"/>
      <c r="AH22" s="312"/>
      <c r="AI22" s="121">
        <f t="shared" si="17"/>
        <v>-426.2295081967186</v>
      </c>
      <c r="AJ22" s="171">
        <f t="shared" si="18"/>
        <v>0.88160291438980043</v>
      </c>
      <c r="AK22" s="379">
        <f>AJ38</f>
        <v>0.88539647513494379</v>
      </c>
    </row>
    <row r="23" spans="1:37" ht="15.75" customHeight="1">
      <c r="A23" s="303"/>
      <c r="B23" s="178" t="s">
        <v>209</v>
      </c>
      <c r="C23" s="298" t="s">
        <v>210</v>
      </c>
      <c r="D23" s="299"/>
      <c r="E23" s="107">
        <v>71.84</v>
      </c>
      <c r="F23" s="117">
        <v>849</v>
      </c>
      <c r="G23" s="109">
        <f t="shared" si="19"/>
        <v>60992.160000000003</v>
      </c>
      <c r="H23" s="26"/>
      <c r="I23" s="113">
        <v>19</v>
      </c>
      <c r="J23" s="111">
        <v>1800</v>
      </c>
      <c r="K23" s="112">
        <f t="shared" si="9"/>
        <v>94.736842105263165</v>
      </c>
      <c r="L23" s="113">
        <v>19</v>
      </c>
      <c r="M23" s="111">
        <f t="shared" si="20"/>
        <v>1596.8652037617539</v>
      </c>
      <c r="N23" s="112">
        <f t="shared" si="13"/>
        <v>84.045537040092313</v>
      </c>
      <c r="O23" s="114">
        <f t="shared" si="14"/>
        <v>0</v>
      </c>
      <c r="P23" s="115">
        <f t="shared" si="15"/>
        <v>-10.691305065170852</v>
      </c>
      <c r="Q23" s="116">
        <f t="shared" si="16"/>
        <v>0.88714733542319657</v>
      </c>
      <c r="R23" s="309"/>
      <c r="S23" s="47">
        <v>0.25979166666666664</v>
      </c>
      <c r="T23" s="48">
        <v>0.28194444444444444</v>
      </c>
      <c r="U23" s="117">
        <v>4.9499999999999744</v>
      </c>
      <c r="V23" s="118">
        <v>31.900000000000031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300"/>
      <c r="AH23" s="301"/>
      <c r="AI23" s="124">
        <f t="shared" si="17"/>
        <v>-203.13479623824605</v>
      </c>
      <c r="AJ23" s="116">
        <f t="shared" si="18"/>
        <v>0.88714733542319668</v>
      </c>
      <c r="AK23" s="380"/>
    </row>
    <row r="24" spans="1:37" ht="15.75" customHeight="1">
      <c r="A24" s="303"/>
      <c r="B24" s="178" t="s">
        <v>209</v>
      </c>
      <c r="C24" s="298" t="s">
        <v>211</v>
      </c>
      <c r="D24" s="299"/>
      <c r="E24" s="107">
        <v>72.400000000000006</v>
      </c>
      <c r="F24" s="117">
        <v>615</v>
      </c>
      <c r="G24" s="109">
        <f t="shared" si="19"/>
        <v>44526</v>
      </c>
      <c r="H24" s="26"/>
      <c r="I24" s="113">
        <v>18</v>
      </c>
      <c r="J24" s="111">
        <v>1800</v>
      </c>
      <c r="K24" s="112">
        <f t="shared" si="9"/>
        <v>100</v>
      </c>
      <c r="L24" s="113">
        <v>18</v>
      </c>
      <c r="M24" s="111">
        <f t="shared" si="20"/>
        <v>1597.4025974025963</v>
      </c>
      <c r="N24" s="112">
        <f t="shared" si="13"/>
        <v>88.744588744588683</v>
      </c>
      <c r="O24" s="114">
        <f t="shared" si="14"/>
        <v>0</v>
      </c>
      <c r="P24" s="115">
        <f t="shared" si="15"/>
        <v>-11.255411255411317</v>
      </c>
      <c r="Q24" s="116">
        <f t="shared" si="16"/>
        <v>0.88744588744588682</v>
      </c>
      <c r="R24" s="309"/>
      <c r="S24" s="47">
        <v>0.28541666666666665</v>
      </c>
      <c r="T24" s="48">
        <v>0.30145833333333333</v>
      </c>
      <c r="U24" s="117">
        <v>4.9999999999999822</v>
      </c>
      <c r="V24" s="118">
        <v>23.100000000000016</v>
      </c>
      <c r="W24" s="119"/>
      <c r="X24" s="123"/>
      <c r="Y24" s="106"/>
      <c r="Z24" s="205"/>
      <c r="AA24" s="300"/>
      <c r="AB24" s="301"/>
      <c r="AC24" s="106"/>
      <c r="AD24" s="205"/>
      <c r="AE24" s="300"/>
      <c r="AF24" s="301"/>
      <c r="AG24" s="300"/>
      <c r="AH24" s="301"/>
      <c r="AI24" s="124">
        <f t="shared" si="17"/>
        <v>-202.59740259740374</v>
      </c>
      <c r="AJ24" s="116">
        <f t="shared" si="18"/>
        <v>0.88744588744588682</v>
      </c>
      <c r="AK24" s="380"/>
    </row>
    <row r="25" spans="1:37" ht="15.75" customHeight="1">
      <c r="A25" s="303"/>
      <c r="B25" s="178" t="s">
        <v>200</v>
      </c>
      <c r="C25" s="298" t="s">
        <v>208</v>
      </c>
      <c r="D25" s="299"/>
      <c r="E25" s="107">
        <v>57.3</v>
      </c>
      <c r="F25" s="117">
        <v>2149</v>
      </c>
      <c r="G25" s="109">
        <f t="shared" si="19"/>
        <v>123137.7</v>
      </c>
      <c r="H25" s="26"/>
      <c r="I25" s="113">
        <v>22</v>
      </c>
      <c r="J25" s="111">
        <v>1800</v>
      </c>
      <c r="K25" s="112">
        <f t="shared" si="9"/>
        <v>81.818181818181813</v>
      </c>
      <c r="L25" s="113">
        <v>22</v>
      </c>
      <c r="M25" s="111">
        <f t="shared" si="20"/>
        <v>1595.1340206185571</v>
      </c>
      <c r="N25" s="112">
        <f t="shared" si="13"/>
        <v>72.506091846298048</v>
      </c>
      <c r="O25" s="114">
        <f t="shared" si="14"/>
        <v>0</v>
      </c>
      <c r="P25" s="115">
        <f t="shared" si="15"/>
        <v>-9.3120899718837649</v>
      </c>
      <c r="Q25" s="116">
        <f t="shared" si="16"/>
        <v>0.88618556701030948</v>
      </c>
      <c r="R25" s="309"/>
      <c r="S25" s="47">
        <v>0.30497685185185186</v>
      </c>
      <c r="T25" s="48">
        <v>0.3611111111111111</v>
      </c>
      <c r="U25" s="117">
        <v>5.066666666666686</v>
      </c>
      <c r="V25" s="118">
        <v>80.833333333333314</v>
      </c>
      <c r="W25" s="119"/>
      <c r="X25" s="123"/>
      <c r="Y25" s="106"/>
      <c r="Z25" s="205"/>
      <c r="AA25" s="300"/>
      <c r="AB25" s="301"/>
      <c r="AC25" s="106"/>
      <c r="AD25" s="205"/>
      <c r="AE25" s="300"/>
      <c r="AF25" s="301"/>
      <c r="AG25" s="300"/>
      <c r="AH25" s="301"/>
      <c r="AI25" s="124">
        <f t="shared" si="17"/>
        <v>-204.86597938144291</v>
      </c>
      <c r="AJ25" s="116">
        <f t="shared" si="18"/>
        <v>0.88618556701030948</v>
      </c>
      <c r="AK25" s="380"/>
    </row>
    <row r="26" spans="1:37" ht="15.75" customHeight="1">
      <c r="A26" s="304"/>
      <c r="B26" s="178" t="s">
        <v>195</v>
      </c>
      <c r="C26" s="298" t="s">
        <v>214</v>
      </c>
      <c r="D26" s="299"/>
      <c r="E26" s="107">
        <v>57.73</v>
      </c>
      <c r="F26" s="117">
        <v>903</v>
      </c>
      <c r="G26" s="109">
        <f t="shared" si="19"/>
        <v>52130.189999999995</v>
      </c>
      <c r="H26" s="13"/>
      <c r="I26" s="126">
        <v>22</v>
      </c>
      <c r="J26" s="111">
        <v>1800</v>
      </c>
      <c r="K26" s="112">
        <f t="shared" si="9"/>
        <v>81.818181818181813</v>
      </c>
      <c r="L26" s="126">
        <v>22</v>
      </c>
      <c r="M26" s="111">
        <f t="shared" si="20"/>
        <v>1596.6601178781923</v>
      </c>
      <c r="N26" s="112">
        <f t="shared" si="13"/>
        <v>72.57545990355419</v>
      </c>
      <c r="O26" s="114">
        <f t="shared" si="14"/>
        <v>0</v>
      </c>
      <c r="P26" s="115">
        <f t="shared" si="15"/>
        <v>-9.2427219146276229</v>
      </c>
      <c r="Q26" s="116">
        <f t="shared" si="16"/>
        <v>0.8870333988212179</v>
      </c>
      <c r="R26" s="309"/>
      <c r="S26" s="47">
        <v>0.36601851851851852</v>
      </c>
      <c r="T26" s="48">
        <v>0.38958333333333334</v>
      </c>
      <c r="U26" s="117">
        <v>7.0666666666666789</v>
      </c>
      <c r="V26" s="118">
        <v>33.933333333333337</v>
      </c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300"/>
      <c r="AH26" s="301"/>
      <c r="AI26" s="124">
        <f t="shared" si="17"/>
        <v>-203.3398821218077</v>
      </c>
      <c r="AJ26" s="116">
        <f t="shared" si="18"/>
        <v>0.8870333988212179</v>
      </c>
      <c r="AK26" s="380"/>
    </row>
    <row r="27" spans="1:37" ht="15.75" customHeight="1">
      <c r="A27" s="304"/>
      <c r="B27" s="178" t="s">
        <v>191</v>
      </c>
      <c r="C27" s="298" t="s">
        <v>198</v>
      </c>
      <c r="D27" s="299"/>
      <c r="E27" s="107">
        <v>53.76</v>
      </c>
      <c r="F27" s="117">
        <v>2091</v>
      </c>
      <c r="G27" s="129">
        <f t="shared" si="19"/>
        <v>112412.15999999999</v>
      </c>
      <c r="H27" s="130"/>
      <c r="I27" s="113">
        <v>20</v>
      </c>
      <c r="J27" s="111">
        <v>2000</v>
      </c>
      <c r="K27" s="112">
        <f t="shared" si="9"/>
        <v>100</v>
      </c>
      <c r="L27" s="113">
        <v>20</v>
      </c>
      <c r="M27" s="111">
        <f t="shared" si="20"/>
        <v>1770.7833450952724</v>
      </c>
      <c r="N27" s="112">
        <f t="shared" si="13"/>
        <v>88.539167254763612</v>
      </c>
      <c r="O27" s="114">
        <f t="shared" si="14"/>
        <v>0</v>
      </c>
      <c r="P27" s="115">
        <f t="shared" si="15"/>
        <v>-11.460832745236388</v>
      </c>
      <c r="Q27" s="116">
        <f t="shared" si="16"/>
        <v>0.88539167254763607</v>
      </c>
      <c r="R27" s="309"/>
      <c r="S27" s="47">
        <v>0.39454861111111111</v>
      </c>
      <c r="T27" s="48">
        <v>0.44374999999999998</v>
      </c>
      <c r="U27" s="117">
        <v>7.1499999999999986</v>
      </c>
      <c r="V27" s="118">
        <v>70.849999999999966</v>
      </c>
      <c r="W27" s="119">
        <v>0.44374999999999998</v>
      </c>
      <c r="X27" s="123">
        <v>0.48402777777777778</v>
      </c>
      <c r="Y27" s="106"/>
      <c r="Z27" s="205"/>
      <c r="AA27" s="300"/>
      <c r="AB27" s="301"/>
      <c r="AC27" s="106"/>
      <c r="AD27" s="205"/>
      <c r="AE27" s="300"/>
      <c r="AF27" s="301"/>
      <c r="AG27" s="300"/>
      <c r="AH27" s="301"/>
      <c r="AI27" s="124">
        <f t="shared" si="17"/>
        <v>-229.21665490472765</v>
      </c>
      <c r="AJ27" s="116">
        <f t="shared" si="18"/>
        <v>0.88539167254763618</v>
      </c>
      <c r="AK27" s="380"/>
    </row>
    <row r="28" spans="1:37" ht="15.75" customHeight="1">
      <c r="A28" s="304"/>
      <c r="B28" s="178" t="s">
        <v>195</v>
      </c>
      <c r="C28" s="298" t="s">
        <v>213</v>
      </c>
      <c r="D28" s="299"/>
      <c r="E28" s="107">
        <v>57.73</v>
      </c>
      <c r="F28" s="117">
        <v>802</v>
      </c>
      <c r="G28" s="129">
        <f t="shared" si="19"/>
        <v>46299.46</v>
      </c>
      <c r="H28" s="68"/>
      <c r="I28" s="126">
        <v>22</v>
      </c>
      <c r="J28" s="111">
        <v>1800</v>
      </c>
      <c r="K28" s="112">
        <f t="shared" si="9"/>
        <v>81.818181818181813</v>
      </c>
      <c r="L28" s="126">
        <v>22</v>
      </c>
      <c r="M28" s="111">
        <f t="shared" si="20"/>
        <v>1595.1381215469642</v>
      </c>
      <c r="N28" s="112">
        <f t="shared" si="13"/>
        <v>72.506278252134734</v>
      </c>
      <c r="O28" s="131">
        <f t="shared" si="14"/>
        <v>0</v>
      </c>
      <c r="P28" s="132">
        <f t="shared" si="15"/>
        <v>-9.3119035660470786</v>
      </c>
      <c r="Q28" s="133">
        <f t="shared" si="16"/>
        <v>0.88618784530386907</v>
      </c>
      <c r="R28" s="309"/>
      <c r="S28" s="47">
        <v>0.48402777777777778</v>
      </c>
      <c r="T28" s="48">
        <v>0.50497685185185182</v>
      </c>
      <c r="U28" s="117">
        <v>58.000000000000036</v>
      </c>
      <c r="V28" s="118">
        <v>30.166666666666615</v>
      </c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300"/>
      <c r="AH28" s="301"/>
      <c r="AI28" s="124">
        <f t="shared" si="17"/>
        <v>-204.86187845303584</v>
      </c>
      <c r="AJ28" s="116">
        <f t="shared" si="18"/>
        <v>0.88618784530386896</v>
      </c>
      <c r="AK28" s="380"/>
    </row>
    <row r="29" spans="1:37" ht="15.75" customHeight="1">
      <c r="A29" s="304"/>
      <c r="B29" s="178" t="s">
        <v>191</v>
      </c>
      <c r="C29" s="298" t="s">
        <v>199</v>
      </c>
      <c r="D29" s="299"/>
      <c r="E29" s="107">
        <v>64.97</v>
      </c>
      <c r="F29" s="117">
        <v>753</v>
      </c>
      <c r="G29" s="129">
        <f t="shared" si="19"/>
        <v>48922.409999999996</v>
      </c>
      <c r="H29" s="68"/>
      <c r="I29" s="126">
        <v>20</v>
      </c>
      <c r="J29" s="111">
        <v>2000</v>
      </c>
      <c r="K29" s="112">
        <f t="shared" si="9"/>
        <v>100</v>
      </c>
      <c r="L29" s="126">
        <v>20</v>
      </c>
      <c r="M29" s="111">
        <f t="shared" si="20"/>
        <v>1770.6074461136443</v>
      </c>
      <c r="N29" s="112">
        <f t="shared" si="13"/>
        <v>88.530372305682221</v>
      </c>
      <c r="O29" s="131">
        <f t="shared" si="14"/>
        <v>0</v>
      </c>
      <c r="P29" s="132">
        <f t="shared" si="15"/>
        <v>-11.469627694317779</v>
      </c>
      <c r="Q29" s="133">
        <f t="shared" si="16"/>
        <v>0.88530372305682226</v>
      </c>
      <c r="R29" s="309"/>
      <c r="S29" s="47">
        <v>0.50866898148148143</v>
      </c>
      <c r="T29" s="48">
        <v>0.52638888888888891</v>
      </c>
      <c r="U29" s="117">
        <v>5.3166666666666451</v>
      </c>
      <c r="V29" s="118">
        <v>25.516666666666765</v>
      </c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300"/>
      <c r="AH29" s="301"/>
      <c r="AI29" s="124">
        <f t="shared" si="17"/>
        <v>-229.3925538863557</v>
      </c>
      <c r="AJ29" s="116">
        <f t="shared" si="18"/>
        <v>0.88530372305682214</v>
      </c>
      <c r="AK29" s="380"/>
    </row>
    <row r="30" spans="1:37" ht="15.75" customHeight="1">
      <c r="A30" s="304"/>
      <c r="B30" s="178" t="s">
        <v>200</v>
      </c>
      <c r="C30" s="298" t="s">
        <v>201</v>
      </c>
      <c r="D30" s="299"/>
      <c r="E30" s="107">
        <v>57.3</v>
      </c>
      <c r="F30" s="117">
        <v>1203</v>
      </c>
      <c r="G30" s="129">
        <f t="shared" si="19"/>
        <v>68931.899999999994</v>
      </c>
      <c r="H30" s="68"/>
      <c r="I30" s="126">
        <v>21</v>
      </c>
      <c r="J30" s="111">
        <v>2000</v>
      </c>
      <c r="K30" s="112">
        <f t="shared" si="9"/>
        <v>95.238095238095241</v>
      </c>
      <c r="L30" s="126">
        <v>21</v>
      </c>
      <c r="M30" s="111">
        <f t="shared" si="20"/>
        <v>1772.0130932896877</v>
      </c>
      <c r="N30" s="112">
        <f t="shared" si="13"/>
        <v>84.38157587093751</v>
      </c>
      <c r="O30" s="131">
        <f t="shared" si="14"/>
        <v>0</v>
      </c>
      <c r="P30" s="132">
        <f t="shared" si="15"/>
        <v>-10.85651936715773</v>
      </c>
      <c r="Q30" s="133">
        <f t="shared" si="16"/>
        <v>0.8860065466448438</v>
      </c>
      <c r="R30" s="309"/>
      <c r="S30" s="47">
        <v>0.53004629629629629</v>
      </c>
      <c r="T30" s="48">
        <v>0.55833333333333335</v>
      </c>
      <c r="U30" s="117">
        <v>5.2666666666666373</v>
      </c>
      <c r="V30" s="118">
        <v>40.733333333333363</v>
      </c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300"/>
      <c r="AH30" s="301"/>
      <c r="AI30" s="124">
        <f t="shared" si="17"/>
        <v>-227.98690671031227</v>
      </c>
      <c r="AJ30" s="116">
        <f t="shared" si="18"/>
        <v>0.88600654664484391</v>
      </c>
      <c r="AK30" s="380"/>
    </row>
    <row r="31" spans="1:37" ht="15.75" customHeight="1">
      <c r="A31" s="304"/>
      <c r="B31" s="178"/>
      <c r="C31" s="298"/>
      <c r="D31" s="299"/>
      <c r="E31" s="107"/>
      <c r="F31" s="117"/>
      <c r="G31" s="129"/>
      <c r="H31" s="68"/>
      <c r="I31" s="126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300"/>
      <c r="AH31" s="301"/>
      <c r="AI31" s="124"/>
      <c r="AJ31" s="116"/>
      <c r="AK31" s="380"/>
    </row>
    <row r="32" spans="1:37" ht="15.75" customHeight="1">
      <c r="A32" s="304"/>
      <c r="B32" s="178"/>
      <c r="C32" s="298"/>
      <c r="D32" s="299"/>
      <c r="E32" s="107"/>
      <c r="F32" s="117"/>
      <c r="G32" s="129"/>
      <c r="H32" s="68"/>
      <c r="I32" s="126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300"/>
      <c r="AH32" s="301"/>
      <c r="AI32" s="124"/>
      <c r="AJ32" s="116"/>
      <c r="AK32" s="380"/>
    </row>
    <row r="33" spans="1:37" ht="15.75" customHeight="1">
      <c r="A33" s="304"/>
      <c r="B33" s="178"/>
      <c r="C33" s="298"/>
      <c r="D33" s="299"/>
      <c r="E33" s="107"/>
      <c r="F33" s="117"/>
      <c r="G33" s="129"/>
      <c r="H33" s="68"/>
      <c r="I33" s="126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300"/>
      <c r="AH33" s="301"/>
      <c r="AI33" s="124"/>
      <c r="AJ33" s="116"/>
      <c r="AK33" s="380"/>
    </row>
    <row r="34" spans="1:37" ht="15.75" customHeight="1">
      <c r="A34" s="304"/>
      <c r="B34" s="178"/>
      <c r="C34" s="298"/>
      <c r="D34" s="299"/>
      <c r="E34" s="107"/>
      <c r="F34" s="117"/>
      <c r="G34" s="129"/>
      <c r="H34" s="68"/>
      <c r="I34" s="126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300"/>
      <c r="AH34" s="301"/>
      <c r="AI34" s="124"/>
      <c r="AJ34" s="116"/>
      <c r="AK34" s="380"/>
    </row>
    <row r="35" spans="1:37" ht="15.75" customHeight="1">
      <c r="A35" s="304"/>
      <c r="B35" s="178"/>
      <c r="C35" s="298"/>
      <c r="D35" s="299"/>
      <c r="E35" s="107"/>
      <c r="F35" s="117"/>
      <c r="G35" s="129"/>
      <c r="H35" s="68"/>
      <c r="I35" s="126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210"/>
      <c r="X35" s="211"/>
      <c r="Y35" s="106"/>
      <c r="Z35" s="205"/>
      <c r="AA35" s="300"/>
      <c r="AB35" s="301"/>
      <c r="AC35" s="106"/>
      <c r="AD35" s="205"/>
      <c r="AE35" s="300"/>
      <c r="AF35" s="301"/>
      <c r="AG35" s="300"/>
      <c r="AH35" s="301"/>
      <c r="AI35" s="124"/>
      <c r="AJ35" s="116"/>
      <c r="AK35" s="380"/>
    </row>
    <row r="36" spans="1:37" ht="15.75" customHeight="1">
      <c r="A36" s="304"/>
      <c r="B36" s="178"/>
      <c r="C36" s="298"/>
      <c r="D36" s="299"/>
      <c r="E36" s="107"/>
      <c r="F36" s="117"/>
      <c r="G36" s="129"/>
      <c r="H36" s="68"/>
      <c r="I36" s="126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212"/>
      <c r="X36" s="213"/>
      <c r="Y36" s="106"/>
      <c r="Z36" s="205"/>
      <c r="AA36" s="300"/>
      <c r="AB36" s="301"/>
      <c r="AC36" s="106"/>
      <c r="AD36" s="205"/>
      <c r="AE36" s="300"/>
      <c r="AF36" s="301"/>
      <c r="AG36" s="300"/>
      <c r="AH36" s="301"/>
      <c r="AI36" s="124"/>
      <c r="AJ36" s="116"/>
      <c r="AK36" s="380"/>
    </row>
    <row r="37" spans="1:37" ht="15.75" customHeight="1">
      <c r="A37" s="304"/>
      <c r="B37" s="106"/>
      <c r="C37" s="298"/>
      <c r="D37" s="299"/>
      <c r="E37" s="185"/>
      <c r="F37" s="108"/>
      <c r="G37" s="139"/>
      <c r="H37" s="68"/>
      <c r="I37" s="126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212"/>
      <c r="X37" s="213"/>
      <c r="Y37" s="106"/>
      <c r="Z37" s="205"/>
      <c r="AA37" s="300"/>
      <c r="AB37" s="301"/>
      <c r="AC37" s="106"/>
      <c r="AD37" s="205"/>
      <c r="AE37" s="300"/>
      <c r="AF37" s="301"/>
      <c r="AG37" s="300"/>
      <c r="AH37" s="301"/>
      <c r="AI37" s="124"/>
      <c r="AJ37" s="116"/>
      <c r="AK37" s="380"/>
    </row>
    <row r="38" spans="1:37" ht="15.75" customHeight="1" thickBot="1">
      <c r="A38" s="305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21">AVERAGE(I22:I37)</f>
        <v>20.333333333333332</v>
      </c>
      <c r="J38" s="148">
        <f t="shared" si="21"/>
        <v>2066.6666666666665</v>
      </c>
      <c r="K38" s="149">
        <f t="shared" ref="K38" si="22">J38/I38</f>
        <v>101.63934426229508</v>
      </c>
      <c r="L38" s="147">
        <f t="shared" ref="L38:M38" si="23">AVERAGE(L22:L37)</f>
        <v>20.333333333333332</v>
      </c>
      <c r="M38" s="148">
        <f t="shared" si="23"/>
        <v>1829.8193819455503</v>
      </c>
      <c r="N38" s="149">
        <f t="shared" ref="N38:N44" si="24">M38/L38</f>
        <v>89.991117144863139</v>
      </c>
      <c r="O38" s="150">
        <f t="shared" ref="O38:O44" si="25">L38-I38</f>
        <v>0</v>
      </c>
      <c r="P38" s="151">
        <f t="shared" ref="P38:P44" si="26">N38-K38</f>
        <v>-11.648227117431944</v>
      </c>
      <c r="Q38" s="152">
        <f t="shared" ref="Q38:Q44" si="27">N38/K38</f>
        <v>0.88539647513494379</v>
      </c>
      <c r="R38" s="310"/>
      <c r="S38" s="153">
        <f>S22</f>
        <v>0.25</v>
      </c>
      <c r="T38" s="154">
        <f>INDEX(T22:T37,COUNTA(T22:T37))</f>
        <v>0.55833333333333335</v>
      </c>
      <c r="U38" s="155"/>
      <c r="V38" s="181"/>
      <c r="W38" s="214"/>
      <c r="X38" s="215"/>
      <c r="Y38" s="206">
        <f t="shared" ref="Y38:Z38" si="28">SUM(Y22:Y37)</f>
        <v>0</v>
      </c>
      <c r="Z38" s="207">
        <f t="shared" si="28"/>
        <v>0</v>
      </c>
      <c r="AA38" s="296"/>
      <c r="AB38" s="297"/>
      <c r="AC38" s="206">
        <f t="shared" ref="AC38:AD38" si="29">SUM(AC22:AC37)</f>
        <v>0</v>
      </c>
      <c r="AD38" s="207">
        <f t="shared" si="29"/>
        <v>0</v>
      </c>
      <c r="AE38" s="296"/>
      <c r="AF38" s="297"/>
      <c r="AG38" s="296"/>
      <c r="AH38" s="297"/>
      <c r="AI38" s="183">
        <f t="shared" ref="AI38:AI44" si="30">M38-J38</f>
        <v>-236.84728472111624</v>
      </c>
      <c r="AJ38" s="152">
        <f t="shared" ref="AJ38:AJ44" si="31">M38/J38</f>
        <v>0.88539647513494379</v>
      </c>
      <c r="AK38" s="381"/>
    </row>
    <row r="39" spans="1:37" ht="15.75" customHeight="1">
      <c r="A39" s="316" t="s">
        <v>202</v>
      </c>
      <c r="B39" s="161" t="s">
        <v>191</v>
      </c>
      <c r="C39" s="306" t="s">
        <v>197</v>
      </c>
      <c r="D39" s="307"/>
      <c r="E39" s="162">
        <v>47.37</v>
      </c>
      <c r="F39" s="103">
        <v>1218</v>
      </c>
      <c r="G39" s="163">
        <f t="shared" ref="G39:G44" si="32">E39*F39</f>
        <v>57696.659999999996</v>
      </c>
      <c r="H39" s="164"/>
      <c r="I39" s="165">
        <v>21</v>
      </c>
      <c r="J39" s="166">
        <v>2000</v>
      </c>
      <c r="K39" s="167">
        <f>J39/I39</f>
        <v>95.238095238095241</v>
      </c>
      <c r="L39" s="168">
        <v>21</v>
      </c>
      <c r="M39" s="166">
        <f t="shared" ref="M39:M44" si="33">F39/V39*60</f>
        <v>1771.6363636363649</v>
      </c>
      <c r="N39" s="167">
        <f t="shared" si="24"/>
        <v>84.363636363636417</v>
      </c>
      <c r="O39" s="169">
        <f t="shared" si="25"/>
        <v>0</v>
      </c>
      <c r="P39" s="170">
        <f t="shared" si="26"/>
        <v>-10.874458874458824</v>
      </c>
      <c r="Q39" s="171">
        <f t="shared" si="27"/>
        <v>0.88581818181818239</v>
      </c>
      <c r="R39" s="308">
        <f>Q55</f>
        <v>0.88573582927499528</v>
      </c>
      <c r="S39" s="172">
        <v>0.25</v>
      </c>
      <c r="T39" s="173">
        <v>0.27864583333333331</v>
      </c>
      <c r="U39" s="174"/>
      <c r="V39" s="175">
        <v>41.249999999999972</v>
      </c>
      <c r="W39" s="173"/>
      <c r="X39" s="184"/>
      <c r="Y39" s="202"/>
      <c r="Z39" s="203"/>
      <c r="AA39" s="311"/>
      <c r="AB39" s="312"/>
      <c r="AC39" s="202"/>
      <c r="AD39" s="203"/>
      <c r="AE39" s="311"/>
      <c r="AF39" s="312"/>
      <c r="AG39" s="311"/>
      <c r="AH39" s="312"/>
      <c r="AI39" s="121">
        <f t="shared" si="30"/>
        <v>-228.36363636363512</v>
      </c>
      <c r="AJ39" s="171">
        <f t="shared" si="31"/>
        <v>0.88581818181818239</v>
      </c>
      <c r="AK39" s="313">
        <f>AJ55</f>
        <v>0.88573582927499539</v>
      </c>
    </row>
    <row r="40" spans="1:37" ht="15.75" customHeight="1">
      <c r="A40" s="317"/>
      <c r="B40" s="178" t="s">
        <v>191</v>
      </c>
      <c r="C40" s="298" t="s">
        <v>203</v>
      </c>
      <c r="D40" s="299"/>
      <c r="E40" s="107">
        <v>59.34</v>
      </c>
      <c r="F40" s="108">
        <v>1057</v>
      </c>
      <c r="G40" s="109">
        <f t="shared" si="32"/>
        <v>62722.380000000005</v>
      </c>
      <c r="H40" s="26"/>
      <c r="I40" s="110">
        <v>24</v>
      </c>
      <c r="J40" s="111">
        <v>2000</v>
      </c>
      <c r="K40" s="112">
        <f t="shared" si="9"/>
        <v>83.333333333333329</v>
      </c>
      <c r="L40" s="113">
        <v>24</v>
      </c>
      <c r="M40" s="111">
        <f t="shared" si="33"/>
        <v>1771.5083798882683</v>
      </c>
      <c r="N40" s="112">
        <f t="shared" si="24"/>
        <v>73.812849162011176</v>
      </c>
      <c r="O40" s="114">
        <f t="shared" si="25"/>
        <v>0</v>
      </c>
      <c r="P40" s="115">
        <f t="shared" si="26"/>
        <v>-9.5204841713221526</v>
      </c>
      <c r="Q40" s="116">
        <f t="shared" si="27"/>
        <v>0.88575418994413413</v>
      </c>
      <c r="R40" s="309"/>
      <c r="S40" s="47">
        <v>0.28208333333333335</v>
      </c>
      <c r="T40" s="48">
        <v>0.30694444444444446</v>
      </c>
      <c r="U40" s="117">
        <v>4.9500000000000544</v>
      </c>
      <c r="V40" s="118">
        <v>35.799999999999997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300"/>
      <c r="AH40" s="301"/>
      <c r="AI40" s="124">
        <f t="shared" si="30"/>
        <v>-228.49162011173166</v>
      </c>
      <c r="AJ40" s="116">
        <f t="shared" si="31"/>
        <v>0.88575418994413413</v>
      </c>
      <c r="AK40" s="314"/>
    </row>
    <row r="41" spans="1:37" ht="15.75" customHeight="1">
      <c r="A41" s="317"/>
      <c r="B41" s="178" t="s">
        <v>191</v>
      </c>
      <c r="C41" s="298" t="s">
        <v>204</v>
      </c>
      <c r="D41" s="299"/>
      <c r="E41" s="107">
        <v>58.67</v>
      </c>
      <c r="F41" s="108">
        <v>2421</v>
      </c>
      <c r="G41" s="109">
        <f t="shared" si="32"/>
        <v>142040.07</v>
      </c>
      <c r="H41" s="26"/>
      <c r="I41" s="110">
        <v>23</v>
      </c>
      <c r="J41" s="111">
        <v>2000</v>
      </c>
      <c r="K41" s="112">
        <f t="shared" si="9"/>
        <v>86.956521739130437</v>
      </c>
      <c r="L41" s="113">
        <v>23</v>
      </c>
      <c r="M41" s="111">
        <f t="shared" si="33"/>
        <v>1775.071283095722</v>
      </c>
      <c r="N41" s="112">
        <f t="shared" si="24"/>
        <v>77.17701230850966</v>
      </c>
      <c r="O41" s="114">
        <f t="shared" si="25"/>
        <v>0</v>
      </c>
      <c r="P41" s="115">
        <f t="shared" si="26"/>
        <v>-9.7795094306207773</v>
      </c>
      <c r="Q41" s="116">
        <f t="shared" si="27"/>
        <v>0.88753564154786102</v>
      </c>
      <c r="R41" s="309"/>
      <c r="S41" s="47">
        <v>0.3105324074074074</v>
      </c>
      <c r="T41" s="48">
        <v>0.36736111111111114</v>
      </c>
      <c r="U41" s="117">
        <v>5.1666666666666217</v>
      </c>
      <c r="V41" s="118">
        <v>81.833333333333385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300"/>
      <c r="AH41" s="301"/>
      <c r="AI41" s="124">
        <f t="shared" si="30"/>
        <v>-224.92871690427796</v>
      </c>
      <c r="AJ41" s="116">
        <f t="shared" si="31"/>
        <v>0.88753564154786102</v>
      </c>
      <c r="AK41" s="314"/>
    </row>
    <row r="42" spans="1:37" ht="15.75" customHeight="1">
      <c r="A42" s="317"/>
      <c r="B42" s="178" t="s">
        <v>191</v>
      </c>
      <c r="C42" s="298" t="s">
        <v>206</v>
      </c>
      <c r="D42" s="299"/>
      <c r="E42" s="107">
        <v>71.55</v>
      </c>
      <c r="F42" s="108">
        <v>1708</v>
      </c>
      <c r="G42" s="109">
        <f t="shared" si="32"/>
        <v>122207.4</v>
      </c>
      <c r="H42" s="26"/>
      <c r="I42" s="110">
        <v>22</v>
      </c>
      <c r="J42" s="111">
        <v>2000</v>
      </c>
      <c r="K42" s="112">
        <f t="shared" si="9"/>
        <v>90.909090909090907</v>
      </c>
      <c r="L42" s="113">
        <v>22</v>
      </c>
      <c r="M42" s="111">
        <f t="shared" si="33"/>
        <v>1771.9884726224789</v>
      </c>
      <c r="N42" s="112">
        <f t="shared" si="24"/>
        <v>80.544930573749042</v>
      </c>
      <c r="O42" s="114">
        <f t="shared" si="25"/>
        <v>0</v>
      </c>
      <c r="P42" s="115">
        <f t="shared" si="26"/>
        <v>-10.364160335341865</v>
      </c>
      <c r="Q42" s="116">
        <f t="shared" si="27"/>
        <v>0.88599423631123952</v>
      </c>
      <c r="R42" s="309"/>
      <c r="S42" s="47">
        <v>0.37164351851851851</v>
      </c>
      <c r="T42" s="48">
        <v>0.41180555555555554</v>
      </c>
      <c r="U42" s="117">
        <v>6.1666666666666181</v>
      </c>
      <c r="V42" s="118">
        <v>57.833333333333314</v>
      </c>
      <c r="W42" s="119">
        <v>0.41180555555555554</v>
      </c>
      <c r="X42" s="123">
        <v>0.45230324074074074</v>
      </c>
      <c r="Y42" s="106"/>
      <c r="Z42" s="205"/>
      <c r="AA42" s="300"/>
      <c r="AB42" s="301"/>
      <c r="AC42" s="106"/>
      <c r="AD42" s="205"/>
      <c r="AE42" s="300"/>
      <c r="AF42" s="301"/>
      <c r="AG42" s="300"/>
      <c r="AH42" s="301"/>
      <c r="AI42" s="124">
        <f t="shared" si="30"/>
        <v>-228.01152737752113</v>
      </c>
      <c r="AJ42" s="116">
        <f t="shared" si="31"/>
        <v>0.88599423631123941</v>
      </c>
      <c r="AK42" s="314"/>
    </row>
    <row r="43" spans="1:37" ht="15.75" customHeight="1">
      <c r="A43" s="317"/>
      <c r="B43" s="178" t="s">
        <v>191</v>
      </c>
      <c r="C43" s="298" t="s">
        <v>248</v>
      </c>
      <c r="D43" s="299"/>
      <c r="E43" s="107">
        <v>59.36</v>
      </c>
      <c r="F43" s="108">
        <v>551</v>
      </c>
      <c r="G43" s="109">
        <f t="shared" si="32"/>
        <v>32707.360000000001</v>
      </c>
      <c r="H43" s="13"/>
      <c r="I43" s="110">
        <v>20</v>
      </c>
      <c r="J43" s="111">
        <v>2000</v>
      </c>
      <c r="K43" s="112">
        <f t="shared" si="9"/>
        <v>100</v>
      </c>
      <c r="L43" s="126">
        <v>20</v>
      </c>
      <c r="M43" s="111">
        <f t="shared" si="33"/>
        <v>1769.4915254237271</v>
      </c>
      <c r="N43" s="112">
        <f t="shared" si="24"/>
        <v>88.474576271186351</v>
      </c>
      <c r="O43" s="114">
        <f t="shared" si="25"/>
        <v>0</v>
      </c>
      <c r="P43" s="115">
        <f t="shared" si="26"/>
        <v>-11.525423728813649</v>
      </c>
      <c r="Q43" s="116">
        <f t="shared" si="27"/>
        <v>0.88474576271186356</v>
      </c>
      <c r="R43" s="309"/>
      <c r="S43" s="47">
        <v>0.45230324074074074</v>
      </c>
      <c r="T43" s="48">
        <v>0.46527777777777779</v>
      </c>
      <c r="U43" s="117">
        <v>58.316666666666698</v>
      </c>
      <c r="V43" s="118">
        <v>18.683333333333351</v>
      </c>
      <c r="W43" s="119"/>
      <c r="X43" s="123"/>
      <c r="Y43" s="106"/>
      <c r="Z43" s="205"/>
      <c r="AA43" s="300"/>
      <c r="AB43" s="301"/>
      <c r="AC43" s="106"/>
      <c r="AD43" s="205"/>
      <c r="AE43" s="300"/>
      <c r="AF43" s="301"/>
      <c r="AG43" s="300"/>
      <c r="AH43" s="301"/>
      <c r="AI43" s="124">
        <f t="shared" si="30"/>
        <v>-230.50847457627287</v>
      </c>
      <c r="AJ43" s="116">
        <f t="shared" si="31"/>
        <v>0.88474576271186356</v>
      </c>
      <c r="AK43" s="314"/>
    </row>
    <row r="44" spans="1:37" ht="15.75" customHeight="1">
      <c r="A44" s="317"/>
      <c r="B44" s="178" t="s">
        <v>191</v>
      </c>
      <c r="C44" s="298" t="s">
        <v>205</v>
      </c>
      <c r="D44" s="299"/>
      <c r="E44" s="107">
        <v>59.54</v>
      </c>
      <c r="F44" s="108">
        <v>2264</v>
      </c>
      <c r="G44" s="129">
        <f t="shared" si="32"/>
        <v>134798.56</v>
      </c>
      <c r="H44" s="130"/>
      <c r="I44" s="110">
        <v>23</v>
      </c>
      <c r="J44" s="111">
        <v>2000</v>
      </c>
      <c r="K44" s="112">
        <f t="shared" si="9"/>
        <v>86.956521739130437</v>
      </c>
      <c r="L44" s="113">
        <v>23</v>
      </c>
      <c r="M44" s="111">
        <f t="shared" si="33"/>
        <v>1769.1339266333823</v>
      </c>
      <c r="N44" s="112">
        <f t="shared" si="24"/>
        <v>76.918866375364445</v>
      </c>
      <c r="O44" s="114">
        <f t="shared" si="25"/>
        <v>0</v>
      </c>
      <c r="P44" s="115">
        <f t="shared" si="26"/>
        <v>-10.037655363765992</v>
      </c>
      <c r="Q44" s="116">
        <f t="shared" si="27"/>
        <v>0.88456696331669105</v>
      </c>
      <c r="R44" s="309"/>
      <c r="S44" s="47">
        <v>0.46890046296296295</v>
      </c>
      <c r="T44" s="48">
        <v>0.52222222222222225</v>
      </c>
      <c r="U44" s="117">
        <v>5.2166666666666295</v>
      </c>
      <c r="V44" s="118">
        <v>76.783333333333402</v>
      </c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300"/>
      <c r="AH44" s="301"/>
      <c r="AI44" s="124">
        <f t="shared" si="30"/>
        <v>-230.86607336661768</v>
      </c>
      <c r="AJ44" s="116">
        <f t="shared" si="31"/>
        <v>0.88456696331669116</v>
      </c>
      <c r="AK44" s="314"/>
    </row>
    <row r="45" spans="1:37" ht="15.75" customHeight="1">
      <c r="A45" s="317"/>
      <c r="B45" s="178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127"/>
      <c r="T45" s="128"/>
      <c r="U45" s="117"/>
      <c r="V45" s="118"/>
      <c r="W45" s="128"/>
      <c r="X45" s="216"/>
      <c r="Y45" s="106"/>
      <c r="Z45" s="205"/>
      <c r="AA45" s="300"/>
      <c r="AB45" s="301"/>
      <c r="AC45" s="106"/>
      <c r="AD45" s="205"/>
      <c r="AE45" s="300"/>
      <c r="AF45" s="301"/>
      <c r="AG45" s="300"/>
      <c r="AH45" s="301"/>
      <c r="AI45" s="124"/>
      <c r="AJ45" s="116"/>
      <c r="AK45" s="314"/>
    </row>
    <row r="46" spans="1:37" ht="15.75" customHeight="1">
      <c r="A46" s="317"/>
      <c r="B46" s="178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127"/>
      <c r="T46" s="128"/>
      <c r="U46" s="117"/>
      <c r="V46" s="118"/>
      <c r="W46" s="128"/>
      <c r="X46" s="216"/>
      <c r="Y46" s="106"/>
      <c r="Z46" s="205"/>
      <c r="AA46" s="300"/>
      <c r="AB46" s="301"/>
      <c r="AC46" s="106"/>
      <c r="AD46" s="205"/>
      <c r="AE46" s="300"/>
      <c r="AF46" s="301"/>
      <c r="AG46" s="300"/>
      <c r="AH46" s="301"/>
      <c r="AI46" s="124"/>
      <c r="AJ46" s="116"/>
      <c r="AK46" s="314"/>
    </row>
    <row r="47" spans="1:37" ht="15.75" customHeight="1">
      <c r="A47" s="317"/>
      <c r="B47" s="178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18"/>
      <c r="W47" s="128"/>
      <c r="X47" s="216"/>
      <c r="Y47" s="106"/>
      <c r="Z47" s="205"/>
      <c r="AA47" s="300"/>
      <c r="AB47" s="301"/>
      <c r="AC47" s="106"/>
      <c r="AD47" s="205"/>
      <c r="AE47" s="300"/>
      <c r="AF47" s="301"/>
      <c r="AG47" s="300"/>
      <c r="AH47" s="301"/>
      <c r="AI47" s="124"/>
      <c r="AJ47" s="116"/>
      <c r="AK47" s="314"/>
    </row>
    <row r="48" spans="1:37" ht="15.75" customHeight="1">
      <c r="A48" s="317"/>
      <c r="B48" s="178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18"/>
      <c r="W48" s="128"/>
      <c r="X48" s="216"/>
      <c r="Y48" s="106"/>
      <c r="Z48" s="205"/>
      <c r="AA48" s="300"/>
      <c r="AB48" s="301"/>
      <c r="AC48" s="106"/>
      <c r="AD48" s="205"/>
      <c r="AE48" s="300"/>
      <c r="AF48" s="301"/>
      <c r="AG48" s="300"/>
      <c r="AH48" s="301"/>
      <c r="AI48" s="124"/>
      <c r="AJ48" s="116"/>
      <c r="AK48" s="314"/>
    </row>
    <row r="49" spans="1:37" ht="15.75" customHeight="1">
      <c r="A49" s="317"/>
      <c r="B49" s="178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18"/>
      <c r="W49" s="128"/>
      <c r="X49" s="216"/>
      <c r="Y49" s="106"/>
      <c r="Z49" s="205"/>
      <c r="AA49" s="300"/>
      <c r="AB49" s="301"/>
      <c r="AC49" s="106"/>
      <c r="AD49" s="205"/>
      <c r="AE49" s="300"/>
      <c r="AF49" s="301"/>
      <c r="AG49" s="300"/>
      <c r="AH49" s="301"/>
      <c r="AI49" s="124"/>
      <c r="AJ49" s="116"/>
      <c r="AK49" s="314"/>
    </row>
    <row r="50" spans="1:37" ht="15.75" customHeight="1">
      <c r="A50" s="317"/>
      <c r="B50" s="178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18"/>
      <c r="W50" s="128"/>
      <c r="X50" s="216"/>
      <c r="Y50" s="106"/>
      <c r="Z50" s="205"/>
      <c r="AA50" s="300"/>
      <c r="AB50" s="301"/>
      <c r="AC50" s="106"/>
      <c r="AD50" s="205"/>
      <c r="AE50" s="300"/>
      <c r="AF50" s="301"/>
      <c r="AG50" s="300"/>
      <c r="AH50" s="301"/>
      <c r="AI50" s="124"/>
      <c r="AJ50" s="116"/>
      <c r="AK50" s="314"/>
    </row>
    <row r="51" spans="1:37" ht="15.75" customHeight="1">
      <c r="A51" s="317"/>
      <c r="B51" s="178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18"/>
      <c r="W51" s="128"/>
      <c r="X51" s="216"/>
      <c r="Y51" s="106"/>
      <c r="Z51" s="205"/>
      <c r="AA51" s="300"/>
      <c r="AB51" s="301"/>
      <c r="AC51" s="106"/>
      <c r="AD51" s="205"/>
      <c r="AE51" s="300"/>
      <c r="AF51" s="301"/>
      <c r="AG51" s="300"/>
      <c r="AH51" s="301"/>
      <c r="AI51" s="124"/>
      <c r="AJ51" s="116"/>
      <c r="AK51" s="314"/>
    </row>
    <row r="52" spans="1:37" ht="15.75" customHeight="1">
      <c r="A52" s="317"/>
      <c r="B52" s="178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18"/>
      <c r="W52" s="128"/>
      <c r="X52" s="216"/>
      <c r="Y52" s="106"/>
      <c r="Z52" s="205"/>
      <c r="AA52" s="300"/>
      <c r="AB52" s="301"/>
      <c r="AC52" s="106"/>
      <c r="AD52" s="205"/>
      <c r="AE52" s="300"/>
      <c r="AF52" s="301"/>
      <c r="AG52" s="300"/>
      <c r="AH52" s="301"/>
      <c r="AI52" s="124"/>
      <c r="AJ52" s="116"/>
      <c r="AK52" s="314"/>
    </row>
    <row r="53" spans="1:37" ht="15.75" customHeight="1">
      <c r="A53" s="317"/>
      <c r="B53" s="178"/>
      <c r="C53" s="298"/>
      <c r="D53" s="299"/>
      <c r="E53" s="107"/>
      <c r="F53" s="13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18"/>
      <c r="W53" s="128"/>
      <c r="X53" s="216"/>
      <c r="Y53" s="106"/>
      <c r="Z53" s="205"/>
      <c r="AA53" s="300"/>
      <c r="AB53" s="301"/>
      <c r="AC53" s="106"/>
      <c r="AD53" s="205"/>
      <c r="AE53" s="300"/>
      <c r="AF53" s="301"/>
      <c r="AG53" s="300"/>
      <c r="AH53" s="301"/>
      <c r="AI53" s="124"/>
      <c r="AJ53" s="116"/>
      <c r="AK53" s="314"/>
    </row>
    <row r="54" spans="1:37" ht="15.75" customHeight="1">
      <c r="A54" s="317"/>
      <c r="B54" s="178"/>
      <c r="C54" s="298"/>
      <c r="D54" s="299"/>
      <c r="E54" s="179"/>
      <c r="F54" s="13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106"/>
      <c r="Z54" s="205"/>
      <c r="AA54" s="300"/>
      <c r="AB54" s="301"/>
      <c r="AC54" s="106"/>
      <c r="AD54" s="205"/>
      <c r="AE54" s="300"/>
      <c r="AF54" s="301"/>
      <c r="AG54" s="300"/>
      <c r="AH54" s="301"/>
      <c r="AI54" s="180"/>
      <c r="AJ54" s="133"/>
      <c r="AK54" s="314"/>
    </row>
    <row r="55" spans="1:37" ht="15.75" customHeight="1" thickBot="1">
      <c r="A55" s="318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34">AVERAGE(I39:I54)</f>
        <v>22.166666666666668</v>
      </c>
      <c r="J55" s="148">
        <f t="shared" si="34"/>
        <v>2000</v>
      </c>
      <c r="K55" s="149">
        <f t="shared" ref="K55" si="35">J55/I55</f>
        <v>90.225563909774436</v>
      </c>
      <c r="L55" s="147">
        <f t="shared" ref="L55:M55" si="36">AVERAGE(L39:L54)</f>
        <v>22.166666666666668</v>
      </c>
      <c r="M55" s="148">
        <f t="shared" si="36"/>
        <v>1771.4716585499907</v>
      </c>
      <c r="N55" s="149">
        <f>M55/L55</f>
        <v>79.916014671428144</v>
      </c>
      <c r="O55" s="150">
        <f>L55-I55</f>
        <v>0</v>
      </c>
      <c r="P55" s="151">
        <f>N55-K55</f>
        <v>-10.309549238346293</v>
      </c>
      <c r="Q55" s="152">
        <f>N55/K55</f>
        <v>0.88573582927499528</v>
      </c>
      <c r="R55" s="310"/>
      <c r="S55" s="153">
        <f>S39</f>
        <v>0.25</v>
      </c>
      <c r="T55" s="154">
        <f>INDEX(T39:T54,COUNTA(T39:T54))</f>
        <v>0.52222222222222225</v>
      </c>
      <c r="U55" s="155"/>
      <c r="V55" s="181"/>
      <c r="W55" s="182"/>
      <c r="X55" s="149"/>
      <c r="Y55" s="206">
        <f t="shared" ref="Y55:Z55" si="37">SUM(Y39:Y54)</f>
        <v>0</v>
      </c>
      <c r="Z55" s="207">
        <f t="shared" si="37"/>
        <v>0</v>
      </c>
      <c r="AA55" s="296"/>
      <c r="AB55" s="297"/>
      <c r="AC55" s="206">
        <f t="shared" ref="AC55:AD55" si="38">SUM(AC39:AC54)</f>
        <v>0</v>
      </c>
      <c r="AD55" s="207">
        <f t="shared" si="38"/>
        <v>0</v>
      </c>
      <c r="AE55" s="296"/>
      <c r="AF55" s="297"/>
      <c r="AG55" s="296"/>
      <c r="AH55" s="297"/>
      <c r="AI55" s="183">
        <f>M55-J55</f>
        <v>-228.52834145000929</v>
      </c>
      <c r="AJ55" s="152">
        <f>M55/J55</f>
        <v>0.88573582927499539</v>
      </c>
      <c r="AK55" s="315"/>
    </row>
    <row r="56" spans="1:37" ht="15.75" customHeight="1">
      <c r="A56" s="302" t="s">
        <v>115</v>
      </c>
      <c r="B56" s="161" t="s">
        <v>188</v>
      </c>
      <c r="C56" s="306" t="s">
        <v>215</v>
      </c>
      <c r="D56" s="307"/>
      <c r="E56" s="162">
        <v>21.74</v>
      </c>
      <c r="F56" s="103">
        <v>1077</v>
      </c>
      <c r="G56" s="163">
        <f t="shared" ref="G56" si="39">E56*F56</f>
        <v>23413.98</v>
      </c>
      <c r="H56" s="164"/>
      <c r="I56" s="165">
        <v>6</v>
      </c>
      <c r="J56" s="166">
        <v>3600</v>
      </c>
      <c r="K56" s="167">
        <f>J56/I56</f>
        <v>600</v>
      </c>
      <c r="L56" s="168">
        <v>6</v>
      </c>
      <c r="M56" s="166">
        <f>F56/V56*60</f>
        <v>3258.1512605041958</v>
      </c>
      <c r="N56" s="167">
        <f>M56/L56</f>
        <v>543.02521008403266</v>
      </c>
      <c r="O56" s="169">
        <f>L56-I56</f>
        <v>0</v>
      </c>
      <c r="P56" s="170">
        <f>N56-K56</f>
        <v>-56.974789915967335</v>
      </c>
      <c r="Q56" s="171">
        <f>N56/K56</f>
        <v>0.90504201680672114</v>
      </c>
      <c r="R56" s="308">
        <f>Q72</f>
        <v>0.90504201680672114</v>
      </c>
      <c r="S56" s="172">
        <v>0.32650462962962962</v>
      </c>
      <c r="T56" s="173">
        <v>0.34027777777777779</v>
      </c>
      <c r="U56" s="174"/>
      <c r="V56" s="175">
        <v>19.833333333333371</v>
      </c>
      <c r="W56" s="176"/>
      <c r="X56" s="177"/>
      <c r="Y56" s="202"/>
      <c r="Z56" s="203"/>
      <c r="AA56" s="311"/>
      <c r="AB56" s="312"/>
      <c r="AC56" s="202"/>
      <c r="AD56" s="203"/>
      <c r="AE56" s="311"/>
      <c r="AF56" s="312"/>
      <c r="AG56" s="311"/>
      <c r="AH56" s="312"/>
      <c r="AI56" s="121">
        <f>M56-J56</f>
        <v>-341.84873949580424</v>
      </c>
      <c r="AJ56" s="171">
        <f>M56/J56</f>
        <v>0.90504201680672103</v>
      </c>
      <c r="AK56" s="313">
        <f>AJ72</f>
        <v>0.90504201680672103</v>
      </c>
    </row>
    <row r="57" spans="1:37" ht="15.75" customHeight="1">
      <c r="A57" s="303"/>
      <c r="B57" s="106"/>
      <c r="C57" s="298"/>
      <c r="D57" s="299"/>
      <c r="E57" s="107"/>
      <c r="F57" s="108"/>
      <c r="G57" s="109"/>
      <c r="H57" s="26"/>
      <c r="I57" s="110"/>
      <c r="J57" s="111"/>
      <c r="K57" s="112"/>
      <c r="L57" s="113"/>
      <c r="M57" s="111"/>
      <c r="N57" s="112"/>
      <c r="O57" s="114"/>
      <c r="P57" s="115"/>
      <c r="Q57" s="116"/>
      <c r="R57" s="309"/>
      <c r="S57" s="47"/>
      <c r="T57" s="48"/>
      <c r="U57" s="117"/>
      <c r="V57" s="118"/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300"/>
      <c r="AH57" s="301"/>
      <c r="AI57" s="124"/>
      <c r="AJ57" s="116"/>
      <c r="AK57" s="314"/>
    </row>
    <row r="58" spans="1:37" ht="15.75" customHeight="1">
      <c r="A58" s="303"/>
      <c r="B58" s="106"/>
      <c r="C58" s="298"/>
      <c r="D58" s="299"/>
      <c r="E58" s="107"/>
      <c r="F58" s="108"/>
      <c r="G58" s="109"/>
      <c r="H58" s="26"/>
      <c r="I58" s="110"/>
      <c r="J58" s="111"/>
      <c r="K58" s="112"/>
      <c r="L58" s="113"/>
      <c r="M58" s="111"/>
      <c r="N58" s="112"/>
      <c r="O58" s="114"/>
      <c r="P58" s="115"/>
      <c r="Q58" s="116"/>
      <c r="R58" s="309"/>
      <c r="S58" s="47"/>
      <c r="T58" s="48"/>
      <c r="U58" s="117"/>
      <c r="V58" s="118"/>
      <c r="W58" s="119"/>
      <c r="X58" s="123"/>
      <c r="Y58" s="106"/>
      <c r="Z58" s="205"/>
      <c r="AA58" s="300"/>
      <c r="AB58" s="301"/>
      <c r="AC58" s="106"/>
      <c r="AD58" s="205"/>
      <c r="AE58" s="300"/>
      <c r="AF58" s="301"/>
      <c r="AG58" s="300"/>
      <c r="AH58" s="301"/>
      <c r="AI58" s="124"/>
      <c r="AJ58" s="116"/>
      <c r="AK58" s="314"/>
    </row>
    <row r="59" spans="1:37" ht="15.75" customHeight="1">
      <c r="A59" s="303"/>
      <c r="B59" s="106"/>
      <c r="C59" s="298"/>
      <c r="D59" s="299"/>
      <c r="E59" s="107"/>
      <c r="F59" s="108"/>
      <c r="G59" s="109"/>
      <c r="H59" s="26"/>
      <c r="I59" s="110"/>
      <c r="J59" s="111"/>
      <c r="K59" s="112"/>
      <c r="L59" s="113"/>
      <c r="M59" s="111"/>
      <c r="N59" s="112"/>
      <c r="O59" s="114"/>
      <c r="P59" s="115"/>
      <c r="Q59" s="116"/>
      <c r="R59" s="309"/>
      <c r="S59" s="47"/>
      <c r="T59" s="48"/>
      <c r="U59" s="117"/>
      <c r="V59" s="118"/>
      <c r="W59" s="119"/>
      <c r="X59" s="123"/>
      <c r="Y59" s="106"/>
      <c r="Z59" s="205"/>
      <c r="AA59" s="300"/>
      <c r="AB59" s="301"/>
      <c r="AC59" s="106"/>
      <c r="AD59" s="205"/>
      <c r="AE59" s="300"/>
      <c r="AF59" s="301"/>
      <c r="AG59" s="300"/>
      <c r="AH59" s="301"/>
      <c r="AI59" s="124"/>
      <c r="AJ59" s="116"/>
      <c r="AK59" s="314"/>
    </row>
    <row r="60" spans="1:37" ht="15.75" customHeight="1">
      <c r="A60" s="304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300"/>
      <c r="AH60" s="301"/>
      <c r="AI60" s="124"/>
      <c r="AJ60" s="116"/>
      <c r="AK60" s="314"/>
    </row>
    <row r="61" spans="1:37" ht="15.75" customHeight="1">
      <c r="A61" s="304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300"/>
      <c r="AH61" s="301"/>
      <c r="AI61" s="124"/>
      <c r="AJ61" s="116"/>
      <c r="AK61" s="314"/>
    </row>
    <row r="62" spans="1:37" ht="15.75" customHeight="1">
      <c r="A62" s="304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23"/>
      <c r="Y62" s="106"/>
      <c r="Z62" s="205"/>
      <c r="AA62" s="300"/>
      <c r="AB62" s="301"/>
      <c r="AC62" s="106"/>
      <c r="AD62" s="205"/>
      <c r="AE62" s="300"/>
      <c r="AF62" s="301"/>
      <c r="AG62" s="300"/>
      <c r="AH62" s="301"/>
      <c r="AI62" s="124"/>
      <c r="AJ62" s="116"/>
      <c r="AK62" s="314"/>
    </row>
    <row r="63" spans="1:37" ht="15.75" customHeight="1">
      <c r="A63" s="304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106"/>
      <c r="Z63" s="205"/>
      <c r="AA63" s="300"/>
      <c r="AB63" s="301"/>
      <c r="AC63" s="106"/>
      <c r="AD63" s="205"/>
      <c r="AE63" s="300"/>
      <c r="AF63" s="301"/>
      <c r="AG63" s="300"/>
      <c r="AH63" s="301"/>
      <c r="AI63" s="124"/>
      <c r="AJ63" s="116"/>
      <c r="AK63" s="314"/>
    </row>
    <row r="64" spans="1:37" ht="15.75" customHeight="1">
      <c r="A64" s="304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35"/>
      <c r="Y64" s="106"/>
      <c r="Z64" s="205"/>
      <c r="AA64" s="300"/>
      <c r="AB64" s="301"/>
      <c r="AC64" s="106"/>
      <c r="AD64" s="205"/>
      <c r="AE64" s="300"/>
      <c r="AF64" s="301"/>
      <c r="AG64" s="300"/>
      <c r="AH64" s="301"/>
      <c r="AI64" s="124"/>
      <c r="AJ64" s="116"/>
      <c r="AK64" s="314"/>
    </row>
    <row r="65" spans="1:37" ht="15.75" customHeight="1">
      <c r="A65" s="304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35"/>
      <c r="Y65" s="106"/>
      <c r="Z65" s="205"/>
      <c r="AA65" s="300"/>
      <c r="AB65" s="301"/>
      <c r="AC65" s="106"/>
      <c r="AD65" s="205"/>
      <c r="AE65" s="300"/>
      <c r="AF65" s="301"/>
      <c r="AG65" s="300"/>
      <c r="AH65" s="301"/>
      <c r="AI65" s="124"/>
      <c r="AJ65" s="116"/>
      <c r="AK65" s="314"/>
    </row>
    <row r="66" spans="1:37" ht="15.75" customHeight="1">
      <c r="A66" s="304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35"/>
      <c r="Y66" s="106"/>
      <c r="Z66" s="205"/>
      <c r="AA66" s="300"/>
      <c r="AB66" s="301"/>
      <c r="AC66" s="106"/>
      <c r="AD66" s="205"/>
      <c r="AE66" s="300"/>
      <c r="AF66" s="301"/>
      <c r="AG66" s="300"/>
      <c r="AH66" s="301"/>
      <c r="AI66" s="124"/>
      <c r="AJ66" s="116"/>
      <c r="AK66" s="314"/>
    </row>
    <row r="67" spans="1:37" ht="15.75" customHeight="1">
      <c r="A67" s="304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35"/>
      <c r="Y67" s="106"/>
      <c r="Z67" s="205"/>
      <c r="AA67" s="300"/>
      <c r="AB67" s="301"/>
      <c r="AC67" s="106"/>
      <c r="AD67" s="205"/>
      <c r="AE67" s="300"/>
      <c r="AF67" s="301"/>
      <c r="AG67" s="300"/>
      <c r="AH67" s="301"/>
      <c r="AI67" s="124"/>
      <c r="AJ67" s="116"/>
      <c r="AK67" s="314"/>
    </row>
    <row r="68" spans="1:37" ht="15.75" customHeight="1">
      <c r="A68" s="304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35"/>
      <c r="Y68" s="106"/>
      <c r="Z68" s="205"/>
      <c r="AA68" s="300"/>
      <c r="AB68" s="301"/>
      <c r="AC68" s="106"/>
      <c r="AD68" s="205"/>
      <c r="AE68" s="300"/>
      <c r="AF68" s="301"/>
      <c r="AG68" s="300"/>
      <c r="AH68" s="301"/>
      <c r="AI68" s="124"/>
      <c r="AJ68" s="116"/>
      <c r="AK68" s="314"/>
    </row>
    <row r="69" spans="1:37" ht="15.75" customHeight="1">
      <c r="A69" s="304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35"/>
      <c r="Y69" s="106"/>
      <c r="Z69" s="205"/>
      <c r="AA69" s="300"/>
      <c r="AB69" s="301"/>
      <c r="AC69" s="106"/>
      <c r="AD69" s="205"/>
      <c r="AE69" s="300"/>
      <c r="AF69" s="301"/>
      <c r="AG69" s="300"/>
      <c r="AH69" s="301"/>
      <c r="AI69" s="124"/>
      <c r="AJ69" s="116"/>
      <c r="AK69" s="314"/>
    </row>
    <row r="70" spans="1:37" ht="15.75" customHeight="1">
      <c r="A70" s="304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35"/>
      <c r="Y70" s="106"/>
      <c r="Z70" s="205"/>
      <c r="AA70" s="300"/>
      <c r="AB70" s="301"/>
      <c r="AC70" s="106"/>
      <c r="AD70" s="205"/>
      <c r="AE70" s="300"/>
      <c r="AF70" s="301"/>
      <c r="AG70" s="300"/>
      <c r="AH70" s="301"/>
      <c r="AI70" s="124"/>
      <c r="AJ70" s="116"/>
      <c r="AK70" s="314"/>
    </row>
    <row r="71" spans="1:37" ht="15.75" customHeight="1">
      <c r="A71" s="304"/>
      <c r="B71" s="178"/>
      <c r="C71" s="298"/>
      <c r="D71" s="299"/>
      <c r="E71" s="179"/>
      <c r="F71" s="13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300"/>
      <c r="AH71" s="301"/>
      <c r="AI71" s="180"/>
      <c r="AJ71" s="133"/>
      <c r="AK71" s="314"/>
    </row>
    <row r="72" spans="1:37" ht="15.75" customHeight="1" thickBot="1">
      <c r="A72" s="305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40">AVERAGE(I56:I71)</f>
        <v>6</v>
      </c>
      <c r="J72" s="148">
        <f t="shared" si="40"/>
        <v>3600</v>
      </c>
      <c r="K72" s="149">
        <f t="shared" ref="K72" si="41">J72/I72</f>
        <v>600</v>
      </c>
      <c r="L72" s="147">
        <f t="shared" ref="L72:M72" si="42">AVERAGE(L56:L71)</f>
        <v>6</v>
      </c>
      <c r="M72" s="148">
        <f t="shared" si="42"/>
        <v>3258.1512605041958</v>
      </c>
      <c r="N72" s="149">
        <f>M72/L72</f>
        <v>543.02521008403266</v>
      </c>
      <c r="O72" s="150">
        <f>L72-I72</f>
        <v>0</v>
      </c>
      <c r="P72" s="151">
        <f>N72-K72</f>
        <v>-56.974789915967335</v>
      </c>
      <c r="Q72" s="152">
        <f>N72/K72</f>
        <v>0.90504201680672114</v>
      </c>
      <c r="R72" s="310"/>
      <c r="S72" s="153">
        <f>S56</f>
        <v>0.32650462962962962</v>
      </c>
      <c r="T72" s="154">
        <f>INDEX(T56:T71,COUNTA(T56:T71))</f>
        <v>0.34027777777777779</v>
      </c>
      <c r="U72" s="155"/>
      <c r="V72" s="181"/>
      <c r="W72" s="182"/>
      <c r="X72" s="149"/>
      <c r="Y72" s="206">
        <f t="shared" ref="Y72:Z72" si="43">SUM(Y56:Y71)</f>
        <v>0</v>
      </c>
      <c r="Z72" s="207">
        <f t="shared" si="43"/>
        <v>0</v>
      </c>
      <c r="AA72" s="296"/>
      <c r="AB72" s="297"/>
      <c r="AC72" s="206">
        <f t="shared" ref="AC72:AD72" si="44">SUM(AC56:AC71)</f>
        <v>0</v>
      </c>
      <c r="AD72" s="207">
        <f t="shared" si="44"/>
        <v>0</v>
      </c>
      <c r="AE72" s="296"/>
      <c r="AF72" s="297"/>
      <c r="AG72" s="296"/>
      <c r="AH72" s="297"/>
      <c r="AI72" s="183">
        <f>M72-J72</f>
        <v>-341.84873949580424</v>
      </c>
      <c r="AJ72" s="152">
        <f>M72/J72</f>
        <v>0.90504201680672103</v>
      </c>
      <c r="AK72" s="315"/>
    </row>
    <row r="73" spans="1:37" ht="15.75" customHeight="1">
      <c r="A73" s="316" t="s">
        <v>221</v>
      </c>
      <c r="B73" s="161" t="s">
        <v>186</v>
      </c>
      <c r="C73" s="306" t="s">
        <v>217</v>
      </c>
      <c r="D73" s="307"/>
      <c r="E73" s="162">
        <v>44.3</v>
      </c>
      <c r="F73" s="174">
        <v>777</v>
      </c>
      <c r="G73" s="163">
        <f t="shared" ref="G73:G75" si="45">E73*F73</f>
        <v>34421.1</v>
      </c>
      <c r="H73" s="164"/>
      <c r="I73" s="165">
        <v>17</v>
      </c>
      <c r="J73" s="166">
        <v>2000</v>
      </c>
      <c r="K73" s="167">
        <f>J73/I73</f>
        <v>117.64705882352941</v>
      </c>
      <c r="L73" s="168">
        <v>17</v>
      </c>
      <c r="M73" s="166">
        <f>F73/V73*60</f>
        <v>1771.5009499683408</v>
      </c>
      <c r="N73" s="167">
        <f>M73/L73</f>
        <v>104.20593823343181</v>
      </c>
      <c r="O73" s="169">
        <f>L73-I73</f>
        <v>0</v>
      </c>
      <c r="P73" s="170">
        <f>N73-K73</f>
        <v>-13.441120590097597</v>
      </c>
      <c r="Q73" s="171">
        <f>N73/K73</f>
        <v>0.88575047498417037</v>
      </c>
      <c r="R73" s="308">
        <f>Q89</f>
        <v>0.8695319118323529</v>
      </c>
      <c r="S73" s="172">
        <v>0.70833333333333337</v>
      </c>
      <c r="T73" s="173">
        <v>0.72660879629629627</v>
      </c>
      <c r="U73" s="174"/>
      <c r="V73" s="175">
        <v>26.316666666666571</v>
      </c>
      <c r="W73" s="103"/>
      <c r="X73" s="104"/>
      <c r="Y73" s="202"/>
      <c r="Z73" s="203"/>
      <c r="AA73" s="311"/>
      <c r="AB73" s="312"/>
      <c r="AC73" s="202"/>
      <c r="AD73" s="203"/>
      <c r="AE73" s="311"/>
      <c r="AF73" s="312"/>
      <c r="AG73" s="311"/>
      <c r="AH73" s="312"/>
      <c r="AI73" s="121">
        <f>M73-J73</f>
        <v>-228.49905003165918</v>
      </c>
      <c r="AJ73" s="171">
        <f>M73/J73</f>
        <v>0.88575047498417037</v>
      </c>
      <c r="AK73" s="379">
        <f>AJ89</f>
        <v>0.88478685765397302</v>
      </c>
    </row>
    <row r="74" spans="1:37" ht="15.75" customHeight="1">
      <c r="A74" s="317"/>
      <c r="B74" s="178" t="s">
        <v>186</v>
      </c>
      <c r="C74" s="298" t="s">
        <v>225</v>
      </c>
      <c r="D74" s="299"/>
      <c r="E74" s="107">
        <v>54.09</v>
      </c>
      <c r="F74" s="117">
        <v>3466</v>
      </c>
      <c r="G74" s="109">
        <f t="shared" si="45"/>
        <v>187475.94</v>
      </c>
      <c r="H74" s="26"/>
      <c r="I74" s="110">
        <v>19</v>
      </c>
      <c r="J74" s="111">
        <v>2000</v>
      </c>
      <c r="K74" s="112">
        <f t="shared" ref="K74:K75" si="46">J74/I74</f>
        <v>105.26315789473684</v>
      </c>
      <c r="L74" s="113">
        <v>20</v>
      </c>
      <c r="M74" s="111">
        <f>F74/V74*60</f>
        <v>1770.1234217619517</v>
      </c>
      <c r="N74" s="112">
        <f>M74/L74</f>
        <v>88.506171088097588</v>
      </c>
      <c r="O74" s="114">
        <f>L74-I74</f>
        <v>1</v>
      </c>
      <c r="P74" s="115">
        <f>N74-K74</f>
        <v>-16.756986806639247</v>
      </c>
      <c r="Q74" s="116">
        <f>N74/K74</f>
        <v>0.84080862533692713</v>
      </c>
      <c r="R74" s="309"/>
      <c r="S74" s="47">
        <v>0.73055555555555551</v>
      </c>
      <c r="T74" s="48">
        <v>0.81214120370370368</v>
      </c>
      <c r="U74" s="117">
        <v>5.6833333333333158</v>
      </c>
      <c r="V74" s="118">
        <v>117.48333333333336</v>
      </c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300"/>
      <c r="AH74" s="301"/>
      <c r="AI74" s="124">
        <f>M74-J74</f>
        <v>-229.8765782380483</v>
      </c>
      <c r="AJ74" s="116">
        <f>M74/J74</f>
        <v>0.88506171088097585</v>
      </c>
      <c r="AK74" s="380"/>
    </row>
    <row r="75" spans="1:37" ht="15.75" customHeight="1">
      <c r="A75" s="317"/>
      <c r="B75" s="178" t="s">
        <v>186</v>
      </c>
      <c r="C75" s="298" t="s">
        <v>220</v>
      </c>
      <c r="D75" s="299"/>
      <c r="E75" s="107">
        <v>57.3</v>
      </c>
      <c r="F75" s="117">
        <v>913</v>
      </c>
      <c r="G75" s="109">
        <f t="shared" si="45"/>
        <v>52314.899999999994</v>
      </c>
      <c r="H75" s="26"/>
      <c r="I75" s="110">
        <v>21</v>
      </c>
      <c r="J75" s="111">
        <v>2000</v>
      </c>
      <c r="K75" s="112">
        <f t="shared" si="46"/>
        <v>95.238095238095241</v>
      </c>
      <c r="L75" s="113">
        <v>21</v>
      </c>
      <c r="M75" s="111">
        <f>F75/V75*60</f>
        <v>1767.0967741935456</v>
      </c>
      <c r="N75" s="112">
        <f>M75/L75</f>
        <v>84.147465437787886</v>
      </c>
      <c r="O75" s="114">
        <f>L75-I75</f>
        <v>0</v>
      </c>
      <c r="P75" s="115">
        <f>N75-K75</f>
        <v>-11.090629800307354</v>
      </c>
      <c r="Q75" s="116">
        <f>N75/K75</f>
        <v>0.88354838709677275</v>
      </c>
      <c r="R75" s="309"/>
      <c r="S75" s="47">
        <v>0.81527777777777777</v>
      </c>
      <c r="T75" s="48">
        <v>0.83680555555555558</v>
      </c>
      <c r="U75" s="117">
        <v>4.5166666666666799</v>
      </c>
      <c r="V75" s="118">
        <v>31.00000000000005</v>
      </c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300"/>
      <c r="AH75" s="301"/>
      <c r="AI75" s="124">
        <f>M75-J75</f>
        <v>-232.90322580645443</v>
      </c>
      <c r="AJ75" s="116">
        <f>M75/J75</f>
        <v>0.88354838709677275</v>
      </c>
      <c r="AK75" s="380"/>
    </row>
    <row r="76" spans="1:37" ht="15.75" customHeight="1">
      <c r="A76" s="317"/>
      <c r="B76" s="178"/>
      <c r="C76" s="298"/>
      <c r="D76" s="299"/>
      <c r="E76" s="107"/>
      <c r="F76" s="117"/>
      <c r="G76" s="109"/>
      <c r="H76" s="26"/>
      <c r="I76" s="110"/>
      <c r="J76" s="111"/>
      <c r="K76" s="112"/>
      <c r="L76" s="113"/>
      <c r="M76" s="111"/>
      <c r="N76" s="112"/>
      <c r="O76" s="114"/>
      <c r="P76" s="115"/>
      <c r="Q76" s="116"/>
      <c r="R76" s="309"/>
      <c r="S76" s="47"/>
      <c r="T76" s="48"/>
      <c r="U76" s="117"/>
      <c r="V76" s="118"/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300"/>
      <c r="AH76" s="301"/>
      <c r="AI76" s="124"/>
      <c r="AJ76" s="116"/>
      <c r="AK76" s="380"/>
    </row>
    <row r="77" spans="1:37" ht="15.75" customHeight="1">
      <c r="A77" s="317"/>
      <c r="B77" s="178"/>
      <c r="C77" s="298"/>
      <c r="D77" s="299"/>
      <c r="E77" s="107"/>
      <c r="F77" s="117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300"/>
      <c r="AH77" s="301"/>
      <c r="AI77" s="124"/>
      <c r="AJ77" s="116"/>
      <c r="AK77" s="380"/>
    </row>
    <row r="78" spans="1:37" ht="15.75" customHeight="1">
      <c r="A78" s="317"/>
      <c r="B78" s="178"/>
      <c r="C78" s="298"/>
      <c r="D78" s="299"/>
      <c r="E78" s="107"/>
      <c r="F78" s="117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300"/>
      <c r="AH78" s="301"/>
      <c r="AI78" s="124"/>
      <c r="AJ78" s="116"/>
      <c r="AK78" s="380"/>
    </row>
    <row r="79" spans="1:37" ht="15.75" customHeight="1">
      <c r="A79" s="317"/>
      <c r="B79" s="178"/>
      <c r="C79" s="298"/>
      <c r="D79" s="299"/>
      <c r="E79" s="107"/>
      <c r="F79" s="117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300"/>
      <c r="AH79" s="301"/>
      <c r="AI79" s="124"/>
      <c r="AJ79" s="116"/>
      <c r="AK79" s="380"/>
    </row>
    <row r="80" spans="1:37" ht="15.75" customHeight="1">
      <c r="A80" s="317"/>
      <c r="B80" s="178"/>
      <c r="C80" s="298"/>
      <c r="D80" s="299"/>
      <c r="E80" s="107"/>
      <c r="F80" s="117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106"/>
      <c r="Z80" s="205"/>
      <c r="AA80" s="300"/>
      <c r="AB80" s="301"/>
      <c r="AC80" s="106"/>
      <c r="AD80" s="205"/>
      <c r="AE80" s="300"/>
      <c r="AF80" s="301"/>
      <c r="AG80" s="300"/>
      <c r="AH80" s="301"/>
      <c r="AI80" s="124"/>
      <c r="AJ80" s="116"/>
      <c r="AK80" s="380"/>
    </row>
    <row r="81" spans="1:37" ht="15.75" customHeight="1">
      <c r="A81" s="317"/>
      <c r="B81" s="178"/>
      <c r="C81" s="298"/>
      <c r="D81" s="299"/>
      <c r="E81" s="107"/>
      <c r="F81" s="117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106"/>
      <c r="Z81" s="205"/>
      <c r="AA81" s="300"/>
      <c r="AB81" s="301"/>
      <c r="AC81" s="106"/>
      <c r="AD81" s="205"/>
      <c r="AE81" s="300"/>
      <c r="AF81" s="301"/>
      <c r="AG81" s="300"/>
      <c r="AH81" s="301"/>
      <c r="AI81" s="124"/>
      <c r="AJ81" s="116"/>
      <c r="AK81" s="380"/>
    </row>
    <row r="82" spans="1:37" ht="15.75" customHeight="1">
      <c r="A82" s="317"/>
      <c r="B82" s="178"/>
      <c r="C82" s="298"/>
      <c r="D82" s="299"/>
      <c r="E82" s="107"/>
      <c r="F82" s="117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106"/>
      <c r="Z82" s="205"/>
      <c r="AA82" s="300"/>
      <c r="AB82" s="301"/>
      <c r="AC82" s="106"/>
      <c r="AD82" s="205"/>
      <c r="AE82" s="300"/>
      <c r="AF82" s="301"/>
      <c r="AG82" s="300"/>
      <c r="AH82" s="301"/>
      <c r="AI82" s="124"/>
      <c r="AJ82" s="116"/>
      <c r="AK82" s="380"/>
    </row>
    <row r="83" spans="1:37" ht="15.75" customHeight="1">
      <c r="A83" s="317"/>
      <c r="B83" s="178"/>
      <c r="C83" s="298"/>
      <c r="D83" s="299"/>
      <c r="E83" s="107"/>
      <c r="F83" s="117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106"/>
      <c r="Z83" s="205"/>
      <c r="AA83" s="300"/>
      <c r="AB83" s="301"/>
      <c r="AC83" s="106"/>
      <c r="AD83" s="205"/>
      <c r="AE83" s="300"/>
      <c r="AF83" s="301"/>
      <c r="AG83" s="300"/>
      <c r="AH83" s="301"/>
      <c r="AI83" s="124"/>
      <c r="AJ83" s="116"/>
      <c r="AK83" s="380"/>
    </row>
    <row r="84" spans="1:37" ht="15.75" customHeight="1">
      <c r="A84" s="317"/>
      <c r="B84" s="178"/>
      <c r="C84" s="298"/>
      <c r="D84" s="299"/>
      <c r="E84" s="107"/>
      <c r="F84" s="117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106"/>
      <c r="Z84" s="205"/>
      <c r="AA84" s="300"/>
      <c r="AB84" s="301"/>
      <c r="AC84" s="106"/>
      <c r="AD84" s="205"/>
      <c r="AE84" s="300"/>
      <c r="AF84" s="301"/>
      <c r="AG84" s="300"/>
      <c r="AH84" s="301"/>
      <c r="AI84" s="124"/>
      <c r="AJ84" s="116"/>
      <c r="AK84" s="380"/>
    </row>
    <row r="85" spans="1:37" ht="15.75" customHeight="1">
      <c r="A85" s="317"/>
      <c r="B85" s="178"/>
      <c r="C85" s="298"/>
      <c r="D85" s="299"/>
      <c r="E85" s="107"/>
      <c r="F85" s="117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106"/>
      <c r="Z85" s="205"/>
      <c r="AA85" s="300"/>
      <c r="AB85" s="301"/>
      <c r="AC85" s="106"/>
      <c r="AD85" s="205"/>
      <c r="AE85" s="300"/>
      <c r="AF85" s="301"/>
      <c r="AG85" s="300"/>
      <c r="AH85" s="301"/>
      <c r="AI85" s="124"/>
      <c r="AJ85" s="116"/>
      <c r="AK85" s="380"/>
    </row>
    <row r="86" spans="1:37" ht="15.75" customHeight="1">
      <c r="A86" s="317"/>
      <c r="B86" s="178"/>
      <c r="C86" s="298"/>
      <c r="D86" s="299"/>
      <c r="E86" s="107"/>
      <c r="F86" s="117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210"/>
      <c r="X86" s="211"/>
      <c r="Y86" s="106"/>
      <c r="Z86" s="205"/>
      <c r="AA86" s="300"/>
      <c r="AB86" s="301"/>
      <c r="AC86" s="106"/>
      <c r="AD86" s="205"/>
      <c r="AE86" s="300"/>
      <c r="AF86" s="301"/>
      <c r="AG86" s="300"/>
      <c r="AH86" s="301"/>
      <c r="AI86" s="124"/>
      <c r="AJ86" s="116"/>
      <c r="AK86" s="380"/>
    </row>
    <row r="87" spans="1:37" ht="15.75" customHeight="1">
      <c r="A87" s="317"/>
      <c r="B87" s="178"/>
      <c r="C87" s="298"/>
      <c r="D87" s="299"/>
      <c r="E87" s="107"/>
      <c r="F87" s="117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212"/>
      <c r="X87" s="213"/>
      <c r="Y87" s="106"/>
      <c r="Z87" s="205"/>
      <c r="AA87" s="300"/>
      <c r="AB87" s="301"/>
      <c r="AC87" s="106"/>
      <c r="AD87" s="205"/>
      <c r="AE87" s="300"/>
      <c r="AF87" s="301"/>
      <c r="AG87" s="300"/>
      <c r="AH87" s="301"/>
      <c r="AI87" s="124"/>
      <c r="AJ87" s="116"/>
      <c r="AK87" s="380"/>
    </row>
    <row r="88" spans="1:37" ht="15.75" customHeight="1">
      <c r="A88" s="317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47"/>
      <c r="T88" s="48"/>
      <c r="U88" s="140"/>
      <c r="V88" s="118"/>
      <c r="W88" s="212"/>
      <c r="X88" s="213"/>
      <c r="Y88" s="106"/>
      <c r="Z88" s="205"/>
      <c r="AA88" s="300"/>
      <c r="AB88" s="301"/>
      <c r="AC88" s="106"/>
      <c r="AD88" s="205"/>
      <c r="AE88" s="300"/>
      <c r="AF88" s="301"/>
      <c r="AG88" s="300"/>
      <c r="AH88" s="301"/>
      <c r="AI88" s="124"/>
      <c r="AJ88" s="116"/>
      <c r="AK88" s="380"/>
    </row>
    <row r="89" spans="1:37" ht="15.75" customHeight="1" thickBot="1">
      <c r="A89" s="318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47">AVERAGE(I73:I88)</f>
        <v>19</v>
      </c>
      <c r="J89" s="148">
        <f t="shared" si="47"/>
        <v>2000</v>
      </c>
      <c r="K89" s="149">
        <f t="shared" ref="K89" si="48">J89/I89</f>
        <v>105.26315789473684</v>
      </c>
      <c r="L89" s="147">
        <f t="shared" ref="L89:M89" si="49">AVERAGE(L73:L88)</f>
        <v>19.333333333333332</v>
      </c>
      <c r="M89" s="148">
        <f t="shared" si="49"/>
        <v>1769.573715307946</v>
      </c>
      <c r="N89" s="149">
        <f>M89/L89</f>
        <v>91.529674929721352</v>
      </c>
      <c r="O89" s="150">
        <f>L89-I89</f>
        <v>0.33333333333333215</v>
      </c>
      <c r="P89" s="151">
        <f>N89-K89</f>
        <v>-13.733482965015483</v>
      </c>
      <c r="Q89" s="152">
        <f>N89/K89</f>
        <v>0.8695319118323529</v>
      </c>
      <c r="R89" s="310"/>
      <c r="S89" s="153">
        <f>S73</f>
        <v>0.70833333333333337</v>
      </c>
      <c r="T89" s="154">
        <f>INDEX(T73:T88,COUNTA(T73:T88))</f>
        <v>0.83680555555555558</v>
      </c>
      <c r="U89" s="155"/>
      <c r="V89" s="181"/>
      <c r="W89" s="214"/>
      <c r="X89" s="215"/>
      <c r="Y89" s="206">
        <f t="shared" ref="Y89:Z89" si="50">SUM(Y73:Y88)</f>
        <v>0</v>
      </c>
      <c r="Z89" s="207">
        <f t="shared" si="50"/>
        <v>0</v>
      </c>
      <c r="AA89" s="296"/>
      <c r="AB89" s="297"/>
      <c r="AC89" s="206">
        <f t="shared" ref="AC89:AD89" si="51">SUM(AC73:AC88)</f>
        <v>0</v>
      </c>
      <c r="AD89" s="207">
        <f t="shared" si="51"/>
        <v>0</v>
      </c>
      <c r="AE89" s="296"/>
      <c r="AF89" s="297"/>
      <c r="AG89" s="296"/>
      <c r="AH89" s="297"/>
      <c r="AI89" s="183">
        <f>M89-J89</f>
        <v>-230.42628469205397</v>
      </c>
      <c r="AJ89" s="152">
        <f>M89/J89</f>
        <v>0.88478685765397302</v>
      </c>
      <c r="AK89" s="381"/>
    </row>
    <row r="90" spans="1:37" ht="15.75" customHeight="1">
      <c r="A90" s="302" t="s">
        <v>244</v>
      </c>
      <c r="B90" s="161" t="s">
        <v>186</v>
      </c>
      <c r="C90" s="306" t="s">
        <v>222</v>
      </c>
      <c r="D90" s="307"/>
      <c r="E90" s="162">
        <v>56.79</v>
      </c>
      <c r="F90" s="103">
        <v>1596</v>
      </c>
      <c r="G90" s="163">
        <f t="shared" ref="G90:G93" si="52">E90*F90</f>
        <v>90636.84</v>
      </c>
      <c r="H90" s="164"/>
      <c r="I90" s="165">
        <v>23</v>
      </c>
      <c r="J90" s="166">
        <v>2000</v>
      </c>
      <c r="K90" s="167">
        <f>J90/I90</f>
        <v>86.956521739130437</v>
      </c>
      <c r="L90" s="168">
        <v>23</v>
      </c>
      <c r="M90" s="166">
        <f>F90/V90*60</f>
        <v>1770.0554528650653</v>
      </c>
      <c r="N90" s="167">
        <f>M90/L90</f>
        <v>76.958932733263708</v>
      </c>
      <c r="O90" s="169">
        <f>L90-I90</f>
        <v>0</v>
      </c>
      <c r="P90" s="170">
        <f>N90-K90</f>
        <v>-9.9975890058667289</v>
      </c>
      <c r="Q90" s="171">
        <f>N90/K90</f>
        <v>0.88502772643253258</v>
      </c>
      <c r="R90" s="308">
        <f>Q106</f>
        <v>0.88454978256154693</v>
      </c>
      <c r="S90" s="172">
        <v>0.70833333333333337</v>
      </c>
      <c r="T90" s="173">
        <v>0.7459027777777778</v>
      </c>
      <c r="U90" s="174"/>
      <c r="V90" s="175">
        <v>54.09999999999998</v>
      </c>
      <c r="W90" s="173"/>
      <c r="X90" s="184"/>
      <c r="Y90" s="202"/>
      <c r="Z90" s="203"/>
      <c r="AA90" s="311"/>
      <c r="AB90" s="312"/>
      <c r="AC90" s="202"/>
      <c r="AD90" s="203"/>
      <c r="AE90" s="311"/>
      <c r="AF90" s="312"/>
      <c r="AG90" s="311"/>
      <c r="AH90" s="312"/>
      <c r="AI90" s="121">
        <f>M90-J90</f>
        <v>-229.94454713493474</v>
      </c>
      <c r="AJ90" s="171">
        <f>M90/J90</f>
        <v>0.88502772643253258</v>
      </c>
      <c r="AK90" s="313">
        <f>AJ106</f>
        <v>0.88454978256154693</v>
      </c>
    </row>
    <row r="91" spans="1:37" ht="15.75" customHeight="1">
      <c r="A91" s="303"/>
      <c r="B91" s="178" t="s">
        <v>186</v>
      </c>
      <c r="C91" s="298" t="s">
        <v>223</v>
      </c>
      <c r="D91" s="299"/>
      <c r="E91" s="107">
        <v>56.87</v>
      </c>
      <c r="F91" s="108">
        <v>1202</v>
      </c>
      <c r="G91" s="109">
        <f t="shared" si="52"/>
        <v>68357.739999999991</v>
      </c>
      <c r="H91" s="26"/>
      <c r="I91" s="110">
        <v>23</v>
      </c>
      <c r="J91" s="111">
        <v>2000</v>
      </c>
      <c r="K91" s="112">
        <f t="shared" ref="K91:K93" si="53">J91/I91</f>
        <v>86.956521739130437</v>
      </c>
      <c r="L91" s="113">
        <v>23</v>
      </c>
      <c r="M91" s="111">
        <f>F91/V91*60</f>
        <v>1769.8159509202467</v>
      </c>
      <c r="N91" s="112">
        <f>M91/L91</f>
        <v>76.948519605228114</v>
      </c>
      <c r="O91" s="114">
        <f>L91-I91</f>
        <v>0</v>
      </c>
      <c r="P91" s="115">
        <f>N91-K91</f>
        <v>-10.008002133902323</v>
      </c>
      <c r="Q91" s="116">
        <f>N91/K91</f>
        <v>0.88490797546012323</v>
      </c>
      <c r="R91" s="309"/>
      <c r="S91" s="47">
        <v>0.7494791666666667</v>
      </c>
      <c r="T91" s="48">
        <v>0.77777777777777779</v>
      </c>
      <c r="U91" s="117">
        <v>5.1500000000000057</v>
      </c>
      <c r="V91" s="118">
        <v>40.749999999999972</v>
      </c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300"/>
      <c r="AH91" s="301"/>
      <c r="AI91" s="124">
        <f>M91-J91</f>
        <v>-230.18404907975332</v>
      </c>
      <c r="AJ91" s="116">
        <f>M91/J91</f>
        <v>0.88490797546012334</v>
      </c>
      <c r="AK91" s="314"/>
    </row>
    <row r="92" spans="1:37" ht="15.75" customHeight="1">
      <c r="A92" s="303"/>
      <c r="B92" s="178" t="s">
        <v>186</v>
      </c>
      <c r="C92" s="298" t="s">
        <v>224</v>
      </c>
      <c r="D92" s="299"/>
      <c r="E92" s="107">
        <v>47.6</v>
      </c>
      <c r="F92" s="108">
        <v>1553</v>
      </c>
      <c r="G92" s="109">
        <f t="shared" si="52"/>
        <v>73922.8</v>
      </c>
      <c r="H92" s="26"/>
      <c r="I92" s="110">
        <v>23</v>
      </c>
      <c r="J92" s="111">
        <v>2000</v>
      </c>
      <c r="K92" s="112">
        <f t="shared" si="53"/>
        <v>86.956521739130437</v>
      </c>
      <c r="L92" s="113">
        <v>23</v>
      </c>
      <c r="M92" s="111">
        <f>F92/V92*60</f>
        <v>1770.9217611656629</v>
      </c>
      <c r="N92" s="112">
        <f>M92/L92</f>
        <v>76.996598311550557</v>
      </c>
      <c r="O92" s="114">
        <f>L92-I92</f>
        <v>0</v>
      </c>
      <c r="P92" s="115">
        <f>N92-K92</f>
        <v>-9.9599234275798807</v>
      </c>
      <c r="Q92" s="116">
        <f>N92/K92</f>
        <v>0.88546088058283134</v>
      </c>
      <c r="R92" s="309"/>
      <c r="S92" s="47">
        <v>0.78151620370370367</v>
      </c>
      <c r="T92" s="48">
        <v>0.81805555555555554</v>
      </c>
      <c r="U92" s="117">
        <v>5.3833333333332689</v>
      </c>
      <c r="V92" s="118">
        <v>52.616666666666688</v>
      </c>
      <c r="W92" s="119"/>
      <c r="X92" s="123"/>
      <c r="Y92" s="106"/>
      <c r="Z92" s="205"/>
      <c r="AA92" s="300"/>
      <c r="AB92" s="301"/>
      <c r="AC92" s="106"/>
      <c r="AD92" s="205"/>
      <c r="AE92" s="300"/>
      <c r="AF92" s="301"/>
      <c r="AG92" s="300"/>
      <c r="AH92" s="301"/>
      <c r="AI92" s="124">
        <f>M92-J92</f>
        <v>-229.07823883433707</v>
      </c>
      <c r="AJ92" s="116">
        <f>M92/J92</f>
        <v>0.88546088058283146</v>
      </c>
      <c r="AK92" s="314"/>
    </row>
    <row r="93" spans="1:37" ht="15.75" customHeight="1">
      <c r="A93" s="303"/>
      <c r="B93" s="178" t="s">
        <v>186</v>
      </c>
      <c r="C93" s="298" t="s">
        <v>219</v>
      </c>
      <c r="D93" s="299"/>
      <c r="E93" s="107">
        <v>50.67</v>
      </c>
      <c r="F93" s="108">
        <v>693</v>
      </c>
      <c r="G93" s="109">
        <f t="shared" si="52"/>
        <v>35114.31</v>
      </c>
      <c r="H93" s="26"/>
      <c r="I93" s="110">
        <v>20</v>
      </c>
      <c r="J93" s="111">
        <v>2000</v>
      </c>
      <c r="K93" s="112">
        <f t="shared" si="53"/>
        <v>100</v>
      </c>
      <c r="L93" s="113">
        <v>20</v>
      </c>
      <c r="M93" s="111">
        <f>F93/V93*60</f>
        <v>1765.6050955414009</v>
      </c>
      <c r="N93" s="112">
        <f>M93/L93</f>
        <v>88.280254777070041</v>
      </c>
      <c r="O93" s="114">
        <f>L93-I93</f>
        <v>0</v>
      </c>
      <c r="P93" s="115">
        <f>N93-K93</f>
        <v>-11.719745222929959</v>
      </c>
      <c r="Q93" s="116">
        <f>N93/K93</f>
        <v>0.88280254777070044</v>
      </c>
      <c r="R93" s="309"/>
      <c r="S93" s="47">
        <v>0.82184027777777779</v>
      </c>
      <c r="T93" s="48">
        <v>0.83819444444444446</v>
      </c>
      <c r="U93" s="117">
        <v>5.4500000000000526</v>
      </c>
      <c r="V93" s="118">
        <v>23.550000000000004</v>
      </c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300"/>
      <c r="AH93" s="301"/>
      <c r="AI93" s="124">
        <f>M93-J93</f>
        <v>-234.39490445859906</v>
      </c>
      <c r="AJ93" s="116">
        <f>M93/J93</f>
        <v>0.88280254777070044</v>
      </c>
      <c r="AK93" s="314"/>
    </row>
    <row r="94" spans="1:37" ht="15.75" customHeight="1">
      <c r="A94" s="304"/>
      <c r="B94" s="178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300"/>
      <c r="AH94" s="301"/>
      <c r="AI94" s="124"/>
      <c r="AJ94" s="116"/>
      <c r="AK94" s="314"/>
    </row>
    <row r="95" spans="1:37" ht="15.75" customHeight="1">
      <c r="A95" s="304"/>
      <c r="B95" s="178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300"/>
      <c r="AH95" s="301"/>
      <c r="AI95" s="124"/>
      <c r="AJ95" s="116"/>
      <c r="AK95" s="314"/>
    </row>
    <row r="96" spans="1:37" ht="15.75" customHeight="1">
      <c r="A96" s="304"/>
      <c r="B96" s="178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127"/>
      <c r="T96" s="128"/>
      <c r="U96" s="117"/>
      <c r="V96" s="118"/>
      <c r="W96" s="128"/>
      <c r="X96" s="216"/>
      <c r="Y96" s="106"/>
      <c r="Z96" s="205"/>
      <c r="AA96" s="300"/>
      <c r="AB96" s="301"/>
      <c r="AC96" s="106"/>
      <c r="AD96" s="205"/>
      <c r="AE96" s="300"/>
      <c r="AF96" s="301"/>
      <c r="AG96" s="300"/>
      <c r="AH96" s="301"/>
      <c r="AI96" s="124"/>
      <c r="AJ96" s="116"/>
      <c r="AK96" s="314"/>
    </row>
    <row r="97" spans="1:37" ht="15.75" customHeight="1">
      <c r="A97" s="304"/>
      <c r="B97" s="178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127"/>
      <c r="T97" s="128"/>
      <c r="U97" s="117"/>
      <c r="V97" s="118"/>
      <c r="W97" s="128"/>
      <c r="X97" s="216"/>
      <c r="Y97" s="106"/>
      <c r="Z97" s="205"/>
      <c r="AA97" s="300"/>
      <c r="AB97" s="301"/>
      <c r="AC97" s="106"/>
      <c r="AD97" s="205"/>
      <c r="AE97" s="300"/>
      <c r="AF97" s="301"/>
      <c r="AG97" s="300"/>
      <c r="AH97" s="301"/>
      <c r="AI97" s="124"/>
      <c r="AJ97" s="116"/>
      <c r="AK97" s="314"/>
    </row>
    <row r="98" spans="1:37" ht="15.75" customHeight="1">
      <c r="A98" s="304"/>
      <c r="B98" s="178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127"/>
      <c r="T98" s="128"/>
      <c r="U98" s="117"/>
      <c r="V98" s="118"/>
      <c r="W98" s="128"/>
      <c r="X98" s="216"/>
      <c r="Y98" s="106"/>
      <c r="Z98" s="205"/>
      <c r="AA98" s="300"/>
      <c r="AB98" s="301"/>
      <c r="AC98" s="106"/>
      <c r="AD98" s="205"/>
      <c r="AE98" s="300"/>
      <c r="AF98" s="301"/>
      <c r="AG98" s="300"/>
      <c r="AH98" s="301"/>
      <c r="AI98" s="124"/>
      <c r="AJ98" s="116"/>
      <c r="AK98" s="314"/>
    </row>
    <row r="99" spans="1:37" ht="15.75" customHeight="1">
      <c r="A99" s="304"/>
      <c r="B99" s="178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127"/>
      <c r="T99" s="128"/>
      <c r="U99" s="117"/>
      <c r="V99" s="118"/>
      <c r="W99" s="128"/>
      <c r="X99" s="216"/>
      <c r="Y99" s="106"/>
      <c r="Z99" s="205"/>
      <c r="AA99" s="300"/>
      <c r="AB99" s="301"/>
      <c r="AC99" s="106"/>
      <c r="AD99" s="205"/>
      <c r="AE99" s="300"/>
      <c r="AF99" s="301"/>
      <c r="AG99" s="300"/>
      <c r="AH99" s="301"/>
      <c r="AI99" s="124"/>
      <c r="AJ99" s="116"/>
      <c r="AK99" s="314"/>
    </row>
    <row r="100" spans="1:37" ht="15.75" customHeight="1">
      <c r="A100" s="304"/>
      <c r="B100" s="178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127"/>
      <c r="T100" s="128"/>
      <c r="U100" s="117"/>
      <c r="V100" s="118"/>
      <c r="W100" s="128"/>
      <c r="X100" s="216"/>
      <c r="Y100" s="106"/>
      <c r="Z100" s="205"/>
      <c r="AA100" s="300"/>
      <c r="AB100" s="301"/>
      <c r="AC100" s="106"/>
      <c r="AD100" s="205"/>
      <c r="AE100" s="300"/>
      <c r="AF100" s="301"/>
      <c r="AG100" s="300"/>
      <c r="AH100" s="301"/>
      <c r="AI100" s="124"/>
      <c r="AJ100" s="116"/>
      <c r="AK100" s="314"/>
    </row>
    <row r="101" spans="1:37" ht="15.75" customHeight="1">
      <c r="A101" s="304"/>
      <c r="B101" s="178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127"/>
      <c r="T101" s="128"/>
      <c r="U101" s="117"/>
      <c r="V101" s="118"/>
      <c r="W101" s="128"/>
      <c r="X101" s="216"/>
      <c r="Y101" s="106"/>
      <c r="Z101" s="205"/>
      <c r="AA101" s="300"/>
      <c r="AB101" s="301"/>
      <c r="AC101" s="106"/>
      <c r="AD101" s="205"/>
      <c r="AE101" s="300"/>
      <c r="AF101" s="301"/>
      <c r="AG101" s="300"/>
      <c r="AH101" s="301"/>
      <c r="AI101" s="124"/>
      <c r="AJ101" s="116"/>
      <c r="AK101" s="314"/>
    </row>
    <row r="102" spans="1:37" ht="15.75" customHeight="1">
      <c r="A102" s="304"/>
      <c r="B102" s="178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127"/>
      <c r="T102" s="128"/>
      <c r="U102" s="117"/>
      <c r="V102" s="118"/>
      <c r="W102" s="128"/>
      <c r="X102" s="216"/>
      <c r="Y102" s="106"/>
      <c r="Z102" s="205"/>
      <c r="AA102" s="300"/>
      <c r="AB102" s="301"/>
      <c r="AC102" s="106"/>
      <c r="AD102" s="205"/>
      <c r="AE102" s="300"/>
      <c r="AF102" s="301"/>
      <c r="AG102" s="300"/>
      <c r="AH102" s="301"/>
      <c r="AI102" s="124"/>
      <c r="AJ102" s="116"/>
      <c r="AK102" s="314"/>
    </row>
    <row r="103" spans="1:37" ht="15.75" customHeight="1">
      <c r="A103" s="304"/>
      <c r="B103" s="178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127"/>
      <c r="T103" s="128"/>
      <c r="U103" s="117"/>
      <c r="V103" s="118"/>
      <c r="W103" s="128"/>
      <c r="X103" s="216"/>
      <c r="Y103" s="106"/>
      <c r="Z103" s="205"/>
      <c r="AA103" s="300"/>
      <c r="AB103" s="301"/>
      <c r="AC103" s="106"/>
      <c r="AD103" s="205"/>
      <c r="AE103" s="300"/>
      <c r="AF103" s="301"/>
      <c r="AG103" s="300"/>
      <c r="AH103" s="301"/>
      <c r="AI103" s="124"/>
      <c r="AJ103" s="116"/>
      <c r="AK103" s="314"/>
    </row>
    <row r="104" spans="1:37" ht="15.75" customHeight="1">
      <c r="A104" s="304"/>
      <c r="B104" s="178"/>
      <c r="C104" s="298"/>
      <c r="D104" s="299"/>
      <c r="E104" s="107"/>
      <c r="F104" s="13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127"/>
      <c r="T104" s="128"/>
      <c r="U104" s="117"/>
      <c r="V104" s="118"/>
      <c r="W104" s="128"/>
      <c r="X104" s="216"/>
      <c r="Y104" s="106"/>
      <c r="Z104" s="205"/>
      <c r="AA104" s="300"/>
      <c r="AB104" s="301"/>
      <c r="AC104" s="106"/>
      <c r="AD104" s="205"/>
      <c r="AE104" s="300"/>
      <c r="AF104" s="301"/>
      <c r="AG104" s="300"/>
      <c r="AH104" s="301"/>
      <c r="AI104" s="124"/>
      <c r="AJ104" s="116"/>
      <c r="AK104" s="314"/>
    </row>
    <row r="105" spans="1:37" ht="15.75" customHeight="1">
      <c r="A105" s="304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300"/>
      <c r="AH105" s="301"/>
      <c r="AI105" s="180"/>
      <c r="AJ105" s="133"/>
      <c r="AK105" s="314"/>
    </row>
    <row r="106" spans="1:37" ht="15.75" customHeight="1" thickBot="1">
      <c r="A106" s="305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54">AVERAGE(I90:I105)</f>
        <v>22.25</v>
      </c>
      <c r="J106" s="148">
        <f t="shared" si="54"/>
        <v>2000</v>
      </c>
      <c r="K106" s="149">
        <f t="shared" ref="K106" si="55">J106/I106</f>
        <v>89.887640449438209</v>
      </c>
      <c r="L106" s="147">
        <f t="shared" ref="L106:M106" si="56">AVERAGE(L90:L105)</f>
        <v>22.25</v>
      </c>
      <c r="M106" s="148">
        <f t="shared" si="56"/>
        <v>1769.099565123094</v>
      </c>
      <c r="N106" s="149">
        <f>M106/L106</f>
        <v>79.510092814521073</v>
      </c>
      <c r="O106" s="150">
        <f>L106-I106</f>
        <v>0</v>
      </c>
      <c r="P106" s="151">
        <f>N106-K106</f>
        <v>-10.377547634917136</v>
      </c>
      <c r="Q106" s="152">
        <f>N106/K106</f>
        <v>0.88454978256154693</v>
      </c>
      <c r="R106" s="310"/>
      <c r="S106" s="153">
        <f>S90</f>
        <v>0.70833333333333337</v>
      </c>
      <c r="T106" s="154">
        <f>INDEX(T90:T105,COUNTA(T90:T105))</f>
        <v>0.83819444444444446</v>
      </c>
      <c r="U106" s="155"/>
      <c r="V106" s="181"/>
      <c r="W106" s="182"/>
      <c r="X106" s="149"/>
      <c r="Y106" s="206">
        <f t="shared" ref="Y106:Z106" si="57">SUM(Y90:Y105)</f>
        <v>0</v>
      </c>
      <c r="Z106" s="207">
        <f t="shared" si="57"/>
        <v>0</v>
      </c>
      <c r="AA106" s="296"/>
      <c r="AB106" s="297"/>
      <c r="AC106" s="206">
        <f t="shared" ref="AC106:AD106" si="58">SUM(AC90:AC105)</f>
        <v>0</v>
      </c>
      <c r="AD106" s="207">
        <f t="shared" si="58"/>
        <v>0</v>
      </c>
      <c r="AE106" s="296"/>
      <c r="AF106" s="297"/>
      <c r="AG106" s="296"/>
      <c r="AH106" s="297"/>
      <c r="AI106" s="183">
        <f>M106-J106</f>
        <v>-230.90043487690605</v>
      </c>
      <c r="AJ106" s="152">
        <f>M106/J106</f>
        <v>0.88454978256154693</v>
      </c>
      <c r="AK106" s="315"/>
    </row>
    <row r="108" spans="1:37">
      <c r="AA108" s="294" t="s">
        <v>165</v>
      </c>
      <c r="AB108" s="294"/>
      <c r="AE108" s="5" t="s">
        <v>226</v>
      </c>
      <c r="AF108" s="190"/>
      <c r="AG108" s="190"/>
      <c r="AH108" s="190"/>
    </row>
    <row r="109" spans="1:37">
      <c r="AA109" s="294" t="s">
        <v>166</v>
      </c>
      <c r="AB109" s="294"/>
      <c r="AE109" s="5" t="s">
        <v>227</v>
      </c>
      <c r="AF109" s="190"/>
      <c r="AG109" s="190"/>
      <c r="AH109" s="190"/>
    </row>
    <row r="110" spans="1:37">
      <c r="AA110" s="294" t="s">
        <v>167</v>
      </c>
      <c r="AB110" s="294"/>
      <c r="AE110" s="5" t="s">
        <v>228</v>
      </c>
      <c r="AF110" s="190"/>
      <c r="AG110" s="190"/>
      <c r="AH110" s="190"/>
    </row>
    <row r="111" spans="1:37">
      <c r="AA111" s="294" t="s">
        <v>168</v>
      </c>
      <c r="AB111" s="294"/>
      <c r="AE111" s="5" t="s">
        <v>229</v>
      </c>
      <c r="AF111" s="190"/>
      <c r="AG111" s="190"/>
      <c r="AH111" s="190"/>
    </row>
    <row r="112" spans="1:37">
      <c r="AA112" s="294" t="s">
        <v>169</v>
      </c>
      <c r="AB112" s="294"/>
      <c r="AE112" s="5" t="s">
        <v>230</v>
      </c>
      <c r="AF112" s="190"/>
      <c r="AG112" s="190"/>
      <c r="AH112" s="190"/>
    </row>
    <row r="113" spans="27:34">
      <c r="AA113" s="294" t="s">
        <v>170</v>
      </c>
      <c r="AB113" s="294"/>
      <c r="AE113" s="5" t="s">
        <v>231</v>
      </c>
      <c r="AF113" s="190"/>
      <c r="AG113" s="190"/>
      <c r="AH113" s="190"/>
    </row>
    <row r="114" spans="27:34">
      <c r="AA114" s="294" t="s">
        <v>171</v>
      </c>
      <c r="AB114" s="294"/>
      <c r="AE114" s="221" t="s">
        <v>232</v>
      </c>
      <c r="AF114" s="190"/>
      <c r="AG114" s="190"/>
      <c r="AH114" s="190"/>
    </row>
    <row r="115" spans="27:34">
      <c r="AA115" s="294" t="s">
        <v>172</v>
      </c>
      <c r="AB115" s="294"/>
      <c r="AE115" s="221" t="s">
        <v>233</v>
      </c>
      <c r="AF115" s="190"/>
      <c r="AG115" s="190"/>
      <c r="AH115" s="190"/>
    </row>
    <row r="116" spans="27:34">
      <c r="AA116" s="294" t="s">
        <v>173</v>
      </c>
      <c r="AB116" s="294"/>
      <c r="AE116" s="221" t="s">
        <v>234</v>
      </c>
      <c r="AF116" s="190"/>
      <c r="AG116" s="190"/>
      <c r="AH116" s="190"/>
    </row>
    <row r="117" spans="27:34">
      <c r="AA117" s="294" t="s">
        <v>174</v>
      </c>
      <c r="AB117" s="294"/>
      <c r="AE117" s="221"/>
      <c r="AF117" s="190"/>
      <c r="AG117" s="190"/>
      <c r="AH117" s="190"/>
    </row>
    <row r="118" spans="27:34">
      <c r="AA118" s="294" t="s">
        <v>175</v>
      </c>
      <c r="AB118" s="294"/>
      <c r="AE118" s="221"/>
      <c r="AF118" s="190"/>
      <c r="AG118" s="190"/>
      <c r="AH118" s="190"/>
    </row>
    <row r="119" spans="27:34">
      <c r="AA119" s="294" t="s">
        <v>176</v>
      </c>
      <c r="AB119" s="294"/>
      <c r="AE119" s="190"/>
      <c r="AF119" s="190"/>
      <c r="AG119" s="190"/>
      <c r="AH119" s="190"/>
    </row>
    <row r="120" spans="27:34">
      <c r="AA120" s="294" t="s">
        <v>177</v>
      </c>
      <c r="AB120" s="294"/>
      <c r="AE120" s="190"/>
      <c r="AF120" s="190"/>
      <c r="AG120" s="190"/>
      <c r="AH120" s="190"/>
    </row>
  </sheetData>
  <dataConsolidate/>
  <mergeCells count="477"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A90:A106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AA94:AB94"/>
    <mergeCell ref="AE94:AF94"/>
    <mergeCell ref="AG94:AH94"/>
    <mergeCell ref="C95:D95"/>
    <mergeCell ref="AA95:AB95"/>
    <mergeCell ref="AE95:AF95"/>
    <mergeCell ref="AG95:AH95"/>
    <mergeCell ref="AE97:AF97"/>
    <mergeCell ref="AG97:AH97"/>
    <mergeCell ref="C102:D102"/>
    <mergeCell ref="AA102:AB102"/>
    <mergeCell ref="AE102:AF102"/>
    <mergeCell ref="AG102:AH102"/>
    <mergeCell ref="C103:D103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C96:D96"/>
    <mergeCell ref="AA96:AB96"/>
    <mergeCell ref="AE96:AF96"/>
    <mergeCell ref="AG96:AH96"/>
    <mergeCell ref="C97:D97"/>
    <mergeCell ref="AA97:AB97"/>
    <mergeCell ref="AA103:AB103"/>
    <mergeCell ref="AE103:AF103"/>
    <mergeCell ref="AG103:AH103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106:D106"/>
    <mergeCell ref="AA106:AB106"/>
    <mergeCell ref="AE106:AF106"/>
    <mergeCell ref="AG106:AH106"/>
    <mergeCell ref="AA108:AB108"/>
    <mergeCell ref="AA109:AB109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AA116:AB116"/>
    <mergeCell ref="AA117:AB117"/>
    <mergeCell ref="AA118:AB118"/>
    <mergeCell ref="AA119:AB119"/>
    <mergeCell ref="AA120:AB120"/>
    <mergeCell ref="AA110:AB110"/>
    <mergeCell ref="AA111:AB111"/>
    <mergeCell ref="AA112:AB112"/>
    <mergeCell ref="AA113:AB113"/>
    <mergeCell ref="AA114:AB114"/>
    <mergeCell ref="AA115:AB115"/>
  </mergeCells>
  <phoneticPr fontId="5" type="noConversion"/>
  <conditionalFormatting sqref="O5:O106">
    <cfRule type="cellIs" dxfId="492" priority="3" operator="greaterThan">
      <formula>0</formula>
    </cfRule>
  </conditionalFormatting>
  <conditionalFormatting sqref="P5:P106 AI5:AI106">
    <cfRule type="cellIs" dxfId="491" priority="6" operator="lessThan">
      <formula>0</formula>
    </cfRule>
  </conditionalFormatting>
  <conditionalFormatting sqref="Q5:Q106 AJ5:AJ106">
    <cfRule type="cellIs" dxfId="490" priority="4" operator="greaterThan">
      <formula>1</formula>
    </cfRule>
    <cfRule type="cellIs" dxfId="489" priority="5" operator="lessThan">
      <formula>0.8</formula>
    </cfRule>
  </conditionalFormatting>
  <conditionalFormatting sqref="AK5 R5:R106 AK39:AK57 AK73">
    <cfRule type="cellIs" dxfId="488" priority="7" operator="lessThan">
      <formula>0.8</formula>
    </cfRule>
  </conditionalFormatting>
  <conditionalFormatting sqref="AK22">
    <cfRule type="cellIs" dxfId="487" priority="10" operator="lessThan">
      <formula>0.8</formula>
    </cfRule>
  </conditionalFormatting>
  <conditionalFormatting sqref="AK37">
    <cfRule type="cellIs" dxfId="486" priority="9" operator="lessThan">
      <formula>0.8</formula>
    </cfRule>
  </conditionalFormatting>
  <conditionalFormatting sqref="AK63:AK71">
    <cfRule type="cellIs" dxfId="485" priority="8" operator="lessThan">
      <formula>0.8</formula>
    </cfRule>
  </conditionalFormatting>
  <conditionalFormatting sqref="AK88">
    <cfRule type="cellIs" dxfId="484" priority="2" operator="lessThan">
      <formula>0.8</formula>
    </cfRule>
  </conditionalFormatting>
  <conditionalFormatting sqref="AK90:AK106">
    <cfRule type="cellIs" dxfId="483" priority="1" operator="lessThan">
      <formula>0.8</formula>
    </cfRule>
  </conditionalFormatting>
  <dataValidations count="2">
    <dataValidation type="list" allowBlank="1" showInputMessage="1" showErrorMessage="1" sqref="AA5:AB106" xr:uid="{821D5D39-D485-43A4-A728-D7213B733868}">
      <formula1>$AA$108:$AA$120</formula1>
    </dataValidation>
    <dataValidation type="list" allowBlank="1" showInputMessage="1" showErrorMessage="1" sqref="AE5:AH106" xr:uid="{7596E420-541D-4DE3-B1F1-2EE0BDD6A8DF}">
      <formula1>$AE$108:$AE$116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879AF-680D-4C57-A2D9-0B6DEE54DDDD}">
  <sheetPr>
    <tabColor theme="8" tint="0.59999389629810485"/>
  </sheetPr>
  <dimension ref="B1:AR42"/>
  <sheetViews>
    <sheetView zoomScale="70" zoomScaleNormal="70" workbookViewId="0">
      <selection activeCell="O41" sqref="O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250</v>
      </c>
      <c r="D3" s="284"/>
      <c r="E3" s="3" t="s">
        <v>3</v>
      </c>
      <c r="F3" s="285">
        <f>'1218(18度C)'!D1+'1218(4度C)'!D1</f>
        <v>159617</v>
      </c>
      <c r="G3" s="286"/>
      <c r="H3" s="3" t="s">
        <v>4</v>
      </c>
      <c r="I3" s="287">
        <f>'1218(18度C)'!F1+'1218(4度C)'!F1</f>
        <v>4884899.46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461.56175444906387</v>
      </c>
      <c r="F6" s="259" t="e">
        <f>AVERAGE(#REF!,D14:K14)</f>
        <v>#REF!</v>
      </c>
      <c r="G6" s="260">
        <f>AVERAGE(D14:K14)</f>
        <v>181.50485715518786</v>
      </c>
      <c r="H6" s="261"/>
      <c r="I6" s="260">
        <f>AVERAGE(L14:O14)</f>
        <v>97.575399172087515</v>
      </c>
      <c r="J6" s="261"/>
      <c r="K6" s="260">
        <f>AVERAGE(D32:O32)</f>
        <v>594.46839605407388</v>
      </c>
      <c r="L6" s="261"/>
      <c r="M6" s="260">
        <f>AVERAGE(P32:X32)</f>
        <v>757.15527506549176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407.62948254345696</v>
      </c>
      <c r="F7" s="255" t="e">
        <f>AVERAGE(#REF!,D15:K15)</f>
        <v>#REF!</v>
      </c>
      <c r="G7" s="256">
        <f>AVERAGE(D15:K15)</f>
        <v>162.75801773816389</v>
      </c>
      <c r="H7" s="257"/>
      <c r="I7" s="256">
        <f>AVERAGE(L15:O15)</f>
        <v>85.476050834099155</v>
      </c>
      <c r="J7" s="257"/>
      <c r="K7" s="256">
        <f>AVERAGE(D33:O33)</f>
        <v>524.89672191680302</v>
      </c>
      <c r="L7" s="257"/>
      <c r="M7" s="256">
        <f>AVERAGE(P33:X33)</f>
        <v>666.16247787086752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0.88291817442886522</v>
      </c>
      <c r="F8" s="264" t="e">
        <f>AVERAGE(D16:K16,#REF!)</f>
        <v>#REF!</v>
      </c>
      <c r="G8" s="243">
        <f>AVERAGE(D16:K16)</f>
        <v>0.88980221897494161</v>
      </c>
      <c r="H8" s="244"/>
      <c r="I8" s="243">
        <f>AVERAGE(L16:O16)</f>
        <v>0.87662694505489358</v>
      </c>
      <c r="J8" s="244"/>
      <c r="K8" s="243">
        <f>AVERAGE(D34:O34)</f>
        <v>0.88230115266147813</v>
      </c>
      <c r="L8" s="244"/>
      <c r="M8" s="243">
        <f>AVERAGE(P34:X34)</f>
        <v>0.87803764319750444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>
        <v>120.75471698113208</v>
      </c>
      <c r="E14" s="28">
        <v>80</v>
      </c>
      <c r="F14" s="28">
        <v>98.039215686274517</v>
      </c>
      <c r="G14" s="28">
        <v>86.956521739130437</v>
      </c>
      <c r="H14" s="28">
        <v>103.27868852459017</v>
      </c>
      <c r="I14" s="28" t="s">
        <v>43</v>
      </c>
      <c r="J14" s="28" t="s">
        <v>43</v>
      </c>
      <c r="K14" s="29">
        <v>600</v>
      </c>
      <c r="L14" s="27" t="s">
        <v>43</v>
      </c>
      <c r="M14" s="30" t="s">
        <v>43</v>
      </c>
      <c r="N14" s="28">
        <v>105.26315789473684</v>
      </c>
      <c r="O14" s="31">
        <v>89.887640449438209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>
        <v>107.35265947494557</v>
      </c>
      <c r="E15" s="35">
        <v>71.102012519974707</v>
      </c>
      <c r="F15" s="35">
        <v>86.8117360247943</v>
      </c>
      <c r="G15" s="35">
        <v>77.033258919423176</v>
      </c>
      <c r="H15" s="35">
        <v>91.391296632702648</v>
      </c>
      <c r="I15" s="35" t="s">
        <v>43</v>
      </c>
      <c r="J15" s="35" t="s">
        <v>43</v>
      </c>
      <c r="K15" s="36">
        <v>542.85714285714289</v>
      </c>
      <c r="L15" s="34" t="s">
        <v>43</v>
      </c>
      <c r="M15" s="37" t="s">
        <v>43</v>
      </c>
      <c r="N15" s="35">
        <v>91.438917507027071</v>
      </c>
      <c r="O15" s="38">
        <v>79.513184161171239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>
        <f t="shared" ref="D16:H16" si="0">D15/D14</f>
        <v>0.88901421127689295</v>
      </c>
      <c r="E16" s="43">
        <f t="shared" si="0"/>
        <v>0.88877515649968386</v>
      </c>
      <c r="F16" s="43">
        <f t="shared" si="0"/>
        <v>0.88547970745290183</v>
      </c>
      <c r="G16" s="43">
        <f t="shared" si="0"/>
        <v>0.88588247757336647</v>
      </c>
      <c r="H16" s="43">
        <f t="shared" si="0"/>
        <v>0.88489985628489864</v>
      </c>
      <c r="I16" s="43" t="s">
        <v>43</v>
      </c>
      <c r="J16" s="43" t="s">
        <v>43</v>
      </c>
      <c r="K16" s="44">
        <f t="shared" ref="K16" si="1">K15/K14</f>
        <v>0.90476190476190477</v>
      </c>
      <c r="L16" s="42" t="s">
        <v>43</v>
      </c>
      <c r="M16" s="45" t="s">
        <v>43</v>
      </c>
      <c r="N16" s="43">
        <f t="shared" ref="N16:O16" si="2">N15/N14</f>
        <v>0.86866971631675727</v>
      </c>
      <c r="O16" s="46">
        <f t="shared" si="2"/>
        <v>0.88458417379303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>
        <v>0.25</v>
      </c>
      <c r="E17" s="48">
        <v>0.29166666666666669</v>
      </c>
      <c r="F17" s="48">
        <v>0.29166666666666669</v>
      </c>
      <c r="G17" s="48">
        <v>0.29175925925925927</v>
      </c>
      <c r="H17" s="48">
        <v>0.25002314814814813</v>
      </c>
      <c r="I17" s="48" t="s">
        <v>43</v>
      </c>
      <c r="J17" s="48" t="s">
        <v>43</v>
      </c>
      <c r="K17" s="48">
        <v>0.37461805555555555</v>
      </c>
      <c r="L17" s="47" t="s">
        <v>43</v>
      </c>
      <c r="M17" s="49" t="s">
        <v>43</v>
      </c>
      <c r="N17" s="48">
        <v>0.70846064814814813</v>
      </c>
      <c r="O17" s="50">
        <v>0.70847222222222217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>
        <v>0.56616898148148154</v>
      </c>
      <c r="E18" s="48">
        <v>0.53770833333333334</v>
      </c>
      <c r="F18" s="48">
        <v>0.53194444444444444</v>
      </c>
      <c r="G18" s="48">
        <v>0.55096064814814816</v>
      </c>
      <c r="H18" s="48">
        <v>0.45</v>
      </c>
      <c r="I18" s="48" t="s">
        <v>43</v>
      </c>
      <c r="J18" s="48" t="s">
        <v>43</v>
      </c>
      <c r="K18" s="48">
        <v>0.3923611111111111</v>
      </c>
      <c r="L18" s="47" t="s">
        <v>43</v>
      </c>
      <c r="M18" s="49" t="s">
        <v>43</v>
      </c>
      <c r="N18" s="48">
        <v>0.84583333333333333</v>
      </c>
      <c r="O18" s="50">
        <v>0.83194444444444449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>
        <v>17.666666666666668</v>
      </c>
      <c r="E23" s="64">
        <v>25</v>
      </c>
      <c r="F23" s="64">
        <v>20.399999999999999</v>
      </c>
      <c r="G23" s="64">
        <v>23</v>
      </c>
      <c r="H23" s="64">
        <v>20.333333333333332</v>
      </c>
      <c r="I23" s="64" t="s">
        <v>43</v>
      </c>
      <c r="J23" s="64" t="s">
        <v>43</v>
      </c>
      <c r="K23" s="65">
        <v>6</v>
      </c>
      <c r="L23" s="63" t="s">
        <v>43</v>
      </c>
      <c r="M23" s="66" t="s">
        <v>43</v>
      </c>
      <c r="N23" s="64">
        <v>19.333333333333332</v>
      </c>
      <c r="O23" s="67">
        <v>22.25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>
        <v>211.76470588235293</v>
      </c>
      <c r="E32" s="28" t="s">
        <v>43</v>
      </c>
      <c r="F32" s="28" t="s">
        <v>43</v>
      </c>
      <c r="G32" s="28">
        <v>313.04347826086956</v>
      </c>
      <c r="H32" s="28">
        <v>433.33333333333331</v>
      </c>
      <c r="I32" s="28">
        <v>416.66666666666669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715.38461538461547</v>
      </c>
      <c r="U32" s="28" t="s">
        <v>43</v>
      </c>
      <c r="V32" s="28">
        <v>825</v>
      </c>
      <c r="W32" s="28">
        <v>969.23076923076928</v>
      </c>
      <c r="X32" s="31">
        <v>1023.5294117647059</v>
      </c>
    </row>
    <row r="33" spans="2:24" ht="39.6" customHeight="1">
      <c r="B33" s="240"/>
      <c r="C33" s="33" t="s">
        <v>44</v>
      </c>
      <c r="D33" s="35">
        <v>183.34294841305916</v>
      </c>
      <c r="E33" s="35" t="s">
        <v>43</v>
      </c>
      <c r="F33" s="35" t="s">
        <v>43</v>
      </c>
      <c r="G33" s="35">
        <v>271.9575070866544</v>
      </c>
      <c r="H33" s="35">
        <v>385.67629179331266</v>
      </c>
      <c r="I33" s="35">
        <v>375.00000000000006</v>
      </c>
      <c r="J33" s="35" t="s">
        <v>43</v>
      </c>
      <c r="K33" s="35" t="s">
        <v>43</v>
      </c>
      <c r="L33" s="35" t="s">
        <v>43</v>
      </c>
      <c r="M33" s="35">
        <v>693.64800482572343</v>
      </c>
      <c r="N33" s="35">
        <v>1001.6498842057791</v>
      </c>
      <c r="O33" s="35">
        <v>763.0024170930925</v>
      </c>
      <c r="P33" s="34">
        <v>219.09906559818356</v>
      </c>
      <c r="Q33" s="35" t="s">
        <v>43</v>
      </c>
      <c r="R33" s="35" t="s">
        <v>43</v>
      </c>
      <c r="S33" s="35" t="s">
        <v>43</v>
      </c>
      <c r="T33" s="35">
        <v>624.32539692457283</v>
      </c>
      <c r="U33" s="35" t="s">
        <v>43</v>
      </c>
      <c r="V33" s="35">
        <v>735.94280568088334</v>
      </c>
      <c r="W33" s="35">
        <v>858.21973576689174</v>
      </c>
      <c r="X33" s="38">
        <v>893.22538538380593</v>
      </c>
    </row>
    <row r="34" spans="2:24" ht="40.15" customHeight="1">
      <c r="B34" s="240"/>
      <c r="C34" s="41" t="s">
        <v>45</v>
      </c>
      <c r="D34" s="43">
        <f>D33/D32</f>
        <v>0.86578614528389053</v>
      </c>
      <c r="E34" s="43" t="s">
        <v>43</v>
      </c>
      <c r="F34" s="43" t="s">
        <v>43</v>
      </c>
      <c r="G34" s="43">
        <f>G33/G32</f>
        <v>0.86875314763792377</v>
      </c>
      <c r="H34" s="43">
        <f>H33/H32</f>
        <v>0.89002221183072161</v>
      </c>
      <c r="I34" s="43">
        <f>I33/I32</f>
        <v>0.90000000000000013</v>
      </c>
      <c r="J34" s="43" t="s">
        <v>43</v>
      </c>
      <c r="K34" s="43" t="s">
        <v>43</v>
      </c>
      <c r="L34" s="43" t="s">
        <v>43</v>
      </c>
      <c r="M34" s="43">
        <f>M33/M32</f>
        <v>0.89333455166949227</v>
      </c>
      <c r="N34" s="43">
        <f>N33/N32</f>
        <v>0.87099989930937316</v>
      </c>
      <c r="O34" s="43">
        <f>O33/O32</f>
        <v>0.88721211289894475</v>
      </c>
      <c r="P34" s="42">
        <f>P33/P32</f>
        <v>0.86726713465947658</v>
      </c>
      <c r="Q34" s="43" t="s">
        <v>43</v>
      </c>
      <c r="R34" s="43" t="s">
        <v>43</v>
      </c>
      <c r="S34" s="43" t="s">
        <v>43</v>
      </c>
      <c r="T34" s="43">
        <f>T33/T32</f>
        <v>0.8727129204321985</v>
      </c>
      <c r="U34" s="43" t="s">
        <v>43</v>
      </c>
      <c r="V34" s="43">
        <f>V33/V32</f>
        <v>0.89205188567379801</v>
      </c>
      <c r="W34" s="43">
        <f>W33/W32</f>
        <v>0.88546480674361838</v>
      </c>
      <c r="X34" s="46">
        <f>X33/X32</f>
        <v>0.87269146847843115</v>
      </c>
    </row>
    <row r="35" spans="2:24" ht="17.25" customHeight="1">
      <c r="B35" s="225" t="s">
        <v>46</v>
      </c>
      <c r="C35" s="13" t="s">
        <v>47</v>
      </c>
      <c r="D35" s="48">
        <v>0.38680555555555557</v>
      </c>
      <c r="E35" s="48" t="s">
        <v>43</v>
      </c>
      <c r="F35" s="48" t="s">
        <v>43</v>
      </c>
      <c r="G35" s="48">
        <v>0.25</v>
      </c>
      <c r="H35" s="48">
        <v>0.31467592592592591</v>
      </c>
      <c r="I35" s="48">
        <v>0.3959259259259259</v>
      </c>
      <c r="J35" s="48" t="s">
        <v>43</v>
      </c>
      <c r="K35" s="48" t="s">
        <v>43</v>
      </c>
      <c r="L35" s="48" t="s">
        <v>43</v>
      </c>
      <c r="M35" s="48">
        <v>0.25</v>
      </c>
      <c r="N35" s="48">
        <v>0.16697916666666668</v>
      </c>
      <c r="O35" s="48">
        <v>0.25</v>
      </c>
      <c r="P35" s="47">
        <v>0.70846064814814813</v>
      </c>
      <c r="Q35" s="48" t="s">
        <v>43</v>
      </c>
      <c r="R35" s="48" t="s">
        <v>43</v>
      </c>
      <c r="S35" s="48" t="s">
        <v>43</v>
      </c>
      <c r="T35" s="48">
        <v>0.708587962962963</v>
      </c>
      <c r="U35" s="48" t="s">
        <v>43</v>
      </c>
      <c r="V35" s="48">
        <v>0.70857638888888885</v>
      </c>
      <c r="W35" s="48">
        <v>0.70843750000000005</v>
      </c>
      <c r="X35" s="50">
        <v>0.70833333333333337</v>
      </c>
    </row>
    <row r="36" spans="2:24" ht="17.25" customHeight="1">
      <c r="B36" s="226"/>
      <c r="C36" s="13" t="s">
        <v>48</v>
      </c>
      <c r="D36" s="48">
        <v>0.45277777777777778</v>
      </c>
      <c r="E36" s="48" t="s">
        <v>43</v>
      </c>
      <c r="F36" s="48" t="s">
        <v>43</v>
      </c>
      <c r="G36" s="48">
        <v>0.31144675925925924</v>
      </c>
      <c r="H36" s="48">
        <v>0.37013888888888891</v>
      </c>
      <c r="I36" s="48">
        <v>0.41388888888888886</v>
      </c>
      <c r="J36" s="48" t="s">
        <v>43</v>
      </c>
      <c r="K36" s="48" t="s">
        <v>43</v>
      </c>
      <c r="L36" s="48" t="s">
        <v>43</v>
      </c>
      <c r="M36" s="48">
        <v>0.43125000000000002</v>
      </c>
      <c r="N36" s="48">
        <v>0.41190972222222222</v>
      </c>
      <c r="O36" s="48">
        <v>0.40491898148148148</v>
      </c>
      <c r="P36" s="47">
        <v>0.82499999999999996</v>
      </c>
      <c r="Q36" s="48" t="s">
        <v>43</v>
      </c>
      <c r="R36" s="48" t="s">
        <v>43</v>
      </c>
      <c r="S36" s="48" t="s">
        <v>43</v>
      </c>
      <c r="T36" s="48">
        <v>0.90074074074074073</v>
      </c>
      <c r="U36" s="48" t="s">
        <v>43</v>
      </c>
      <c r="V36" s="48">
        <v>0.8881944444444444</v>
      </c>
      <c r="W36" s="48">
        <v>0.98055555555555551</v>
      </c>
      <c r="X36" s="50">
        <v>0.98128472222222218</v>
      </c>
    </row>
    <row r="37" spans="2:24" ht="17.25" customHeight="1">
      <c r="B37" s="226" t="s">
        <v>54</v>
      </c>
      <c r="C37" s="227"/>
      <c r="D37" s="64">
        <v>17</v>
      </c>
      <c r="E37" s="64" t="s">
        <v>43</v>
      </c>
      <c r="F37" s="64" t="s">
        <v>43</v>
      </c>
      <c r="G37" s="64">
        <v>11.5</v>
      </c>
      <c r="H37" s="64">
        <v>6</v>
      </c>
      <c r="I37" s="64">
        <v>6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4</v>
      </c>
      <c r="W37" s="64">
        <v>3.25</v>
      </c>
      <c r="X37" s="67">
        <v>3.4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0293E-ABDF-497D-9422-92E0ABD043C5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pane="bottomLeft" activeCell="O41" sqref="O41"/>
      <selection activeCell="O41" sqref="O41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SUM(F5:F208)</f>
        <v>107532</v>
      </c>
      <c r="E1" s="94" t="s">
        <v>4</v>
      </c>
      <c r="F1" s="95">
        <f>SUM(G5:G208)</f>
        <v>2150401.0499999998</v>
      </c>
      <c r="G1" s="96" t="s">
        <v>85</v>
      </c>
      <c r="H1" s="97">
        <f>L21+L38+L55+L72+L89+L106+L123+L140+L157+L174+L191+L208</f>
        <v>80.733333333333334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46009</v>
      </c>
      <c r="B2" s="353"/>
      <c r="C2" s="98" t="s">
        <v>41</v>
      </c>
      <c r="D2" s="99">
        <f>AVERAGE(N21,N38,N55,N72,N89,N106,N123,N140,N157,N174,N191,N208)</f>
        <v>583.75745356432992</v>
      </c>
      <c r="E2" s="99" t="s">
        <v>92</v>
      </c>
      <c r="F2" s="100">
        <f>F1/D1</f>
        <v>19.997777870773348</v>
      </c>
      <c r="G2" s="101" t="s">
        <v>93</v>
      </c>
      <c r="H2" s="102">
        <f>COUNT(H5:H208)</f>
        <v>2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02" t="s">
        <v>243</v>
      </c>
      <c r="B5" s="106" t="s">
        <v>116</v>
      </c>
      <c r="C5" s="402" t="s">
        <v>120</v>
      </c>
      <c r="D5" s="403"/>
      <c r="E5" s="107">
        <v>29.85</v>
      </c>
      <c r="F5" s="108">
        <v>2401</v>
      </c>
      <c r="G5" s="109">
        <f t="shared" ref="G5:G6" si="0">E5*F5</f>
        <v>71669.850000000006</v>
      </c>
      <c r="H5" s="26"/>
      <c r="I5" s="110">
        <v>17</v>
      </c>
      <c r="J5" s="111">
        <v>3600</v>
      </c>
      <c r="K5" s="112">
        <f t="shared" ref="K5:K6" si="1">J5/I5</f>
        <v>211.76470588235293</v>
      </c>
      <c r="L5" s="113">
        <v>17</v>
      </c>
      <c r="M5" s="111">
        <f>F5/V5*60</f>
        <v>3117.0573386224323</v>
      </c>
      <c r="N5" s="112">
        <f>M5/L5</f>
        <v>183.35631403661367</v>
      </c>
      <c r="O5" s="114">
        <f>L5-I5</f>
        <v>0</v>
      </c>
      <c r="P5" s="115">
        <f>N5-K5</f>
        <v>-28.40839184573926</v>
      </c>
      <c r="Q5" s="116">
        <f>N5/K5</f>
        <v>0.86584926072845347</v>
      </c>
      <c r="R5" s="309">
        <f>Q21</f>
        <v>0.86578614528389053</v>
      </c>
      <c r="S5" s="47">
        <v>0.38680555555555557</v>
      </c>
      <c r="T5" s="48">
        <v>0.41890046296296296</v>
      </c>
      <c r="U5" s="117">
        <v>4.9500000000000544</v>
      </c>
      <c r="V5" s="118">
        <v>46.21666666666664</v>
      </c>
      <c r="W5" s="103"/>
      <c r="X5" s="104"/>
      <c r="Y5" s="311"/>
      <c r="Z5" s="405"/>
      <c r="AA5" s="204">
        <f>M5-J5</f>
        <v>-482.94266137756767</v>
      </c>
      <c r="AB5" s="143">
        <f>M5/J5</f>
        <v>0.86584926072845347</v>
      </c>
      <c r="AC5" s="384">
        <f>AB21</f>
        <v>0.86578614528389053</v>
      </c>
    </row>
    <row r="6" spans="1:29" ht="15.75" customHeight="1">
      <c r="A6" s="303"/>
      <c r="B6" s="106" t="s">
        <v>116</v>
      </c>
      <c r="C6" s="402" t="s">
        <v>121</v>
      </c>
      <c r="D6" s="403"/>
      <c r="E6" s="107">
        <v>29.52</v>
      </c>
      <c r="F6" s="108">
        <v>2263</v>
      </c>
      <c r="G6" s="109">
        <f t="shared" si="0"/>
        <v>66803.759999999995</v>
      </c>
      <c r="H6" s="26"/>
      <c r="I6" s="110">
        <v>17</v>
      </c>
      <c r="J6" s="111">
        <v>3600</v>
      </c>
      <c r="K6" s="112">
        <f t="shared" si="1"/>
        <v>211.76470588235293</v>
      </c>
      <c r="L6" s="113">
        <v>17</v>
      </c>
      <c r="M6" s="111">
        <f>F6/V6*60</f>
        <v>3116.6029074215789</v>
      </c>
      <c r="N6" s="112">
        <f>M6/L6</f>
        <v>183.32958278950466</v>
      </c>
      <c r="O6" s="114">
        <f>L6-I6</f>
        <v>0</v>
      </c>
      <c r="P6" s="115">
        <f>N6-K6</f>
        <v>-28.435123092848272</v>
      </c>
      <c r="Q6" s="116">
        <f>N6/K6</f>
        <v>0.86572302983932758</v>
      </c>
      <c r="R6" s="309"/>
      <c r="S6" s="47">
        <v>0.42252314814814818</v>
      </c>
      <c r="T6" s="48">
        <v>0.45277777777777778</v>
      </c>
      <c r="U6" s="117">
        <v>5.2166666666667094</v>
      </c>
      <c r="V6" s="118">
        <v>43.566666666666627</v>
      </c>
      <c r="W6" s="119"/>
      <c r="X6" s="123"/>
      <c r="Y6" s="300"/>
      <c r="Z6" s="404"/>
      <c r="AA6" s="124">
        <f>M6-J6</f>
        <v>-483.39709257842105</v>
      </c>
      <c r="AB6" s="116">
        <f>M6/J6</f>
        <v>0.86572302983932747</v>
      </c>
      <c r="AC6" s="380"/>
    </row>
    <row r="7" spans="1:29" ht="15.75" customHeight="1">
      <c r="A7" s="303"/>
      <c r="B7" s="106"/>
      <c r="C7" s="402"/>
      <c r="D7" s="403"/>
      <c r="E7" s="107"/>
      <c r="F7" s="108"/>
      <c r="G7" s="109"/>
      <c r="H7" s="26"/>
      <c r="I7" s="110"/>
      <c r="J7" s="111"/>
      <c r="K7" s="112"/>
      <c r="L7" s="113"/>
      <c r="M7" s="111"/>
      <c r="N7" s="112"/>
      <c r="O7" s="114"/>
      <c r="P7" s="115"/>
      <c r="Q7" s="116"/>
      <c r="R7" s="309"/>
      <c r="S7" s="47"/>
      <c r="T7" s="48"/>
      <c r="U7" s="117"/>
      <c r="V7" s="118"/>
      <c r="W7" s="119"/>
      <c r="X7" s="123"/>
      <c r="Y7" s="300"/>
      <c r="Z7" s="404"/>
      <c r="AA7" s="124"/>
      <c r="AB7" s="116"/>
      <c r="AC7" s="380"/>
    </row>
    <row r="8" spans="1:29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300"/>
      <c r="Z8" s="404"/>
      <c r="AA8" s="124"/>
      <c r="AB8" s="116"/>
      <c r="AC8" s="380"/>
    </row>
    <row r="9" spans="1:29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300"/>
      <c r="Z9" s="404"/>
      <c r="AA9" s="124"/>
      <c r="AB9" s="116"/>
      <c r="AC9" s="380"/>
    </row>
    <row r="10" spans="1:29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300"/>
      <c r="Z10" s="404"/>
      <c r="AA10" s="124"/>
      <c r="AB10" s="116"/>
      <c r="AC10" s="380"/>
    </row>
    <row r="11" spans="1:29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300"/>
      <c r="Z11" s="404"/>
      <c r="AA11" s="124"/>
      <c r="AB11" s="116"/>
      <c r="AC11" s="380"/>
    </row>
    <row r="12" spans="1:29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300"/>
      <c r="Z12" s="404"/>
      <c r="AA12" s="124"/>
      <c r="AB12" s="116"/>
      <c r="AC12" s="380"/>
    </row>
    <row r="13" spans="1:29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300"/>
      <c r="Z13" s="404"/>
      <c r="AA13" s="124"/>
      <c r="AB13" s="116"/>
      <c r="AC13" s="380"/>
    </row>
    <row r="14" spans="1:29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300"/>
      <c r="Z14" s="404"/>
      <c r="AA14" s="124"/>
      <c r="AB14" s="116"/>
      <c r="AC14" s="380"/>
    </row>
    <row r="15" spans="1:29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300"/>
      <c r="Z15" s="404"/>
      <c r="AA15" s="124"/>
      <c r="AB15" s="116"/>
      <c r="AC15" s="380"/>
    </row>
    <row r="16" spans="1:29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300"/>
      <c r="Z16" s="404"/>
      <c r="AA16" s="124"/>
      <c r="AB16" s="116"/>
      <c r="AC16" s="380"/>
    </row>
    <row r="17" spans="1:29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300"/>
      <c r="Z17" s="404"/>
      <c r="AA17" s="124"/>
      <c r="AB17" s="116"/>
      <c r="AC17" s="380"/>
    </row>
    <row r="18" spans="1:29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300"/>
      <c r="Z18" s="404"/>
      <c r="AA18" s="124"/>
      <c r="AB18" s="116"/>
      <c r="AC18" s="380"/>
    </row>
    <row r="19" spans="1:29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300"/>
      <c r="Z19" s="404"/>
      <c r="AA19" s="124"/>
      <c r="AB19" s="116"/>
      <c r="AC19" s="380"/>
    </row>
    <row r="20" spans="1:29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404"/>
      <c r="AA20" s="124"/>
      <c r="AB20" s="116"/>
      <c r="AC20" s="380"/>
    </row>
    <row r="21" spans="1:29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</v>
      </c>
      <c r="J21" s="148">
        <f t="shared" si="2"/>
        <v>3600</v>
      </c>
      <c r="K21" s="149">
        <f t="shared" ref="K21" si="3">J21/I21</f>
        <v>211.76470588235293</v>
      </c>
      <c r="L21" s="147">
        <f t="shared" ref="L21:M21" si="4">AVERAGE(L5:L20)</f>
        <v>17</v>
      </c>
      <c r="M21" s="148">
        <f t="shared" si="4"/>
        <v>3116.8301230220059</v>
      </c>
      <c r="N21" s="149">
        <f>M21/L21</f>
        <v>183.34294841305916</v>
      </c>
      <c r="O21" s="150">
        <f>L21-I21</f>
        <v>0</v>
      </c>
      <c r="P21" s="151">
        <f>N21-K21</f>
        <v>-28.421757469293766</v>
      </c>
      <c r="Q21" s="152">
        <f>N21/K21</f>
        <v>0.86578614528389053</v>
      </c>
      <c r="R21" s="310"/>
      <c r="S21" s="153">
        <f>S5</f>
        <v>0.38680555555555557</v>
      </c>
      <c r="T21" s="154">
        <f>INDEX(T5:T20,COUNTA(T5:T20))</f>
        <v>0.45277777777777778</v>
      </c>
      <c r="U21" s="155"/>
      <c r="V21" s="155"/>
      <c r="W21" s="156"/>
      <c r="X21" s="157"/>
      <c r="Y21" s="296"/>
      <c r="Z21" s="406"/>
      <c r="AA21" s="223">
        <f>M21-J21</f>
        <v>-483.16987697799414</v>
      </c>
      <c r="AB21" s="159">
        <f>M21/J21</f>
        <v>0.86578614528389053</v>
      </c>
      <c r="AC21" s="381"/>
    </row>
    <row r="22" spans="1:29" ht="15.75" customHeight="1">
      <c r="A22" s="316" t="s">
        <v>115</v>
      </c>
      <c r="B22" s="161" t="s">
        <v>116</v>
      </c>
      <c r="C22" s="306" t="s">
        <v>122</v>
      </c>
      <c r="D22" s="307"/>
      <c r="E22" s="162">
        <v>25.64</v>
      </c>
      <c r="F22" s="103">
        <v>1473</v>
      </c>
      <c r="G22" s="163">
        <f t="shared" ref="G22:G23" si="5">E22*F22</f>
        <v>37767.72</v>
      </c>
      <c r="H22" s="164"/>
      <c r="I22" s="165">
        <v>11</v>
      </c>
      <c r="J22" s="166">
        <v>3600</v>
      </c>
      <c r="K22" s="167">
        <f>J22/I22</f>
        <v>327.27272727272725</v>
      </c>
      <c r="L22" s="168">
        <v>11</v>
      </c>
      <c r="M22" s="166">
        <f>F22/V22*60</f>
        <v>3147.0623145400632</v>
      </c>
      <c r="N22" s="167">
        <f>M22/L22</f>
        <v>286.09657404909666</v>
      </c>
      <c r="O22" s="169">
        <f>L22-I22</f>
        <v>0</v>
      </c>
      <c r="P22" s="170">
        <f>N22-K22</f>
        <v>-41.176153223630592</v>
      </c>
      <c r="Q22" s="171">
        <f>N22/K22</f>
        <v>0.87418397626112876</v>
      </c>
      <c r="R22" s="308">
        <f>Q38</f>
        <v>0.86875314763792377</v>
      </c>
      <c r="S22" s="172">
        <v>0.25</v>
      </c>
      <c r="T22" s="173">
        <v>0.26950231481481479</v>
      </c>
      <c r="U22" s="174"/>
      <c r="V22" s="175">
        <v>28.0833333333333</v>
      </c>
      <c r="W22" s="176"/>
      <c r="X22" s="177"/>
      <c r="Y22" s="311"/>
      <c r="Z22" s="312"/>
      <c r="AA22" s="121">
        <f>M22-J22</f>
        <v>-452.9376854599368</v>
      </c>
      <c r="AB22" s="171">
        <f>M22/J22</f>
        <v>0.87418397626112865</v>
      </c>
      <c r="AC22" s="313">
        <f>AB38</f>
        <v>0.86875314763792377</v>
      </c>
    </row>
    <row r="23" spans="1:29" ht="15.75" customHeight="1">
      <c r="A23" s="317"/>
      <c r="B23" s="106" t="s">
        <v>118</v>
      </c>
      <c r="C23" s="298" t="s">
        <v>119</v>
      </c>
      <c r="D23" s="299"/>
      <c r="E23" s="107">
        <v>28.57</v>
      </c>
      <c r="F23" s="108">
        <v>2874</v>
      </c>
      <c r="G23" s="109">
        <f t="shared" si="5"/>
        <v>82110.180000000008</v>
      </c>
      <c r="H23" s="26"/>
      <c r="I23" s="110">
        <v>12</v>
      </c>
      <c r="J23" s="111">
        <v>3600</v>
      </c>
      <c r="K23" s="112">
        <f t="shared" ref="K23:K40" si="6">J23/I23</f>
        <v>300</v>
      </c>
      <c r="L23" s="113">
        <v>12</v>
      </c>
      <c r="M23" s="111">
        <f>F23/V23*60</f>
        <v>3107.960348452988</v>
      </c>
      <c r="N23" s="112">
        <f>M23/L23</f>
        <v>258.99669570441569</v>
      </c>
      <c r="O23" s="114">
        <f>L23-I23</f>
        <v>0</v>
      </c>
      <c r="P23" s="115">
        <f>N23-K23</f>
        <v>-41.003304295584314</v>
      </c>
      <c r="Q23" s="116">
        <f>N23/K23</f>
        <v>0.8633223190147189</v>
      </c>
      <c r="R23" s="309"/>
      <c r="S23" s="47">
        <v>0.27291666666666664</v>
      </c>
      <c r="T23" s="48">
        <v>0.31144675925925924</v>
      </c>
      <c r="U23" s="117">
        <v>4.9166666666666625</v>
      </c>
      <c r="V23" s="118">
        <v>55.483333333333348</v>
      </c>
      <c r="W23" s="119"/>
      <c r="X23" s="123"/>
      <c r="Y23" s="300"/>
      <c r="Z23" s="301"/>
      <c r="AA23" s="124">
        <f>M23-J23</f>
        <v>-492.039651547012</v>
      </c>
      <c r="AB23" s="116">
        <f>M23/J23</f>
        <v>0.8633223190147189</v>
      </c>
      <c r="AC23" s="314"/>
    </row>
    <row r="24" spans="1:29" ht="15.75" customHeight="1">
      <c r="A24" s="317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23"/>
      <c r="Y24" s="300"/>
      <c r="Z24" s="301"/>
      <c r="AA24" s="124"/>
      <c r="AB24" s="116"/>
      <c r="AC24" s="314"/>
    </row>
    <row r="25" spans="1:29" ht="15.75" customHeight="1">
      <c r="A25" s="317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17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300"/>
      <c r="Z26" s="301"/>
      <c r="AA26" s="124"/>
      <c r="AB26" s="116"/>
      <c r="AC26" s="314"/>
    </row>
    <row r="27" spans="1:29" ht="15.75" customHeight="1">
      <c r="A27" s="317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300"/>
      <c r="Z27" s="301"/>
      <c r="AA27" s="124"/>
      <c r="AB27" s="116"/>
      <c r="AC27" s="314"/>
    </row>
    <row r="28" spans="1:29" ht="15.75" customHeight="1">
      <c r="A28" s="317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17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17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35"/>
      <c r="Y30" s="300"/>
      <c r="Z30" s="301"/>
      <c r="AA30" s="124"/>
      <c r="AB30" s="116"/>
      <c r="AC30" s="314"/>
    </row>
    <row r="31" spans="1:29" ht="15.75" customHeight="1">
      <c r="A31" s="317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35"/>
      <c r="Y31" s="300"/>
      <c r="Z31" s="301"/>
      <c r="AA31" s="124"/>
      <c r="AB31" s="116"/>
      <c r="AC31" s="314"/>
    </row>
    <row r="32" spans="1:29" ht="15.75" customHeight="1">
      <c r="A32" s="317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35"/>
      <c r="Y32" s="300"/>
      <c r="Z32" s="301"/>
      <c r="AA32" s="124"/>
      <c r="AB32" s="116"/>
      <c r="AC32" s="314"/>
    </row>
    <row r="33" spans="1:29" ht="15.75" customHeight="1">
      <c r="A33" s="317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35"/>
      <c r="Y33" s="300"/>
      <c r="Z33" s="301"/>
      <c r="AA33" s="124"/>
      <c r="AB33" s="116"/>
      <c r="AC33" s="314"/>
    </row>
    <row r="34" spans="1:29" ht="15.75" customHeight="1">
      <c r="A34" s="317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35"/>
      <c r="Y34" s="300"/>
      <c r="Z34" s="301"/>
      <c r="AA34" s="124"/>
      <c r="AB34" s="116"/>
      <c r="AC34" s="314"/>
    </row>
    <row r="35" spans="1:29" ht="15.75" customHeight="1">
      <c r="A35" s="317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35"/>
      <c r="Y35" s="300"/>
      <c r="Z35" s="301"/>
      <c r="AA35" s="124"/>
      <c r="AB35" s="116"/>
      <c r="AC35" s="314"/>
    </row>
    <row r="36" spans="1:29" ht="15.75" customHeight="1">
      <c r="A36" s="317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35"/>
      <c r="Y36" s="300"/>
      <c r="Z36" s="301"/>
      <c r="AA36" s="124"/>
      <c r="AB36" s="116"/>
      <c r="AC36" s="314"/>
    </row>
    <row r="37" spans="1:29" ht="15.75" customHeight="1">
      <c r="A37" s="317"/>
      <c r="B37" s="178"/>
      <c r="C37" s="298"/>
      <c r="D37" s="299"/>
      <c r="E37" s="179"/>
      <c r="F37" s="13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11.5</v>
      </c>
      <c r="J38" s="148">
        <f t="shared" si="7"/>
        <v>3600</v>
      </c>
      <c r="K38" s="149">
        <f t="shared" ref="K38" si="8">J38/I38</f>
        <v>313.04347826086956</v>
      </c>
      <c r="L38" s="147">
        <f t="shared" ref="L38:M38" si="9">AVERAGE(L22:L37)</f>
        <v>11.5</v>
      </c>
      <c r="M38" s="148">
        <f t="shared" si="9"/>
        <v>3127.5113314965256</v>
      </c>
      <c r="N38" s="149">
        <f>M38/L38</f>
        <v>271.9575070866544</v>
      </c>
      <c r="O38" s="150">
        <f>L38-I38</f>
        <v>0</v>
      </c>
      <c r="P38" s="151">
        <f>N38-K38</f>
        <v>-41.08597117421516</v>
      </c>
      <c r="Q38" s="152">
        <f>N38/K38</f>
        <v>0.86875314763792377</v>
      </c>
      <c r="R38" s="310"/>
      <c r="S38" s="153">
        <f>S22</f>
        <v>0.25</v>
      </c>
      <c r="T38" s="154">
        <f>INDEX(T22:T37,COUNTA(T22:T37))</f>
        <v>0.31144675925925924</v>
      </c>
      <c r="U38" s="155"/>
      <c r="V38" s="181"/>
      <c r="W38" s="182"/>
      <c r="X38" s="149"/>
      <c r="Y38" s="296"/>
      <c r="Z38" s="297"/>
      <c r="AA38" s="183">
        <f>M38-J38</f>
        <v>-472.4886685034744</v>
      </c>
      <c r="AB38" s="152">
        <f>M38/J38</f>
        <v>0.86875314763792377</v>
      </c>
      <c r="AC38" s="315"/>
    </row>
    <row r="39" spans="1:29" ht="15.75" customHeight="1">
      <c r="A39" s="302" t="s">
        <v>125</v>
      </c>
      <c r="B39" s="120" t="s">
        <v>116</v>
      </c>
      <c r="C39" s="306" t="s">
        <v>126</v>
      </c>
      <c r="D39" s="307"/>
      <c r="E39" s="162">
        <v>14.03</v>
      </c>
      <c r="F39" s="103">
        <v>1422</v>
      </c>
      <c r="G39" s="163">
        <f t="shared" ref="G39:G40" si="10">E39*F39</f>
        <v>19950.66</v>
      </c>
      <c r="H39" s="164"/>
      <c r="I39" s="165">
        <v>6</v>
      </c>
      <c r="J39" s="166">
        <v>2600</v>
      </c>
      <c r="K39" s="167">
        <f>J39/I39</f>
        <v>433.33333333333331</v>
      </c>
      <c r="L39" s="168">
        <v>6</v>
      </c>
      <c r="M39" s="166">
        <f>F39/V39*60</f>
        <v>2314.2857142857119</v>
      </c>
      <c r="N39" s="167">
        <f>M39/L39</f>
        <v>385.71428571428532</v>
      </c>
      <c r="O39" s="169">
        <f>L39-I39</f>
        <v>0</v>
      </c>
      <c r="P39" s="170">
        <f>N39-K39</f>
        <v>-47.61904761904799</v>
      </c>
      <c r="Q39" s="171">
        <f>N39/K39</f>
        <v>0.89010989010988928</v>
      </c>
      <c r="R39" s="308">
        <f>Q55</f>
        <v>0.89002221183072161</v>
      </c>
      <c r="S39" s="172">
        <v>0.31467592592592591</v>
      </c>
      <c r="T39" s="173">
        <v>0.34027777777777779</v>
      </c>
      <c r="U39" s="174"/>
      <c r="V39" s="175">
        <v>36.866666666666703</v>
      </c>
      <c r="W39" s="173"/>
      <c r="X39" s="184"/>
      <c r="Y39" s="311"/>
      <c r="Z39" s="312"/>
      <c r="AA39" s="121">
        <f>M39-J39</f>
        <v>-285.71428571428805</v>
      </c>
      <c r="AB39" s="171">
        <f>M39/J39</f>
        <v>0.89010989010988917</v>
      </c>
      <c r="AC39" s="313">
        <f>AB55</f>
        <v>0.8900222118307215</v>
      </c>
    </row>
    <row r="40" spans="1:29" ht="15.75" customHeight="1">
      <c r="A40" s="303"/>
      <c r="B40" s="106" t="s">
        <v>116</v>
      </c>
      <c r="C40" s="298" t="s">
        <v>127</v>
      </c>
      <c r="D40" s="299"/>
      <c r="E40" s="107">
        <v>14.49</v>
      </c>
      <c r="F40" s="108">
        <v>1450</v>
      </c>
      <c r="G40" s="109">
        <f t="shared" si="10"/>
        <v>21010.5</v>
      </c>
      <c r="H40" s="26"/>
      <c r="I40" s="110">
        <v>6</v>
      </c>
      <c r="J40" s="111">
        <v>2600</v>
      </c>
      <c r="K40" s="112">
        <f t="shared" si="6"/>
        <v>433.33333333333331</v>
      </c>
      <c r="L40" s="113">
        <v>6</v>
      </c>
      <c r="M40" s="111">
        <f>F40/V40*60</f>
        <v>2313.8297872340399</v>
      </c>
      <c r="N40" s="112">
        <f>M40/L40</f>
        <v>385.63829787233999</v>
      </c>
      <c r="O40" s="114">
        <f>L40-I40</f>
        <v>0</v>
      </c>
      <c r="P40" s="115">
        <f>N40-K40</f>
        <v>-47.695035460993324</v>
      </c>
      <c r="Q40" s="116">
        <f>N40/K40</f>
        <v>0.88993453355155383</v>
      </c>
      <c r="R40" s="309"/>
      <c r="S40" s="47">
        <v>0.34402777777777777</v>
      </c>
      <c r="T40" s="48">
        <v>0.37013888888888891</v>
      </c>
      <c r="U40" s="117">
        <v>5.3999999999999648</v>
      </c>
      <c r="V40" s="118">
        <v>37.600000000000044</v>
      </c>
      <c r="W40" s="119"/>
      <c r="X40" s="13"/>
      <c r="Y40" s="300"/>
      <c r="Z40" s="301"/>
      <c r="AA40" s="124">
        <f>M40-J40</f>
        <v>-286.17021276596006</v>
      </c>
      <c r="AB40" s="116">
        <f>M40/J40</f>
        <v>0.88993453355155383</v>
      </c>
      <c r="AC40" s="314"/>
    </row>
    <row r="41" spans="1:29" ht="15.75" customHeight="1">
      <c r="A41" s="303"/>
      <c r="B41" s="106"/>
      <c r="C41" s="298"/>
      <c r="D41" s="299"/>
      <c r="E41" s="107"/>
      <c r="F41" s="108"/>
      <c r="G41" s="109"/>
      <c r="H41" s="26"/>
      <c r="I41" s="110"/>
      <c r="J41" s="111"/>
      <c r="K41" s="112"/>
      <c r="L41" s="113"/>
      <c r="M41" s="111"/>
      <c r="N41" s="112"/>
      <c r="O41" s="114"/>
      <c r="P41" s="115"/>
      <c r="Q41" s="116"/>
      <c r="R41" s="309"/>
      <c r="S41" s="47"/>
      <c r="T41" s="48"/>
      <c r="U41" s="117"/>
      <c r="V41" s="118"/>
      <c r="W41" s="119"/>
      <c r="X41" s="13"/>
      <c r="Y41" s="300"/>
      <c r="Z41" s="301"/>
      <c r="AA41" s="124"/>
      <c r="AB41" s="116"/>
      <c r="AC41" s="314"/>
    </row>
    <row r="42" spans="1:29" ht="15.75" customHeight="1">
      <c r="A42" s="303"/>
      <c r="B42" s="106"/>
      <c r="C42" s="298"/>
      <c r="D42" s="299"/>
      <c r="E42" s="107"/>
      <c r="F42" s="108"/>
      <c r="G42" s="109"/>
      <c r="H42" s="26"/>
      <c r="I42" s="110"/>
      <c r="J42" s="111"/>
      <c r="K42" s="112"/>
      <c r="L42" s="113"/>
      <c r="M42" s="111"/>
      <c r="N42" s="112"/>
      <c r="O42" s="114"/>
      <c r="P42" s="115"/>
      <c r="Q42" s="116"/>
      <c r="R42" s="309"/>
      <c r="S42" s="47"/>
      <c r="T42" s="48"/>
      <c r="U42" s="117"/>
      <c r="V42" s="118"/>
      <c r="W42" s="119"/>
      <c r="X42" s="123"/>
      <c r="Y42" s="300"/>
      <c r="Z42" s="301"/>
      <c r="AA42" s="124"/>
      <c r="AB42" s="116"/>
      <c r="AC42" s="314"/>
    </row>
    <row r="43" spans="1:29" ht="15.75" customHeight="1">
      <c r="A43" s="304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3"/>
      <c r="Y43" s="300"/>
      <c r="Z43" s="301"/>
      <c r="AA43" s="124"/>
      <c r="AB43" s="116"/>
      <c r="AC43" s="314"/>
    </row>
    <row r="44" spans="1:29" ht="15.75" customHeight="1">
      <c r="A44" s="304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50"/>
      <c r="Y44" s="300"/>
      <c r="Z44" s="301"/>
      <c r="AA44" s="124"/>
      <c r="AB44" s="116"/>
      <c r="AC44" s="314"/>
    </row>
    <row r="45" spans="1:29" ht="15.75" customHeight="1">
      <c r="A45" s="304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04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04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41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04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41"/>
      <c r="W48" s="134"/>
      <c r="X48" s="135"/>
      <c r="Y48" s="300"/>
      <c r="Z48" s="301"/>
      <c r="AA48" s="124"/>
      <c r="AB48" s="116"/>
      <c r="AC48" s="314"/>
    </row>
    <row r="49" spans="1:29" ht="15.75" customHeight="1">
      <c r="A49" s="304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41"/>
      <c r="W49" s="134"/>
      <c r="X49" s="135"/>
      <c r="Y49" s="300"/>
      <c r="Z49" s="301"/>
      <c r="AA49" s="124"/>
      <c r="AB49" s="116"/>
      <c r="AC49" s="314"/>
    </row>
    <row r="50" spans="1:29" ht="15.75" customHeight="1">
      <c r="A50" s="304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41"/>
      <c r="W50" s="134"/>
      <c r="X50" s="135"/>
      <c r="Y50" s="300"/>
      <c r="Z50" s="301"/>
      <c r="AA50" s="124"/>
      <c r="AB50" s="116"/>
      <c r="AC50" s="314"/>
    </row>
    <row r="51" spans="1:29" ht="15.75" customHeight="1">
      <c r="A51" s="304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41"/>
      <c r="W51" s="134"/>
      <c r="X51" s="135"/>
      <c r="Y51" s="300"/>
      <c r="Z51" s="301"/>
      <c r="AA51" s="124"/>
      <c r="AB51" s="116"/>
      <c r="AC51" s="314"/>
    </row>
    <row r="52" spans="1:29" ht="15.75" customHeight="1">
      <c r="A52" s="304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41"/>
      <c r="W52" s="134"/>
      <c r="X52" s="135"/>
      <c r="Y52" s="300"/>
      <c r="Z52" s="301"/>
      <c r="AA52" s="124"/>
      <c r="AB52" s="116"/>
      <c r="AC52" s="314"/>
    </row>
    <row r="53" spans="1:29" ht="15.75" customHeight="1">
      <c r="A53" s="304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41"/>
      <c r="W53" s="134"/>
      <c r="X53" s="135"/>
      <c r="Y53" s="300"/>
      <c r="Z53" s="301"/>
      <c r="AA53" s="124"/>
      <c r="AB53" s="116"/>
      <c r="AC53" s="314"/>
    </row>
    <row r="54" spans="1:29" ht="15.75" customHeight="1">
      <c r="A54" s="304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1">AVERAGE(I39:I54)</f>
        <v>6</v>
      </c>
      <c r="J55" s="148">
        <f t="shared" si="11"/>
        <v>2600</v>
      </c>
      <c r="K55" s="149">
        <f t="shared" ref="K55:K56" si="12">J55/I55</f>
        <v>433.33333333333331</v>
      </c>
      <c r="L55" s="147">
        <f t="shared" ref="L55:M55" si="13">AVERAGE(L39:L54)</f>
        <v>6</v>
      </c>
      <c r="M55" s="148">
        <f t="shared" si="13"/>
        <v>2314.0577507598759</v>
      </c>
      <c r="N55" s="149">
        <f>M55/L55</f>
        <v>385.67629179331266</v>
      </c>
      <c r="O55" s="150">
        <f>L55-I55</f>
        <v>0</v>
      </c>
      <c r="P55" s="151">
        <f>N55-K55</f>
        <v>-47.657041540020657</v>
      </c>
      <c r="Q55" s="152">
        <f>N55/K55</f>
        <v>0.89002221183072161</v>
      </c>
      <c r="R55" s="310"/>
      <c r="S55" s="153">
        <f>S39</f>
        <v>0.31467592592592591</v>
      </c>
      <c r="T55" s="154">
        <f>INDEX(T39:T54,COUNTA(T39:T54))</f>
        <v>0.37013888888888891</v>
      </c>
      <c r="U55" s="155"/>
      <c r="V55" s="181"/>
      <c r="W55" s="182"/>
      <c r="X55" s="149"/>
      <c r="Y55" s="296"/>
      <c r="Z55" s="297"/>
      <c r="AA55" s="183">
        <f>M55-J55</f>
        <v>-285.94224924012406</v>
      </c>
      <c r="AB55" s="152">
        <f>M55/J55</f>
        <v>0.8900222118307215</v>
      </c>
      <c r="AC55" s="315"/>
    </row>
    <row r="56" spans="1:29" ht="15.75" customHeight="1">
      <c r="A56" s="316" t="s">
        <v>251</v>
      </c>
      <c r="B56" s="106" t="s">
        <v>116</v>
      </c>
      <c r="C56" s="298" t="s">
        <v>117</v>
      </c>
      <c r="D56" s="299"/>
      <c r="E56" s="107">
        <v>19.7</v>
      </c>
      <c r="F56" s="108">
        <v>970</v>
      </c>
      <c r="G56" s="109">
        <f t="shared" ref="G56" si="14">E56*F56</f>
        <v>19109</v>
      </c>
      <c r="H56" s="26"/>
      <c r="I56" s="110">
        <v>6</v>
      </c>
      <c r="J56" s="111">
        <v>2500</v>
      </c>
      <c r="K56" s="112">
        <f t="shared" si="12"/>
        <v>416.66666666666669</v>
      </c>
      <c r="L56" s="113">
        <v>6</v>
      </c>
      <c r="M56" s="111">
        <f>F56/V56*60</f>
        <v>2250.0000000000005</v>
      </c>
      <c r="N56" s="112">
        <f>M56/L56</f>
        <v>375.00000000000006</v>
      </c>
      <c r="O56" s="114">
        <f>L56-I56</f>
        <v>0</v>
      </c>
      <c r="P56" s="115">
        <f>N56-K56</f>
        <v>-41.666666666666629</v>
      </c>
      <c r="Q56" s="116">
        <f>N56/K56</f>
        <v>0.90000000000000013</v>
      </c>
      <c r="R56" s="308">
        <f>Q72</f>
        <v>0.90000000000000013</v>
      </c>
      <c r="S56" s="47">
        <v>0.3959259259259259</v>
      </c>
      <c r="T56" s="48">
        <v>0.41388888888888886</v>
      </c>
      <c r="U56" s="117">
        <v>5.1333333333333098</v>
      </c>
      <c r="V56" s="118">
        <v>25.86666666666666</v>
      </c>
      <c r="W56" s="119"/>
      <c r="X56" s="184"/>
      <c r="Y56" s="311"/>
      <c r="Z56" s="312"/>
      <c r="AA56" s="121">
        <f>M56-J56</f>
        <v>-249.99999999999955</v>
      </c>
      <c r="AB56" s="171">
        <f>M56/J56</f>
        <v>0.90000000000000013</v>
      </c>
      <c r="AC56" s="313">
        <f>AB72</f>
        <v>0.90000000000000013</v>
      </c>
    </row>
    <row r="57" spans="1:29" ht="15.75" customHeight="1">
      <c r="A57" s="317"/>
      <c r="B57" s="106"/>
      <c r="C57" s="298"/>
      <c r="D57" s="299"/>
      <c r="E57" s="107"/>
      <c r="F57" s="108"/>
      <c r="G57" s="109"/>
      <c r="H57" s="26"/>
      <c r="I57" s="110"/>
      <c r="J57" s="111"/>
      <c r="K57" s="112"/>
      <c r="L57" s="113"/>
      <c r="M57" s="111"/>
      <c r="N57" s="112"/>
      <c r="O57" s="114"/>
      <c r="P57" s="115"/>
      <c r="Q57" s="116"/>
      <c r="R57" s="309"/>
      <c r="S57" s="47"/>
      <c r="T57" s="48"/>
      <c r="U57" s="117"/>
      <c r="V57" s="118"/>
      <c r="W57" s="119"/>
      <c r="X57" s="13"/>
      <c r="Y57" s="300"/>
      <c r="Z57" s="301"/>
      <c r="AA57" s="124"/>
      <c r="AB57" s="116"/>
      <c r="AC57" s="314"/>
    </row>
    <row r="58" spans="1:29" ht="15.75" customHeight="1">
      <c r="A58" s="317"/>
      <c r="B58" s="106"/>
      <c r="C58" s="298"/>
      <c r="D58" s="299"/>
      <c r="E58" s="107"/>
      <c r="F58" s="108"/>
      <c r="G58" s="109"/>
      <c r="H58" s="26"/>
      <c r="I58" s="110"/>
      <c r="J58" s="111"/>
      <c r="K58" s="112"/>
      <c r="L58" s="113"/>
      <c r="M58" s="111"/>
      <c r="N58" s="112"/>
      <c r="O58" s="114"/>
      <c r="P58" s="115"/>
      <c r="Q58" s="116"/>
      <c r="R58" s="309"/>
      <c r="S58" s="47"/>
      <c r="T58" s="48"/>
      <c r="U58" s="117"/>
      <c r="V58" s="118"/>
      <c r="W58" s="119"/>
      <c r="X58" s="123"/>
      <c r="Y58" s="300"/>
      <c r="Z58" s="301"/>
      <c r="AA58" s="124"/>
      <c r="AB58" s="116"/>
      <c r="AC58" s="314"/>
    </row>
    <row r="59" spans="1:29" ht="15.75" customHeight="1">
      <c r="A59" s="317"/>
      <c r="B59" s="106"/>
      <c r="C59" s="298"/>
      <c r="D59" s="299"/>
      <c r="E59" s="107"/>
      <c r="F59" s="108"/>
      <c r="G59" s="109"/>
      <c r="H59" s="26"/>
      <c r="I59" s="110"/>
      <c r="J59" s="111"/>
      <c r="K59" s="112"/>
      <c r="L59" s="113"/>
      <c r="M59" s="111"/>
      <c r="N59" s="112"/>
      <c r="O59" s="114"/>
      <c r="P59" s="115"/>
      <c r="Q59" s="116"/>
      <c r="R59" s="309"/>
      <c r="S59" s="47"/>
      <c r="T59" s="48"/>
      <c r="U59" s="117"/>
      <c r="V59" s="118"/>
      <c r="W59" s="119"/>
      <c r="X59" s="13"/>
      <c r="Y59" s="300"/>
      <c r="Z59" s="301"/>
      <c r="AA59" s="124"/>
      <c r="AB59" s="116"/>
      <c r="AC59" s="314"/>
    </row>
    <row r="60" spans="1:29" ht="15.75" customHeight="1">
      <c r="A60" s="317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3"/>
      <c r="Y60" s="300"/>
      <c r="Z60" s="301"/>
      <c r="AA60" s="124"/>
      <c r="AB60" s="116"/>
      <c r="AC60" s="314"/>
    </row>
    <row r="61" spans="1:29" ht="15.75" customHeight="1">
      <c r="A61" s="317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3"/>
      <c r="Y61" s="300"/>
      <c r="Z61" s="301"/>
      <c r="AA61" s="124"/>
      <c r="AB61" s="116"/>
      <c r="AC61" s="314"/>
    </row>
    <row r="62" spans="1:29" ht="15.75" customHeight="1">
      <c r="A62" s="317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3"/>
      <c r="Y62" s="300"/>
      <c r="Z62" s="301"/>
      <c r="AA62" s="124"/>
      <c r="AB62" s="116"/>
      <c r="AC62" s="314"/>
    </row>
    <row r="63" spans="1:29" ht="15.75" customHeight="1">
      <c r="A63" s="317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17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3"/>
      <c r="Y64" s="300"/>
      <c r="Z64" s="301"/>
      <c r="AA64" s="124"/>
      <c r="AB64" s="116"/>
      <c r="AC64" s="314"/>
    </row>
    <row r="65" spans="1:29" ht="15.75" customHeight="1">
      <c r="A65" s="317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3"/>
      <c r="Y65" s="300"/>
      <c r="Z65" s="301"/>
      <c r="AA65" s="124"/>
      <c r="AB65" s="116"/>
      <c r="AC65" s="314"/>
    </row>
    <row r="66" spans="1:29" ht="15.75" customHeight="1">
      <c r="A66" s="317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3"/>
      <c r="Y66" s="300"/>
      <c r="Z66" s="301"/>
      <c r="AA66" s="124"/>
      <c r="AB66" s="116"/>
      <c r="AC66" s="314"/>
    </row>
    <row r="67" spans="1:29" ht="15.75" customHeight="1">
      <c r="A67" s="317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3"/>
      <c r="Y67" s="300"/>
      <c r="Z67" s="301"/>
      <c r="AA67" s="124"/>
      <c r="AB67" s="116"/>
      <c r="AC67" s="314"/>
    </row>
    <row r="68" spans="1:29" ht="15.75" customHeight="1">
      <c r="A68" s="317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3"/>
      <c r="Y68" s="300"/>
      <c r="Z68" s="301"/>
      <c r="AA68" s="124"/>
      <c r="AB68" s="116"/>
      <c r="AC68" s="314"/>
    </row>
    <row r="69" spans="1:29" ht="15.75" customHeight="1">
      <c r="A69" s="317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3"/>
      <c r="Y69" s="300"/>
      <c r="Z69" s="301"/>
      <c r="AA69" s="124"/>
      <c r="AB69" s="116"/>
      <c r="AC69" s="314"/>
    </row>
    <row r="70" spans="1:29" ht="15.75" customHeight="1">
      <c r="A70" s="317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3"/>
      <c r="Y70" s="300"/>
      <c r="Z70" s="301"/>
      <c r="AA70" s="124"/>
      <c r="AB70" s="116"/>
      <c r="AC70" s="314"/>
    </row>
    <row r="71" spans="1:29" ht="15.75" customHeight="1">
      <c r="A71" s="317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15">AVERAGE(I56:I71)</f>
        <v>6</v>
      </c>
      <c r="J72" s="148">
        <f t="shared" si="15"/>
        <v>2500</v>
      </c>
      <c r="K72" s="149">
        <f t="shared" ref="K72" si="16">J72/I72</f>
        <v>416.66666666666669</v>
      </c>
      <c r="L72" s="147">
        <f t="shared" ref="L72:M72" si="17">AVERAGE(L56:L71)</f>
        <v>6</v>
      </c>
      <c r="M72" s="148">
        <f t="shared" si="17"/>
        <v>2250.0000000000005</v>
      </c>
      <c r="N72" s="149">
        <f>M72/L72</f>
        <v>375.00000000000006</v>
      </c>
      <c r="O72" s="150">
        <f>L72-I72</f>
        <v>0</v>
      </c>
      <c r="P72" s="151">
        <f>N72-K72</f>
        <v>-41.666666666666629</v>
      </c>
      <c r="Q72" s="152">
        <f>N72/K72</f>
        <v>0.90000000000000013</v>
      </c>
      <c r="R72" s="310"/>
      <c r="S72" s="153">
        <f>S56</f>
        <v>0.3959259259259259</v>
      </c>
      <c r="T72" s="154">
        <f>INDEX(T56:T71,COUNTA(T56:T71))</f>
        <v>0.41388888888888886</v>
      </c>
      <c r="U72" s="155"/>
      <c r="V72" s="181"/>
      <c r="W72" s="182"/>
      <c r="X72" s="149"/>
      <c r="Y72" s="296"/>
      <c r="Z72" s="297"/>
      <c r="AA72" s="183">
        <f>M72-J72</f>
        <v>-249.99999999999955</v>
      </c>
      <c r="AB72" s="152">
        <f>M72/J72</f>
        <v>0.90000000000000013</v>
      </c>
      <c r="AC72" s="315"/>
    </row>
    <row r="73" spans="1:29" ht="15.75" customHeight="1">
      <c r="A73" s="302" t="s">
        <v>128</v>
      </c>
      <c r="B73" s="120" t="s">
        <v>118</v>
      </c>
      <c r="C73" s="306" t="s">
        <v>129</v>
      </c>
      <c r="D73" s="307"/>
      <c r="E73" s="162">
        <v>21.45</v>
      </c>
      <c r="F73" s="103">
        <v>2376</v>
      </c>
      <c r="G73" s="163">
        <f t="shared" ref="G73:G76" si="18">E73*F73</f>
        <v>50965.2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2951.5527950310534</v>
      </c>
      <c r="N73" s="167">
        <f>M73/L73</f>
        <v>737.88819875776335</v>
      </c>
      <c r="O73" s="169">
        <f>L73-I73</f>
        <v>0</v>
      </c>
      <c r="P73" s="170">
        <f>N73-K73</f>
        <v>-87.111801242236652</v>
      </c>
      <c r="Q73" s="171">
        <f>N73/K73</f>
        <v>0.894409937888198</v>
      </c>
      <c r="R73" s="308">
        <f>Q89</f>
        <v>0.89333455166949227</v>
      </c>
      <c r="S73" s="172">
        <v>0.25</v>
      </c>
      <c r="T73" s="173">
        <v>0.28354166666666669</v>
      </c>
      <c r="U73" s="174"/>
      <c r="V73" s="175">
        <v>48.30000000000004</v>
      </c>
      <c r="W73" s="176"/>
      <c r="X73" s="177"/>
      <c r="Y73" s="311"/>
      <c r="Z73" s="312"/>
      <c r="AA73" s="121">
        <f>M73-J73</f>
        <v>-348.44720496894661</v>
      </c>
      <c r="AB73" s="171">
        <f>M73/J73</f>
        <v>0.894409937888198</v>
      </c>
      <c r="AC73" s="313">
        <f>AB89</f>
        <v>0.89333455166949227</v>
      </c>
    </row>
    <row r="74" spans="1:29" ht="15.75" customHeight="1">
      <c r="A74" s="303"/>
      <c r="B74" s="106" t="s">
        <v>118</v>
      </c>
      <c r="C74" s="298" t="s">
        <v>130</v>
      </c>
      <c r="D74" s="299"/>
      <c r="E74" s="107">
        <v>22.28</v>
      </c>
      <c r="F74" s="108">
        <v>1311</v>
      </c>
      <c r="G74" s="109">
        <f t="shared" si="18"/>
        <v>29209.08</v>
      </c>
      <c r="H74" s="26"/>
      <c r="I74" s="110">
        <v>5</v>
      </c>
      <c r="J74" s="111">
        <v>3300</v>
      </c>
      <c r="K74" s="112">
        <f t="shared" ref="K74:K76" si="19">J74/I74</f>
        <v>660</v>
      </c>
      <c r="L74" s="113">
        <v>5</v>
      </c>
      <c r="M74" s="111">
        <f>F74/V74*60</f>
        <v>2949.7499999999955</v>
      </c>
      <c r="N74" s="112">
        <f>M74/L74</f>
        <v>589.94999999999914</v>
      </c>
      <c r="O74" s="114">
        <f>L74-I74</f>
        <v>0</v>
      </c>
      <c r="P74" s="115">
        <f>N74-K74</f>
        <v>-70.050000000000864</v>
      </c>
      <c r="Q74" s="116">
        <f>N74/K74</f>
        <v>0.89386363636363508</v>
      </c>
      <c r="R74" s="309"/>
      <c r="S74" s="47">
        <v>0.28703703703703703</v>
      </c>
      <c r="T74" s="48">
        <v>0.30555555555555558</v>
      </c>
      <c r="U74" s="117">
        <v>5.0333333333332941</v>
      </c>
      <c r="V74" s="118">
        <v>26.666666666666707</v>
      </c>
      <c r="W74" s="119"/>
      <c r="X74" s="123"/>
      <c r="Y74" s="300"/>
      <c r="Z74" s="301"/>
      <c r="AA74" s="124">
        <f>M74-J74</f>
        <v>-350.25000000000455</v>
      </c>
      <c r="AB74" s="116">
        <f>M74/J74</f>
        <v>0.89386363636363497</v>
      </c>
      <c r="AC74" s="314"/>
    </row>
    <row r="75" spans="1:29" ht="15.75" customHeight="1">
      <c r="A75" s="303"/>
      <c r="B75" s="106" t="s">
        <v>118</v>
      </c>
      <c r="C75" s="298" t="s">
        <v>131</v>
      </c>
      <c r="D75" s="299"/>
      <c r="E75" s="107">
        <v>17.89</v>
      </c>
      <c r="F75" s="108">
        <v>3132</v>
      </c>
      <c r="G75" s="109">
        <f t="shared" si="18"/>
        <v>56031.48</v>
      </c>
      <c r="H75" s="26"/>
      <c r="I75" s="110">
        <v>4</v>
      </c>
      <c r="J75" s="111">
        <v>3300</v>
      </c>
      <c r="K75" s="112">
        <f t="shared" si="19"/>
        <v>825</v>
      </c>
      <c r="L75" s="113">
        <v>4</v>
      </c>
      <c r="M75" s="111">
        <f>F75/V75*60</f>
        <v>2948.5355648535588</v>
      </c>
      <c r="N75" s="112">
        <f>M75/L75</f>
        <v>737.13389121338969</v>
      </c>
      <c r="O75" s="114">
        <f>L75-I75</f>
        <v>0</v>
      </c>
      <c r="P75" s="115">
        <f>N75-K75</f>
        <v>-87.866108786610312</v>
      </c>
      <c r="Q75" s="116">
        <f>N75/K75</f>
        <v>0.89349562571319963</v>
      </c>
      <c r="R75" s="309"/>
      <c r="S75" s="47">
        <v>0.30921296296296297</v>
      </c>
      <c r="T75" s="48">
        <v>0.35347222222222219</v>
      </c>
      <c r="U75" s="117">
        <v>5.2666666666666373</v>
      </c>
      <c r="V75" s="118">
        <v>63.733333333333277</v>
      </c>
      <c r="W75" s="119"/>
      <c r="X75" s="123"/>
      <c r="Y75" s="300"/>
      <c r="Z75" s="301"/>
      <c r="AA75" s="124">
        <f>M75-J75</f>
        <v>-351.46443514644125</v>
      </c>
      <c r="AB75" s="116">
        <f>M75/J75</f>
        <v>0.89349562571319963</v>
      </c>
      <c r="AC75" s="314"/>
    </row>
    <row r="76" spans="1:29" ht="15.75" customHeight="1">
      <c r="A76" s="303"/>
      <c r="B76" s="106" t="s">
        <v>118</v>
      </c>
      <c r="C76" s="298" t="s">
        <v>133</v>
      </c>
      <c r="D76" s="299"/>
      <c r="E76" s="107">
        <v>16.66</v>
      </c>
      <c r="F76" s="108">
        <v>5224</v>
      </c>
      <c r="G76" s="109">
        <f t="shared" si="18"/>
        <v>87031.84</v>
      </c>
      <c r="H76" s="26"/>
      <c r="I76" s="110">
        <v>4</v>
      </c>
      <c r="J76" s="111">
        <v>3300</v>
      </c>
      <c r="K76" s="112">
        <f t="shared" si="19"/>
        <v>825</v>
      </c>
      <c r="L76" s="113">
        <v>4</v>
      </c>
      <c r="M76" s="111">
        <f>F76/V76*60</f>
        <v>2942.1777221526909</v>
      </c>
      <c r="N76" s="112">
        <f>M76/L76</f>
        <v>735.54443053817272</v>
      </c>
      <c r="O76" s="114">
        <f>L76-I76</f>
        <v>0</v>
      </c>
      <c r="P76" s="115">
        <f>N76-K76</f>
        <v>-89.455569461827281</v>
      </c>
      <c r="Q76" s="116">
        <f>N76/K76</f>
        <v>0.8915690067129366</v>
      </c>
      <c r="R76" s="309"/>
      <c r="S76" s="47">
        <v>0.35726851851851854</v>
      </c>
      <c r="T76" s="48">
        <v>0.43125000000000002</v>
      </c>
      <c r="U76" s="117">
        <v>5.4666666666667485</v>
      </c>
      <c r="V76" s="118">
        <v>106.53333333333333</v>
      </c>
      <c r="W76" s="119"/>
      <c r="X76" s="123"/>
      <c r="Y76" s="300"/>
      <c r="Z76" s="301"/>
      <c r="AA76" s="124">
        <f>M76-J76</f>
        <v>-357.82227784730912</v>
      </c>
      <c r="AB76" s="116">
        <f>M76/J76</f>
        <v>0.8915690067129366</v>
      </c>
      <c r="AC76" s="314"/>
    </row>
    <row r="77" spans="1:29" ht="15.75" customHeight="1">
      <c r="A77" s="304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04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300"/>
      <c r="Z78" s="301"/>
      <c r="AA78" s="124"/>
      <c r="AB78" s="116"/>
      <c r="AC78" s="314"/>
    </row>
    <row r="79" spans="1:29" ht="15.75" customHeight="1">
      <c r="A79" s="304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04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04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300"/>
      <c r="Z81" s="301"/>
      <c r="AA81" s="124"/>
      <c r="AB81" s="116"/>
      <c r="AC81" s="314"/>
    </row>
    <row r="82" spans="1:29" ht="15.75" customHeight="1">
      <c r="A82" s="304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300"/>
      <c r="Z82" s="301"/>
      <c r="AA82" s="124"/>
      <c r="AB82" s="116"/>
      <c r="AC82" s="314"/>
    </row>
    <row r="83" spans="1:29" ht="15.75" customHeight="1">
      <c r="A83" s="304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300"/>
      <c r="Z83" s="301"/>
      <c r="AA83" s="124"/>
      <c r="AB83" s="116"/>
      <c r="AC83" s="314"/>
    </row>
    <row r="84" spans="1:29" ht="15.75" customHeight="1">
      <c r="A84" s="304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300"/>
      <c r="Z84" s="301"/>
      <c r="AA84" s="124"/>
      <c r="AB84" s="116"/>
      <c r="AC84" s="314"/>
    </row>
    <row r="85" spans="1:29" ht="15.75" customHeight="1">
      <c r="A85" s="304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300"/>
      <c r="Z85" s="301"/>
      <c r="AA85" s="124"/>
      <c r="AB85" s="116"/>
      <c r="AC85" s="314"/>
    </row>
    <row r="86" spans="1:29" ht="15.75" customHeight="1">
      <c r="A86" s="304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300"/>
      <c r="Z86" s="301"/>
      <c r="AA86" s="124"/>
      <c r="AB86" s="116"/>
      <c r="AC86" s="314"/>
    </row>
    <row r="87" spans="1:29" ht="15.75" customHeight="1">
      <c r="A87" s="304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300"/>
      <c r="Z87" s="301"/>
      <c r="AA87" s="124"/>
      <c r="AB87" s="116"/>
      <c r="AC87" s="314"/>
    </row>
    <row r="88" spans="1:29" ht="15.75" customHeight="1">
      <c r="A88" s="304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05"/>
      <c r="B89" s="144" t="s">
        <v>124</v>
      </c>
      <c r="C89" s="295"/>
      <c r="D89" s="295"/>
      <c r="E89" s="145"/>
      <c r="F89" s="105"/>
      <c r="G89" s="146"/>
      <c r="H89" s="75"/>
      <c r="I89" s="147">
        <f t="shared" ref="I89:J89" si="20">AVERAGE(I73:I88)</f>
        <v>4.25</v>
      </c>
      <c r="J89" s="148">
        <f t="shared" si="20"/>
        <v>3300</v>
      </c>
      <c r="K89" s="149">
        <f t="shared" ref="K89" si="21">J89/I89</f>
        <v>776.47058823529414</v>
      </c>
      <c r="L89" s="147">
        <f t="shared" ref="L89:M89" si="22">AVERAGE(L73:L88)</f>
        <v>4.25</v>
      </c>
      <c r="M89" s="148">
        <f t="shared" si="22"/>
        <v>2948.0040205093246</v>
      </c>
      <c r="N89" s="149">
        <f>M89/L89</f>
        <v>693.64800482572343</v>
      </c>
      <c r="O89" s="150">
        <f>L89-I89</f>
        <v>0</v>
      </c>
      <c r="P89" s="151">
        <f>N89-K89</f>
        <v>-82.822583409570711</v>
      </c>
      <c r="Q89" s="152">
        <f>N89/K89</f>
        <v>0.89333455166949227</v>
      </c>
      <c r="R89" s="310"/>
      <c r="S89" s="153">
        <f>S73</f>
        <v>0.25</v>
      </c>
      <c r="T89" s="154">
        <f>INDEX(T73:T88,COUNTA(T73:T88))</f>
        <v>0.43125000000000002</v>
      </c>
      <c r="U89" s="155"/>
      <c r="V89" s="181"/>
      <c r="W89" s="105"/>
      <c r="X89" s="75"/>
      <c r="Y89" s="296"/>
      <c r="Z89" s="297"/>
      <c r="AA89" s="183">
        <f>M89-J89</f>
        <v>-351.99597949067538</v>
      </c>
      <c r="AB89" s="152">
        <f>M89/J89</f>
        <v>0.89333455166949227</v>
      </c>
      <c r="AC89" s="315"/>
    </row>
    <row r="90" spans="1:29" ht="15.75" customHeight="1">
      <c r="A90" s="316" t="s">
        <v>72</v>
      </c>
      <c r="B90" s="120" t="s">
        <v>118</v>
      </c>
      <c r="C90" s="306" t="s">
        <v>134</v>
      </c>
      <c r="D90" s="307"/>
      <c r="E90" s="162">
        <v>18.18</v>
      </c>
      <c r="F90" s="103">
        <v>1482</v>
      </c>
      <c r="G90" s="163">
        <f t="shared" ref="G90:G93" si="23">E90*F90</f>
        <v>26942.76</v>
      </c>
      <c r="H90" s="164"/>
      <c r="I90" s="165">
        <v>3</v>
      </c>
      <c r="J90" s="166">
        <v>3600</v>
      </c>
      <c r="K90" s="167">
        <f>J90/I90</f>
        <v>1200</v>
      </c>
      <c r="L90" s="168">
        <v>3</v>
      </c>
      <c r="M90" s="166">
        <f>F90/V90*60</f>
        <v>3114.5359019264461</v>
      </c>
      <c r="N90" s="167">
        <f>M90/L90</f>
        <v>1038.1786339754819</v>
      </c>
      <c r="O90" s="169">
        <f>L90-I90</f>
        <v>0</v>
      </c>
      <c r="P90" s="170">
        <f>N90-K90</f>
        <v>-161.82136602451806</v>
      </c>
      <c r="Q90" s="171">
        <f>N90/K90</f>
        <v>0.86514886164623495</v>
      </c>
      <c r="R90" s="308">
        <f>Q106</f>
        <v>0.87099989930937316</v>
      </c>
      <c r="S90" s="172">
        <v>0.16697916666666668</v>
      </c>
      <c r="T90" s="173">
        <v>0.18680555555555556</v>
      </c>
      <c r="U90" s="174"/>
      <c r="V90" s="175">
        <v>28.549999999999986</v>
      </c>
      <c r="W90" s="176"/>
      <c r="X90" s="177"/>
      <c r="Y90" s="311"/>
      <c r="Z90" s="312"/>
      <c r="AA90" s="121">
        <f>M90-J90</f>
        <v>-485.46409807355394</v>
      </c>
      <c r="AB90" s="171">
        <f>M90/J90</f>
        <v>0.86514886164623506</v>
      </c>
      <c r="AC90" s="313">
        <f>AB106</f>
        <v>0.87099989930937316</v>
      </c>
    </row>
    <row r="91" spans="1:29" ht="15.75" customHeight="1">
      <c r="A91" s="317"/>
      <c r="B91" s="106" t="s">
        <v>118</v>
      </c>
      <c r="C91" s="298" t="s">
        <v>135</v>
      </c>
      <c r="D91" s="299"/>
      <c r="E91" s="107">
        <v>14.03</v>
      </c>
      <c r="F91" s="108">
        <v>4825</v>
      </c>
      <c r="G91" s="109">
        <f t="shared" si="23"/>
        <v>67694.75</v>
      </c>
      <c r="H91" s="26"/>
      <c r="I91" s="110">
        <v>3</v>
      </c>
      <c r="J91" s="111">
        <v>3000</v>
      </c>
      <c r="K91" s="112">
        <f t="shared" ref="K91:K127" si="24">J91/I91</f>
        <v>1000</v>
      </c>
      <c r="L91" s="113">
        <v>3</v>
      </c>
      <c r="M91" s="111">
        <f>F91/V91*60</f>
        <v>2681.7971283001393</v>
      </c>
      <c r="N91" s="112">
        <f>M91/L91</f>
        <v>893.93237610004644</v>
      </c>
      <c r="O91" s="114">
        <f>L91-I91</f>
        <v>0</v>
      </c>
      <c r="P91" s="115">
        <f>N91-K91</f>
        <v>-106.06762389995356</v>
      </c>
      <c r="Q91" s="116">
        <f>N91/K91</f>
        <v>0.89393237610004639</v>
      </c>
      <c r="R91" s="309"/>
      <c r="S91" s="47">
        <v>0.19725694444444444</v>
      </c>
      <c r="T91" s="48">
        <v>0.2722222222222222</v>
      </c>
      <c r="U91" s="117">
        <v>15.049999999999994</v>
      </c>
      <c r="V91" s="118">
        <v>107.94999999999997</v>
      </c>
      <c r="W91" s="119"/>
      <c r="X91" s="123"/>
      <c r="Y91" s="300"/>
      <c r="Z91" s="301"/>
      <c r="AA91" s="124">
        <f>M91-J91</f>
        <v>-318.20287169986068</v>
      </c>
      <c r="AB91" s="116">
        <f>M91/J91</f>
        <v>0.89393237610004639</v>
      </c>
      <c r="AC91" s="314"/>
    </row>
    <row r="92" spans="1:29" ht="15.75" customHeight="1">
      <c r="A92" s="317"/>
      <c r="B92" s="106" t="s">
        <v>118</v>
      </c>
      <c r="C92" s="298" t="s">
        <v>136</v>
      </c>
      <c r="D92" s="299"/>
      <c r="E92" s="107">
        <v>18.18</v>
      </c>
      <c r="F92" s="108">
        <v>2507</v>
      </c>
      <c r="G92" s="109">
        <f t="shared" si="23"/>
        <v>45577.26</v>
      </c>
      <c r="H92" s="26"/>
      <c r="I92" s="110">
        <v>3</v>
      </c>
      <c r="J92" s="111">
        <v>3600</v>
      </c>
      <c r="K92" s="112">
        <f t="shared" si="24"/>
        <v>1200</v>
      </c>
      <c r="L92" s="113">
        <v>3</v>
      </c>
      <c r="M92" s="111">
        <f>F92/V92*60</f>
        <v>3112.1379310344819</v>
      </c>
      <c r="N92" s="112">
        <f>M92/L92</f>
        <v>1037.3793103448272</v>
      </c>
      <c r="O92" s="114">
        <f>L92-I92</f>
        <v>0</v>
      </c>
      <c r="P92" s="115">
        <f>N92-K92</f>
        <v>-162.62068965517278</v>
      </c>
      <c r="Q92" s="116">
        <f>N92/K92</f>
        <v>0.86448275862068935</v>
      </c>
      <c r="R92" s="309"/>
      <c r="S92" s="47">
        <v>0.28263888888888888</v>
      </c>
      <c r="T92" s="48">
        <v>0.31620370370370371</v>
      </c>
      <c r="U92" s="117">
        <v>15.000000000000027</v>
      </c>
      <c r="V92" s="118">
        <v>48.33333333333335</v>
      </c>
      <c r="W92" s="119"/>
      <c r="X92" s="123"/>
      <c r="Y92" s="300"/>
      <c r="Z92" s="301"/>
      <c r="AA92" s="124">
        <f>M92-J92</f>
        <v>-487.86206896551812</v>
      </c>
      <c r="AB92" s="116">
        <f>M92/J92</f>
        <v>0.86448275862068946</v>
      </c>
      <c r="AC92" s="314"/>
    </row>
    <row r="93" spans="1:29" ht="15.75" customHeight="1">
      <c r="A93" s="317"/>
      <c r="B93" s="106" t="s">
        <v>118</v>
      </c>
      <c r="C93" s="298" t="s">
        <v>137</v>
      </c>
      <c r="D93" s="299"/>
      <c r="E93" s="107">
        <v>14.28</v>
      </c>
      <c r="F93" s="108">
        <v>6386</v>
      </c>
      <c r="G93" s="109">
        <f t="shared" si="23"/>
        <v>91192.08</v>
      </c>
      <c r="H93" s="26"/>
      <c r="I93" s="110">
        <v>3</v>
      </c>
      <c r="J93" s="111">
        <v>3600</v>
      </c>
      <c r="K93" s="112">
        <f t="shared" si="24"/>
        <v>1200</v>
      </c>
      <c r="L93" s="113">
        <v>3</v>
      </c>
      <c r="M93" s="111">
        <f>F93/V93*60</f>
        <v>3111.3276492082828</v>
      </c>
      <c r="N93" s="112">
        <f>M93/L93</f>
        <v>1037.1092164027609</v>
      </c>
      <c r="O93" s="114">
        <f>L93-I93</f>
        <v>0</v>
      </c>
      <c r="P93" s="115">
        <f>N93-K93</f>
        <v>-162.89078359723908</v>
      </c>
      <c r="Q93" s="116">
        <f>N93/K93</f>
        <v>0.8642576803356341</v>
      </c>
      <c r="R93" s="309"/>
      <c r="S93" s="47">
        <v>0.3263888888888889</v>
      </c>
      <c r="T93" s="48">
        <v>0.41190972222222222</v>
      </c>
      <c r="U93" s="117">
        <v>14.666666666666668</v>
      </c>
      <c r="V93" s="118">
        <v>123.14999999999999</v>
      </c>
      <c r="W93" s="119"/>
      <c r="X93" s="123"/>
      <c r="Y93" s="300"/>
      <c r="Z93" s="301"/>
      <c r="AA93" s="124">
        <f>M93-J93</f>
        <v>-488.67235079171724</v>
      </c>
      <c r="AB93" s="116">
        <f>M93/J93</f>
        <v>0.8642576803356341</v>
      </c>
      <c r="AC93" s="314"/>
    </row>
    <row r="94" spans="1:29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300"/>
      <c r="Z95" s="301"/>
      <c r="AA95" s="124"/>
      <c r="AB95" s="116"/>
      <c r="AC95" s="314"/>
    </row>
    <row r="96" spans="1:29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23"/>
      <c r="Y98" s="300"/>
      <c r="Z98" s="301"/>
      <c r="AA98" s="124"/>
      <c r="AB98" s="116"/>
      <c r="AC98" s="314"/>
    </row>
    <row r="99" spans="1:29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23"/>
      <c r="Y99" s="300"/>
      <c r="Z99" s="301"/>
      <c r="AA99" s="124"/>
      <c r="AB99" s="116"/>
      <c r="AC99" s="314"/>
    </row>
    <row r="100" spans="1:29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17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18"/>
      <c r="B106" s="144" t="s">
        <v>124</v>
      </c>
      <c r="C106" s="295"/>
      <c r="D106" s="295"/>
      <c r="E106" s="145"/>
      <c r="F106" s="105"/>
      <c r="G106" s="146"/>
      <c r="H106" s="75"/>
      <c r="I106" s="147">
        <f t="shared" ref="I106:J106" si="25">AVERAGE(I90:I105)</f>
        <v>3</v>
      </c>
      <c r="J106" s="148">
        <f t="shared" si="25"/>
        <v>3450</v>
      </c>
      <c r="K106" s="149">
        <f t="shared" ref="K106" si="26">J106/I106</f>
        <v>1150</v>
      </c>
      <c r="L106" s="147">
        <f t="shared" ref="L106:M106" si="27">AVERAGE(L90:L105)</f>
        <v>3</v>
      </c>
      <c r="M106" s="148">
        <f t="shared" si="27"/>
        <v>3004.9496526173375</v>
      </c>
      <c r="N106" s="149">
        <f>M106/L106</f>
        <v>1001.6498842057791</v>
      </c>
      <c r="O106" s="150">
        <f>L106-I106</f>
        <v>0</v>
      </c>
      <c r="P106" s="151">
        <f>N106-K106</f>
        <v>-148.35011579422087</v>
      </c>
      <c r="Q106" s="152">
        <f>N106/K106</f>
        <v>0.87099989930937316</v>
      </c>
      <c r="R106" s="310"/>
      <c r="S106" s="153">
        <f>S90</f>
        <v>0.16697916666666668</v>
      </c>
      <c r="T106" s="154">
        <f>INDEX(T90:T105,COUNTA(T90:T105))</f>
        <v>0.41190972222222222</v>
      </c>
      <c r="U106" s="155"/>
      <c r="V106" s="181"/>
      <c r="W106" s="105"/>
      <c r="X106" s="75"/>
      <c r="Y106" s="296"/>
      <c r="Z106" s="297"/>
      <c r="AA106" s="183">
        <f>M106-J106</f>
        <v>-445.05034738266249</v>
      </c>
      <c r="AB106" s="152">
        <f>M106/J106</f>
        <v>0.87099989930937316</v>
      </c>
      <c r="AC106" s="315"/>
    </row>
    <row r="107" spans="1:29" ht="15.75" customHeight="1">
      <c r="A107" s="302" t="s">
        <v>79</v>
      </c>
      <c r="B107" s="120" t="s">
        <v>118</v>
      </c>
      <c r="C107" s="306" t="s">
        <v>138</v>
      </c>
      <c r="D107" s="307"/>
      <c r="E107" s="162">
        <v>25.45</v>
      </c>
      <c r="F107" s="103">
        <v>1133</v>
      </c>
      <c r="G107" s="163">
        <f t="shared" ref="G107:G110" si="28">E107*F107</f>
        <v>28834.85</v>
      </c>
      <c r="H107" s="164"/>
      <c r="I107" s="165">
        <v>4</v>
      </c>
      <c r="J107" s="166">
        <v>3300</v>
      </c>
      <c r="K107" s="167">
        <f>J107/I107</f>
        <v>825</v>
      </c>
      <c r="L107" s="168">
        <v>4</v>
      </c>
      <c r="M107" s="166">
        <f>F107/V107*60</f>
        <v>2919.6850393700765</v>
      </c>
      <c r="N107" s="167">
        <f>M107/L107</f>
        <v>729.92125984251913</v>
      </c>
      <c r="O107" s="169">
        <f>L107-I107</f>
        <v>0</v>
      </c>
      <c r="P107" s="170">
        <f>N107-K107</f>
        <v>-95.078740157480865</v>
      </c>
      <c r="Q107" s="171">
        <f>N107/K107</f>
        <v>0.88475304223335649</v>
      </c>
      <c r="R107" s="308">
        <f>Q123</f>
        <v>0.88721211289894475</v>
      </c>
      <c r="S107" s="172">
        <v>0.25</v>
      </c>
      <c r="T107" s="173">
        <v>0.26616898148148149</v>
      </c>
      <c r="U107" s="174"/>
      <c r="V107" s="175">
        <v>23.283333333333349</v>
      </c>
      <c r="W107" s="173"/>
      <c r="X107" s="184"/>
      <c r="Y107" s="311"/>
      <c r="Z107" s="312"/>
      <c r="AA107" s="121">
        <f>M107-J107</f>
        <v>-380.31496062992346</v>
      </c>
      <c r="AB107" s="171">
        <f>M107/J107</f>
        <v>0.88475304223335649</v>
      </c>
      <c r="AC107" s="313">
        <f>AB123</f>
        <v>0.88721211289894486</v>
      </c>
    </row>
    <row r="108" spans="1:29" ht="15.75" customHeight="1">
      <c r="A108" s="303"/>
      <c r="B108" s="106" t="s">
        <v>118</v>
      </c>
      <c r="C108" s="298" t="s">
        <v>139</v>
      </c>
      <c r="D108" s="299"/>
      <c r="E108" s="107">
        <v>25.03</v>
      </c>
      <c r="F108" s="108">
        <v>1800</v>
      </c>
      <c r="G108" s="109">
        <f t="shared" si="28"/>
        <v>45054</v>
      </c>
      <c r="H108" s="26"/>
      <c r="I108" s="110">
        <v>4</v>
      </c>
      <c r="J108" s="111">
        <v>3300</v>
      </c>
      <c r="K108" s="112">
        <f t="shared" si="24"/>
        <v>825</v>
      </c>
      <c r="L108" s="113">
        <v>4</v>
      </c>
      <c r="M108" s="111">
        <f>F108/V108*60</f>
        <v>2918.9189189189228</v>
      </c>
      <c r="N108" s="112">
        <f>M108/L108</f>
        <v>729.72972972973071</v>
      </c>
      <c r="O108" s="114">
        <f>L108-I108</f>
        <v>0</v>
      </c>
      <c r="P108" s="115">
        <f>N108-K108</f>
        <v>-95.270270270269293</v>
      </c>
      <c r="Q108" s="116">
        <f>N108/K108</f>
        <v>0.88452088452088573</v>
      </c>
      <c r="R108" s="309"/>
      <c r="S108" s="47">
        <v>0.27638888888888891</v>
      </c>
      <c r="T108" s="48">
        <v>0.30208333333333331</v>
      </c>
      <c r="U108" s="117">
        <v>14.716666666666676</v>
      </c>
      <c r="V108" s="118">
        <v>36.99999999999995</v>
      </c>
      <c r="W108" s="119"/>
      <c r="X108" s="13"/>
      <c r="Y108" s="300"/>
      <c r="Z108" s="301"/>
      <c r="AA108" s="124">
        <f>M108-J108</f>
        <v>-381.08108108107717</v>
      </c>
      <c r="AB108" s="116">
        <f>M108/J108</f>
        <v>0.88452088452088573</v>
      </c>
      <c r="AC108" s="314"/>
    </row>
    <row r="109" spans="1:29" ht="15.75" customHeight="1">
      <c r="A109" s="303"/>
      <c r="B109" s="106" t="s">
        <v>118</v>
      </c>
      <c r="C109" s="298" t="s">
        <v>140</v>
      </c>
      <c r="D109" s="299"/>
      <c r="E109" s="107">
        <v>24.82</v>
      </c>
      <c r="F109" s="108">
        <v>2037</v>
      </c>
      <c r="G109" s="109">
        <f t="shared" si="28"/>
        <v>50558.340000000004</v>
      </c>
      <c r="H109" s="26"/>
      <c r="I109" s="110">
        <v>4</v>
      </c>
      <c r="J109" s="111">
        <v>3300</v>
      </c>
      <c r="K109" s="112">
        <f t="shared" si="24"/>
        <v>825</v>
      </c>
      <c r="L109" s="113">
        <v>4</v>
      </c>
      <c r="M109" s="111">
        <f>F109/V109*60</f>
        <v>2920.4301075268827</v>
      </c>
      <c r="N109" s="112">
        <f>M109/L109</f>
        <v>730.10752688172067</v>
      </c>
      <c r="O109" s="114">
        <f>L109-I109</f>
        <v>0</v>
      </c>
      <c r="P109" s="115">
        <f>N109-K109</f>
        <v>-94.892473118279327</v>
      </c>
      <c r="Q109" s="116">
        <f>N109/K109</f>
        <v>0.88497882046269172</v>
      </c>
      <c r="R109" s="309"/>
      <c r="S109" s="47">
        <v>0.31260416666666668</v>
      </c>
      <c r="T109" s="48">
        <v>0.34166666666666667</v>
      </c>
      <c r="U109" s="117">
        <v>15.15000000000005</v>
      </c>
      <c r="V109" s="118">
        <v>41.849999999999987</v>
      </c>
      <c r="W109" s="119"/>
      <c r="X109" s="13"/>
      <c r="Y109" s="300"/>
      <c r="Z109" s="301"/>
      <c r="AA109" s="124">
        <f>M109-J109</f>
        <v>-379.56989247311731</v>
      </c>
      <c r="AB109" s="116">
        <f>M109/J109</f>
        <v>0.88497882046269172</v>
      </c>
      <c r="AC109" s="314"/>
    </row>
    <row r="110" spans="1:29" ht="15.75" customHeight="1">
      <c r="A110" s="303"/>
      <c r="B110" s="106" t="s">
        <v>118</v>
      </c>
      <c r="C110" s="298" t="s">
        <v>141</v>
      </c>
      <c r="D110" s="299"/>
      <c r="E110" s="107">
        <v>30</v>
      </c>
      <c r="F110" s="108">
        <v>3406</v>
      </c>
      <c r="G110" s="109">
        <f t="shared" si="28"/>
        <v>102180</v>
      </c>
      <c r="H110" s="26"/>
      <c r="I110" s="110">
        <v>3</v>
      </c>
      <c r="J110" s="111">
        <v>3000</v>
      </c>
      <c r="K110" s="112">
        <f t="shared" si="24"/>
        <v>1000</v>
      </c>
      <c r="L110" s="113">
        <v>3</v>
      </c>
      <c r="M110" s="111">
        <f>F110/V110*60</f>
        <v>2686.0021905805056</v>
      </c>
      <c r="N110" s="112">
        <f>M110/L110</f>
        <v>895.33406352683517</v>
      </c>
      <c r="O110" s="114">
        <f>L110-I110</f>
        <v>0</v>
      </c>
      <c r="P110" s="115">
        <f>N110-K110</f>
        <v>-104.66593647316483</v>
      </c>
      <c r="Q110" s="116">
        <f>N110/K110</f>
        <v>0.8953340635268352</v>
      </c>
      <c r="R110" s="309"/>
      <c r="S110" s="47">
        <v>0.35208333333333336</v>
      </c>
      <c r="T110" s="48">
        <v>0.40491898148148148</v>
      </c>
      <c r="U110" s="117">
        <v>15.000000000000027</v>
      </c>
      <c r="V110" s="118">
        <v>76.083333333333286</v>
      </c>
      <c r="W110" s="119"/>
      <c r="X110" s="123"/>
      <c r="Y110" s="300"/>
      <c r="Z110" s="301"/>
      <c r="AA110" s="124">
        <f>M110-J110</f>
        <v>-313.99780941949439</v>
      </c>
      <c r="AB110" s="116">
        <f>M110/J110</f>
        <v>0.8953340635268352</v>
      </c>
      <c r="AC110" s="314"/>
    </row>
    <row r="111" spans="1:29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50"/>
      <c r="Y112" s="300"/>
      <c r="Z112" s="301"/>
      <c r="AA112" s="124"/>
      <c r="AB112" s="116"/>
      <c r="AC112" s="314"/>
    </row>
    <row r="113" spans="1:29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34"/>
      <c r="X115" s="135"/>
      <c r="Y115" s="300"/>
      <c r="Z115" s="301"/>
      <c r="AA115" s="124"/>
      <c r="AB115" s="116"/>
      <c r="AC115" s="314"/>
    </row>
    <row r="116" spans="1:29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34"/>
      <c r="X116" s="135"/>
      <c r="Y116" s="300"/>
      <c r="Z116" s="301"/>
      <c r="AA116" s="124"/>
      <c r="AB116" s="116"/>
      <c r="AC116" s="314"/>
    </row>
    <row r="117" spans="1:29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34"/>
      <c r="X117" s="135"/>
      <c r="Y117" s="300"/>
      <c r="Z117" s="301"/>
      <c r="AA117" s="124"/>
      <c r="AB117" s="116"/>
      <c r="AC117" s="314"/>
    </row>
    <row r="118" spans="1:29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34"/>
      <c r="X118" s="135"/>
      <c r="Y118" s="300"/>
      <c r="Z118" s="301"/>
      <c r="AA118" s="124"/>
      <c r="AB118" s="116"/>
      <c r="AC118" s="314"/>
    </row>
    <row r="119" spans="1:29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34"/>
      <c r="X119" s="135"/>
      <c r="Y119" s="300"/>
      <c r="Z119" s="301"/>
      <c r="AA119" s="124"/>
      <c r="AB119" s="116"/>
      <c r="AC119" s="314"/>
    </row>
    <row r="120" spans="1:29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34"/>
      <c r="X120" s="135"/>
      <c r="Y120" s="300"/>
      <c r="Z120" s="301"/>
      <c r="AA120" s="124"/>
      <c r="AB120" s="116"/>
      <c r="AC120" s="314"/>
    </row>
    <row r="121" spans="1:29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34"/>
      <c r="X121" s="135"/>
      <c r="Y121" s="300"/>
      <c r="Z121" s="301"/>
      <c r="AA121" s="124"/>
      <c r="AB121" s="116"/>
      <c r="AC121" s="314"/>
    </row>
    <row r="122" spans="1:29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29">AVERAGE(I107:I122)</f>
        <v>3.75</v>
      </c>
      <c r="J123" s="148">
        <f t="shared" si="29"/>
        <v>3225</v>
      </c>
      <c r="K123" s="149">
        <f t="shared" ref="K123" si="30">J123/I123</f>
        <v>860</v>
      </c>
      <c r="L123" s="147">
        <f t="shared" ref="L123:M123" si="31">AVERAGE(L107:L122)</f>
        <v>3.75</v>
      </c>
      <c r="M123" s="148">
        <f t="shared" si="31"/>
        <v>2861.259064099097</v>
      </c>
      <c r="N123" s="149">
        <f>M123/L123</f>
        <v>763.0024170930925</v>
      </c>
      <c r="O123" s="150">
        <f>L123-I123</f>
        <v>0</v>
      </c>
      <c r="P123" s="151">
        <f>N123-K123</f>
        <v>-96.997582906907496</v>
      </c>
      <c r="Q123" s="152">
        <f>N123/K123</f>
        <v>0.88721211289894475</v>
      </c>
      <c r="R123" s="310"/>
      <c r="S123" s="153">
        <f>S107</f>
        <v>0.25</v>
      </c>
      <c r="T123" s="154">
        <f>INDEX(T107:T122,COUNTA(T107:T122))</f>
        <v>0.40491898148148148</v>
      </c>
      <c r="U123" s="155"/>
      <c r="V123" s="181"/>
      <c r="W123" s="182"/>
      <c r="X123" s="149"/>
      <c r="Y123" s="296"/>
      <c r="Z123" s="297"/>
      <c r="AA123" s="183">
        <f>M123-J123</f>
        <v>-363.74093590090297</v>
      </c>
      <c r="AB123" s="152">
        <f>M123/J123</f>
        <v>0.88721211289894486</v>
      </c>
      <c r="AC123" s="315"/>
    </row>
    <row r="124" spans="1:29" ht="15.75" customHeight="1">
      <c r="A124" s="316" t="s">
        <v>142</v>
      </c>
      <c r="B124" s="120" t="s">
        <v>116</v>
      </c>
      <c r="C124" s="306" t="s">
        <v>143</v>
      </c>
      <c r="D124" s="307"/>
      <c r="E124" s="162">
        <v>25.64</v>
      </c>
      <c r="F124" s="103">
        <v>1616</v>
      </c>
      <c r="G124" s="163">
        <f t="shared" ref="G124:G127" si="32">E124*F124</f>
        <v>41434.239999999998</v>
      </c>
      <c r="H124" s="164"/>
      <c r="I124" s="165">
        <v>11</v>
      </c>
      <c r="J124" s="166">
        <v>3600</v>
      </c>
      <c r="K124" s="167">
        <f>J124/I124</f>
        <v>327.27272727272725</v>
      </c>
      <c r="L124" s="168">
        <v>11</v>
      </c>
      <c r="M124" s="166">
        <f>F124/V124*60</f>
        <v>3146.3493780421882</v>
      </c>
      <c r="N124" s="167">
        <f>M124/L124</f>
        <v>286.03176164019891</v>
      </c>
      <c r="O124" s="169">
        <f>L124-I124</f>
        <v>0</v>
      </c>
      <c r="P124" s="170">
        <f>N124-K124</f>
        <v>-41.240965632528344</v>
      </c>
      <c r="Q124" s="171">
        <f>N124/K124</f>
        <v>0.87398593834505223</v>
      </c>
      <c r="R124" s="308">
        <f>Q140</f>
        <v>0.86726713465947658</v>
      </c>
      <c r="S124" s="172">
        <v>0.70846064814814813</v>
      </c>
      <c r="T124" s="173">
        <v>0.72986111111111107</v>
      </c>
      <c r="U124" s="174"/>
      <c r="V124" s="175">
        <v>30.816666666666634</v>
      </c>
      <c r="W124" s="173"/>
      <c r="X124" s="184"/>
      <c r="Y124" s="311"/>
      <c r="Z124" s="312"/>
      <c r="AA124" s="121">
        <f>M124-J124</f>
        <v>-453.65062195781184</v>
      </c>
      <c r="AB124" s="171">
        <f>M124/J124</f>
        <v>0.87398593834505223</v>
      </c>
      <c r="AC124" s="313">
        <f>AB140</f>
        <v>0.86726713465947658</v>
      </c>
    </row>
    <row r="125" spans="1:29" ht="15.75" customHeight="1">
      <c r="A125" s="317"/>
      <c r="B125" s="106" t="s">
        <v>116</v>
      </c>
      <c r="C125" s="298" t="s">
        <v>144</v>
      </c>
      <c r="D125" s="299"/>
      <c r="E125" s="107">
        <v>29.52</v>
      </c>
      <c r="F125" s="108">
        <v>2133</v>
      </c>
      <c r="G125" s="109">
        <f t="shared" si="32"/>
        <v>62966.159999999996</v>
      </c>
      <c r="H125" s="26"/>
      <c r="I125" s="110">
        <v>17</v>
      </c>
      <c r="J125" s="111">
        <v>3600</v>
      </c>
      <c r="K125" s="112">
        <f t="shared" si="24"/>
        <v>211.76470588235293</v>
      </c>
      <c r="L125" s="113">
        <v>17</v>
      </c>
      <c r="M125" s="111">
        <f>F125/V125*60</f>
        <v>3116.3961038961065</v>
      </c>
      <c r="N125" s="112">
        <f>M125/L125</f>
        <v>183.31741787624156</v>
      </c>
      <c r="O125" s="114">
        <f>L125-I125</f>
        <v>0</v>
      </c>
      <c r="P125" s="115">
        <f>N125-K125</f>
        <v>-28.447288006111364</v>
      </c>
      <c r="Q125" s="116">
        <f>N125/K125</f>
        <v>0.86566558441558517</v>
      </c>
      <c r="R125" s="309"/>
      <c r="S125" s="47">
        <v>0.73333333333333339</v>
      </c>
      <c r="T125" s="48">
        <v>0.76185185185185189</v>
      </c>
      <c r="U125" s="117">
        <v>5.0000000000001421</v>
      </c>
      <c r="V125" s="118">
        <v>41.066666666666634</v>
      </c>
      <c r="W125" s="119"/>
      <c r="X125" s="13"/>
      <c r="Y125" s="300"/>
      <c r="Z125" s="301"/>
      <c r="AA125" s="124">
        <f>M125-J125</f>
        <v>-483.60389610389348</v>
      </c>
      <c r="AB125" s="116">
        <f>M125/J125</f>
        <v>0.86566558441558517</v>
      </c>
      <c r="AC125" s="314"/>
    </row>
    <row r="126" spans="1:29" ht="15.75" customHeight="1">
      <c r="A126" s="317"/>
      <c r="B126" s="106" t="s">
        <v>116</v>
      </c>
      <c r="C126" s="298" t="s">
        <v>145</v>
      </c>
      <c r="D126" s="299"/>
      <c r="E126" s="107">
        <v>29.85</v>
      </c>
      <c r="F126" s="108">
        <v>2181</v>
      </c>
      <c r="G126" s="109">
        <f t="shared" si="32"/>
        <v>65102.850000000006</v>
      </c>
      <c r="H126" s="26"/>
      <c r="I126" s="110">
        <v>17</v>
      </c>
      <c r="J126" s="111">
        <v>3600</v>
      </c>
      <c r="K126" s="112">
        <f t="shared" si="24"/>
        <v>211.76470588235293</v>
      </c>
      <c r="L126" s="113">
        <v>17</v>
      </c>
      <c r="M126" s="111">
        <f>F126/V126*60</f>
        <v>3116.9511710996385</v>
      </c>
      <c r="N126" s="112">
        <f>M126/L126</f>
        <v>183.35006888821403</v>
      </c>
      <c r="O126" s="114">
        <f>L126-I126</f>
        <v>0</v>
      </c>
      <c r="P126" s="115">
        <f>N126-K126</f>
        <v>-28.414636994138903</v>
      </c>
      <c r="Q126" s="116">
        <f>N126/K126</f>
        <v>0.8658197697498996</v>
      </c>
      <c r="R126" s="309"/>
      <c r="S126" s="47">
        <v>0.76528935185185187</v>
      </c>
      <c r="T126" s="48">
        <v>0.79444444444444451</v>
      </c>
      <c r="U126" s="117">
        <v>4.9499999999999744</v>
      </c>
      <c r="V126" s="118">
        <v>41.983333333333391</v>
      </c>
      <c r="W126" s="119"/>
      <c r="X126" s="13"/>
      <c r="Y126" s="300"/>
      <c r="Z126" s="301"/>
      <c r="AA126" s="124">
        <f>M126-J126</f>
        <v>-483.04882890036151</v>
      </c>
      <c r="AB126" s="116">
        <f>M126/J126</f>
        <v>0.8658197697498996</v>
      </c>
      <c r="AC126" s="314"/>
    </row>
    <row r="127" spans="1:29" ht="15.75" customHeight="1">
      <c r="A127" s="317"/>
      <c r="B127" s="106" t="s">
        <v>118</v>
      </c>
      <c r="C127" s="298" t="s">
        <v>146</v>
      </c>
      <c r="D127" s="299"/>
      <c r="E127" s="107">
        <v>28.57</v>
      </c>
      <c r="F127" s="108">
        <v>2007</v>
      </c>
      <c r="G127" s="109">
        <f t="shared" si="32"/>
        <v>57339.99</v>
      </c>
      <c r="H127" s="26"/>
      <c r="I127" s="110">
        <v>12</v>
      </c>
      <c r="J127" s="111">
        <v>3600</v>
      </c>
      <c r="K127" s="112">
        <f t="shared" si="24"/>
        <v>300</v>
      </c>
      <c r="L127" s="113">
        <v>12</v>
      </c>
      <c r="M127" s="111">
        <f>F127/V127*60</f>
        <v>3108.9500860585299</v>
      </c>
      <c r="N127" s="112">
        <f>M127/L127</f>
        <v>259.07917383821081</v>
      </c>
      <c r="O127" s="114">
        <f>L127-I127</f>
        <v>0</v>
      </c>
      <c r="P127" s="115">
        <f>N127-K127</f>
        <v>-40.920826161789194</v>
      </c>
      <c r="Q127" s="116">
        <f>N127/K127</f>
        <v>0.86359724612736932</v>
      </c>
      <c r="R127" s="309"/>
      <c r="S127" s="47">
        <v>0.7981018518518519</v>
      </c>
      <c r="T127" s="48">
        <v>0.82499999999999996</v>
      </c>
      <c r="U127" s="117">
        <v>5.2666666666666373</v>
      </c>
      <c r="V127" s="118">
        <v>38.733333333333206</v>
      </c>
      <c r="W127" s="119"/>
      <c r="X127" s="123"/>
      <c r="Y127" s="300"/>
      <c r="Z127" s="301"/>
      <c r="AA127" s="124">
        <f>M127-J127</f>
        <v>-491.04991394147009</v>
      </c>
      <c r="AB127" s="116">
        <f>M127/J127</f>
        <v>0.86359724612736943</v>
      </c>
      <c r="AC127" s="314"/>
    </row>
    <row r="128" spans="1:29" ht="15.75" customHeight="1">
      <c r="A128" s="317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17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50"/>
      <c r="Y129" s="300"/>
      <c r="Z129" s="301"/>
      <c r="AA129" s="124"/>
      <c r="AB129" s="116"/>
      <c r="AC129" s="314"/>
    </row>
    <row r="130" spans="1:29" ht="15.75" customHeight="1">
      <c r="A130" s="317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17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17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34"/>
      <c r="X132" s="135"/>
      <c r="Y132" s="300"/>
      <c r="Z132" s="301"/>
      <c r="AA132" s="124"/>
      <c r="AB132" s="116"/>
      <c r="AC132" s="314"/>
    </row>
    <row r="133" spans="1:29" ht="15.75" customHeight="1">
      <c r="A133" s="317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34"/>
      <c r="X133" s="135"/>
      <c r="Y133" s="300"/>
      <c r="Z133" s="301"/>
      <c r="AA133" s="124"/>
      <c r="AB133" s="116"/>
      <c r="AC133" s="314"/>
    </row>
    <row r="134" spans="1:29" ht="15.75" customHeight="1">
      <c r="A134" s="317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17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17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17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17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33">AVERAGE(I124:I139)</f>
        <v>14.25</v>
      </c>
      <c r="J140" s="148">
        <f t="shared" si="33"/>
        <v>3600</v>
      </c>
      <c r="K140" s="149">
        <f t="shared" ref="K140" si="34">J140/I140</f>
        <v>252.63157894736841</v>
      </c>
      <c r="L140" s="147">
        <f t="shared" ref="L140:M140" si="35">AVERAGE(L124:L139)</f>
        <v>14.25</v>
      </c>
      <c r="M140" s="148">
        <f t="shared" si="35"/>
        <v>3122.1616847741157</v>
      </c>
      <c r="N140" s="149">
        <f>M140/L140</f>
        <v>219.09906559818356</v>
      </c>
      <c r="O140" s="150">
        <f>L140-I140</f>
        <v>0</v>
      </c>
      <c r="P140" s="151">
        <f>N140-K140</f>
        <v>-33.532513349184853</v>
      </c>
      <c r="Q140" s="152">
        <f>N140/K140</f>
        <v>0.86726713465947658</v>
      </c>
      <c r="R140" s="310"/>
      <c r="S140" s="153">
        <f>S124</f>
        <v>0.70846064814814813</v>
      </c>
      <c r="T140" s="154">
        <f>INDEX(T124:T139,COUNTA(T124:T139))</f>
        <v>0.82499999999999996</v>
      </c>
      <c r="U140" s="155"/>
      <c r="V140" s="181"/>
      <c r="W140" s="182"/>
      <c r="X140" s="149"/>
      <c r="Y140" s="296"/>
      <c r="Z140" s="297"/>
      <c r="AA140" s="183">
        <f>M140-J140</f>
        <v>-477.83831522588434</v>
      </c>
      <c r="AB140" s="152">
        <f>M140/J140</f>
        <v>0.86726713465947658</v>
      </c>
      <c r="AC140" s="315"/>
    </row>
    <row r="141" spans="1:29" ht="15.75" customHeight="1">
      <c r="A141" s="302" t="s">
        <v>147</v>
      </c>
      <c r="B141" s="120" t="s">
        <v>118</v>
      </c>
      <c r="C141" s="306" t="s">
        <v>148</v>
      </c>
      <c r="D141" s="307"/>
      <c r="E141" s="162">
        <v>22.48</v>
      </c>
      <c r="F141" s="103">
        <v>4227</v>
      </c>
      <c r="G141" s="163">
        <f t="shared" ref="G141:G143" si="36">E141*F141</f>
        <v>95022.96</v>
      </c>
      <c r="H141" s="164"/>
      <c r="I141" s="165">
        <v>5</v>
      </c>
      <c r="J141" s="166">
        <v>3000</v>
      </c>
      <c r="K141" s="167">
        <f>J141/I141</f>
        <v>600</v>
      </c>
      <c r="L141" s="168">
        <v>5</v>
      </c>
      <c r="M141" s="166">
        <f>F141/V141*60</f>
        <v>2520.2384895660821</v>
      </c>
      <c r="N141" s="167">
        <f>M141/L141</f>
        <v>504.04769791321644</v>
      </c>
      <c r="O141" s="169">
        <f>L141-I141</f>
        <v>0</v>
      </c>
      <c r="P141" s="170">
        <f>N141-K141</f>
        <v>-95.952302086783561</v>
      </c>
      <c r="Q141" s="171">
        <f>N141/K141</f>
        <v>0.8400794965220274</v>
      </c>
      <c r="R141" s="308">
        <f>Q157</f>
        <v>0.8727129204321985</v>
      </c>
      <c r="S141" s="172">
        <v>0.708587962962963</v>
      </c>
      <c r="T141" s="173">
        <v>0.77847222222222223</v>
      </c>
      <c r="U141" s="174"/>
      <c r="V141" s="175">
        <v>100.6333333333333</v>
      </c>
      <c r="W141" s="176"/>
      <c r="X141" s="177"/>
      <c r="Y141" s="311"/>
      <c r="Z141" s="312"/>
      <c r="AA141" s="121">
        <f>M141-J141</f>
        <v>-479.76151043391792</v>
      </c>
      <c r="AB141" s="171">
        <f>M141/J141</f>
        <v>0.8400794965220274</v>
      </c>
      <c r="AC141" s="313">
        <f>AB157</f>
        <v>0.8727129204321985</v>
      </c>
    </row>
    <row r="142" spans="1:29" ht="15.75" customHeight="1">
      <c r="A142" s="303"/>
      <c r="B142" s="106" t="s">
        <v>118</v>
      </c>
      <c r="C142" s="298" t="s">
        <v>149</v>
      </c>
      <c r="D142" s="299"/>
      <c r="E142" s="107">
        <v>24.54</v>
      </c>
      <c r="F142" s="108">
        <v>2922</v>
      </c>
      <c r="G142" s="109">
        <f t="shared" si="36"/>
        <v>71705.88</v>
      </c>
      <c r="H142" s="26"/>
      <c r="I142" s="110">
        <v>4</v>
      </c>
      <c r="J142" s="111">
        <v>3000</v>
      </c>
      <c r="K142" s="112">
        <f t="shared" ref="K142:K143" si="37">J142/I142</f>
        <v>750</v>
      </c>
      <c r="L142" s="113">
        <v>4</v>
      </c>
      <c r="M142" s="111">
        <f>F142/V142*60</f>
        <v>2654.3527630582921</v>
      </c>
      <c r="N142" s="112">
        <f>M142/L142</f>
        <v>663.58819076457303</v>
      </c>
      <c r="O142" s="114">
        <f>L142-I142</f>
        <v>0</v>
      </c>
      <c r="P142" s="115">
        <f>N142-K142</f>
        <v>-86.411809235426972</v>
      </c>
      <c r="Q142" s="116">
        <f>N142/K142</f>
        <v>0.88478425435276409</v>
      </c>
      <c r="R142" s="309"/>
      <c r="S142" s="47">
        <v>0.78194444444444444</v>
      </c>
      <c r="T142" s="48">
        <v>0.82781249999999995</v>
      </c>
      <c r="U142" s="117">
        <v>4.9999999999999822</v>
      </c>
      <c r="V142" s="118">
        <v>66.049999999999926</v>
      </c>
      <c r="W142" s="119"/>
      <c r="X142" s="123"/>
      <c r="Y142" s="300"/>
      <c r="Z142" s="301"/>
      <c r="AA142" s="124">
        <f>M142-J142</f>
        <v>-345.64723694170789</v>
      </c>
      <c r="AB142" s="116">
        <f>M142/J142</f>
        <v>0.88478425435276409</v>
      </c>
      <c r="AC142" s="314"/>
    </row>
    <row r="143" spans="1:29" ht="15.75" customHeight="1">
      <c r="A143" s="303"/>
      <c r="B143" s="106" t="s">
        <v>118</v>
      </c>
      <c r="C143" s="298" t="s">
        <v>150</v>
      </c>
      <c r="D143" s="299"/>
      <c r="E143" s="107">
        <v>17.89</v>
      </c>
      <c r="F143" s="108">
        <v>4906</v>
      </c>
      <c r="G143" s="109">
        <f t="shared" si="36"/>
        <v>87768.34</v>
      </c>
      <c r="H143" s="26"/>
      <c r="I143" s="110">
        <v>4</v>
      </c>
      <c r="J143" s="111">
        <v>3300</v>
      </c>
      <c r="K143" s="112">
        <f t="shared" si="37"/>
        <v>825</v>
      </c>
      <c r="L143" s="113">
        <v>4</v>
      </c>
      <c r="M143" s="111">
        <f>F143/V143*60</f>
        <v>2941.6389073950718</v>
      </c>
      <c r="N143" s="112">
        <f>M143/L143</f>
        <v>735.40972684876795</v>
      </c>
      <c r="O143" s="114">
        <f>L143-I143</f>
        <v>0</v>
      </c>
      <c r="P143" s="115">
        <f>N143-K143</f>
        <v>-89.590273151232054</v>
      </c>
      <c r="Q143" s="116">
        <f>N143/K143</f>
        <v>0.89140572951365815</v>
      </c>
      <c r="R143" s="309"/>
      <c r="S143" s="47">
        <v>0.83125000000000004</v>
      </c>
      <c r="T143" s="48">
        <v>0.90074074074074073</v>
      </c>
      <c r="U143" s="117">
        <v>4.9500000000001343</v>
      </c>
      <c r="V143" s="118">
        <v>100.06666666666659</v>
      </c>
      <c r="W143" s="119"/>
      <c r="X143" s="123"/>
      <c r="Y143" s="300"/>
      <c r="Z143" s="301"/>
      <c r="AA143" s="124">
        <f>M143-J143</f>
        <v>-358.36109260492822</v>
      </c>
      <c r="AB143" s="116">
        <f>M143/J143</f>
        <v>0.89140572951365815</v>
      </c>
      <c r="AC143" s="314"/>
    </row>
    <row r="144" spans="1:29" ht="15.75" customHeight="1">
      <c r="A144" s="303"/>
      <c r="B144" s="106"/>
      <c r="C144" s="298"/>
      <c r="D144" s="299"/>
      <c r="E144" s="107"/>
      <c r="F144" s="108"/>
      <c r="G144" s="109"/>
      <c r="H144" s="26"/>
      <c r="I144" s="110"/>
      <c r="J144" s="111"/>
      <c r="K144" s="112"/>
      <c r="L144" s="113"/>
      <c r="M144" s="111"/>
      <c r="N144" s="112"/>
      <c r="O144" s="114"/>
      <c r="P144" s="115"/>
      <c r="Q144" s="116"/>
      <c r="R144" s="309"/>
      <c r="S144" s="47"/>
      <c r="T144" s="48"/>
      <c r="U144" s="117"/>
      <c r="V144" s="118"/>
      <c r="W144" s="119"/>
      <c r="X144" s="123"/>
      <c r="Y144" s="300"/>
      <c r="Z144" s="301"/>
      <c r="AA144" s="124"/>
      <c r="AB144" s="116"/>
      <c r="AC144" s="314"/>
    </row>
    <row r="145" spans="1:29" ht="15.75" customHeight="1">
      <c r="A145" s="304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04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04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04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04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04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04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19"/>
      <c r="X151" s="123"/>
      <c r="Y151" s="300"/>
      <c r="Z151" s="301"/>
      <c r="AA151" s="124"/>
      <c r="AB151" s="116"/>
      <c r="AC151" s="314"/>
    </row>
    <row r="152" spans="1:29" ht="15.75" customHeight="1">
      <c r="A152" s="304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19"/>
      <c r="X152" s="123"/>
      <c r="Y152" s="300"/>
      <c r="Z152" s="301"/>
      <c r="AA152" s="124"/>
      <c r="AB152" s="116"/>
      <c r="AC152" s="314"/>
    </row>
    <row r="153" spans="1:29" ht="15.75" customHeight="1">
      <c r="A153" s="304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19"/>
      <c r="X153" s="123"/>
      <c r="Y153" s="300"/>
      <c r="Z153" s="301"/>
      <c r="AA153" s="124"/>
      <c r="AB153" s="116"/>
      <c r="AC153" s="314"/>
    </row>
    <row r="154" spans="1:29" ht="15.75" customHeight="1">
      <c r="A154" s="304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19"/>
      <c r="X154" s="123"/>
      <c r="Y154" s="300"/>
      <c r="Z154" s="301"/>
      <c r="AA154" s="124"/>
      <c r="AB154" s="116"/>
      <c r="AC154" s="314"/>
    </row>
    <row r="155" spans="1:29" ht="15.75" customHeight="1">
      <c r="A155" s="304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19"/>
      <c r="X155" s="123"/>
      <c r="Y155" s="300"/>
      <c r="Z155" s="301"/>
      <c r="AA155" s="124"/>
      <c r="AB155" s="116"/>
      <c r="AC155" s="314"/>
    </row>
    <row r="156" spans="1:29" ht="15.75" customHeight="1">
      <c r="A156" s="304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05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38">AVERAGE(I141:I156)</f>
        <v>4.333333333333333</v>
      </c>
      <c r="J157" s="148">
        <f t="shared" si="38"/>
        <v>3100</v>
      </c>
      <c r="K157" s="149">
        <f t="shared" ref="K157" si="39">J157/I157</f>
        <v>715.38461538461547</v>
      </c>
      <c r="L157" s="147">
        <f t="shared" ref="L157:M157" si="40">AVERAGE(L141:L156)</f>
        <v>4.333333333333333</v>
      </c>
      <c r="M157" s="148">
        <f t="shared" si="40"/>
        <v>2705.4100533398155</v>
      </c>
      <c r="N157" s="149">
        <f>M157/L157</f>
        <v>624.32539692457283</v>
      </c>
      <c r="O157" s="150">
        <f>L157-I157</f>
        <v>0</v>
      </c>
      <c r="P157" s="151">
        <f>N157-K157</f>
        <v>-91.059218460042644</v>
      </c>
      <c r="Q157" s="152">
        <f>N157/K157</f>
        <v>0.8727129204321985</v>
      </c>
      <c r="R157" s="310"/>
      <c r="S157" s="153">
        <f>S141</f>
        <v>0.708587962962963</v>
      </c>
      <c r="T157" s="154">
        <f>INDEX(T141:T156,COUNTA(T141:T156))</f>
        <v>0.90074074074074073</v>
      </c>
      <c r="U157" s="155"/>
      <c r="V157" s="181"/>
      <c r="W157" s="105"/>
      <c r="X157" s="75"/>
      <c r="Y157" s="296"/>
      <c r="Z157" s="297"/>
      <c r="AA157" s="183">
        <f>M157-J157</f>
        <v>-394.58994666018452</v>
      </c>
      <c r="AB157" s="152">
        <f>M157/J157</f>
        <v>0.8727129204321985</v>
      </c>
      <c r="AC157" s="315"/>
    </row>
    <row r="158" spans="1:29" ht="15.75" customHeight="1">
      <c r="A158" s="316" t="s">
        <v>151</v>
      </c>
      <c r="B158" s="120" t="s">
        <v>118</v>
      </c>
      <c r="C158" s="306" t="s">
        <v>152</v>
      </c>
      <c r="D158" s="307"/>
      <c r="E158" s="162">
        <v>16.7</v>
      </c>
      <c r="F158" s="103">
        <v>2143</v>
      </c>
      <c r="G158" s="163">
        <f t="shared" ref="G158:G161" si="41">E158*F158</f>
        <v>35788.1</v>
      </c>
      <c r="H158" s="164"/>
      <c r="I158" s="165">
        <v>3</v>
      </c>
      <c r="J158" s="166">
        <v>3300</v>
      </c>
      <c r="K158" s="167">
        <f>J158/I158</f>
        <v>1100</v>
      </c>
      <c r="L158" s="168">
        <v>3</v>
      </c>
      <c r="M158" s="166">
        <f>F158/V158*60</f>
        <v>2945.7044673539449</v>
      </c>
      <c r="N158" s="167">
        <f>M158/L158</f>
        <v>981.90148911798167</v>
      </c>
      <c r="O158" s="169">
        <f>L158-I158</f>
        <v>0</v>
      </c>
      <c r="P158" s="170">
        <f>N158-K158</f>
        <v>-118.09851088201833</v>
      </c>
      <c r="Q158" s="171">
        <f>N158/K158</f>
        <v>0.89263771737998332</v>
      </c>
      <c r="R158" s="308">
        <f>Q174</f>
        <v>0.89205188567379801</v>
      </c>
      <c r="S158" s="172">
        <v>0.70857638888888885</v>
      </c>
      <c r="T158" s="173">
        <v>0.73888888888888893</v>
      </c>
      <c r="U158" s="174"/>
      <c r="V158" s="175">
        <v>43.650000000000105</v>
      </c>
      <c r="W158" s="176"/>
      <c r="X158" s="177"/>
      <c r="Y158" s="311"/>
      <c r="Z158" s="312"/>
      <c r="AA158" s="121">
        <f>M158-J158</f>
        <v>-354.29553264605511</v>
      </c>
      <c r="AB158" s="171">
        <f>M158/J158</f>
        <v>0.89263771737998332</v>
      </c>
      <c r="AC158" s="313">
        <f>AB174</f>
        <v>0.89205188567379801</v>
      </c>
    </row>
    <row r="159" spans="1:29" ht="15.75" customHeight="1">
      <c r="A159" s="317"/>
      <c r="B159" s="106" t="s">
        <v>118</v>
      </c>
      <c r="C159" s="298" t="s">
        <v>153</v>
      </c>
      <c r="D159" s="299"/>
      <c r="E159" s="107">
        <v>22.28</v>
      </c>
      <c r="F159" s="108">
        <v>1649</v>
      </c>
      <c r="G159" s="109">
        <f t="shared" si="41"/>
        <v>36739.72</v>
      </c>
      <c r="H159" s="26"/>
      <c r="I159" s="110">
        <v>5</v>
      </c>
      <c r="J159" s="111">
        <v>3300</v>
      </c>
      <c r="K159" s="112">
        <f t="shared" ref="K159:K196" si="42">J159/I159</f>
        <v>660</v>
      </c>
      <c r="L159" s="113">
        <v>5</v>
      </c>
      <c r="M159" s="111">
        <f>F159/V159*60</f>
        <v>2941.7244796828513</v>
      </c>
      <c r="N159" s="112">
        <f>M159/L159</f>
        <v>588.34489593657031</v>
      </c>
      <c r="O159" s="114">
        <f>L159-I159</f>
        <v>0</v>
      </c>
      <c r="P159" s="115">
        <f>N159-K159</f>
        <v>-71.65510406342969</v>
      </c>
      <c r="Q159" s="116">
        <f>N159/K159</f>
        <v>0.89143166050995504</v>
      </c>
      <c r="R159" s="309"/>
      <c r="S159" s="47">
        <v>0.74261574074074077</v>
      </c>
      <c r="T159" s="48">
        <v>0.76597222222222228</v>
      </c>
      <c r="U159" s="117">
        <v>5.3666666666666529</v>
      </c>
      <c r="V159" s="118">
        <v>33.633333333333368</v>
      </c>
      <c r="W159" s="119"/>
      <c r="X159" s="123"/>
      <c r="Y159" s="300"/>
      <c r="Z159" s="301"/>
      <c r="AA159" s="124">
        <f>M159-J159</f>
        <v>-358.27552031714868</v>
      </c>
      <c r="AB159" s="116">
        <f>M159/J159</f>
        <v>0.89143166050995493</v>
      </c>
      <c r="AC159" s="314"/>
    </row>
    <row r="160" spans="1:29" ht="15.75" customHeight="1">
      <c r="A160" s="317"/>
      <c r="B160" s="106" t="s">
        <v>118</v>
      </c>
      <c r="C160" s="298" t="s">
        <v>154</v>
      </c>
      <c r="D160" s="299"/>
      <c r="E160" s="107">
        <v>18.18</v>
      </c>
      <c r="F160" s="108">
        <v>865</v>
      </c>
      <c r="G160" s="109">
        <f t="shared" si="41"/>
        <v>15725.699999999999</v>
      </c>
      <c r="H160" s="26"/>
      <c r="I160" s="110">
        <v>4</v>
      </c>
      <c r="J160" s="111">
        <v>3300</v>
      </c>
      <c r="K160" s="112">
        <f t="shared" si="42"/>
        <v>825</v>
      </c>
      <c r="L160" s="113">
        <v>4</v>
      </c>
      <c r="M160" s="111">
        <f>F160/V160*60</f>
        <v>2946.0737937559156</v>
      </c>
      <c r="N160" s="112">
        <f>M160/L160</f>
        <v>736.51844843897891</v>
      </c>
      <c r="O160" s="114">
        <f>L160-I160</f>
        <v>0</v>
      </c>
      <c r="P160" s="115">
        <f>N160-K160</f>
        <v>-88.481551561021092</v>
      </c>
      <c r="Q160" s="116">
        <f>N160/K160</f>
        <v>0.89274963447148958</v>
      </c>
      <c r="R160" s="309"/>
      <c r="S160" s="47">
        <v>0.76971064814814816</v>
      </c>
      <c r="T160" s="48">
        <v>0.78194444444444444</v>
      </c>
      <c r="U160" s="117">
        <v>5.3833333333332689</v>
      </c>
      <c r="V160" s="118">
        <v>17.616666666666649</v>
      </c>
      <c r="W160" s="119"/>
      <c r="X160" s="123"/>
      <c r="Y160" s="300"/>
      <c r="Z160" s="301"/>
      <c r="AA160" s="124">
        <f>M160-J160</f>
        <v>-353.92620624408437</v>
      </c>
      <c r="AB160" s="116">
        <f>M160/J160</f>
        <v>0.89274963447148958</v>
      </c>
      <c r="AC160" s="314"/>
    </row>
    <row r="161" spans="1:29" ht="15.75" customHeight="1">
      <c r="A161" s="317"/>
      <c r="B161" s="106" t="s">
        <v>118</v>
      </c>
      <c r="C161" s="298" t="s">
        <v>155</v>
      </c>
      <c r="D161" s="299"/>
      <c r="E161" s="107">
        <v>16.66</v>
      </c>
      <c r="F161" s="108">
        <v>7251</v>
      </c>
      <c r="G161" s="109">
        <f t="shared" si="41"/>
        <v>120801.66</v>
      </c>
      <c r="H161" s="26"/>
      <c r="I161" s="110">
        <v>4</v>
      </c>
      <c r="J161" s="111">
        <v>3300</v>
      </c>
      <c r="K161" s="112">
        <f t="shared" si="42"/>
        <v>825</v>
      </c>
      <c r="L161" s="113">
        <v>4</v>
      </c>
      <c r="M161" s="111">
        <f>F161/V161*60</f>
        <v>2941.5821501014207</v>
      </c>
      <c r="N161" s="112">
        <f>M161/L161</f>
        <v>735.39553752535517</v>
      </c>
      <c r="O161" s="114">
        <f>L161-I161</f>
        <v>0</v>
      </c>
      <c r="P161" s="115">
        <f>N161-K161</f>
        <v>-89.604462474644833</v>
      </c>
      <c r="Q161" s="116">
        <f>N161/K161</f>
        <v>0.89138853033376386</v>
      </c>
      <c r="R161" s="309"/>
      <c r="S161" s="47">
        <v>0.78548611111111111</v>
      </c>
      <c r="T161" s="48">
        <v>0.8881944444444444</v>
      </c>
      <c r="U161" s="117">
        <v>5.0999999999999979</v>
      </c>
      <c r="V161" s="118">
        <v>147.89999999999995</v>
      </c>
      <c r="W161" s="119"/>
      <c r="X161" s="123"/>
      <c r="Y161" s="300"/>
      <c r="Z161" s="301"/>
      <c r="AA161" s="124">
        <f>M161-J161</f>
        <v>-358.41784989857933</v>
      </c>
      <c r="AB161" s="116">
        <f>M161/J161</f>
        <v>0.89138853033376386</v>
      </c>
      <c r="AC161" s="314"/>
    </row>
    <row r="162" spans="1:29" ht="15.75" customHeight="1">
      <c r="A162" s="317"/>
      <c r="B162" s="106"/>
      <c r="C162" s="298"/>
      <c r="D162" s="299"/>
      <c r="E162" s="107"/>
      <c r="F162" s="108"/>
      <c r="G162" s="109"/>
      <c r="H162" s="13"/>
      <c r="I162" s="110"/>
      <c r="J162" s="111"/>
      <c r="K162" s="112"/>
      <c r="L162" s="126"/>
      <c r="M162" s="111"/>
      <c r="N162" s="112"/>
      <c r="O162" s="114"/>
      <c r="P162" s="115"/>
      <c r="Q162" s="116"/>
      <c r="R162" s="309"/>
      <c r="S162" s="47"/>
      <c r="T162" s="48"/>
      <c r="U162" s="117"/>
      <c r="V162" s="118"/>
      <c r="W162" s="119"/>
      <c r="X162" s="123"/>
      <c r="Y162" s="300"/>
      <c r="Z162" s="301"/>
      <c r="AA162" s="124"/>
      <c r="AB162" s="116"/>
      <c r="AC162" s="314"/>
    </row>
    <row r="163" spans="1:29" ht="15.75" customHeight="1">
      <c r="A163" s="317"/>
      <c r="B163" s="106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123"/>
      <c r="Y163" s="300"/>
      <c r="Z163" s="301"/>
      <c r="AA163" s="124"/>
      <c r="AB163" s="116"/>
      <c r="AC163" s="314"/>
    </row>
    <row r="164" spans="1:29" ht="15.75" customHeight="1">
      <c r="A164" s="317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24"/>
      <c r="AB164" s="116"/>
      <c r="AC164" s="314"/>
    </row>
    <row r="165" spans="1:29" ht="15.75" customHeight="1">
      <c r="A165" s="317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24"/>
      <c r="AB165" s="116"/>
      <c r="AC165" s="314"/>
    </row>
    <row r="166" spans="1:29" ht="15.75" customHeight="1">
      <c r="A166" s="317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19"/>
      <c r="X166" s="123"/>
      <c r="Y166" s="300"/>
      <c r="Z166" s="301"/>
      <c r="AA166" s="124"/>
      <c r="AB166" s="116"/>
      <c r="AC166" s="314"/>
    </row>
    <row r="167" spans="1:29" ht="15.75" customHeight="1">
      <c r="A167" s="317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19"/>
      <c r="X167" s="123"/>
      <c r="Y167" s="300"/>
      <c r="Z167" s="301"/>
      <c r="AA167" s="124"/>
      <c r="AB167" s="116"/>
      <c r="AC167" s="314"/>
    </row>
    <row r="168" spans="1:29" ht="15.75" customHeight="1">
      <c r="A168" s="317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24"/>
      <c r="AB168" s="116"/>
      <c r="AC168" s="314"/>
    </row>
    <row r="169" spans="1:29" ht="15.75" customHeight="1">
      <c r="A169" s="317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24"/>
      <c r="AB169" s="116"/>
      <c r="AC169" s="314"/>
    </row>
    <row r="170" spans="1:29" ht="15.75" customHeight="1">
      <c r="A170" s="317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24"/>
      <c r="AB170" s="116"/>
      <c r="AC170" s="314"/>
    </row>
    <row r="171" spans="1:29" ht="15.75" customHeight="1">
      <c r="A171" s="317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34"/>
      <c r="X171" s="135"/>
      <c r="Y171" s="300"/>
      <c r="Z171" s="301"/>
      <c r="AA171" s="124"/>
      <c r="AB171" s="116"/>
      <c r="AC171" s="314"/>
    </row>
    <row r="172" spans="1:29" ht="15.75" customHeight="1">
      <c r="A172" s="317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24"/>
      <c r="AB172" s="116"/>
      <c r="AC172" s="314"/>
    </row>
    <row r="173" spans="1:29" ht="15.75" customHeight="1">
      <c r="A173" s="317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0"/>
      <c r="AB173" s="133"/>
      <c r="AC173" s="314"/>
    </row>
    <row r="174" spans="1:29" ht="15.75" customHeight="1" thickBot="1">
      <c r="A174" s="318"/>
      <c r="B174" s="144" t="s">
        <v>124</v>
      </c>
      <c r="C174" s="295"/>
      <c r="D174" s="295"/>
      <c r="E174" s="145"/>
      <c r="F174" s="105"/>
      <c r="G174" s="146"/>
      <c r="H174" s="75"/>
      <c r="I174" s="147">
        <f t="shared" ref="I174:J174" si="43">AVERAGE(I158:I173)</f>
        <v>4</v>
      </c>
      <c r="J174" s="148">
        <f t="shared" si="43"/>
        <v>3300</v>
      </c>
      <c r="K174" s="149">
        <f t="shared" ref="K174" si="44">J174/I174</f>
        <v>825</v>
      </c>
      <c r="L174" s="147">
        <f t="shared" ref="L174:M174" si="45">AVERAGE(L158:L173)</f>
        <v>4</v>
      </c>
      <c r="M174" s="148">
        <f t="shared" si="45"/>
        <v>2943.7712227235334</v>
      </c>
      <c r="N174" s="149">
        <f>M174/L174</f>
        <v>735.94280568088334</v>
      </c>
      <c r="O174" s="150">
        <f>L174-I174</f>
        <v>0</v>
      </c>
      <c r="P174" s="151">
        <f>N174-K174</f>
        <v>-89.057194319116661</v>
      </c>
      <c r="Q174" s="152">
        <f>N174/K174</f>
        <v>0.89205188567379801</v>
      </c>
      <c r="R174" s="310"/>
      <c r="S174" s="153">
        <f>S158</f>
        <v>0.70857638888888885</v>
      </c>
      <c r="T174" s="154">
        <f>INDEX(T158:T173,COUNTA(T158:T173))</f>
        <v>0.8881944444444444</v>
      </c>
      <c r="U174" s="155"/>
      <c r="V174" s="181"/>
      <c r="W174" s="105"/>
      <c r="X174" s="75"/>
      <c r="Y174" s="296"/>
      <c r="Z174" s="297"/>
      <c r="AA174" s="183">
        <f>M174-J174</f>
        <v>-356.22877727646664</v>
      </c>
      <c r="AB174" s="152">
        <f>M174/J174</f>
        <v>0.89205188567379801</v>
      </c>
      <c r="AC174" s="315"/>
    </row>
    <row r="175" spans="1:29" ht="15.75" customHeight="1">
      <c r="A175" s="302" t="s">
        <v>156</v>
      </c>
      <c r="B175" s="120" t="s">
        <v>118</v>
      </c>
      <c r="C175" s="306" t="s">
        <v>157</v>
      </c>
      <c r="D175" s="307"/>
      <c r="E175" s="162">
        <v>14.03</v>
      </c>
      <c r="F175" s="103">
        <v>2361</v>
      </c>
      <c r="G175" s="163">
        <f t="shared" ref="G175:G178" si="46">E175*F175</f>
        <v>33124.83</v>
      </c>
      <c r="H175" s="164">
        <v>2</v>
      </c>
      <c r="I175" s="165">
        <v>3</v>
      </c>
      <c r="J175" s="166">
        <v>3000</v>
      </c>
      <c r="K175" s="167">
        <f>J175/I175</f>
        <v>1000</v>
      </c>
      <c r="L175" s="168">
        <v>3</v>
      </c>
      <c r="M175" s="166">
        <f>F175/V175*60</f>
        <v>2680.4162724692551</v>
      </c>
      <c r="N175" s="167">
        <f>M175/L175</f>
        <v>893.47209082308507</v>
      </c>
      <c r="O175" s="169">
        <f>L175-I175</f>
        <v>0</v>
      </c>
      <c r="P175" s="170">
        <f>N175-K175</f>
        <v>-106.52790917691493</v>
      </c>
      <c r="Q175" s="171">
        <f>N175/K175</f>
        <v>0.8934720908230851</v>
      </c>
      <c r="R175" s="308">
        <f>Q191</f>
        <v>0.88546480674361838</v>
      </c>
      <c r="S175" s="172">
        <v>0.70843750000000005</v>
      </c>
      <c r="T175" s="173">
        <v>0.74513888888888891</v>
      </c>
      <c r="U175" s="174"/>
      <c r="V175" s="175">
        <v>52.849999999999952</v>
      </c>
      <c r="W175" s="176"/>
      <c r="X175" s="177"/>
      <c r="Y175" s="311"/>
      <c r="Z175" s="312"/>
      <c r="AA175" s="121">
        <f>M175-J175</f>
        <v>-319.58372753074491</v>
      </c>
      <c r="AB175" s="171">
        <f>M175/J175</f>
        <v>0.89347209082308499</v>
      </c>
      <c r="AC175" s="313">
        <f>AB191</f>
        <v>0.88546480674361838</v>
      </c>
    </row>
    <row r="176" spans="1:29" ht="15.75" customHeight="1">
      <c r="A176" s="303"/>
      <c r="B176" s="106" t="s">
        <v>118</v>
      </c>
      <c r="C176" s="298" t="s">
        <v>158</v>
      </c>
      <c r="D176" s="299"/>
      <c r="E176" s="107">
        <v>18.18</v>
      </c>
      <c r="F176" s="108">
        <v>1924</v>
      </c>
      <c r="G176" s="109">
        <f t="shared" si="46"/>
        <v>34978.32</v>
      </c>
      <c r="H176" s="26"/>
      <c r="I176" s="110">
        <v>4</v>
      </c>
      <c r="J176" s="111">
        <v>3000</v>
      </c>
      <c r="K176" s="112">
        <f t="shared" si="42"/>
        <v>750</v>
      </c>
      <c r="L176" s="113">
        <v>4</v>
      </c>
      <c r="M176" s="111">
        <f>F176/V176*60</f>
        <v>2682.5716498838065</v>
      </c>
      <c r="N176" s="112">
        <f>M176/L176</f>
        <v>670.64291247095161</v>
      </c>
      <c r="O176" s="114">
        <f>L176-I176</f>
        <v>0</v>
      </c>
      <c r="P176" s="115">
        <f>N176-K176</f>
        <v>-79.357087529048385</v>
      </c>
      <c r="Q176" s="116">
        <f>N176/K176</f>
        <v>0.89419054996126879</v>
      </c>
      <c r="R176" s="309"/>
      <c r="S176" s="47">
        <v>0.75555555555555554</v>
      </c>
      <c r="T176" s="48">
        <v>0.78543981481481484</v>
      </c>
      <c r="U176" s="117">
        <v>14.999999999999947</v>
      </c>
      <c r="V176" s="118">
        <v>43.033333333333402</v>
      </c>
      <c r="W176" s="119"/>
      <c r="X176" s="123"/>
      <c r="Y176" s="300"/>
      <c r="Z176" s="301"/>
      <c r="AA176" s="124">
        <f>M176-J176</f>
        <v>-317.42835011619354</v>
      </c>
      <c r="AB176" s="116">
        <f>M176/J176</f>
        <v>0.89419054996126879</v>
      </c>
      <c r="AC176" s="314"/>
    </row>
    <row r="177" spans="1:29" ht="15.75" customHeight="1">
      <c r="A177" s="303"/>
      <c r="B177" s="106" t="s">
        <v>118</v>
      </c>
      <c r="C177" s="298" t="s">
        <v>159</v>
      </c>
      <c r="D177" s="299"/>
      <c r="E177" s="107">
        <v>14.28</v>
      </c>
      <c r="F177" s="108">
        <v>4474</v>
      </c>
      <c r="G177" s="109">
        <f t="shared" si="46"/>
        <v>63888.719999999994</v>
      </c>
      <c r="H177" s="26">
        <v>2</v>
      </c>
      <c r="I177" s="110">
        <v>3</v>
      </c>
      <c r="J177" s="111">
        <v>3600</v>
      </c>
      <c r="K177" s="112">
        <f t="shared" si="42"/>
        <v>1200</v>
      </c>
      <c r="L177" s="113">
        <v>3</v>
      </c>
      <c r="M177" s="111">
        <f>F177/V177*60</f>
        <v>3113.5511308718342</v>
      </c>
      <c r="N177" s="112">
        <f>M177/L177</f>
        <v>1037.8503769572781</v>
      </c>
      <c r="O177" s="114">
        <f>L177-I177</f>
        <v>0</v>
      </c>
      <c r="P177" s="115">
        <f>N177-K177</f>
        <v>-162.14962304272194</v>
      </c>
      <c r="Q177" s="116">
        <f>N177/K177</f>
        <v>0.864875314131065</v>
      </c>
      <c r="R177" s="309"/>
      <c r="S177" s="47">
        <v>0.79583333333333328</v>
      </c>
      <c r="T177" s="48">
        <v>0.85570601851851846</v>
      </c>
      <c r="U177" s="117">
        <v>14.966666666666555</v>
      </c>
      <c r="V177" s="118">
        <v>86.216666666666669</v>
      </c>
      <c r="W177" s="119">
        <v>0.85570601851851846</v>
      </c>
      <c r="X177" s="123">
        <v>0.90910879629629626</v>
      </c>
      <c r="Y177" s="300"/>
      <c r="Z177" s="301"/>
      <c r="AA177" s="124">
        <f>M177-J177</f>
        <v>-486.44886912816582</v>
      </c>
      <c r="AB177" s="116">
        <f>M177/J177</f>
        <v>0.864875314131065</v>
      </c>
      <c r="AC177" s="314"/>
    </row>
    <row r="178" spans="1:29" ht="15.75" customHeight="1">
      <c r="A178" s="303"/>
      <c r="B178" s="106" t="s">
        <v>118</v>
      </c>
      <c r="C178" s="298" t="s">
        <v>157</v>
      </c>
      <c r="D178" s="299"/>
      <c r="E178" s="107">
        <v>14.03</v>
      </c>
      <c r="F178" s="108">
        <v>4596</v>
      </c>
      <c r="G178" s="109">
        <f t="shared" si="46"/>
        <v>64481.88</v>
      </c>
      <c r="H178" s="26"/>
      <c r="I178" s="110">
        <v>3</v>
      </c>
      <c r="J178" s="111">
        <v>3000</v>
      </c>
      <c r="K178" s="112">
        <f t="shared" si="42"/>
        <v>1000</v>
      </c>
      <c r="L178" s="113">
        <v>3</v>
      </c>
      <c r="M178" s="111">
        <f>F178/V178*60</f>
        <v>2680.3175117446949</v>
      </c>
      <c r="N178" s="112">
        <f>M178/L178</f>
        <v>893.43917058156501</v>
      </c>
      <c r="O178" s="114">
        <f>L178-I178</f>
        <v>0</v>
      </c>
      <c r="P178" s="115">
        <f>N178-K178</f>
        <v>-106.56082941843499</v>
      </c>
      <c r="Q178" s="116">
        <f>N178/K178</f>
        <v>0.89343917058156497</v>
      </c>
      <c r="R178" s="309"/>
      <c r="S178" s="47">
        <v>0.90910879629629626</v>
      </c>
      <c r="T178" s="48">
        <v>0.98055555555555551</v>
      </c>
      <c r="U178" s="117">
        <v>76.900000000000034</v>
      </c>
      <c r="V178" s="118">
        <v>102.88333333333333</v>
      </c>
      <c r="W178" s="119"/>
      <c r="X178" s="123"/>
      <c r="Y178" s="300"/>
      <c r="Z178" s="301"/>
      <c r="AA178" s="124">
        <f>M178-J178</f>
        <v>-319.68248825530509</v>
      </c>
      <c r="AB178" s="116">
        <f>M178/J178</f>
        <v>0.89343917058156497</v>
      </c>
      <c r="AC178" s="314"/>
    </row>
    <row r="179" spans="1:29" ht="15.75" customHeight="1">
      <c r="A179" s="304"/>
      <c r="B179" s="106"/>
      <c r="C179" s="298"/>
      <c r="D179" s="299"/>
      <c r="E179" s="107"/>
      <c r="F179" s="108"/>
      <c r="G179" s="109"/>
      <c r="H179" s="13"/>
      <c r="I179" s="110"/>
      <c r="J179" s="111"/>
      <c r="K179" s="112"/>
      <c r="L179" s="126"/>
      <c r="M179" s="111"/>
      <c r="N179" s="112"/>
      <c r="O179" s="114"/>
      <c r="P179" s="115"/>
      <c r="Q179" s="116"/>
      <c r="R179" s="309"/>
      <c r="S179" s="47"/>
      <c r="T179" s="48"/>
      <c r="U179" s="117"/>
      <c r="V179" s="118"/>
      <c r="W179" s="119"/>
      <c r="X179" s="123"/>
      <c r="Y179" s="300"/>
      <c r="Z179" s="301"/>
      <c r="AA179" s="124"/>
      <c r="AB179" s="116"/>
      <c r="AC179" s="314"/>
    </row>
    <row r="180" spans="1:29" ht="15.75" customHeight="1">
      <c r="A180" s="304"/>
      <c r="B180" s="106"/>
      <c r="C180" s="298"/>
      <c r="D180" s="299"/>
      <c r="E180" s="107"/>
      <c r="F180" s="108"/>
      <c r="G180" s="129"/>
      <c r="H180" s="130"/>
      <c r="I180" s="110"/>
      <c r="J180" s="111"/>
      <c r="K180" s="112"/>
      <c r="L180" s="113"/>
      <c r="M180" s="111"/>
      <c r="N180" s="112"/>
      <c r="O180" s="114"/>
      <c r="P180" s="115"/>
      <c r="Q180" s="116"/>
      <c r="R180" s="309"/>
      <c r="S180" s="47"/>
      <c r="T180" s="48"/>
      <c r="U180" s="117"/>
      <c r="V180" s="118"/>
      <c r="W180" s="119"/>
      <c r="X180" s="123"/>
      <c r="Y180" s="300"/>
      <c r="Z180" s="301"/>
      <c r="AA180" s="124"/>
      <c r="AB180" s="116"/>
      <c r="AC180" s="314"/>
    </row>
    <row r="181" spans="1:29" ht="15.75" customHeight="1">
      <c r="A181" s="304"/>
      <c r="B181" s="106"/>
      <c r="C181" s="298"/>
      <c r="D181" s="299"/>
      <c r="E181" s="107"/>
      <c r="F181" s="108"/>
      <c r="G181" s="129"/>
      <c r="H181" s="68"/>
      <c r="I181" s="110"/>
      <c r="J181" s="111"/>
      <c r="K181" s="112"/>
      <c r="L181" s="126"/>
      <c r="M181" s="111"/>
      <c r="N181" s="112"/>
      <c r="O181" s="131"/>
      <c r="P181" s="132"/>
      <c r="Q181" s="133"/>
      <c r="R181" s="309"/>
      <c r="S181" s="47"/>
      <c r="T181" s="48"/>
      <c r="U181" s="117"/>
      <c r="V181" s="118"/>
      <c r="W181" s="119"/>
      <c r="X181" s="123"/>
      <c r="Y181" s="300"/>
      <c r="Z181" s="301"/>
      <c r="AA181" s="124"/>
      <c r="AB181" s="116"/>
      <c r="AC181" s="314"/>
    </row>
    <row r="182" spans="1:29" ht="15.75" customHeight="1">
      <c r="A182" s="304"/>
      <c r="B182" s="106"/>
      <c r="C182" s="298"/>
      <c r="D182" s="299"/>
      <c r="E182" s="107"/>
      <c r="F182" s="108"/>
      <c r="G182" s="129"/>
      <c r="H182" s="68"/>
      <c r="I182" s="110"/>
      <c r="J182" s="111"/>
      <c r="K182" s="112"/>
      <c r="L182" s="126"/>
      <c r="M182" s="111"/>
      <c r="N182" s="112"/>
      <c r="O182" s="131"/>
      <c r="P182" s="132"/>
      <c r="Q182" s="133"/>
      <c r="R182" s="309"/>
      <c r="S182" s="47"/>
      <c r="T182" s="48"/>
      <c r="U182" s="117"/>
      <c r="V182" s="118"/>
      <c r="W182" s="119"/>
      <c r="X182" s="123"/>
      <c r="Y182" s="300"/>
      <c r="Z182" s="301"/>
      <c r="AA182" s="124"/>
      <c r="AB182" s="116"/>
      <c r="AC182" s="314"/>
    </row>
    <row r="183" spans="1:29" ht="15.75" customHeight="1">
      <c r="A183" s="304"/>
      <c r="B183" s="106"/>
      <c r="C183" s="298"/>
      <c r="D183" s="299"/>
      <c r="E183" s="107"/>
      <c r="F183" s="108"/>
      <c r="G183" s="129"/>
      <c r="H183" s="68"/>
      <c r="I183" s="110"/>
      <c r="J183" s="111"/>
      <c r="K183" s="112"/>
      <c r="L183" s="126"/>
      <c r="M183" s="111"/>
      <c r="N183" s="112"/>
      <c r="O183" s="131"/>
      <c r="P183" s="132"/>
      <c r="Q183" s="133"/>
      <c r="R183" s="309"/>
      <c r="S183" s="47"/>
      <c r="T183" s="48"/>
      <c r="U183" s="117"/>
      <c r="V183" s="118"/>
      <c r="W183" s="119"/>
      <c r="X183" s="123"/>
      <c r="Y183" s="300"/>
      <c r="Z183" s="301"/>
      <c r="AA183" s="124"/>
      <c r="AB183" s="116"/>
      <c r="AC183" s="314"/>
    </row>
    <row r="184" spans="1:29" ht="15.75" customHeight="1">
      <c r="A184" s="304"/>
      <c r="B184" s="106"/>
      <c r="C184" s="298"/>
      <c r="D184" s="299"/>
      <c r="E184" s="107"/>
      <c r="F184" s="108"/>
      <c r="G184" s="129"/>
      <c r="H184" s="68"/>
      <c r="I184" s="110"/>
      <c r="J184" s="111"/>
      <c r="K184" s="112"/>
      <c r="L184" s="126"/>
      <c r="M184" s="111"/>
      <c r="N184" s="112"/>
      <c r="O184" s="131"/>
      <c r="P184" s="132"/>
      <c r="Q184" s="133"/>
      <c r="R184" s="309"/>
      <c r="S184" s="47"/>
      <c r="T184" s="48"/>
      <c r="U184" s="117"/>
      <c r="V184" s="118"/>
      <c r="W184" s="119"/>
      <c r="X184" s="123"/>
      <c r="Y184" s="300"/>
      <c r="Z184" s="301"/>
      <c r="AA184" s="124"/>
      <c r="AB184" s="116"/>
      <c r="AC184" s="314"/>
    </row>
    <row r="185" spans="1:29" ht="15.75" customHeight="1">
      <c r="A185" s="304"/>
      <c r="B185" s="106"/>
      <c r="C185" s="298"/>
      <c r="D185" s="299"/>
      <c r="E185" s="107"/>
      <c r="F185" s="108"/>
      <c r="G185" s="129"/>
      <c r="H185" s="68"/>
      <c r="I185" s="110"/>
      <c r="J185" s="111"/>
      <c r="K185" s="112"/>
      <c r="L185" s="126"/>
      <c r="M185" s="111"/>
      <c r="N185" s="112"/>
      <c r="O185" s="131"/>
      <c r="P185" s="132"/>
      <c r="Q185" s="133"/>
      <c r="R185" s="309"/>
      <c r="S185" s="47"/>
      <c r="T185" s="48"/>
      <c r="U185" s="117"/>
      <c r="V185" s="118"/>
      <c r="W185" s="134"/>
      <c r="X185" s="135"/>
      <c r="Y185" s="300"/>
      <c r="Z185" s="301"/>
      <c r="AA185" s="124"/>
      <c r="AB185" s="116"/>
      <c r="AC185" s="314"/>
    </row>
    <row r="186" spans="1:29" ht="15.75" customHeight="1">
      <c r="A186" s="304"/>
      <c r="B186" s="106"/>
      <c r="C186" s="298"/>
      <c r="D186" s="299"/>
      <c r="E186" s="107"/>
      <c r="F186" s="108"/>
      <c r="G186" s="129"/>
      <c r="H186" s="68"/>
      <c r="I186" s="110"/>
      <c r="J186" s="111"/>
      <c r="K186" s="112"/>
      <c r="L186" s="126"/>
      <c r="M186" s="111"/>
      <c r="N186" s="112"/>
      <c r="O186" s="131"/>
      <c r="P186" s="132"/>
      <c r="Q186" s="133"/>
      <c r="R186" s="309"/>
      <c r="S186" s="47"/>
      <c r="T186" s="48"/>
      <c r="U186" s="117"/>
      <c r="V186" s="118"/>
      <c r="W186" s="134"/>
      <c r="X186" s="135"/>
      <c r="Y186" s="300"/>
      <c r="Z186" s="301"/>
      <c r="AA186" s="124"/>
      <c r="AB186" s="116"/>
      <c r="AC186" s="314"/>
    </row>
    <row r="187" spans="1:29" ht="15.75" customHeight="1">
      <c r="A187" s="304"/>
      <c r="B187" s="106"/>
      <c r="C187" s="298"/>
      <c r="D187" s="299"/>
      <c r="E187" s="107"/>
      <c r="F187" s="108"/>
      <c r="G187" s="129"/>
      <c r="H187" s="68"/>
      <c r="I187" s="110"/>
      <c r="J187" s="111"/>
      <c r="K187" s="112"/>
      <c r="L187" s="126"/>
      <c r="M187" s="111"/>
      <c r="N187" s="112"/>
      <c r="O187" s="131"/>
      <c r="P187" s="132"/>
      <c r="Q187" s="133"/>
      <c r="R187" s="309"/>
      <c r="S187" s="47"/>
      <c r="T187" s="48"/>
      <c r="U187" s="117"/>
      <c r="V187" s="118"/>
      <c r="W187" s="134"/>
      <c r="X187" s="135"/>
      <c r="Y187" s="300"/>
      <c r="Z187" s="301"/>
      <c r="AA187" s="124"/>
      <c r="AB187" s="116"/>
      <c r="AC187" s="314"/>
    </row>
    <row r="188" spans="1:29" ht="15.75" customHeight="1">
      <c r="A188" s="304"/>
      <c r="B188" s="106"/>
      <c r="C188" s="298"/>
      <c r="D188" s="299"/>
      <c r="E188" s="107"/>
      <c r="F188" s="108"/>
      <c r="G188" s="129"/>
      <c r="H188" s="68"/>
      <c r="I188" s="110"/>
      <c r="J188" s="111"/>
      <c r="K188" s="112"/>
      <c r="L188" s="126"/>
      <c r="M188" s="111"/>
      <c r="N188" s="112"/>
      <c r="O188" s="131"/>
      <c r="P188" s="132"/>
      <c r="Q188" s="133"/>
      <c r="R188" s="309"/>
      <c r="S188" s="47"/>
      <c r="T188" s="48"/>
      <c r="U188" s="117"/>
      <c r="V188" s="118"/>
      <c r="W188" s="134"/>
      <c r="X188" s="135"/>
      <c r="Y188" s="300"/>
      <c r="Z188" s="301"/>
      <c r="AA188" s="124"/>
      <c r="AB188" s="116"/>
      <c r="AC188" s="314"/>
    </row>
    <row r="189" spans="1:29" ht="15.75" customHeight="1">
      <c r="A189" s="304"/>
      <c r="B189" s="106"/>
      <c r="C189" s="298"/>
      <c r="D189" s="299"/>
      <c r="E189" s="107"/>
      <c r="F189" s="108"/>
      <c r="G189" s="129"/>
      <c r="H189" s="68"/>
      <c r="I189" s="110"/>
      <c r="J189" s="111"/>
      <c r="K189" s="112"/>
      <c r="L189" s="126"/>
      <c r="M189" s="111"/>
      <c r="N189" s="112"/>
      <c r="O189" s="131"/>
      <c r="P189" s="132"/>
      <c r="Q189" s="133"/>
      <c r="R189" s="309"/>
      <c r="S189" s="47"/>
      <c r="T189" s="48"/>
      <c r="U189" s="117"/>
      <c r="V189" s="118"/>
      <c r="W189" s="134"/>
      <c r="X189" s="135"/>
      <c r="Y189" s="300"/>
      <c r="Z189" s="301"/>
      <c r="AA189" s="124"/>
      <c r="AB189" s="116"/>
      <c r="AC189" s="314"/>
    </row>
    <row r="190" spans="1:29" ht="15.75" customHeight="1">
      <c r="A190" s="304"/>
      <c r="B190" s="106"/>
      <c r="C190" s="298"/>
      <c r="D190" s="299"/>
      <c r="E190" s="185"/>
      <c r="F190" s="108"/>
      <c r="G190" s="139"/>
      <c r="H190" s="68"/>
      <c r="I190" s="110"/>
      <c r="J190" s="111"/>
      <c r="K190" s="112"/>
      <c r="L190" s="126"/>
      <c r="M190" s="111"/>
      <c r="N190" s="112"/>
      <c r="O190" s="131"/>
      <c r="P190" s="132"/>
      <c r="Q190" s="133"/>
      <c r="R190" s="309"/>
      <c r="S190" s="127"/>
      <c r="T190" s="128"/>
      <c r="U190" s="140"/>
      <c r="V190" s="141"/>
      <c r="W190" s="134"/>
      <c r="X190" s="135"/>
      <c r="Y190" s="300"/>
      <c r="Z190" s="301"/>
      <c r="AA190" s="180"/>
      <c r="AB190" s="133"/>
      <c r="AC190" s="314"/>
    </row>
    <row r="191" spans="1:29" ht="15.75" customHeight="1" thickBot="1">
      <c r="A191" s="305"/>
      <c r="B191" s="144" t="s">
        <v>124</v>
      </c>
      <c r="C191" s="295"/>
      <c r="D191" s="295"/>
      <c r="E191" s="145"/>
      <c r="F191" s="105"/>
      <c r="G191" s="146"/>
      <c r="H191" s="75"/>
      <c r="I191" s="147">
        <f t="shared" ref="I191:J191" si="47">AVERAGE(I175:I190)</f>
        <v>3.25</v>
      </c>
      <c r="J191" s="148">
        <f t="shared" si="47"/>
        <v>3150</v>
      </c>
      <c r="K191" s="149">
        <f t="shared" ref="K191" si="48">J191/I191</f>
        <v>969.23076923076928</v>
      </c>
      <c r="L191" s="147">
        <f t="shared" ref="L191:M191" si="49">AVERAGE(L175:L190)</f>
        <v>3.25</v>
      </c>
      <c r="M191" s="148">
        <f t="shared" si="49"/>
        <v>2789.214141242398</v>
      </c>
      <c r="N191" s="149">
        <f t="shared" ref="N191:N196" si="50">M191/L191</f>
        <v>858.21973576689174</v>
      </c>
      <c r="O191" s="150">
        <f t="shared" ref="O191:O196" si="51">L191-I191</f>
        <v>0</v>
      </c>
      <c r="P191" s="151">
        <f t="shared" ref="P191:P196" si="52">N191-K191</f>
        <v>-111.01103346387754</v>
      </c>
      <c r="Q191" s="152">
        <f t="shared" ref="Q191:Q196" si="53">N191/K191</f>
        <v>0.88546480674361838</v>
      </c>
      <c r="R191" s="310"/>
      <c r="S191" s="153">
        <f>S175</f>
        <v>0.70843750000000005</v>
      </c>
      <c r="T191" s="154">
        <f>INDEX(T175:T190,COUNTA(T175:T190))</f>
        <v>0.98055555555555551</v>
      </c>
      <c r="U191" s="155"/>
      <c r="V191" s="181"/>
      <c r="W191" s="105"/>
      <c r="X191" s="75"/>
      <c r="Y191" s="296"/>
      <c r="Z191" s="297"/>
      <c r="AA191" s="183">
        <f t="shared" ref="AA191:AA196" si="54">M191-J191</f>
        <v>-360.785858757602</v>
      </c>
      <c r="AB191" s="152">
        <f t="shared" ref="AB191:AB196" si="55">M191/J191</f>
        <v>0.88546480674361838</v>
      </c>
      <c r="AC191" s="315"/>
    </row>
    <row r="192" spans="1:29" ht="15.75" customHeight="1">
      <c r="A192" s="316" t="s">
        <v>160</v>
      </c>
      <c r="B192" s="120" t="s">
        <v>118</v>
      </c>
      <c r="C192" s="306" t="s">
        <v>161</v>
      </c>
      <c r="D192" s="307"/>
      <c r="E192" s="162">
        <v>18.18</v>
      </c>
      <c r="F192" s="103">
        <v>1375</v>
      </c>
      <c r="G192" s="163">
        <f t="shared" ref="G192:G196" si="56">E192*F192</f>
        <v>24997.5</v>
      </c>
      <c r="H192" s="164"/>
      <c r="I192" s="165">
        <v>3</v>
      </c>
      <c r="J192" s="166">
        <v>3600</v>
      </c>
      <c r="K192" s="167">
        <f>J192/I192</f>
        <v>1200</v>
      </c>
      <c r="L192" s="168">
        <v>3</v>
      </c>
      <c r="M192" s="166">
        <f>F192/V192*60</f>
        <v>3115.1667715544509</v>
      </c>
      <c r="N192" s="167">
        <f t="shared" si="50"/>
        <v>1038.3889238514837</v>
      </c>
      <c r="O192" s="169">
        <f t="shared" si="51"/>
        <v>0</v>
      </c>
      <c r="P192" s="170">
        <f t="shared" si="52"/>
        <v>-161.6110761485163</v>
      </c>
      <c r="Q192" s="171">
        <f t="shared" si="53"/>
        <v>0.86532410320956976</v>
      </c>
      <c r="R192" s="308">
        <f>Q208</f>
        <v>0.87269146847843115</v>
      </c>
      <c r="S192" s="172">
        <v>0.70833333333333337</v>
      </c>
      <c r="T192" s="173">
        <v>0.72672453703703699</v>
      </c>
      <c r="U192" s="174"/>
      <c r="V192" s="175">
        <v>26.48333333333321</v>
      </c>
      <c r="W192" s="173"/>
      <c r="X192" s="184"/>
      <c r="Y192" s="311"/>
      <c r="Z192" s="312"/>
      <c r="AA192" s="186">
        <f t="shared" si="54"/>
        <v>-484.83322844554914</v>
      </c>
      <c r="AB192" s="171">
        <f t="shared" si="55"/>
        <v>0.86532410320956965</v>
      </c>
      <c r="AC192" s="313">
        <f>AB208</f>
        <v>0.87269146847843104</v>
      </c>
    </row>
    <row r="193" spans="1:29" ht="15.75" customHeight="1">
      <c r="A193" s="317"/>
      <c r="B193" s="106" t="s">
        <v>118</v>
      </c>
      <c r="C193" s="298" t="s">
        <v>162</v>
      </c>
      <c r="D193" s="299"/>
      <c r="E193" s="107">
        <v>24.82</v>
      </c>
      <c r="F193" s="108">
        <v>2506</v>
      </c>
      <c r="G193" s="109">
        <f t="shared" si="56"/>
        <v>62198.92</v>
      </c>
      <c r="H193" s="26"/>
      <c r="I193" s="110">
        <v>4</v>
      </c>
      <c r="J193" s="111">
        <v>3300</v>
      </c>
      <c r="K193" s="112">
        <f t="shared" si="42"/>
        <v>825</v>
      </c>
      <c r="L193" s="113">
        <v>4</v>
      </c>
      <c r="M193" s="111">
        <f>F193/V193*60</f>
        <v>2920.5568145030788</v>
      </c>
      <c r="N193" s="112">
        <f t="shared" si="50"/>
        <v>730.13920362576971</v>
      </c>
      <c r="O193" s="114">
        <f t="shared" si="51"/>
        <v>0</v>
      </c>
      <c r="P193" s="115">
        <f t="shared" si="52"/>
        <v>-94.86079637423029</v>
      </c>
      <c r="Q193" s="116">
        <f t="shared" si="53"/>
        <v>0.88501721651608445</v>
      </c>
      <c r="R193" s="309"/>
      <c r="S193" s="47">
        <v>0.7368055555555556</v>
      </c>
      <c r="T193" s="48">
        <v>0.77255787037037038</v>
      </c>
      <c r="U193" s="117">
        <v>14.516666666666804</v>
      </c>
      <c r="V193" s="118">
        <v>51.483333333333277</v>
      </c>
      <c r="W193" s="119"/>
      <c r="X193" s="13"/>
      <c r="Y193" s="300"/>
      <c r="Z193" s="301"/>
      <c r="AA193" s="187">
        <f t="shared" si="54"/>
        <v>-379.44318549692116</v>
      </c>
      <c r="AB193" s="116">
        <f t="shared" si="55"/>
        <v>0.88501721651608445</v>
      </c>
      <c r="AC193" s="314"/>
    </row>
    <row r="194" spans="1:29" ht="15.75" customHeight="1">
      <c r="A194" s="317"/>
      <c r="B194" s="106" t="s">
        <v>118</v>
      </c>
      <c r="C194" s="298" t="s">
        <v>163</v>
      </c>
      <c r="D194" s="299"/>
      <c r="E194" s="107">
        <v>25.03</v>
      </c>
      <c r="F194" s="108">
        <v>2021</v>
      </c>
      <c r="G194" s="109">
        <f t="shared" si="56"/>
        <v>50585.630000000005</v>
      </c>
      <c r="H194" s="26"/>
      <c r="I194" s="110">
        <v>4</v>
      </c>
      <c r="J194" s="111">
        <v>3300</v>
      </c>
      <c r="K194" s="112">
        <f t="shared" si="42"/>
        <v>825</v>
      </c>
      <c r="L194" s="113">
        <v>4</v>
      </c>
      <c r="M194" s="111">
        <f>F194/V194*60</f>
        <v>2918.4115523465748</v>
      </c>
      <c r="N194" s="112">
        <f t="shared" si="50"/>
        <v>729.6028880866437</v>
      </c>
      <c r="O194" s="114">
        <f t="shared" si="51"/>
        <v>0</v>
      </c>
      <c r="P194" s="115">
        <f t="shared" si="52"/>
        <v>-95.397111913356298</v>
      </c>
      <c r="Q194" s="116">
        <f t="shared" si="53"/>
        <v>0.88436713707471959</v>
      </c>
      <c r="R194" s="309"/>
      <c r="S194" s="47">
        <v>0.78295138888888893</v>
      </c>
      <c r="T194" s="48">
        <v>0.81180555555555556</v>
      </c>
      <c r="U194" s="117">
        <v>14.966666666666715</v>
      </c>
      <c r="V194" s="118">
        <v>41.54999999999994</v>
      </c>
      <c r="W194" s="119"/>
      <c r="X194" s="13"/>
      <c r="Y194" s="300"/>
      <c r="Z194" s="301"/>
      <c r="AA194" s="187">
        <f t="shared" si="54"/>
        <v>-381.58844765342519</v>
      </c>
      <c r="AB194" s="116">
        <f t="shared" si="55"/>
        <v>0.88436713707471959</v>
      </c>
      <c r="AC194" s="314"/>
    </row>
    <row r="195" spans="1:29" ht="15.75" customHeight="1">
      <c r="A195" s="317"/>
      <c r="B195" s="106" t="s">
        <v>118</v>
      </c>
      <c r="C195" s="298" t="s">
        <v>164</v>
      </c>
      <c r="D195" s="299"/>
      <c r="E195" s="107">
        <v>18.18</v>
      </c>
      <c r="F195" s="108">
        <v>3385</v>
      </c>
      <c r="G195" s="109">
        <f t="shared" si="56"/>
        <v>61539.299999999996</v>
      </c>
      <c r="H195" s="26"/>
      <c r="I195" s="110">
        <v>3</v>
      </c>
      <c r="J195" s="111">
        <v>3600</v>
      </c>
      <c r="K195" s="112">
        <f t="shared" si="42"/>
        <v>1200</v>
      </c>
      <c r="L195" s="113">
        <v>3</v>
      </c>
      <c r="M195" s="111">
        <f>F195/V195*60</f>
        <v>3116.6240409207135</v>
      </c>
      <c r="N195" s="112">
        <f t="shared" si="50"/>
        <v>1038.8746803069046</v>
      </c>
      <c r="O195" s="114">
        <f t="shared" si="51"/>
        <v>0</v>
      </c>
      <c r="P195" s="115">
        <f t="shared" si="52"/>
        <v>-161.12531969309543</v>
      </c>
      <c r="Q195" s="116">
        <f t="shared" si="53"/>
        <v>0.86572890025575377</v>
      </c>
      <c r="R195" s="309"/>
      <c r="S195" s="47">
        <v>0.82222222222222219</v>
      </c>
      <c r="T195" s="48">
        <v>0.86747685185185186</v>
      </c>
      <c r="U195" s="117">
        <v>14.999999999999947</v>
      </c>
      <c r="V195" s="118">
        <v>65.166666666666728</v>
      </c>
      <c r="W195" s="119">
        <v>0.86747685185185186</v>
      </c>
      <c r="X195" s="123">
        <v>0.92083333333333328</v>
      </c>
      <c r="Y195" s="300"/>
      <c r="Z195" s="301"/>
      <c r="AA195" s="187">
        <f t="shared" si="54"/>
        <v>-483.37595907928653</v>
      </c>
      <c r="AB195" s="116">
        <f t="shared" si="55"/>
        <v>0.86572890025575377</v>
      </c>
      <c r="AC195" s="314"/>
    </row>
    <row r="196" spans="1:29" ht="15.75" customHeight="1">
      <c r="A196" s="317"/>
      <c r="B196" s="106" t="s">
        <v>118</v>
      </c>
      <c r="C196" s="298" t="s">
        <v>159</v>
      </c>
      <c r="D196" s="299"/>
      <c r="E196" s="107">
        <v>14.28</v>
      </c>
      <c r="F196" s="108">
        <v>4518</v>
      </c>
      <c r="G196" s="109">
        <f t="shared" si="56"/>
        <v>64517.039999999994</v>
      </c>
      <c r="H196" s="13"/>
      <c r="I196" s="110">
        <v>3</v>
      </c>
      <c r="J196" s="111">
        <v>3600</v>
      </c>
      <c r="K196" s="112">
        <f t="shared" si="42"/>
        <v>1200</v>
      </c>
      <c r="L196" s="126">
        <v>3</v>
      </c>
      <c r="M196" s="111">
        <f>F196/V196*60</f>
        <v>3114.0723721998847</v>
      </c>
      <c r="N196" s="112">
        <f t="shared" si="50"/>
        <v>1038.0241240666282</v>
      </c>
      <c r="O196" s="114">
        <f t="shared" si="51"/>
        <v>0</v>
      </c>
      <c r="P196" s="115">
        <f t="shared" si="52"/>
        <v>-161.97587593337175</v>
      </c>
      <c r="Q196" s="116">
        <f t="shared" si="53"/>
        <v>0.86502010338885682</v>
      </c>
      <c r="R196" s="309"/>
      <c r="S196" s="47">
        <v>0.92083333333333328</v>
      </c>
      <c r="T196" s="48">
        <v>0.98128472222222218</v>
      </c>
      <c r="U196" s="117">
        <v>76.833333333333243</v>
      </c>
      <c r="V196" s="118">
        <v>87.050000000000011</v>
      </c>
      <c r="W196" s="119"/>
      <c r="X196" s="123"/>
      <c r="Y196" s="300"/>
      <c r="Z196" s="301"/>
      <c r="AA196" s="187">
        <f t="shared" si="54"/>
        <v>-485.92762780011526</v>
      </c>
      <c r="AB196" s="116">
        <f t="shared" si="55"/>
        <v>0.86502010338885682</v>
      </c>
      <c r="AC196" s="314"/>
    </row>
    <row r="197" spans="1:29" ht="15.75" customHeight="1">
      <c r="A197" s="317"/>
      <c r="B197" s="106"/>
      <c r="C197" s="298"/>
      <c r="D197" s="299"/>
      <c r="E197" s="107"/>
      <c r="F197" s="108"/>
      <c r="G197" s="129"/>
      <c r="H197" s="130"/>
      <c r="I197" s="110"/>
      <c r="J197" s="111"/>
      <c r="K197" s="112"/>
      <c r="L197" s="113"/>
      <c r="M197" s="111"/>
      <c r="N197" s="112"/>
      <c r="O197" s="114"/>
      <c r="P197" s="115"/>
      <c r="Q197" s="116"/>
      <c r="R197" s="309"/>
      <c r="S197" s="47"/>
      <c r="T197" s="48"/>
      <c r="U197" s="117"/>
      <c r="V197" s="118"/>
      <c r="W197" s="119"/>
      <c r="X197" s="50"/>
      <c r="Y197" s="300"/>
      <c r="Z197" s="301"/>
      <c r="AA197" s="187"/>
      <c r="AB197" s="116"/>
      <c r="AC197" s="314"/>
    </row>
    <row r="198" spans="1:29" ht="15.75" customHeight="1">
      <c r="A198" s="317"/>
      <c r="B198" s="106"/>
      <c r="C198" s="298"/>
      <c r="D198" s="299"/>
      <c r="E198" s="107"/>
      <c r="F198" s="108"/>
      <c r="G198" s="129"/>
      <c r="H198" s="68"/>
      <c r="I198" s="110"/>
      <c r="J198" s="111"/>
      <c r="K198" s="112"/>
      <c r="L198" s="126"/>
      <c r="M198" s="111"/>
      <c r="N198" s="112"/>
      <c r="O198" s="131"/>
      <c r="P198" s="132"/>
      <c r="Q198" s="133"/>
      <c r="R198" s="309"/>
      <c r="S198" s="47"/>
      <c r="T198" s="48"/>
      <c r="U198" s="117"/>
      <c r="V198" s="118"/>
      <c r="W198" s="119"/>
      <c r="X198" s="123"/>
      <c r="Y198" s="300"/>
      <c r="Z198" s="301"/>
      <c r="AA198" s="187"/>
      <c r="AB198" s="116"/>
      <c r="AC198" s="314"/>
    </row>
    <row r="199" spans="1:29" ht="15.75" customHeight="1">
      <c r="A199" s="317"/>
      <c r="B199" s="106"/>
      <c r="C199" s="298"/>
      <c r="D199" s="299"/>
      <c r="E199" s="107"/>
      <c r="F199" s="108"/>
      <c r="G199" s="129"/>
      <c r="H199" s="68"/>
      <c r="I199" s="110"/>
      <c r="J199" s="111"/>
      <c r="K199" s="112"/>
      <c r="L199" s="126"/>
      <c r="M199" s="111"/>
      <c r="N199" s="112"/>
      <c r="O199" s="131"/>
      <c r="P199" s="132"/>
      <c r="Q199" s="133"/>
      <c r="R199" s="309"/>
      <c r="S199" s="47"/>
      <c r="T199" s="48"/>
      <c r="U199" s="117"/>
      <c r="V199" s="118"/>
      <c r="W199" s="119"/>
      <c r="X199" s="123"/>
      <c r="Y199" s="300"/>
      <c r="Z199" s="301"/>
      <c r="AA199" s="187"/>
      <c r="AB199" s="116"/>
      <c r="AC199" s="314"/>
    </row>
    <row r="200" spans="1:29" ht="15.75" customHeight="1">
      <c r="A200" s="317"/>
      <c r="B200" s="106"/>
      <c r="C200" s="298"/>
      <c r="D200" s="299"/>
      <c r="E200" s="107"/>
      <c r="F200" s="108"/>
      <c r="G200" s="129"/>
      <c r="H200" s="68"/>
      <c r="I200" s="110"/>
      <c r="J200" s="111"/>
      <c r="K200" s="112"/>
      <c r="L200" s="126"/>
      <c r="M200" s="111"/>
      <c r="N200" s="112"/>
      <c r="O200" s="131"/>
      <c r="P200" s="132"/>
      <c r="Q200" s="133"/>
      <c r="R200" s="309"/>
      <c r="S200" s="47"/>
      <c r="T200" s="48"/>
      <c r="U200" s="117"/>
      <c r="V200" s="118"/>
      <c r="W200" s="134"/>
      <c r="X200" s="135"/>
      <c r="Y200" s="300"/>
      <c r="Z200" s="301"/>
      <c r="AA200" s="187"/>
      <c r="AB200" s="116"/>
      <c r="AC200" s="314"/>
    </row>
    <row r="201" spans="1:29" ht="15.75" customHeight="1">
      <c r="A201" s="317"/>
      <c r="B201" s="106"/>
      <c r="C201" s="298"/>
      <c r="D201" s="299"/>
      <c r="E201" s="107"/>
      <c r="F201" s="108"/>
      <c r="G201" s="129"/>
      <c r="H201" s="68"/>
      <c r="I201" s="110"/>
      <c r="J201" s="111"/>
      <c r="K201" s="112"/>
      <c r="L201" s="126"/>
      <c r="M201" s="111"/>
      <c r="N201" s="112"/>
      <c r="O201" s="131"/>
      <c r="P201" s="132"/>
      <c r="Q201" s="133"/>
      <c r="R201" s="309"/>
      <c r="S201" s="47"/>
      <c r="T201" s="48"/>
      <c r="U201" s="117"/>
      <c r="V201" s="118"/>
      <c r="W201" s="134"/>
      <c r="X201" s="135"/>
      <c r="Y201" s="300"/>
      <c r="Z201" s="301"/>
      <c r="AA201" s="187"/>
      <c r="AB201" s="116"/>
      <c r="AC201" s="314"/>
    </row>
    <row r="202" spans="1:29" ht="15.75" customHeight="1">
      <c r="A202" s="317"/>
      <c r="B202" s="106"/>
      <c r="C202" s="298"/>
      <c r="D202" s="299"/>
      <c r="E202" s="107"/>
      <c r="F202" s="108"/>
      <c r="G202" s="129"/>
      <c r="H202" s="68"/>
      <c r="I202" s="110"/>
      <c r="J202" s="111"/>
      <c r="K202" s="112"/>
      <c r="L202" s="126"/>
      <c r="M202" s="111"/>
      <c r="N202" s="112"/>
      <c r="O202" s="131"/>
      <c r="P202" s="132"/>
      <c r="Q202" s="133"/>
      <c r="R202" s="309"/>
      <c r="S202" s="47"/>
      <c r="T202" s="48"/>
      <c r="U202" s="117"/>
      <c r="V202" s="118"/>
      <c r="W202" s="134"/>
      <c r="X202" s="135"/>
      <c r="Y202" s="300"/>
      <c r="Z202" s="301"/>
      <c r="AA202" s="187"/>
      <c r="AB202" s="116"/>
      <c r="AC202" s="314"/>
    </row>
    <row r="203" spans="1:29" ht="15.75" customHeight="1">
      <c r="A203" s="317"/>
      <c r="B203" s="106"/>
      <c r="C203" s="298"/>
      <c r="D203" s="299"/>
      <c r="E203" s="107"/>
      <c r="F203" s="108"/>
      <c r="G203" s="129"/>
      <c r="H203" s="68"/>
      <c r="I203" s="110"/>
      <c r="J203" s="111"/>
      <c r="K203" s="112"/>
      <c r="L203" s="126"/>
      <c r="M203" s="111"/>
      <c r="N203" s="112"/>
      <c r="O203" s="131"/>
      <c r="P203" s="132"/>
      <c r="Q203" s="133"/>
      <c r="R203" s="309"/>
      <c r="S203" s="47"/>
      <c r="T203" s="48"/>
      <c r="U203" s="117"/>
      <c r="V203" s="118"/>
      <c r="W203" s="134"/>
      <c r="X203" s="135"/>
      <c r="Y203" s="300"/>
      <c r="Z203" s="301"/>
      <c r="AA203" s="187"/>
      <c r="AB203" s="116"/>
      <c r="AC203" s="314"/>
    </row>
    <row r="204" spans="1:29" ht="15.75" customHeight="1">
      <c r="A204" s="317"/>
      <c r="B204" s="106"/>
      <c r="C204" s="298"/>
      <c r="D204" s="299"/>
      <c r="E204" s="107"/>
      <c r="F204" s="108"/>
      <c r="G204" s="129"/>
      <c r="H204" s="68"/>
      <c r="I204" s="110"/>
      <c r="J204" s="111"/>
      <c r="K204" s="112"/>
      <c r="L204" s="126"/>
      <c r="M204" s="111"/>
      <c r="N204" s="112"/>
      <c r="O204" s="131"/>
      <c r="P204" s="132"/>
      <c r="Q204" s="133"/>
      <c r="R204" s="309"/>
      <c r="S204" s="47"/>
      <c r="T204" s="48"/>
      <c r="U204" s="117"/>
      <c r="V204" s="118"/>
      <c r="W204" s="134"/>
      <c r="X204" s="135"/>
      <c r="Y204" s="300"/>
      <c r="Z204" s="301"/>
      <c r="AA204" s="187"/>
      <c r="AB204" s="116"/>
      <c r="AC204" s="314"/>
    </row>
    <row r="205" spans="1:29" ht="15.75" customHeight="1">
      <c r="A205" s="317"/>
      <c r="B205" s="106"/>
      <c r="C205" s="298"/>
      <c r="D205" s="299"/>
      <c r="E205" s="107"/>
      <c r="F205" s="108"/>
      <c r="G205" s="129"/>
      <c r="H205" s="68"/>
      <c r="I205" s="110"/>
      <c r="J205" s="111"/>
      <c r="K205" s="112"/>
      <c r="L205" s="126"/>
      <c r="M205" s="111"/>
      <c r="N205" s="112"/>
      <c r="O205" s="131"/>
      <c r="P205" s="132"/>
      <c r="Q205" s="133"/>
      <c r="R205" s="309"/>
      <c r="S205" s="47"/>
      <c r="T205" s="48"/>
      <c r="U205" s="117"/>
      <c r="V205" s="118"/>
      <c r="W205" s="119"/>
      <c r="X205" s="123"/>
      <c r="Y205" s="300"/>
      <c r="Z205" s="301"/>
      <c r="AA205" s="187"/>
      <c r="AB205" s="116"/>
      <c r="AC205" s="314"/>
    </row>
    <row r="206" spans="1:29" ht="15.75" customHeight="1">
      <c r="A206" s="317"/>
      <c r="B206" s="106"/>
      <c r="C206" s="298"/>
      <c r="D206" s="299"/>
      <c r="E206" s="107"/>
      <c r="F206" s="108"/>
      <c r="G206" s="129"/>
      <c r="H206" s="68"/>
      <c r="I206" s="110"/>
      <c r="J206" s="111"/>
      <c r="K206" s="112"/>
      <c r="L206" s="126"/>
      <c r="M206" s="111"/>
      <c r="N206" s="112"/>
      <c r="O206" s="131"/>
      <c r="P206" s="132"/>
      <c r="Q206" s="133"/>
      <c r="R206" s="309"/>
      <c r="S206" s="47"/>
      <c r="T206" s="48"/>
      <c r="U206" s="117"/>
      <c r="V206" s="118"/>
      <c r="W206" s="134"/>
      <c r="X206" s="135"/>
      <c r="Y206" s="300"/>
      <c r="Z206" s="301"/>
      <c r="AA206" s="187"/>
      <c r="AB206" s="116"/>
      <c r="AC206" s="314"/>
    </row>
    <row r="207" spans="1:29" ht="15.75" customHeight="1">
      <c r="A207" s="317"/>
      <c r="B207" s="106"/>
      <c r="C207" s="298"/>
      <c r="D207" s="299"/>
      <c r="E207" s="185"/>
      <c r="F207" s="108"/>
      <c r="G207" s="139"/>
      <c r="H207" s="68"/>
      <c r="I207" s="110"/>
      <c r="J207" s="111"/>
      <c r="K207" s="112"/>
      <c r="L207" s="126"/>
      <c r="M207" s="111"/>
      <c r="N207" s="112"/>
      <c r="O207" s="131"/>
      <c r="P207" s="132"/>
      <c r="Q207" s="133"/>
      <c r="R207" s="309"/>
      <c r="S207" s="127"/>
      <c r="T207" s="128"/>
      <c r="U207" s="140"/>
      <c r="V207" s="141"/>
      <c r="W207" s="134"/>
      <c r="X207" s="135"/>
      <c r="Y207" s="300"/>
      <c r="Z207" s="301"/>
      <c r="AA207" s="188"/>
      <c r="AB207" s="133"/>
      <c r="AC207" s="314"/>
    </row>
    <row r="208" spans="1:29" ht="15.75" customHeight="1" thickBot="1">
      <c r="A208" s="318"/>
      <c r="B208" s="144" t="s">
        <v>124</v>
      </c>
      <c r="C208" s="295"/>
      <c r="D208" s="295"/>
      <c r="E208" s="145"/>
      <c r="F208" s="182"/>
      <c r="G208" s="146"/>
      <c r="H208" s="75"/>
      <c r="I208" s="147">
        <f t="shared" ref="I208:J208" si="57">AVERAGE(I192:I207)</f>
        <v>3.4</v>
      </c>
      <c r="J208" s="148">
        <f t="shared" si="57"/>
        <v>3480</v>
      </c>
      <c r="K208" s="149">
        <f t="shared" ref="K208" si="58">J208/I208</f>
        <v>1023.5294117647059</v>
      </c>
      <c r="L208" s="147">
        <f t="shared" ref="L208:M208" si="59">AVERAGE(L192:L207)</f>
        <v>3.4</v>
      </c>
      <c r="M208" s="148">
        <f t="shared" si="59"/>
        <v>3036.9663103049402</v>
      </c>
      <c r="N208" s="149">
        <f>M208/L208</f>
        <v>893.22538538380593</v>
      </c>
      <c r="O208" s="150">
        <f>L208-I208</f>
        <v>0</v>
      </c>
      <c r="P208" s="151">
        <f>N208-K208</f>
        <v>-130.30402638089993</v>
      </c>
      <c r="Q208" s="152">
        <f>N208/K208</f>
        <v>0.87269146847843115</v>
      </c>
      <c r="R208" s="310"/>
      <c r="S208" s="153">
        <f>S192</f>
        <v>0.70833333333333337</v>
      </c>
      <c r="T208" s="154">
        <f>INDEX(T192:T207,COUNTA(T192:T207))</f>
        <v>0.98128472222222218</v>
      </c>
      <c r="U208" s="155"/>
      <c r="V208" s="181"/>
      <c r="W208" s="182"/>
      <c r="X208" s="149"/>
      <c r="Y208" s="296"/>
      <c r="Z208" s="297"/>
      <c r="AA208" s="189">
        <f>M208-J208</f>
        <v>-443.03368969505982</v>
      </c>
      <c r="AB208" s="152">
        <f>M208/J208</f>
        <v>0.87269146847843104</v>
      </c>
      <c r="AC208" s="315"/>
    </row>
    <row r="210" spans="25:26">
      <c r="Y210" s="294" t="s">
        <v>165</v>
      </c>
      <c r="Z210" s="294"/>
    </row>
    <row r="211" spans="25:26">
      <c r="Y211" s="294" t="s">
        <v>166</v>
      </c>
      <c r="Z211" s="294"/>
    </row>
    <row r="212" spans="25:26">
      <c r="Y212" s="294" t="s">
        <v>167</v>
      </c>
      <c r="Z212" s="294"/>
    </row>
    <row r="213" spans="25:26">
      <c r="Y213" s="294" t="s">
        <v>168</v>
      </c>
      <c r="Z213" s="294"/>
    </row>
    <row r="214" spans="25:26">
      <c r="Y214" s="294" t="s">
        <v>169</v>
      </c>
      <c r="Z214" s="294"/>
    </row>
    <row r="215" spans="25:26">
      <c r="Y215" s="294" t="s">
        <v>170</v>
      </c>
      <c r="Z215" s="294"/>
    </row>
    <row r="216" spans="25:26">
      <c r="Y216" s="294" t="s">
        <v>171</v>
      </c>
      <c r="Z216" s="294"/>
    </row>
    <row r="217" spans="25:26">
      <c r="Y217" s="294" t="s">
        <v>172</v>
      </c>
      <c r="Z217" s="294"/>
    </row>
    <row r="218" spans="25:26">
      <c r="Y218" s="294" t="s">
        <v>173</v>
      </c>
      <c r="Z218" s="294"/>
    </row>
    <row r="219" spans="25:26">
      <c r="Y219" s="294" t="s">
        <v>174</v>
      </c>
      <c r="Z219" s="294"/>
    </row>
    <row r="220" spans="25:26">
      <c r="Y220" s="294" t="s">
        <v>175</v>
      </c>
      <c r="Z220" s="294"/>
    </row>
    <row r="221" spans="25:26">
      <c r="Y221" s="294" t="s">
        <v>176</v>
      </c>
      <c r="Z221" s="294"/>
    </row>
    <row r="222" spans="25:26">
      <c r="Y222" s="294" t="s">
        <v>177</v>
      </c>
      <c r="Z222" s="294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208">
    <cfRule type="cellIs" dxfId="482" priority="1" operator="greaterThan">
      <formula>0</formula>
    </cfRule>
  </conditionalFormatting>
  <conditionalFormatting sqref="P5:P208 AA5:AA208">
    <cfRule type="cellIs" dxfId="481" priority="4" operator="lessThan">
      <formula>0</formula>
    </cfRule>
  </conditionalFormatting>
  <conditionalFormatting sqref="Q5:Q208 AB5:AB208">
    <cfRule type="cellIs" dxfId="480" priority="2" operator="greaterThan">
      <formula>1</formula>
    </cfRule>
    <cfRule type="cellIs" dxfId="479" priority="3" operator="lessThan">
      <formula>0.8</formula>
    </cfRule>
  </conditionalFormatting>
  <conditionalFormatting sqref="AC5:AC23 R5:R208 AC124:AC129">
    <cfRule type="cellIs" dxfId="478" priority="5" operator="lessThan">
      <formula>0.8</formula>
    </cfRule>
  </conditionalFormatting>
  <conditionalFormatting sqref="AC29:AC37">
    <cfRule type="cellIs" dxfId="477" priority="15" operator="lessThan">
      <formula>0.8</formula>
    </cfRule>
  </conditionalFormatting>
  <conditionalFormatting sqref="AC39:AC44">
    <cfRule type="cellIs" dxfId="476" priority="14" operator="lessThan">
      <formula>0.8</formula>
    </cfRule>
  </conditionalFormatting>
  <conditionalFormatting sqref="AC56:AC61">
    <cfRule type="cellIs" dxfId="475" priority="8" operator="lessThan">
      <formula>0.8</formula>
    </cfRule>
  </conditionalFormatting>
  <conditionalFormatting sqref="AC73">
    <cfRule type="cellIs" dxfId="474" priority="13" operator="lessThan">
      <formula>0.8</formula>
    </cfRule>
  </conditionalFormatting>
  <conditionalFormatting sqref="AC90">
    <cfRule type="cellIs" dxfId="473" priority="7" operator="lessThan">
      <formula>0.8</formula>
    </cfRule>
  </conditionalFormatting>
  <conditionalFormatting sqref="AC107:AC112">
    <cfRule type="cellIs" dxfId="472" priority="6" operator="lessThan">
      <formula>0.8</formula>
    </cfRule>
  </conditionalFormatting>
  <conditionalFormatting sqref="AC141">
    <cfRule type="cellIs" dxfId="471" priority="12" operator="lessThan">
      <formula>0.8</formula>
    </cfRule>
  </conditionalFormatting>
  <conditionalFormatting sqref="AC158">
    <cfRule type="cellIs" dxfId="470" priority="11" operator="lessThan">
      <formula>0.8</formula>
    </cfRule>
  </conditionalFormatting>
  <conditionalFormatting sqref="AC175">
    <cfRule type="cellIs" dxfId="469" priority="10" operator="lessThan">
      <formula>0.8</formula>
    </cfRule>
  </conditionalFormatting>
  <conditionalFormatting sqref="AC192:AC197">
    <cfRule type="cellIs" dxfId="468" priority="9" operator="lessThan">
      <formula>0.8</formula>
    </cfRule>
  </conditionalFormatting>
  <dataValidations count="1">
    <dataValidation type="list" allowBlank="1" showInputMessage="1" showErrorMessage="1" sqref="Y5:Z208" xr:uid="{F3206C84-E95B-4C31-8875-C48DCA461B27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78CA-82DD-41C4-A75B-97F6C0FAF61F}">
  <sheetPr>
    <tabColor theme="8" tint="0.59999389629810485"/>
    <pageSetUpPr fitToPage="1"/>
  </sheetPr>
  <dimension ref="A1:AK154"/>
  <sheetViews>
    <sheetView zoomScale="85" zoomScaleNormal="85" workbookViewId="0">
      <pane ySplit="4" topLeftCell="A5" activePane="bottomLeft" state="frozen"/>
      <selection pane="bottomLeft" activeCell="O41" sqref="O41"/>
      <selection activeCell="O41" sqref="O41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SUM(F5:F140)</f>
        <v>52085</v>
      </c>
      <c r="E1" s="94" t="s">
        <v>4</v>
      </c>
      <c r="F1" s="95">
        <f>SUM(G5:G140)</f>
        <v>2734498.41</v>
      </c>
      <c r="G1" s="96" t="s">
        <v>85</v>
      </c>
      <c r="H1" s="97">
        <f>L21+L38+L55+L72+L89+L106+L123+L140</f>
        <v>153.98333333333332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46009</v>
      </c>
      <c r="B2" s="353"/>
      <c r="C2" s="98" t="s">
        <v>41</v>
      </c>
      <c r="D2" s="99">
        <f>AVERAGE(N21,N38,N55,N72,N89,N106,N123,N140)</f>
        <v>143.43752601214769</v>
      </c>
      <c r="E2" s="99" t="s">
        <v>92</v>
      </c>
      <c r="F2" s="100">
        <f>F1/D1</f>
        <v>52.500689449937603</v>
      </c>
      <c r="G2" s="101" t="s">
        <v>93</v>
      </c>
      <c r="H2" s="102">
        <f>COUNT(H5:H140)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SUM(Y21+Y38+Y55+Y72+Y89+Y106+Y123+Y140)</f>
        <v>0</v>
      </c>
      <c r="Z2" s="195">
        <f>SUM(Z21+Z38+Z55+Z72+Z89+Z106+Z123+Z140)</f>
        <v>0</v>
      </c>
      <c r="AA2" s="398"/>
      <c r="AB2" s="399"/>
      <c r="AC2" s="196">
        <f>SUM(AC21+AC38+AC55+AC72+AC89+AC106+AC123+AC140)</f>
        <v>0</v>
      </c>
      <c r="AD2" s="197">
        <f>SUM(AD21+AD38+AD55+AD72+AD89+AD106+AD123+AD140)</f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02" t="s">
        <v>243</v>
      </c>
      <c r="B5" s="120" t="s">
        <v>195</v>
      </c>
      <c r="C5" s="400" t="s">
        <v>196</v>
      </c>
      <c r="D5" s="401"/>
      <c r="E5" s="162">
        <v>19.7</v>
      </c>
      <c r="F5" s="103">
        <v>3450</v>
      </c>
      <c r="G5" s="163">
        <f t="shared" ref="G5:G7" si="0">E5*F5</f>
        <v>67965</v>
      </c>
      <c r="H5" s="164"/>
      <c r="I5" s="165">
        <v>13</v>
      </c>
      <c r="J5" s="166">
        <v>1200</v>
      </c>
      <c r="K5" s="167">
        <f>J5/I5</f>
        <v>92.307692307692307</v>
      </c>
      <c r="L5" s="168">
        <v>13</v>
      </c>
      <c r="M5" s="166">
        <f>F5/V5*60</f>
        <v>1077.8443113772457</v>
      </c>
      <c r="N5" s="167">
        <f>M5/L5</f>
        <v>82.91110087517275</v>
      </c>
      <c r="O5" s="200">
        <f>L5-I5</f>
        <v>0</v>
      </c>
      <c r="P5" s="201">
        <f>N5-K5</f>
        <v>-9.396591432519557</v>
      </c>
      <c r="Q5" s="143">
        <f>N5/K5</f>
        <v>0.89820359281437145</v>
      </c>
      <c r="R5" s="309">
        <f>Q21</f>
        <v>0.88901421127689295</v>
      </c>
      <c r="S5" s="172">
        <v>0.25</v>
      </c>
      <c r="T5" s="173">
        <v>0.38336805555555553</v>
      </c>
      <c r="U5" s="174"/>
      <c r="V5" s="175">
        <v>192.04999999999995</v>
      </c>
      <c r="W5" s="103"/>
      <c r="X5" s="104"/>
      <c r="Y5" s="202"/>
      <c r="Z5" s="203"/>
      <c r="AA5" s="311"/>
      <c r="AB5" s="312"/>
      <c r="AC5" s="202"/>
      <c r="AD5" s="203"/>
      <c r="AE5" s="311"/>
      <c r="AF5" s="312"/>
      <c r="AG5" s="311"/>
      <c r="AH5" s="312"/>
      <c r="AI5" s="204">
        <f>M5-J5</f>
        <v>-122.15568862275427</v>
      </c>
      <c r="AJ5" s="143">
        <f>M5/J5</f>
        <v>0.89820359281437145</v>
      </c>
      <c r="AK5" s="384">
        <f>AJ21</f>
        <v>0.88901421127689306</v>
      </c>
    </row>
    <row r="6" spans="1:37" ht="15.75" customHeight="1">
      <c r="A6" s="303"/>
      <c r="B6" s="106" t="s">
        <v>188</v>
      </c>
      <c r="C6" s="402" t="s">
        <v>189</v>
      </c>
      <c r="D6" s="403"/>
      <c r="E6" s="107">
        <v>24.07</v>
      </c>
      <c r="F6" s="108">
        <v>1297</v>
      </c>
      <c r="G6" s="109">
        <f t="shared" si="0"/>
        <v>31218.79</v>
      </c>
      <c r="H6" s="26"/>
      <c r="I6" s="110">
        <v>20</v>
      </c>
      <c r="J6" s="111">
        <v>2600</v>
      </c>
      <c r="K6" s="112">
        <f t="shared" ref="K6:K7" si="1">J6/I6</f>
        <v>130</v>
      </c>
      <c r="L6" s="113">
        <v>20</v>
      </c>
      <c r="M6" s="111">
        <f>F6/V6*60</f>
        <v>2305.7777777777778</v>
      </c>
      <c r="N6" s="112">
        <f>M6/L6</f>
        <v>115.28888888888889</v>
      </c>
      <c r="O6" s="114">
        <f>L6-I6</f>
        <v>0</v>
      </c>
      <c r="P6" s="115">
        <f>N6-K6</f>
        <v>-14.711111111111109</v>
      </c>
      <c r="Q6" s="116">
        <f>N6/K6</f>
        <v>0.88683760683760682</v>
      </c>
      <c r="R6" s="309"/>
      <c r="S6" s="47">
        <v>0.45642361111111113</v>
      </c>
      <c r="T6" s="48">
        <v>0.47986111111111113</v>
      </c>
      <c r="U6" s="117">
        <v>5.2500000000000213</v>
      </c>
      <c r="V6" s="118">
        <v>33.75</v>
      </c>
      <c r="W6" s="119">
        <v>0.47986111111111113</v>
      </c>
      <c r="X6" s="123">
        <v>0.51944444444444449</v>
      </c>
      <c r="Y6" s="106"/>
      <c r="Z6" s="205"/>
      <c r="AA6" s="300"/>
      <c r="AB6" s="301"/>
      <c r="AC6" s="106"/>
      <c r="AD6" s="205"/>
      <c r="AE6" s="300"/>
      <c r="AF6" s="301"/>
      <c r="AG6" s="300"/>
      <c r="AH6" s="301"/>
      <c r="AI6" s="124">
        <f>M6-J6</f>
        <v>-294.22222222222217</v>
      </c>
      <c r="AJ6" s="116">
        <f>M6/J6</f>
        <v>0.88683760683760682</v>
      </c>
      <c r="AK6" s="380"/>
    </row>
    <row r="7" spans="1:37" ht="15.75" customHeight="1">
      <c r="A7" s="303"/>
      <c r="B7" s="106" t="s">
        <v>188</v>
      </c>
      <c r="C7" s="402" t="s">
        <v>190</v>
      </c>
      <c r="D7" s="403"/>
      <c r="E7" s="107">
        <v>29.97</v>
      </c>
      <c r="F7" s="108">
        <v>2586</v>
      </c>
      <c r="G7" s="109">
        <f t="shared" si="0"/>
        <v>77502.42</v>
      </c>
      <c r="H7" s="13"/>
      <c r="I7" s="110">
        <v>20</v>
      </c>
      <c r="J7" s="111">
        <v>2600</v>
      </c>
      <c r="K7" s="112">
        <f t="shared" si="1"/>
        <v>130</v>
      </c>
      <c r="L7" s="126">
        <v>20</v>
      </c>
      <c r="M7" s="111">
        <f>F7/V7*60</f>
        <v>2306.0688630170912</v>
      </c>
      <c r="N7" s="112">
        <f>M7/L7</f>
        <v>115.30344315085456</v>
      </c>
      <c r="O7" s="114">
        <f>L7-I7</f>
        <v>0</v>
      </c>
      <c r="P7" s="115">
        <f>N7-K7</f>
        <v>-14.696556849145438</v>
      </c>
      <c r="Q7" s="116">
        <f>N7/K7</f>
        <v>0.88694956269888126</v>
      </c>
      <c r="R7" s="309"/>
      <c r="S7" s="47">
        <v>0.51944444444444449</v>
      </c>
      <c r="T7" s="48">
        <v>0.56616898148148154</v>
      </c>
      <c r="U7" s="117">
        <v>57.000000000000036</v>
      </c>
      <c r="V7" s="118">
        <v>67.28333333333336</v>
      </c>
      <c r="W7" s="119"/>
      <c r="X7" s="123"/>
      <c r="Y7" s="106"/>
      <c r="Z7" s="205"/>
      <c r="AA7" s="300"/>
      <c r="AB7" s="301"/>
      <c r="AC7" s="106"/>
      <c r="AD7" s="205"/>
      <c r="AE7" s="300"/>
      <c r="AF7" s="301"/>
      <c r="AG7" s="300"/>
      <c r="AH7" s="301"/>
      <c r="AI7" s="124">
        <f>M7-J7</f>
        <v>-293.93113698290881</v>
      </c>
      <c r="AJ7" s="116">
        <f>M7/J7</f>
        <v>0.88694956269888126</v>
      </c>
      <c r="AK7" s="380"/>
    </row>
    <row r="8" spans="1:37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106"/>
      <c r="Z8" s="205"/>
      <c r="AA8" s="300"/>
      <c r="AB8" s="301"/>
      <c r="AC8" s="106"/>
      <c r="AD8" s="205"/>
      <c r="AE8" s="300"/>
      <c r="AF8" s="301"/>
      <c r="AG8" s="300"/>
      <c r="AH8" s="301"/>
      <c r="AI8" s="124"/>
      <c r="AJ8" s="116"/>
      <c r="AK8" s="380"/>
    </row>
    <row r="9" spans="1:37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47"/>
      <c r="T9" s="48"/>
      <c r="U9" s="117"/>
      <c r="V9" s="118"/>
      <c r="W9" s="119"/>
      <c r="X9" s="123"/>
      <c r="Y9" s="106"/>
      <c r="Z9" s="205"/>
      <c r="AA9" s="300"/>
      <c r="AB9" s="301"/>
      <c r="AC9" s="106"/>
      <c r="AD9" s="205"/>
      <c r="AE9" s="300"/>
      <c r="AF9" s="301"/>
      <c r="AG9" s="300"/>
      <c r="AH9" s="301"/>
      <c r="AI9" s="124"/>
      <c r="AJ9" s="116"/>
      <c r="AK9" s="380"/>
    </row>
    <row r="10" spans="1:37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106"/>
      <c r="Z10" s="205"/>
      <c r="AA10" s="300"/>
      <c r="AB10" s="301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106"/>
      <c r="Z11" s="205"/>
      <c r="AA11" s="300"/>
      <c r="AB11" s="301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106"/>
      <c r="Z12" s="205"/>
      <c r="AA12" s="300"/>
      <c r="AB12" s="301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106"/>
      <c r="Z13" s="205"/>
      <c r="AA13" s="300"/>
      <c r="AB13" s="301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106"/>
      <c r="Z14" s="205"/>
      <c r="AA14" s="300"/>
      <c r="AB14" s="301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106"/>
      <c r="Z15" s="205"/>
      <c r="AA15" s="300"/>
      <c r="AB15" s="301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106"/>
      <c r="Z16" s="205"/>
      <c r="AA16" s="300"/>
      <c r="AB16" s="301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106"/>
      <c r="Z17" s="205"/>
      <c r="AA17" s="300"/>
      <c r="AB17" s="301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106"/>
      <c r="Z18" s="205"/>
      <c r="AA18" s="300"/>
      <c r="AB18" s="301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106"/>
      <c r="Z19" s="205"/>
      <c r="AA19" s="300"/>
      <c r="AB19" s="301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106"/>
      <c r="Z20" s="205"/>
      <c r="AA20" s="300"/>
      <c r="AB20" s="301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17.666666666666668</v>
      </c>
      <c r="J21" s="148">
        <f t="shared" si="2"/>
        <v>2133.3333333333335</v>
      </c>
      <c r="K21" s="149">
        <f t="shared" ref="K21" si="3">J21/I21</f>
        <v>120.75471698113208</v>
      </c>
      <c r="L21" s="147">
        <f t="shared" ref="L21:M21" si="4">AVERAGE(L5:L20)</f>
        <v>17.666666666666668</v>
      </c>
      <c r="M21" s="148">
        <f t="shared" si="4"/>
        <v>1896.5636507240386</v>
      </c>
      <c r="N21" s="149">
        <f>M21/L21</f>
        <v>107.35265947494557</v>
      </c>
      <c r="O21" s="150">
        <f>L21-I21</f>
        <v>0</v>
      </c>
      <c r="P21" s="151">
        <f>N21-K21</f>
        <v>-13.402057506186509</v>
      </c>
      <c r="Q21" s="152">
        <f>N21/K21</f>
        <v>0.88901421127689295</v>
      </c>
      <c r="R21" s="310"/>
      <c r="S21" s="153">
        <f>S5</f>
        <v>0.25</v>
      </c>
      <c r="T21" s="154">
        <f>INDEX(T5:T20,COUNTA(T5:T20))</f>
        <v>0.56616898148148154</v>
      </c>
      <c r="U21" s="155"/>
      <c r="V21" s="155"/>
      <c r="W21" s="156"/>
      <c r="X21" s="157"/>
      <c r="Y21" s="206">
        <f>SUM(Y5:Y20)</f>
        <v>0</v>
      </c>
      <c r="Z21" s="207">
        <f>SUM(Z5:Z20)</f>
        <v>0</v>
      </c>
      <c r="AA21" s="296"/>
      <c r="AB21" s="297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223">
        <f>M21-J21</f>
        <v>-236.76968260929493</v>
      </c>
      <c r="AJ21" s="159">
        <f>M21/J21</f>
        <v>0.88901421127689306</v>
      </c>
      <c r="AK21" s="381"/>
    </row>
    <row r="22" spans="1:37" ht="15.75" customHeight="1">
      <c r="A22" s="316" t="s">
        <v>185</v>
      </c>
      <c r="B22" s="120" t="s">
        <v>186</v>
      </c>
      <c r="C22" s="383" t="s">
        <v>187</v>
      </c>
      <c r="D22" s="383"/>
      <c r="E22" s="162">
        <v>56.77</v>
      </c>
      <c r="F22" s="166">
        <v>3588</v>
      </c>
      <c r="G22" s="163">
        <f t="shared" ref="G22:G24" si="5">E22*F22</f>
        <v>203690.76</v>
      </c>
      <c r="H22" s="164"/>
      <c r="I22" s="165">
        <v>25</v>
      </c>
      <c r="J22" s="166">
        <v>2000</v>
      </c>
      <c r="K22" s="167">
        <f>J22/I22</f>
        <v>80</v>
      </c>
      <c r="L22" s="168">
        <v>25</v>
      </c>
      <c r="M22" s="166">
        <f>F22/V22*60</f>
        <v>1775.2611324903799</v>
      </c>
      <c r="N22" s="167">
        <f>M22/L22</f>
        <v>71.010445299615199</v>
      </c>
      <c r="O22" s="169">
        <f>L22-I22</f>
        <v>0</v>
      </c>
      <c r="P22" s="170">
        <f>N22-K22</f>
        <v>-8.9895547003848009</v>
      </c>
      <c r="Q22" s="171">
        <f>N22/K22</f>
        <v>0.88763056624518999</v>
      </c>
      <c r="R22" s="308">
        <f>Q38</f>
        <v>0.88877515649968386</v>
      </c>
      <c r="S22" s="172">
        <v>0.29166666666666669</v>
      </c>
      <c r="T22" s="173">
        <v>0.37587962962962962</v>
      </c>
      <c r="U22" s="174"/>
      <c r="V22" s="175">
        <v>121.26666666666662</v>
      </c>
      <c r="W22" s="208"/>
      <c r="X22" s="167"/>
      <c r="Y22" s="202"/>
      <c r="Z22" s="203"/>
      <c r="AA22" s="311"/>
      <c r="AB22" s="312"/>
      <c r="AC22" s="202"/>
      <c r="AD22" s="203"/>
      <c r="AE22" s="311"/>
      <c r="AF22" s="312"/>
      <c r="AG22" s="311"/>
      <c r="AH22" s="312"/>
      <c r="AI22" s="204">
        <f>M22-J22</f>
        <v>-224.73886750962015</v>
      </c>
      <c r="AJ22" s="143">
        <f>M22/J22</f>
        <v>0.88763056624518988</v>
      </c>
      <c r="AK22" s="384">
        <f>AJ38</f>
        <v>0.88877515649968386</v>
      </c>
    </row>
    <row r="23" spans="1:37" ht="15.75" customHeight="1">
      <c r="A23" s="317"/>
      <c r="B23" s="106" t="s">
        <v>191</v>
      </c>
      <c r="C23" s="382" t="s">
        <v>193</v>
      </c>
      <c r="D23" s="382"/>
      <c r="E23" s="107">
        <v>59.52</v>
      </c>
      <c r="F23" s="108">
        <v>3140</v>
      </c>
      <c r="G23" s="109">
        <f t="shared" si="5"/>
        <v>186892.80000000002</v>
      </c>
      <c r="H23" s="26"/>
      <c r="I23" s="110">
        <v>25</v>
      </c>
      <c r="J23" s="111">
        <v>2000</v>
      </c>
      <c r="K23" s="112">
        <f t="shared" ref="K23:K59" si="6">J23/I23</f>
        <v>80</v>
      </c>
      <c r="L23" s="113">
        <v>25</v>
      </c>
      <c r="M23" s="111">
        <f>F23/V23*60</f>
        <v>1781.279546170816</v>
      </c>
      <c r="N23" s="112">
        <f>M23/L23</f>
        <v>71.251181846832637</v>
      </c>
      <c r="O23" s="114">
        <f>L23-I23</f>
        <v>0</v>
      </c>
      <c r="P23" s="115">
        <f>N23-K23</f>
        <v>-8.7488181531673632</v>
      </c>
      <c r="Q23" s="116">
        <f>N23/K23</f>
        <v>0.89063977308540798</v>
      </c>
      <c r="R23" s="309"/>
      <c r="S23" s="47">
        <v>0.3793287037037037</v>
      </c>
      <c r="T23" s="48">
        <v>0.45277777777777778</v>
      </c>
      <c r="U23" s="117">
        <v>4.9666666666666703</v>
      </c>
      <c r="V23" s="118">
        <v>105.76666666666668</v>
      </c>
      <c r="W23" s="119">
        <v>0.45277777777777778</v>
      </c>
      <c r="X23" s="123">
        <v>0.49236111111111114</v>
      </c>
      <c r="Y23" s="106"/>
      <c r="Z23" s="205"/>
      <c r="AA23" s="300"/>
      <c r="AB23" s="301"/>
      <c r="AC23" s="106"/>
      <c r="AD23" s="205"/>
      <c r="AE23" s="300"/>
      <c r="AF23" s="301"/>
      <c r="AG23" s="300"/>
      <c r="AH23" s="301"/>
      <c r="AI23" s="124">
        <f>M23-J23</f>
        <v>-218.72045382918395</v>
      </c>
      <c r="AJ23" s="116">
        <f>M23/J23</f>
        <v>0.89063977308540798</v>
      </c>
      <c r="AK23" s="380"/>
    </row>
    <row r="24" spans="1:37" ht="15.75" customHeight="1">
      <c r="A24" s="317"/>
      <c r="B24" s="106" t="s">
        <v>191</v>
      </c>
      <c r="C24" s="382" t="s">
        <v>192</v>
      </c>
      <c r="D24" s="382"/>
      <c r="E24" s="107">
        <v>77.34</v>
      </c>
      <c r="F24" s="108">
        <v>1933</v>
      </c>
      <c r="G24" s="109">
        <f t="shared" si="5"/>
        <v>149498.22</v>
      </c>
      <c r="H24" s="26"/>
      <c r="I24" s="110">
        <v>25</v>
      </c>
      <c r="J24" s="111">
        <v>2000</v>
      </c>
      <c r="K24" s="112">
        <f t="shared" si="6"/>
        <v>80</v>
      </c>
      <c r="L24" s="113">
        <v>25</v>
      </c>
      <c r="M24" s="111">
        <f>F24/V24*60</f>
        <v>1776.1102603369072</v>
      </c>
      <c r="N24" s="112">
        <f>M24/L24</f>
        <v>71.044410413476285</v>
      </c>
      <c r="O24" s="114">
        <f>L24-I24</f>
        <v>0</v>
      </c>
      <c r="P24" s="115">
        <f>N24-K24</f>
        <v>-8.9555895865237147</v>
      </c>
      <c r="Q24" s="116">
        <f>N24/K24</f>
        <v>0.88805513016845361</v>
      </c>
      <c r="R24" s="309"/>
      <c r="S24" s="47">
        <v>0.49236111111111114</v>
      </c>
      <c r="T24" s="48">
        <v>0.53770833333333334</v>
      </c>
      <c r="U24" s="117">
        <v>57.000000000000036</v>
      </c>
      <c r="V24" s="118">
        <v>65.299999999999983</v>
      </c>
      <c r="W24" s="119"/>
      <c r="X24" s="123"/>
      <c r="Y24" s="106"/>
      <c r="Z24" s="205"/>
      <c r="AA24" s="300"/>
      <c r="AB24" s="301"/>
      <c r="AC24" s="106"/>
      <c r="AD24" s="205"/>
      <c r="AE24" s="300"/>
      <c r="AF24" s="301"/>
      <c r="AG24" s="300"/>
      <c r="AH24" s="301"/>
      <c r="AI24" s="124">
        <f>M24-J24</f>
        <v>-223.88973966309277</v>
      </c>
      <c r="AJ24" s="116">
        <f>M24/J24</f>
        <v>0.88805513016845361</v>
      </c>
      <c r="AK24" s="380"/>
    </row>
    <row r="25" spans="1:37" ht="15.75" customHeight="1">
      <c r="A25" s="317"/>
      <c r="B25" s="106"/>
      <c r="C25" s="382"/>
      <c r="D25" s="382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106"/>
      <c r="Z25" s="205"/>
      <c r="AA25" s="300"/>
      <c r="AB25" s="301"/>
      <c r="AC25" s="106"/>
      <c r="AD25" s="205"/>
      <c r="AE25" s="300"/>
      <c r="AF25" s="301"/>
      <c r="AG25" s="300"/>
      <c r="AH25" s="301"/>
      <c r="AI25" s="124"/>
      <c r="AJ25" s="116"/>
      <c r="AK25" s="380"/>
    </row>
    <row r="26" spans="1:37" ht="15.75" customHeight="1">
      <c r="A26" s="317"/>
      <c r="B26" s="106"/>
      <c r="C26" s="382"/>
      <c r="D26" s="382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300"/>
      <c r="AH26" s="301"/>
      <c r="AI26" s="124"/>
      <c r="AJ26" s="116"/>
      <c r="AK26" s="380"/>
    </row>
    <row r="27" spans="1:37" ht="15.75" customHeight="1">
      <c r="A27" s="317"/>
      <c r="B27" s="106"/>
      <c r="C27" s="382"/>
      <c r="D27" s="382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300"/>
      <c r="AH27" s="301"/>
      <c r="AI27" s="124"/>
      <c r="AJ27" s="116"/>
      <c r="AK27" s="380"/>
    </row>
    <row r="28" spans="1:37" ht="15.75" customHeight="1">
      <c r="A28" s="317"/>
      <c r="B28" s="106"/>
      <c r="C28" s="382"/>
      <c r="D28" s="382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300"/>
      <c r="AH28" s="301"/>
      <c r="AI28" s="124"/>
      <c r="AJ28" s="116"/>
      <c r="AK28" s="380"/>
    </row>
    <row r="29" spans="1:37" ht="15.75" customHeight="1">
      <c r="A29" s="317"/>
      <c r="B29" s="106"/>
      <c r="C29" s="382"/>
      <c r="D29" s="382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300"/>
      <c r="AH29" s="301"/>
      <c r="AI29" s="124"/>
      <c r="AJ29" s="116"/>
      <c r="AK29" s="380"/>
    </row>
    <row r="30" spans="1:37" ht="15.75" customHeight="1">
      <c r="A30" s="317"/>
      <c r="B30" s="106"/>
      <c r="C30" s="382"/>
      <c r="D30" s="382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300"/>
      <c r="AH30" s="301"/>
      <c r="AI30" s="124"/>
      <c r="AJ30" s="116"/>
      <c r="AK30" s="380"/>
    </row>
    <row r="31" spans="1:37" ht="15.75" customHeight="1">
      <c r="A31" s="317"/>
      <c r="B31" s="106"/>
      <c r="C31" s="382"/>
      <c r="D31" s="382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300"/>
      <c r="AH31" s="301"/>
      <c r="AI31" s="124"/>
      <c r="AJ31" s="116"/>
      <c r="AK31" s="380"/>
    </row>
    <row r="32" spans="1:37" ht="15.75" customHeight="1">
      <c r="A32" s="317"/>
      <c r="B32" s="106"/>
      <c r="C32" s="382"/>
      <c r="D32" s="382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300"/>
      <c r="AH32" s="301"/>
      <c r="AI32" s="124"/>
      <c r="AJ32" s="116"/>
      <c r="AK32" s="380"/>
    </row>
    <row r="33" spans="1:37" ht="15.75" customHeight="1">
      <c r="A33" s="317"/>
      <c r="B33" s="106"/>
      <c r="C33" s="382"/>
      <c r="D33" s="382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300"/>
      <c r="AH33" s="301"/>
      <c r="AI33" s="124"/>
      <c r="AJ33" s="116"/>
      <c r="AK33" s="380"/>
    </row>
    <row r="34" spans="1:37" ht="15.75" customHeight="1">
      <c r="A34" s="317"/>
      <c r="B34" s="106"/>
      <c r="C34" s="382"/>
      <c r="D34" s="382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300"/>
      <c r="AH34" s="301"/>
      <c r="AI34" s="124"/>
      <c r="AJ34" s="116"/>
      <c r="AK34" s="380"/>
    </row>
    <row r="35" spans="1:37" ht="15.75" customHeight="1">
      <c r="A35" s="317"/>
      <c r="B35" s="106"/>
      <c r="C35" s="382"/>
      <c r="D35" s="382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23"/>
      <c r="Y35" s="106"/>
      <c r="Z35" s="205"/>
      <c r="AA35" s="300"/>
      <c r="AB35" s="301"/>
      <c r="AC35" s="106"/>
      <c r="AD35" s="205"/>
      <c r="AE35" s="300"/>
      <c r="AF35" s="301"/>
      <c r="AG35" s="300"/>
      <c r="AH35" s="301"/>
      <c r="AI35" s="124"/>
      <c r="AJ35" s="116"/>
      <c r="AK35" s="380"/>
    </row>
    <row r="36" spans="1:37" ht="15.75" customHeight="1">
      <c r="A36" s="317"/>
      <c r="B36" s="106"/>
      <c r="C36" s="382"/>
      <c r="D36" s="382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23"/>
      <c r="Y36" s="106"/>
      <c r="Z36" s="205"/>
      <c r="AA36" s="300"/>
      <c r="AB36" s="301"/>
      <c r="AC36" s="106"/>
      <c r="AD36" s="205"/>
      <c r="AE36" s="300"/>
      <c r="AF36" s="301"/>
      <c r="AG36" s="300"/>
      <c r="AH36" s="301"/>
      <c r="AI36" s="124"/>
      <c r="AJ36" s="116"/>
      <c r="AK36" s="380"/>
    </row>
    <row r="37" spans="1:37" ht="15.75" customHeight="1">
      <c r="A37" s="317"/>
      <c r="B37" s="106"/>
      <c r="C37" s="382"/>
      <c r="D37" s="382"/>
      <c r="E37" s="209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119"/>
      <c r="X37" s="123"/>
      <c r="Y37" s="106"/>
      <c r="Z37" s="205"/>
      <c r="AA37" s="300"/>
      <c r="AB37" s="301"/>
      <c r="AC37" s="106"/>
      <c r="AD37" s="205"/>
      <c r="AE37" s="300"/>
      <c r="AF37" s="301"/>
      <c r="AG37" s="300"/>
      <c r="AH37" s="301"/>
      <c r="AI37" s="124"/>
      <c r="AJ37" s="116"/>
      <c r="AK37" s="380"/>
    </row>
    <row r="38" spans="1:37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25</v>
      </c>
      <c r="J38" s="148">
        <f t="shared" si="7"/>
        <v>2000</v>
      </c>
      <c r="K38" s="149">
        <f t="shared" ref="K38" si="8">J38/I38</f>
        <v>80</v>
      </c>
      <c r="L38" s="147">
        <f t="shared" ref="L38:M38" si="9">AVERAGE(L22:L37)</f>
        <v>25</v>
      </c>
      <c r="M38" s="148">
        <f t="shared" si="9"/>
        <v>1777.5503129993676</v>
      </c>
      <c r="N38" s="149">
        <f t="shared" ref="N38:N43" si="10">M38/L38</f>
        <v>71.102012519974707</v>
      </c>
      <c r="O38" s="150">
        <f t="shared" ref="O38:O43" si="11">L38-I38</f>
        <v>0</v>
      </c>
      <c r="P38" s="151">
        <f t="shared" ref="P38:P43" si="12">N38-K38</f>
        <v>-8.8979874800252929</v>
      </c>
      <c r="Q38" s="152">
        <f t="shared" ref="Q38:Q43" si="13">N38/K38</f>
        <v>0.88877515649968386</v>
      </c>
      <c r="R38" s="310"/>
      <c r="S38" s="153">
        <f>S22</f>
        <v>0.29166666666666669</v>
      </c>
      <c r="T38" s="154">
        <f>INDEX(T22:T37,COUNTA(T22:T37))</f>
        <v>0.53770833333333334</v>
      </c>
      <c r="U38" s="155"/>
      <c r="V38" s="181"/>
      <c r="W38" s="182"/>
      <c r="X38" s="149"/>
      <c r="Y38" s="206">
        <f t="shared" ref="Y38:Z38" si="14">SUM(Y22:Y37)</f>
        <v>0</v>
      </c>
      <c r="Z38" s="207">
        <f t="shared" si="14"/>
        <v>0</v>
      </c>
      <c r="AA38" s="296"/>
      <c r="AB38" s="297"/>
      <c r="AC38" s="206">
        <f t="shared" ref="AC38:AD38" si="15">SUM(AC22:AC37)</f>
        <v>0</v>
      </c>
      <c r="AD38" s="207">
        <f t="shared" si="15"/>
        <v>0</v>
      </c>
      <c r="AE38" s="296"/>
      <c r="AF38" s="297"/>
      <c r="AG38" s="296"/>
      <c r="AH38" s="297"/>
      <c r="AI38" s="183">
        <f t="shared" ref="AI38:AI43" si="16">M38-J38</f>
        <v>-222.44968700063237</v>
      </c>
      <c r="AJ38" s="152">
        <f t="shared" ref="AJ38:AJ43" si="17">M38/J38</f>
        <v>0.88877515649968386</v>
      </c>
      <c r="AK38" s="381"/>
    </row>
    <row r="39" spans="1:37" ht="15.75" customHeight="1">
      <c r="A39" s="302" t="s">
        <v>194</v>
      </c>
      <c r="B39" s="161" t="s">
        <v>200</v>
      </c>
      <c r="C39" s="306" t="s">
        <v>201</v>
      </c>
      <c r="D39" s="307"/>
      <c r="E39" s="162">
        <v>57.3</v>
      </c>
      <c r="F39" s="174">
        <v>1480</v>
      </c>
      <c r="G39" s="163">
        <f t="shared" ref="G39:G43" si="18">E39*F39</f>
        <v>84804</v>
      </c>
      <c r="H39" s="164"/>
      <c r="I39" s="168">
        <v>21</v>
      </c>
      <c r="J39" s="166">
        <v>2000</v>
      </c>
      <c r="K39" s="167">
        <f>J39/I39</f>
        <v>95.238095238095241</v>
      </c>
      <c r="L39" s="168">
        <v>21</v>
      </c>
      <c r="M39" s="166">
        <f>F39/V39*60</f>
        <v>1771.865646824079</v>
      </c>
      <c r="N39" s="167">
        <f t="shared" si="10"/>
        <v>84.37455461067043</v>
      </c>
      <c r="O39" s="169">
        <f t="shared" si="11"/>
        <v>0</v>
      </c>
      <c r="P39" s="170">
        <f t="shared" si="12"/>
        <v>-10.863540627424811</v>
      </c>
      <c r="Q39" s="171">
        <f t="shared" si="13"/>
        <v>0.88593282341203949</v>
      </c>
      <c r="R39" s="308">
        <f>Q55</f>
        <v>0.88547970745290183</v>
      </c>
      <c r="S39" s="172">
        <v>0.29166666666666669</v>
      </c>
      <c r="T39" s="173">
        <v>0.32646990740740739</v>
      </c>
      <c r="U39" s="174"/>
      <c r="V39" s="175">
        <v>50.116666666666617</v>
      </c>
      <c r="W39" s="103"/>
      <c r="X39" s="104"/>
      <c r="Y39" s="202"/>
      <c r="Z39" s="203"/>
      <c r="AA39" s="311"/>
      <c r="AB39" s="312"/>
      <c r="AC39" s="202"/>
      <c r="AD39" s="203"/>
      <c r="AE39" s="311"/>
      <c r="AF39" s="312"/>
      <c r="AG39" s="311"/>
      <c r="AH39" s="312"/>
      <c r="AI39" s="121">
        <f t="shared" si="16"/>
        <v>-228.13435317592098</v>
      </c>
      <c r="AJ39" s="171">
        <f t="shared" si="17"/>
        <v>0.88593282341203949</v>
      </c>
      <c r="AK39" s="379">
        <f>AJ55</f>
        <v>0.88547970745290183</v>
      </c>
    </row>
    <row r="40" spans="1:37" ht="15.75" customHeight="1">
      <c r="A40" s="303"/>
      <c r="B40" s="178" t="s">
        <v>191</v>
      </c>
      <c r="C40" s="298" t="s">
        <v>197</v>
      </c>
      <c r="D40" s="299"/>
      <c r="E40" s="107">
        <v>47.37</v>
      </c>
      <c r="F40" s="117">
        <v>1472</v>
      </c>
      <c r="G40" s="109">
        <f t="shared" si="18"/>
        <v>69728.639999999999</v>
      </c>
      <c r="H40" s="26"/>
      <c r="I40" s="113">
        <v>21</v>
      </c>
      <c r="J40" s="111">
        <v>2000</v>
      </c>
      <c r="K40" s="112">
        <f t="shared" si="6"/>
        <v>95.238095238095241</v>
      </c>
      <c r="L40" s="113">
        <v>21</v>
      </c>
      <c r="M40" s="111">
        <f>F40/V40*60</f>
        <v>1771.7151454363104</v>
      </c>
      <c r="N40" s="112">
        <f t="shared" si="10"/>
        <v>84.367387877919541</v>
      </c>
      <c r="O40" s="114">
        <f t="shared" si="11"/>
        <v>0</v>
      </c>
      <c r="P40" s="115">
        <f t="shared" si="12"/>
        <v>-10.8707073601757</v>
      </c>
      <c r="Q40" s="116">
        <f t="shared" si="13"/>
        <v>0.88585757271815513</v>
      </c>
      <c r="R40" s="309"/>
      <c r="S40" s="47">
        <v>0.32996527777777779</v>
      </c>
      <c r="T40" s="48">
        <v>0.36458333333333331</v>
      </c>
      <c r="U40" s="117">
        <v>5.0333333333333741</v>
      </c>
      <c r="V40" s="118">
        <v>49.849999999999959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300"/>
      <c r="AH40" s="301"/>
      <c r="AI40" s="124">
        <f t="shared" si="16"/>
        <v>-228.28485456368958</v>
      </c>
      <c r="AJ40" s="116">
        <f t="shared" si="17"/>
        <v>0.88585757271815524</v>
      </c>
      <c r="AK40" s="380"/>
    </row>
    <row r="41" spans="1:37" ht="15.75" customHeight="1">
      <c r="A41" s="303"/>
      <c r="B41" s="178" t="s">
        <v>191</v>
      </c>
      <c r="C41" s="298" t="s">
        <v>198</v>
      </c>
      <c r="D41" s="299"/>
      <c r="E41" s="107">
        <v>53.76</v>
      </c>
      <c r="F41" s="117">
        <v>3130</v>
      </c>
      <c r="G41" s="109">
        <f t="shared" si="18"/>
        <v>168268.79999999999</v>
      </c>
      <c r="H41" s="26"/>
      <c r="I41" s="113">
        <v>20</v>
      </c>
      <c r="J41" s="111">
        <v>2000</v>
      </c>
      <c r="K41" s="112">
        <f t="shared" si="6"/>
        <v>100</v>
      </c>
      <c r="L41" s="113">
        <v>20</v>
      </c>
      <c r="M41" s="111">
        <f>F41/V41*60</f>
        <v>1770.5845380263988</v>
      </c>
      <c r="N41" s="112">
        <f t="shared" si="10"/>
        <v>88.529226901319944</v>
      </c>
      <c r="O41" s="114">
        <f t="shared" si="11"/>
        <v>0</v>
      </c>
      <c r="P41" s="115">
        <f t="shared" si="12"/>
        <v>-11.470773098680056</v>
      </c>
      <c r="Q41" s="116">
        <f t="shared" si="13"/>
        <v>0.88529226901319946</v>
      </c>
      <c r="R41" s="309"/>
      <c r="S41" s="47">
        <v>0.36805555555555558</v>
      </c>
      <c r="T41" s="48">
        <v>0.44171296296296297</v>
      </c>
      <c r="U41" s="117">
        <v>5.0000000000000622</v>
      </c>
      <c r="V41" s="118">
        <v>106.06666666666665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300"/>
      <c r="AH41" s="301"/>
      <c r="AI41" s="124">
        <f t="shared" si="16"/>
        <v>-229.41546197360117</v>
      </c>
      <c r="AJ41" s="116">
        <f t="shared" si="17"/>
        <v>0.88529226901319946</v>
      </c>
      <c r="AK41" s="380"/>
    </row>
    <row r="42" spans="1:37" ht="15.75" customHeight="1">
      <c r="A42" s="303"/>
      <c r="B42" s="178" t="s">
        <v>191</v>
      </c>
      <c r="C42" s="298" t="s">
        <v>199</v>
      </c>
      <c r="D42" s="299"/>
      <c r="E42" s="107">
        <v>64.97</v>
      </c>
      <c r="F42" s="117">
        <v>1102</v>
      </c>
      <c r="G42" s="109">
        <f t="shared" si="18"/>
        <v>71596.94</v>
      </c>
      <c r="H42" s="26"/>
      <c r="I42" s="113">
        <v>20</v>
      </c>
      <c r="J42" s="111">
        <v>2000</v>
      </c>
      <c r="K42" s="112">
        <f t="shared" si="6"/>
        <v>100</v>
      </c>
      <c r="L42" s="113">
        <v>20</v>
      </c>
      <c r="M42" s="111">
        <f>F42/V42*60</f>
        <v>1771.0714285714262</v>
      </c>
      <c r="N42" s="112">
        <f t="shared" si="10"/>
        <v>88.553571428571303</v>
      </c>
      <c r="O42" s="114">
        <f t="shared" si="11"/>
        <v>0</v>
      </c>
      <c r="P42" s="115">
        <f t="shared" si="12"/>
        <v>-11.446428571428697</v>
      </c>
      <c r="Q42" s="116">
        <f t="shared" si="13"/>
        <v>0.88553571428571298</v>
      </c>
      <c r="R42" s="309"/>
      <c r="S42" s="47">
        <v>0.44513888888888886</v>
      </c>
      <c r="T42" s="48">
        <v>0.47106481481481483</v>
      </c>
      <c r="U42" s="117">
        <v>4.9333333333332785</v>
      </c>
      <c r="V42" s="118">
        <v>37.333333333333385</v>
      </c>
      <c r="W42" s="119">
        <v>0.47106481481481483</v>
      </c>
      <c r="X42" s="123">
        <v>0.51141203703703708</v>
      </c>
      <c r="Y42" s="106"/>
      <c r="Z42" s="205"/>
      <c r="AA42" s="300"/>
      <c r="AB42" s="301"/>
      <c r="AC42" s="106"/>
      <c r="AD42" s="205"/>
      <c r="AE42" s="300"/>
      <c r="AF42" s="301"/>
      <c r="AG42" s="300"/>
      <c r="AH42" s="301"/>
      <c r="AI42" s="124">
        <f t="shared" si="16"/>
        <v>-228.92857142857383</v>
      </c>
      <c r="AJ42" s="116">
        <f t="shared" si="17"/>
        <v>0.88553571428571309</v>
      </c>
      <c r="AK42" s="380"/>
    </row>
    <row r="43" spans="1:37" ht="15.75" customHeight="1">
      <c r="A43" s="304"/>
      <c r="B43" s="178" t="s">
        <v>191</v>
      </c>
      <c r="C43" s="298" t="s">
        <v>248</v>
      </c>
      <c r="D43" s="299"/>
      <c r="E43" s="107">
        <v>59.36</v>
      </c>
      <c r="F43" s="117">
        <v>872</v>
      </c>
      <c r="G43" s="109">
        <f t="shared" si="18"/>
        <v>51761.919999999998</v>
      </c>
      <c r="H43" s="13"/>
      <c r="I43" s="126">
        <v>20</v>
      </c>
      <c r="J43" s="111">
        <v>2000</v>
      </c>
      <c r="K43" s="112">
        <f t="shared" si="6"/>
        <v>100</v>
      </c>
      <c r="L43" s="126">
        <v>20</v>
      </c>
      <c r="M43" s="111">
        <f>F43/V43*60</f>
        <v>1769.5603156708046</v>
      </c>
      <c r="N43" s="112">
        <f t="shared" si="10"/>
        <v>88.478015783540229</v>
      </c>
      <c r="O43" s="114">
        <f t="shared" si="11"/>
        <v>0</v>
      </c>
      <c r="P43" s="115">
        <f t="shared" si="12"/>
        <v>-11.521984216459771</v>
      </c>
      <c r="Q43" s="116">
        <f t="shared" si="13"/>
        <v>0.88478015783540231</v>
      </c>
      <c r="R43" s="309"/>
      <c r="S43" s="47">
        <v>0.51141203703703708</v>
      </c>
      <c r="T43" s="48">
        <v>0.53194444444444444</v>
      </c>
      <c r="U43" s="117">
        <v>58.100000000000051</v>
      </c>
      <c r="V43" s="118">
        <v>29.566666666666599</v>
      </c>
      <c r="W43" s="119"/>
      <c r="X43" s="123"/>
      <c r="Y43" s="106"/>
      <c r="Z43" s="205"/>
      <c r="AA43" s="300"/>
      <c r="AB43" s="301"/>
      <c r="AC43" s="106"/>
      <c r="AD43" s="205"/>
      <c r="AE43" s="300"/>
      <c r="AF43" s="301"/>
      <c r="AG43" s="300"/>
      <c r="AH43" s="301"/>
      <c r="AI43" s="124">
        <f t="shared" si="16"/>
        <v>-230.43968432919542</v>
      </c>
      <c r="AJ43" s="116">
        <f t="shared" si="17"/>
        <v>0.88478015783540231</v>
      </c>
      <c r="AK43" s="380"/>
    </row>
    <row r="44" spans="1:37" ht="15.75" customHeight="1">
      <c r="A44" s="304"/>
      <c r="B44" s="178"/>
      <c r="C44" s="298"/>
      <c r="D44" s="299"/>
      <c r="E44" s="107"/>
      <c r="F44" s="117"/>
      <c r="G44" s="129"/>
      <c r="H44" s="130"/>
      <c r="I44" s="113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300"/>
      <c r="AH44" s="301"/>
      <c r="AI44" s="124"/>
      <c r="AJ44" s="116"/>
      <c r="AK44" s="380"/>
    </row>
    <row r="45" spans="1:37" ht="15.75" customHeight="1">
      <c r="A45" s="304"/>
      <c r="B45" s="178"/>
      <c r="C45" s="298"/>
      <c r="D45" s="299"/>
      <c r="E45" s="107"/>
      <c r="F45" s="117"/>
      <c r="G45" s="129"/>
      <c r="H45" s="68"/>
      <c r="I45" s="126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106"/>
      <c r="Z45" s="205"/>
      <c r="AA45" s="300"/>
      <c r="AB45" s="301"/>
      <c r="AC45" s="106"/>
      <c r="AD45" s="205"/>
      <c r="AE45" s="300"/>
      <c r="AF45" s="301"/>
      <c r="AG45" s="300"/>
      <c r="AH45" s="301"/>
      <c r="AI45" s="124"/>
      <c r="AJ45" s="116"/>
      <c r="AK45" s="380"/>
    </row>
    <row r="46" spans="1:37" ht="15.75" customHeight="1">
      <c r="A46" s="304"/>
      <c r="B46" s="178"/>
      <c r="C46" s="298"/>
      <c r="D46" s="299"/>
      <c r="E46" s="107"/>
      <c r="F46" s="117"/>
      <c r="G46" s="129"/>
      <c r="H46" s="68"/>
      <c r="I46" s="126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106"/>
      <c r="Z46" s="205"/>
      <c r="AA46" s="300"/>
      <c r="AB46" s="301"/>
      <c r="AC46" s="106"/>
      <c r="AD46" s="205"/>
      <c r="AE46" s="300"/>
      <c r="AF46" s="301"/>
      <c r="AG46" s="300"/>
      <c r="AH46" s="301"/>
      <c r="AI46" s="124"/>
      <c r="AJ46" s="116"/>
      <c r="AK46" s="380"/>
    </row>
    <row r="47" spans="1:37" ht="15.75" customHeight="1">
      <c r="A47" s="304"/>
      <c r="B47" s="178"/>
      <c r="C47" s="298"/>
      <c r="D47" s="299"/>
      <c r="E47" s="107"/>
      <c r="F47" s="117"/>
      <c r="G47" s="129"/>
      <c r="H47" s="68"/>
      <c r="I47" s="126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106"/>
      <c r="Z47" s="205"/>
      <c r="AA47" s="300"/>
      <c r="AB47" s="301"/>
      <c r="AC47" s="106"/>
      <c r="AD47" s="205"/>
      <c r="AE47" s="300"/>
      <c r="AF47" s="301"/>
      <c r="AG47" s="300"/>
      <c r="AH47" s="301"/>
      <c r="AI47" s="124"/>
      <c r="AJ47" s="116"/>
      <c r="AK47" s="380"/>
    </row>
    <row r="48" spans="1:37" ht="15.75" customHeight="1">
      <c r="A48" s="304"/>
      <c r="B48" s="178"/>
      <c r="C48" s="298"/>
      <c r="D48" s="299"/>
      <c r="E48" s="107"/>
      <c r="F48" s="117"/>
      <c r="G48" s="129"/>
      <c r="H48" s="68"/>
      <c r="I48" s="126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106"/>
      <c r="Z48" s="205"/>
      <c r="AA48" s="300"/>
      <c r="AB48" s="301"/>
      <c r="AC48" s="106"/>
      <c r="AD48" s="205"/>
      <c r="AE48" s="300"/>
      <c r="AF48" s="301"/>
      <c r="AG48" s="300"/>
      <c r="AH48" s="301"/>
      <c r="AI48" s="124"/>
      <c r="AJ48" s="116"/>
      <c r="AK48" s="380"/>
    </row>
    <row r="49" spans="1:37" ht="15.75" customHeight="1">
      <c r="A49" s="304"/>
      <c r="B49" s="178"/>
      <c r="C49" s="298"/>
      <c r="D49" s="299"/>
      <c r="E49" s="107"/>
      <c r="F49" s="117"/>
      <c r="G49" s="129"/>
      <c r="H49" s="68"/>
      <c r="I49" s="126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106"/>
      <c r="Z49" s="205"/>
      <c r="AA49" s="300"/>
      <c r="AB49" s="301"/>
      <c r="AC49" s="106"/>
      <c r="AD49" s="205"/>
      <c r="AE49" s="300"/>
      <c r="AF49" s="301"/>
      <c r="AG49" s="300"/>
      <c r="AH49" s="301"/>
      <c r="AI49" s="124"/>
      <c r="AJ49" s="116"/>
      <c r="AK49" s="380"/>
    </row>
    <row r="50" spans="1:37" ht="15.75" customHeight="1">
      <c r="A50" s="304"/>
      <c r="B50" s="178"/>
      <c r="C50" s="298"/>
      <c r="D50" s="299"/>
      <c r="E50" s="107"/>
      <c r="F50" s="117"/>
      <c r="G50" s="129"/>
      <c r="H50" s="68"/>
      <c r="I50" s="126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106"/>
      <c r="Z50" s="205"/>
      <c r="AA50" s="300"/>
      <c r="AB50" s="301"/>
      <c r="AC50" s="106"/>
      <c r="AD50" s="205"/>
      <c r="AE50" s="300"/>
      <c r="AF50" s="301"/>
      <c r="AG50" s="300"/>
      <c r="AH50" s="301"/>
      <c r="AI50" s="124"/>
      <c r="AJ50" s="116"/>
      <c r="AK50" s="380"/>
    </row>
    <row r="51" spans="1:37" ht="15.75" customHeight="1">
      <c r="A51" s="304"/>
      <c r="B51" s="178"/>
      <c r="C51" s="298"/>
      <c r="D51" s="299"/>
      <c r="E51" s="107"/>
      <c r="F51" s="117"/>
      <c r="G51" s="129"/>
      <c r="H51" s="68"/>
      <c r="I51" s="126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106"/>
      <c r="Z51" s="205"/>
      <c r="AA51" s="300"/>
      <c r="AB51" s="301"/>
      <c r="AC51" s="106"/>
      <c r="AD51" s="205"/>
      <c r="AE51" s="300"/>
      <c r="AF51" s="301"/>
      <c r="AG51" s="300"/>
      <c r="AH51" s="301"/>
      <c r="AI51" s="124"/>
      <c r="AJ51" s="116"/>
      <c r="AK51" s="380"/>
    </row>
    <row r="52" spans="1:37" ht="15.75" customHeight="1">
      <c r="A52" s="304"/>
      <c r="B52" s="178"/>
      <c r="C52" s="298"/>
      <c r="D52" s="299"/>
      <c r="E52" s="107"/>
      <c r="F52" s="117"/>
      <c r="G52" s="129"/>
      <c r="H52" s="68"/>
      <c r="I52" s="126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210"/>
      <c r="X52" s="211"/>
      <c r="Y52" s="106"/>
      <c r="Z52" s="205"/>
      <c r="AA52" s="300"/>
      <c r="AB52" s="301"/>
      <c r="AC52" s="106"/>
      <c r="AD52" s="205"/>
      <c r="AE52" s="300"/>
      <c r="AF52" s="301"/>
      <c r="AG52" s="300"/>
      <c r="AH52" s="301"/>
      <c r="AI52" s="124"/>
      <c r="AJ52" s="116"/>
      <c r="AK52" s="380"/>
    </row>
    <row r="53" spans="1:37" ht="15.75" customHeight="1">
      <c r="A53" s="304"/>
      <c r="B53" s="178"/>
      <c r="C53" s="298"/>
      <c r="D53" s="299"/>
      <c r="E53" s="107"/>
      <c r="F53" s="117"/>
      <c r="G53" s="129"/>
      <c r="H53" s="68"/>
      <c r="I53" s="126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212"/>
      <c r="X53" s="213"/>
      <c r="Y53" s="106"/>
      <c r="Z53" s="205"/>
      <c r="AA53" s="300"/>
      <c r="AB53" s="301"/>
      <c r="AC53" s="106"/>
      <c r="AD53" s="205"/>
      <c r="AE53" s="300"/>
      <c r="AF53" s="301"/>
      <c r="AG53" s="300"/>
      <c r="AH53" s="301"/>
      <c r="AI53" s="124"/>
      <c r="AJ53" s="116"/>
      <c r="AK53" s="380"/>
    </row>
    <row r="54" spans="1:37" ht="15.75" customHeight="1">
      <c r="A54" s="304"/>
      <c r="B54" s="106"/>
      <c r="C54" s="298"/>
      <c r="D54" s="299"/>
      <c r="E54" s="185"/>
      <c r="F54" s="108"/>
      <c r="G54" s="139"/>
      <c r="H54" s="68"/>
      <c r="I54" s="126"/>
      <c r="J54" s="111"/>
      <c r="K54" s="112"/>
      <c r="L54" s="126"/>
      <c r="M54" s="111"/>
      <c r="N54" s="112"/>
      <c r="O54" s="131"/>
      <c r="P54" s="132"/>
      <c r="Q54" s="133"/>
      <c r="R54" s="309"/>
      <c r="S54" s="47"/>
      <c r="T54" s="48"/>
      <c r="U54" s="140"/>
      <c r="V54" s="118"/>
      <c r="W54" s="212"/>
      <c r="X54" s="213"/>
      <c r="Y54" s="106"/>
      <c r="Z54" s="205"/>
      <c r="AA54" s="300"/>
      <c r="AB54" s="301"/>
      <c r="AC54" s="106"/>
      <c r="AD54" s="205"/>
      <c r="AE54" s="300"/>
      <c r="AF54" s="301"/>
      <c r="AG54" s="300"/>
      <c r="AH54" s="301"/>
      <c r="AI54" s="124"/>
      <c r="AJ54" s="116"/>
      <c r="AK54" s="380"/>
    </row>
    <row r="55" spans="1:37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9">AVERAGE(I39:I54)</f>
        <v>20.399999999999999</v>
      </c>
      <c r="J55" s="148">
        <f t="shared" si="19"/>
        <v>2000</v>
      </c>
      <c r="K55" s="149">
        <f t="shared" ref="K55" si="20">J55/I55</f>
        <v>98.039215686274517</v>
      </c>
      <c r="L55" s="147">
        <f t="shared" ref="L55:M55" si="21">AVERAGE(L39:L54)</f>
        <v>20.399999999999999</v>
      </c>
      <c r="M55" s="148">
        <f t="shared" si="21"/>
        <v>1770.9594149058037</v>
      </c>
      <c r="N55" s="149">
        <f>M55/L55</f>
        <v>86.8117360247943</v>
      </c>
      <c r="O55" s="150">
        <f>L55-I55</f>
        <v>0</v>
      </c>
      <c r="P55" s="151">
        <f>N55-K55</f>
        <v>-11.227479661480217</v>
      </c>
      <c r="Q55" s="152">
        <f>N55/K55</f>
        <v>0.88547970745290183</v>
      </c>
      <c r="R55" s="310"/>
      <c r="S55" s="153">
        <f>S39</f>
        <v>0.29166666666666669</v>
      </c>
      <c r="T55" s="154">
        <f>INDEX(T39:T54,COUNTA(T39:T54))</f>
        <v>0.53194444444444444</v>
      </c>
      <c r="U55" s="155"/>
      <c r="V55" s="181"/>
      <c r="W55" s="214"/>
      <c r="X55" s="215"/>
      <c r="Y55" s="206">
        <f t="shared" ref="Y55:Z55" si="22">SUM(Y39:Y54)</f>
        <v>0</v>
      </c>
      <c r="Z55" s="207">
        <f t="shared" si="22"/>
        <v>0</v>
      </c>
      <c r="AA55" s="296"/>
      <c r="AB55" s="297"/>
      <c r="AC55" s="206">
        <f t="shared" ref="AC55:AD55" si="23">SUM(AC39:AC54)</f>
        <v>0</v>
      </c>
      <c r="AD55" s="207">
        <f t="shared" si="23"/>
        <v>0</v>
      </c>
      <c r="AE55" s="296"/>
      <c r="AF55" s="297"/>
      <c r="AG55" s="296"/>
      <c r="AH55" s="297"/>
      <c r="AI55" s="183">
        <f>M55-J55</f>
        <v>-229.04058509419633</v>
      </c>
      <c r="AJ55" s="152">
        <f>M55/J55</f>
        <v>0.88547970745290183</v>
      </c>
      <c r="AK55" s="381"/>
    </row>
    <row r="56" spans="1:37" ht="15.75" customHeight="1">
      <c r="A56" s="316" t="s">
        <v>202</v>
      </c>
      <c r="B56" s="161" t="s">
        <v>191</v>
      </c>
      <c r="C56" s="306" t="s">
        <v>203</v>
      </c>
      <c r="D56" s="307"/>
      <c r="E56" s="162">
        <v>59.34</v>
      </c>
      <c r="F56" s="103">
        <v>1472</v>
      </c>
      <c r="G56" s="163">
        <f t="shared" ref="G56:G59" si="24">E56*F56</f>
        <v>87348.48000000001</v>
      </c>
      <c r="H56" s="164"/>
      <c r="I56" s="165">
        <v>24</v>
      </c>
      <c r="J56" s="166">
        <v>2000</v>
      </c>
      <c r="K56" s="167">
        <f>J56/I56</f>
        <v>83.333333333333329</v>
      </c>
      <c r="L56" s="168">
        <v>24</v>
      </c>
      <c r="M56" s="166">
        <f>F56/V56*60</f>
        <v>1771.122994652407</v>
      </c>
      <c r="N56" s="167">
        <f>M56/L56</f>
        <v>73.796791443850296</v>
      </c>
      <c r="O56" s="169">
        <f>L56-I56</f>
        <v>0</v>
      </c>
      <c r="P56" s="170">
        <f>N56-K56</f>
        <v>-9.5365418894830327</v>
      </c>
      <c r="Q56" s="171">
        <f>N56/K56</f>
        <v>0.88556149732620359</v>
      </c>
      <c r="R56" s="308">
        <f>Q72</f>
        <v>0.88588247757336647</v>
      </c>
      <c r="S56" s="172">
        <v>0.29175925925925927</v>
      </c>
      <c r="T56" s="173">
        <v>0.3263888888888889</v>
      </c>
      <c r="U56" s="174"/>
      <c r="V56" s="175">
        <v>49.866666666666653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311"/>
      <c r="AH56" s="312"/>
      <c r="AI56" s="121">
        <f>M56-J56</f>
        <v>-228.87700534759301</v>
      </c>
      <c r="AJ56" s="171">
        <f>M56/J56</f>
        <v>0.88556149732620348</v>
      </c>
      <c r="AK56" s="313">
        <f>AJ72</f>
        <v>0.88588247757336647</v>
      </c>
    </row>
    <row r="57" spans="1:37" ht="15.75" customHeight="1">
      <c r="A57" s="317"/>
      <c r="B57" s="178" t="s">
        <v>191</v>
      </c>
      <c r="C57" s="298" t="s">
        <v>204</v>
      </c>
      <c r="D57" s="299"/>
      <c r="E57" s="107">
        <v>58.67</v>
      </c>
      <c r="F57" s="108">
        <v>2976</v>
      </c>
      <c r="G57" s="109">
        <f t="shared" si="24"/>
        <v>174601.92</v>
      </c>
      <c r="H57" s="26"/>
      <c r="I57" s="110">
        <v>23</v>
      </c>
      <c r="J57" s="111">
        <v>2000</v>
      </c>
      <c r="K57" s="112">
        <f t="shared" si="6"/>
        <v>86.956521739130437</v>
      </c>
      <c r="L57" s="113">
        <v>23</v>
      </c>
      <c r="M57" s="111">
        <f>F57/V57*60</f>
        <v>1774.9502982107347</v>
      </c>
      <c r="N57" s="112">
        <f>M57/L57</f>
        <v>77.171752096118894</v>
      </c>
      <c r="O57" s="114">
        <f>L57-I57</f>
        <v>0</v>
      </c>
      <c r="P57" s="115">
        <f>N57-K57</f>
        <v>-9.7847696430115434</v>
      </c>
      <c r="Q57" s="116">
        <f>N57/K57</f>
        <v>0.88747514910536729</v>
      </c>
      <c r="R57" s="309"/>
      <c r="S57" s="47">
        <v>0.33013888888888887</v>
      </c>
      <c r="T57" s="48">
        <v>0.4</v>
      </c>
      <c r="U57" s="117">
        <v>5.3999999999999648</v>
      </c>
      <c r="V57" s="118">
        <v>100.60000000000005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300"/>
      <c r="AH57" s="301"/>
      <c r="AI57" s="124">
        <f>M57-J57</f>
        <v>-225.04970178926533</v>
      </c>
      <c r="AJ57" s="116">
        <f>M57/J57</f>
        <v>0.88747514910536729</v>
      </c>
      <c r="AK57" s="314"/>
    </row>
    <row r="58" spans="1:37" ht="15.75" customHeight="1">
      <c r="A58" s="317"/>
      <c r="B58" s="178" t="s">
        <v>191</v>
      </c>
      <c r="C58" s="298" t="s">
        <v>205</v>
      </c>
      <c r="D58" s="299"/>
      <c r="E58" s="107">
        <v>59.54</v>
      </c>
      <c r="F58" s="108">
        <v>2547</v>
      </c>
      <c r="G58" s="109">
        <f t="shared" si="24"/>
        <v>151648.38</v>
      </c>
      <c r="H58" s="26"/>
      <c r="I58" s="110">
        <v>23</v>
      </c>
      <c r="J58" s="111">
        <v>2000</v>
      </c>
      <c r="K58" s="112">
        <f t="shared" si="6"/>
        <v>86.956521739130437</v>
      </c>
      <c r="L58" s="113">
        <v>23</v>
      </c>
      <c r="M58" s="111">
        <f>F58/V58*60</f>
        <v>1769.0912598880964</v>
      </c>
      <c r="N58" s="112">
        <f>M58/L58</f>
        <v>76.917011299482454</v>
      </c>
      <c r="O58" s="114">
        <f>L58-I58</f>
        <v>0</v>
      </c>
      <c r="P58" s="115">
        <f>N58-K58</f>
        <v>-10.039510439647984</v>
      </c>
      <c r="Q58" s="116">
        <f>N58/K58</f>
        <v>0.88454562994404817</v>
      </c>
      <c r="R58" s="309"/>
      <c r="S58" s="47">
        <v>0.40347222222222223</v>
      </c>
      <c r="T58" s="48">
        <v>0.46346064814814814</v>
      </c>
      <c r="U58" s="117">
        <v>4.9999999999999822</v>
      </c>
      <c r="V58" s="118">
        <v>86.383333333333297</v>
      </c>
      <c r="W58" s="119">
        <v>0.46346064814814814</v>
      </c>
      <c r="X58" s="123">
        <v>0.50277777777777777</v>
      </c>
      <c r="Y58" s="106"/>
      <c r="Z58" s="205"/>
      <c r="AA58" s="300"/>
      <c r="AB58" s="301"/>
      <c r="AC58" s="106"/>
      <c r="AD58" s="205"/>
      <c r="AE58" s="300"/>
      <c r="AF58" s="301"/>
      <c r="AG58" s="300"/>
      <c r="AH58" s="301"/>
      <c r="AI58" s="124">
        <f>M58-J58</f>
        <v>-230.90874011190363</v>
      </c>
      <c r="AJ58" s="116">
        <f>M58/J58</f>
        <v>0.88454562994404817</v>
      </c>
      <c r="AK58" s="314"/>
    </row>
    <row r="59" spans="1:37" ht="15.75" customHeight="1">
      <c r="A59" s="317"/>
      <c r="B59" s="178" t="s">
        <v>191</v>
      </c>
      <c r="C59" s="298" t="s">
        <v>206</v>
      </c>
      <c r="D59" s="299"/>
      <c r="E59" s="107">
        <v>71.55</v>
      </c>
      <c r="F59" s="108">
        <v>2049</v>
      </c>
      <c r="G59" s="109">
        <f t="shared" si="24"/>
        <v>146605.94999999998</v>
      </c>
      <c r="H59" s="26"/>
      <c r="I59" s="110">
        <v>22</v>
      </c>
      <c r="J59" s="111">
        <v>2000</v>
      </c>
      <c r="K59" s="112">
        <f t="shared" si="6"/>
        <v>90.909090909090907</v>
      </c>
      <c r="L59" s="113">
        <v>22</v>
      </c>
      <c r="M59" s="111">
        <f>F59/V59*60</f>
        <v>1771.895267835695</v>
      </c>
      <c r="N59" s="112">
        <f>M59/L59</f>
        <v>80.540693992531587</v>
      </c>
      <c r="O59" s="114">
        <f>L59-I59</f>
        <v>0</v>
      </c>
      <c r="P59" s="115">
        <f>N59-K59</f>
        <v>-10.36839691655932</v>
      </c>
      <c r="Q59" s="116">
        <f>N59/K59</f>
        <v>0.88594763391784748</v>
      </c>
      <c r="R59" s="309"/>
      <c r="S59" s="47">
        <v>0.50277777777777777</v>
      </c>
      <c r="T59" s="48">
        <v>0.55096064814814816</v>
      </c>
      <c r="U59" s="117">
        <v>56.616666666666674</v>
      </c>
      <c r="V59" s="118">
        <v>69.383333333333354</v>
      </c>
      <c r="W59" s="119"/>
      <c r="X59" s="123"/>
      <c r="Y59" s="106"/>
      <c r="Z59" s="205"/>
      <c r="AA59" s="300"/>
      <c r="AB59" s="301"/>
      <c r="AC59" s="106"/>
      <c r="AD59" s="205"/>
      <c r="AE59" s="300"/>
      <c r="AF59" s="301"/>
      <c r="AG59" s="300"/>
      <c r="AH59" s="301"/>
      <c r="AI59" s="124">
        <f>M59-J59</f>
        <v>-228.10473216430501</v>
      </c>
      <c r="AJ59" s="116">
        <f>M59/J59</f>
        <v>0.88594763391784748</v>
      </c>
      <c r="AK59" s="314"/>
    </row>
    <row r="60" spans="1:37" ht="15.75" customHeight="1">
      <c r="A60" s="317"/>
      <c r="B60" s="178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300"/>
      <c r="AH60" s="301"/>
      <c r="AI60" s="124"/>
      <c r="AJ60" s="116"/>
      <c r="AK60" s="314"/>
    </row>
    <row r="61" spans="1:37" ht="15.75" customHeight="1">
      <c r="A61" s="317"/>
      <c r="B61" s="178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300"/>
      <c r="AH61" s="301"/>
      <c r="AI61" s="124"/>
      <c r="AJ61" s="116"/>
      <c r="AK61" s="314"/>
    </row>
    <row r="62" spans="1:37" ht="15.75" customHeight="1">
      <c r="A62" s="317"/>
      <c r="B62" s="178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127"/>
      <c r="T62" s="128"/>
      <c r="U62" s="117"/>
      <c r="V62" s="118"/>
      <c r="W62" s="128"/>
      <c r="X62" s="216"/>
      <c r="Y62" s="106"/>
      <c r="Z62" s="205"/>
      <c r="AA62" s="300"/>
      <c r="AB62" s="301"/>
      <c r="AC62" s="106"/>
      <c r="AD62" s="205"/>
      <c r="AE62" s="300"/>
      <c r="AF62" s="301"/>
      <c r="AG62" s="300"/>
      <c r="AH62" s="301"/>
      <c r="AI62" s="124"/>
      <c r="AJ62" s="116"/>
      <c r="AK62" s="314"/>
    </row>
    <row r="63" spans="1:37" ht="15.75" customHeight="1">
      <c r="A63" s="317"/>
      <c r="B63" s="178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127"/>
      <c r="T63" s="128"/>
      <c r="U63" s="117"/>
      <c r="V63" s="118"/>
      <c r="W63" s="128"/>
      <c r="X63" s="216"/>
      <c r="Y63" s="106"/>
      <c r="Z63" s="205"/>
      <c r="AA63" s="300"/>
      <c r="AB63" s="301"/>
      <c r="AC63" s="106"/>
      <c r="AD63" s="205"/>
      <c r="AE63" s="300"/>
      <c r="AF63" s="301"/>
      <c r="AG63" s="300"/>
      <c r="AH63" s="301"/>
      <c r="AI63" s="124"/>
      <c r="AJ63" s="116"/>
      <c r="AK63" s="314"/>
    </row>
    <row r="64" spans="1:37" ht="15.75" customHeight="1">
      <c r="A64" s="317"/>
      <c r="B64" s="178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127"/>
      <c r="T64" s="128"/>
      <c r="U64" s="117"/>
      <c r="V64" s="118"/>
      <c r="W64" s="128"/>
      <c r="X64" s="216"/>
      <c r="Y64" s="106"/>
      <c r="Z64" s="205"/>
      <c r="AA64" s="300"/>
      <c r="AB64" s="301"/>
      <c r="AC64" s="106"/>
      <c r="AD64" s="205"/>
      <c r="AE64" s="300"/>
      <c r="AF64" s="301"/>
      <c r="AG64" s="300"/>
      <c r="AH64" s="301"/>
      <c r="AI64" s="124"/>
      <c r="AJ64" s="116"/>
      <c r="AK64" s="314"/>
    </row>
    <row r="65" spans="1:37" ht="15.75" customHeight="1">
      <c r="A65" s="317"/>
      <c r="B65" s="178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127"/>
      <c r="T65" s="128"/>
      <c r="U65" s="117"/>
      <c r="V65" s="118"/>
      <c r="W65" s="128"/>
      <c r="X65" s="216"/>
      <c r="Y65" s="106"/>
      <c r="Z65" s="205"/>
      <c r="AA65" s="300"/>
      <c r="AB65" s="301"/>
      <c r="AC65" s="106"/>
      <c r="AD65" s="205"/>
      <c r="AE65" s="300"/>
      <c r="AF65" s="301"/>
      <c r="AG65" s="300"/>
      <c r="AH65" s="301"/>
      <c r="AI65" s="124"/>
      <c r="AJ65" s="116"/>
      <c r="AK65" s="314"/>
    </row>
    <row r="66" spans="1:37" ht="15.75" customHeight="1">
      <c r="A66" s="317"/>
      <c r="B66" s="178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127"/>
      <c r="T66" s="128"/>
      <c r="U66" s="117"/>
      <c r="V66" s="118"/>
      <c r="W66" s="128"/>
      <c r="X66" s="216"/>
      <c r="Y66" s="106"/>
      <c r="Z66" s="205"/>
      <c r="AA66" s="300"/>
      <c r="AB66" s="301"/>
      <c r="AC66" s="106"/>
      <c r="AD66" s="205"/>
      <c r="AE66" s="300"/>
      <c r="AF66" s="301"/>
      <c r="AG66" s="300"/>
      <c r="AH66" s="301"/>
      <c r="AI66" s="124"/>
      <c r="AJ66" s="116"/>
      <c r="AK66" s="314"/>
    </row>
    <row r="67" spans="1:37" ht="15.75" customHeight="1">
      <c r="A67" s="317"/>
      <c r="B67" s="178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127"/>
      <c r="T67" s="128"/>
      <c r="U67" s="117"/>
      <c r="V67" s="118"/>
      <c r="W67" s="128"/>
      <c r="X67" s="216"/>
      <c r="Y67" s="106"/>
      <c r="Z67" s="205"/>
      <c r="AA67" s="300"/>
      <c r="AB67" s="301"/>
      <c r="AC67" s="106"/>
      <c r="AD67" s="205"/>
      <c r="AE67" s="300"/>
      <c r="AF67" s="301"/>
      <c r="AG67" s="300"/>
      <c r="AH67" s="301"/>
      <c r="AI67" s="124"/>
      <c r="AJ67" s="116"/>
      <c r="AK67" s="314"/>
    </row>
    <row r="68" spans="1:37" ht="15.75" customHeight="1">
      <c r="A68" s="317"/>
      <c r="B68" s="178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127"/>
      <c r="T68" s="128"/>
      <c r="U68" s="117"/>
      <c r="V68" s="118"/>
      <c r="W68" s="128"/>
      <c r="X68" s="216"/>
      <c r="Y68" s="106"/>
      <c r="Z68" s="205"/>
      <c r="AA68" s="300"/>
      <c r="AB68" s="301"/>
      <c r="AC68" s="106"/>
      <c r="AD68" s="205"/>
      <c r="AE68" s="300"/>
      <c r="AF68" s="301"/>
      <c r="AG68" s="300"/>
      <c r="AH68" s="301"/>
      <c r="AI68" s="124"/>
      <c r="AJ68" s="116"/>
      <c r="AK68" s="314"/>
    </row>
    <row r="69" spans="1:37" ht="15.75" customHeight="1">
      <c r="A69" s="317"/>
      <c r="B69" s="178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127"/>
      <c r="T69" s="128"/>
      <c r="U69" s="117"/>
      <c r="V69" s="118"/>
      <c r="W69" s="128"/>
      <c r="X69" s="216"/>
      <c r="Y69" s="106"/>
      <c r="Z69" s="205"/>
      <c r="AA69" s="300"/>
      <c r="AB69" s="301"/>
      <c r="AC69" s="106"/>
      <c r="AD69" s="205"/>
      <c r="AE69" s="300"/>
      <c r="AF69" s="301"/>
      <c r="AG69" s="300"/>
      <c r="AH69" s="301"/>
      <c r="AI69" s="124"/>
      <c r="AJ69" s="116"/>
      <c r="AK69" s="314"/>
    </row>
    <row r="70" spans="1:37" ht="15.75" customHeight="1">
      <c r="A70" s="317"/>
      <c r="B70" s="178"/>
      <c r="C70" s="298"/>
      <c r="D70" s="299"/>
      <c r="E70" s="107"/>
      <c r="F70" s="13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127"/>
      <c r="T70" s="128"/>
      <c r="U70" s="117"/>
      <c r="V70" s="118"/>
      <c r="W70" s="128"/>
      <c r="X70" s="216"/>
      <c r="Y70" s="106"/>
      <c r="Z70" s="205"/>
      <c r="AA70" s="300"/>
      <c r="AB70" s="301"/>
      <c r="AC70" s="106"/>
      <c r="AD70" s="205"/>
      <c r="AE70" s="300"/>
      <c r="AF70" s="301"/>
      <c r="AG70" s="300"/>
      <c r="AH70" s="301"/>
      <c r="AI70" s="124"/>
      <c r="AJ70" s="116"/>
      <c r="AK70" s="314"/>
    </row>
    <row r="71" spans="1:37" ht="15.75" customHeight="1">
      <c r="A71" s="317"/>
      <c r="B71" s="178"/>
      <c r="C71" s="298"/>
      <c r="D71" s="299"/>
      <c r="E71" s="179"/>
      <c r="F71" s="13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300"/>
      <c r="AH71" s="301"/>
      <c r="AI71" s="180"/>
      <c r="AJ71" s="133"/>
      <c r="AK71" s="314"/>
    </row>
    <row r="72" spans="1:37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25">AVERAGE(I56:I71)</f>
        <v>23</v>
      </c>
      <c r="J72" s="148">
        <f t="shared" si="25"/>
        <v>2000</v>
      </c>
      <c r="K72" s="149">
        <f t="shared" ref="K72" si="26">J72/I72</f>
        <v>86.956521739130437</v>
      </c>
      <c r="L72" s="147">
        <f t="shared" ref="L72:M72" si="27">AVERAGE(L56:L71)</f>
        <v>23</v>
      </c>
      <c r="M72" s="148">
        <f t="shared" si="27"/>
        <v>1771.764955146733</v>
      </c>
      <c r="N72" s="149">
        <f t="shared" ref="N72:N78" si="28">M72/L72</f>
        <v>77.033258919423176</v>
      </c>
      <c r="O72" s="150">
        <f t="shared" ref="O72:O78" si="29">L72-I72</f>
        <v>0</v>
      </c>
      <c r="P72" s="151">
        <f t="shared" ref="P72:P78" si="30">N72-K72</f>
        <v>-9.9232628197072614</v>
      </c>
      <c r="Q72" s="152">
        <f t="shared" ref="Q72:Q78" si="31">N72/K72</f>
        <v>0.88588247757336647</v>
      </c>
      <c r="R72" s="310"/>
      <c r="S72" s="153">
        <f>S56</f>
        <v>0.29175925925925927</v>
      </c>
      <c r="T72" s="154">
        <f>INDEX(T56:T71,COUNTA(T56:T71))</f>
        <v>0.55096064814814816</v>
      </c>
      <c r="U72" s="155"/>
      <c r="V72" s="181"/>
      <c r="W72" s="182"/>
      <c r="X72" s="149"/>
      <c r="Y72" s="206">
        <f t="shared" ref="Y72:Z72" si="32">SUM(Y56:Y71)</f>
        <v>0</v>
      </c>
      <c r="Z72" s="207">
        <f t="shared" si="32"/>
        <v>0</v>
      </c>
      <c r="AA72" s="296"/>
      <c r="AB72" s="297"/>
      <c r="AC72" s="206">
        <f t="shared" ref="AC72:AD72" si="33">SUM(AC56:AC71)</f>
        <v>0</v>
      </c>
      <c r="AD72" s="207">
        <f t="shared" si="33"/>
        <v>0</v>
      </c>
      <c r="AE72" s="296"/>
      <c r="AF72" s="297"/>
      <c r="AG72" s="296"/>
      <c r="AH72" s="297"/>
      <c r="AI72" s="183">
        <f t="shared" ref="AI72:AI78" si="34">M72-J72</f>
        <v>-228.23504485326703</v>
      </c>
      <c r="AJ72" s="152">
        <f t="shared" ref="AJ72:AJ78" si="35">M72/J72</f>
        <v>0.88588247757336647</v>
      </c>
      <c r="AK72" s="315"/>
    </row>
    <row r="73" spans="1:37" ht="15.75" customHeight="1">
      <c r="A73" s="302" t="s">
        <v>207</v>
      </c>
      <c r="B73" s="120" t="s">
        <v>209</v>
      </c>
      <c r="C73" s="383" t="s">
        <v>212</v>
      </c>
      <c r="D73" s="383"/>
      <c r="E73" s="162">
        <v>32.06</v>
      </c>
      <c r="F73" s="103">
        <v>685</v>
      </c>
      <c r="G73" s="163">
        <f t="shared" ref="G73:G78" si="36">E73*F73</f>
        <v>21961.100000000002</v>
      </c>
      <c r="H73" s="164"/>
      <c r="I73" s="165">
        <v>19</v>
      </c>
      <c r="J73" s="166">
        <v>3600</v>
      </c>
      <c r="K73" s="167">
        <f>J73/I73</f>
        <v>189.47368421052633</v>
      </c>
      <c r="L73" s="168">
        <v>19</v>
      </c>
      <c r="M73" s="166">
        <f t="shared" ref="M73:M78" si="37">F73/V73*60</f>
        <v>3169.6658097686241</v>
      </c>
      <c r="N73" s="167">
        <f t="shared" si="28"/>
        <v>166.8245163036118</v>
      </c>
      <c r="O73" s="169">
        <f t="shared" si="29"/>
        <v>0</v>
      </c>
      <c r="P73" s="170">
        <f t="shared" si="30"/>
        <v>-22.649167906914528</v>
      </c>
      <c r="Q73" s="171">
        <f t="shared" si="31"/>
        <v>0.88046272493572886</v>
      </c>
      <c r="R73" s="308">
        <f>Q89</f>
        <v>0.88489985628489864</v>
      </c>
      <c r="S73" s="172">
        <v>0.25002314814814813</v>
      </c>
      <c r="T73" s="173">
        <v>0.2590277777777778</v>
      </c>
      <c r="U73" s="174"/>
      <c r="V73" s="175">
        <v>12.966666666666722</v>
      </c>
      <c r="W73" s="173"/>
      <c r="X73" s="184"/>
      <c r="Y73" s="202"/>
      <c r="Z73" s="203"/>
      <c r="AA73" s="311"/>
      <c r="AB73" s="312"/>
      <c r="AC73" s="202"/>
      <c r="AD73" s="203"/>
      <c r="AE73" s="311"/>
      <c r="AF73" s="312"/>
      <c r="AG73" s="311"/>
      <c r="AH73" s="312"/>
      <c r="AI73" s="121">
        <f t="shared" si="34"/>
        <v>-430.33419023137594</v>
      </c>
      <c r="AJ73" s="171">
        <f t="shared" si="35"/>
        <v>0.88046272493572886</v>
      </c>
      <c r="AK73" s="313">
        <f>AJ89</f>
        <v>0.88489985628489853</v>
      </c>
    </row>
    <row r="74" spans="1:37" ht="15.75" customHeight="1">
      <c r="A74" s="303"/>
      <c r="B74" s="106" t="s">
        <v>200</v>
      </c>
      <c r="C74" s="382" t="s">
        <v>208</v>
      </c>
      <c r="D74" s="382"/>
      <c r="E74" s="107">
        <v>57.3</v>
      </c>
      <c r="F74" s="108">
        <v>2356</v>
      </c>
      <c r="G74" s="109">
        <f t="shared" si="36"/>
        <v>134998.79999999999</v>
      </c>
      <c r="H74" s="26"/>
      <c r="I74" s="110">
        <v>22</v>
      </c>
      <c r="J74" s="111">
        <v>1800</v>
      </c>
      <c r="K74" s="112">
        <f t="shared" ref="K74:K78" si="38">J74/I74</f>
        <v>81.818181818181813</v>
      </c>
      <c r="L74" s="113">
        <v>22</v>
      </c>
      <c r="M74" s="111">
        <f t="shared" si="37"/>
        <v>1594.8852952237685</v>
      </c>
      <c r="N74" s="112">
        <f t="shared" si="28"/>
        <v>72.494786146534935</v>
      </c>
      <c r="O74" s="114">
        <f t="shared" si="29"/>
        <v>0</v>
      </c>
      <c r="P74" s="115">
        <f t="shared" si="30"/>
        <v>-9.3233956716468782</v>
      </c>
      <c r="Q74" s="116">
        <f t="shared" si="31"/>
        <v>0.886047386235427</v>
      </c>
      <c r="R74" s="309"/>
      <c r="S74" s="47">
        <v>0.26344907407407409</v>
      </c>
      <c r="T74" s="48">
        <v>0.32500000000000001</v>
      </c>
      <c r="U74" s="117">
        <v>6.3666666666666494</v>
      </c>
      <c r="V74" s="118">
        <v>88.633333333333326</v>
      </c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300"/>
      <c r="AH74" s="301"/>
      <c r="AI74" s="124">
        <f t="shared" si="34"/>
        <v>-205.11470477623152</v>
      </c>
      <c r="AJ74" s="116">
        <f t="shared" si="35"/>
        <v>0.88604738623542689</v>
      </c>
      <c r="AK74" s="314"/>
    </row>
    <row r="75" spans="1:37" ht="15.75" customHeight="1">
      <c r="A75" s="303"/>
      <c r="B75" s="106" t="s">
        <v>195</v>
      </c>
      <c r="C75" s="382" t="s">
        <v>214</v>
      </c>
      <c r="D75" s="382"/>
      <c r="E75" s="107">
        <v>57.73</v>
      </c>
      <c r="F75" s="108">
        <v>1179</v>
      </c>
      <c r="G75" s="109">
        <f t="shared" si="36"/>
        <v>68063.67</v>
      </c>
      <c r="H75" s="26"/>
      <c r="I75" s="110">
        <v>22</v>
      </c>
      <c r="J75" s="111">
        <v>1800</v>
      </c>
      <c r="K75" s="112">
        <f t="shared" si="38"/>
        <v>81.818181818181813</v>
      </c>
      <c r="L75" s="113">
        <v>22</v>
      </c>
      <c r="M75" s="111">
        <f t="shared" si="37"/>
        <v>1596.2391876645358</v>
      </c>
      <c r="N75" s="112">
        <f t="shared" si="28"/>
        <v>72.556326712024358</v>
      </c>
      <c r="O75" s="114">
        <f t="shared" si="29"/>
        <v>0</v>
      </c>
      <c r="P75" s="115">
        <f t="shared" si="30"/>
        <v>-9.261855106157455</v>
      </c>
      <c r="Q75" s="116">
        <f t="shared" si="31"/>
        <v>0.88679954870251998</v>
      </c>
      <c r="R75" s="309"/>
      <c r="S75" s="47">
        <v>0.32847222222222222</v>
      </c>
      <c r="T75" s="48">
        <v>0.35924768518518518</v>
      </c>
      <c r="U75" s="117">
        <v>4.9999999999999822</v>
      </c>
      <c r="V75" s="118">
        <v>44.316666666666663</v>
      </c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300"/>
      <c r="AH75" s="301"/>
      <c r="AI75" s="124">
        <f t="shared" si="34"/>
        <v>-203.76081233546415</v>
      </c>
      <c r="AJ75" s="116">
        <f t="shared" si="35"/>
        <v>0.88679954870251987</v>
      </c>
      <c r="AK75" s="314"/>
    </row>
    <row r="76" spans="1:37" ht="15.75" customHeight="1">
      <c r="A76" s="303"/>
      <c r="B76" s="106" t="s">
        <v>195</v>
      </c>
      <c r="C76" s="382" t="s">
        <v>213</v>
      </c>
      <c r="D76" s="382"/>
      <c r="E76" s="107">
        <v>57.73</v>
      </c>
      <c r="F76" s="108">
        <v>1075</v>
      </c>
      <c r="G76" s="109">
        <f t="shared" si="36"/>
        <v>62059.75</v>
      </c>
      <c r="H76" s="26"/>
      <c r="I76" s="110">
        <v>22</v>
      </c>
      <c r="J76" s="111">
        <v>1800</v>
      </c>
      <c r="K76" s="112">
        <f t="shared" si="38"/>
        <v>81.818181818181813</v>
      </c>
      <c r="L76" s="113">
        <v>22</v>
      </c>
      <c r="M76" s="111">
        <f t="shared" si="37"/>
        <v>1595.2184666117075</v>
      </c>
      <c r="N76" s="112">
        <f t="shared" si="28"/>
        <v>72.509930300532162</v>
      </c>
      <c r="O76" s="114">
        <f t="shared" si="29"/>
        <v>0</v>
      </c>
      <c r="P76" s="115">
        <f t="shared" si="30"/>
        <v>-9.3082515176496514</v>
      </c>
      <c r="Q76" s="116">
        <f t="shared" si="31"/>
        <v>0.88623248145094868</v>
      </c>
      <c r="R76" s="309"/>
      <c r="S76" s="47">
        <v>0.36249999999999999</v>
      </c>
      <c r="T76" s="48">
        <v>0.39057870370370368</v>
      </c>
      <c r="U76" s="117">
        <v>4.6833333333333194</v>
      </c>
      <c r="V76" s="118">
        <v>40.433333333333309</v>
      </c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300"/>
      <c r="AH76" s="301"/>
      <c r="AI76" s="217">
        <f t="shared" si="34"/>
        <v>-204.78153338829247</v>
      </c>
      <c r="AJ76" s="218">
        <f t="shared" si="35"/>
        <v>0.88623248145094857</v>
      </c>
      <c r="AK76" s="314"/>
    </row>
    <row r="77" spans="1:37" ht="15.75" customHeight="1">
      <c r="A77" s="304"/>
      <c r="B77" s="106" t="s">
        <v>209</v>
      </c>
      <c r="C77" s="382" t="s">
        <v>210</v>
      </c>
      <c r="D77" s="382"/>
      <c r="E77" s="107">
        <v>71.84</v>
      </c>
      <c r="F77" s="111">
        <v>1085</v>
      </c>
      <c r="G77" s="109">
        <f t="shared" si="36"/>
        <v>77946.400000000009</v>
      </c>
      <c r="H77" s="13"/>
      <c r="I77" s="110">
        <v>19</v>
      </c>
      <c r="J77" s="111">
        <v>1800</v>
      </c>
      <c r="K77" s="112">
        <f t="shared" si="38"/>
        <v>94.736842105263165</v>
      </c>
      <c r="L77" s="126">
        <v>19</v>
      </c>
      <c r="M77" s="111">
        <f t="shared" si="37"/>
        <v>1596.2402942378408</v>
      </c>
      <c r="N77" s="112">
        <f t="shared" si="28"/>
        <v>84.012647065149508</v>
      </c>
      <c r="O77" s="114">
        <f t="shared" si="29"/>
        <v>0</v>
      </c>
      <c r="P77" s="115">
        <f t="shared" si="30"/>
        <v>-10.724195040113656</v>
      </c>
      <c r="Q77" s="116">
        <f t="shared" si="31"/>
        <v>0.88680016346546697</v>
      </c>
      <c r="R77" s="309"/>
      <c r="S77" s="47">
        <v>0.39390046296296294</v>
      </c>
      <c r="T77" s="48">
        <v>0.42222222222222222</v>
      </c>
      <c r="U77" s="117">
        <v>4.783333333333335</v>
      </c>
      <c r="V77" s="118">
        <v>40.783333333333367</v>
      </c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300"/>
      <c r="AH77" s="301"/>
      <c r="AI77" s="217">
        <f t="shared" si="34"/>
        <v>-203.75970576215923</v>
      </c>
      <c r="AJ77" s="218">
        <f t="shared" si="35"/>
        <v>0.88680016346546708</v>
      </c>
      <c r="AK77" s="314"/>
    </row>
    <row r="78" spans="1:37" ht="15.75" customHeight="1">
      <c r="A78" s="304"/>
      <c r="B78" s="106" t="s">
        <v>209</v>
      </c>
      <c r="C78" s="382" t="s">
        <v>211</v>
      </c>
      <c r="D78" s="382"/>
      <c r="E78" s="107">
        <v>72.400000000000006</v>
      </c>
      <c r="F78" s="111">
        <v>919</v>
      </c>
      <c r="G78" s="129">
        <f t="shared" si="36"/>
        <v>66535.600000000006</v>
      </c>
      <c r="H78" s="130"/>
      <c r="I78" s="110">
        <v>18</v>
      </c>
      <c r="J78" s="111">
        <v>1800</v>
      </c>
      <c r="K78" s="112">
        <f t="shared" si="38"/>
        <v>100</v>
      </c>
      <c r="L78" s="113">
        <v>18</v>
      </c>
      <c r="M78" s="111">
        <f t="shared" si="37"/>
        <v>1597.4891356832456</v>
      </c>
      <c r="N78" s="112">
        <f t="shared" si="28"/>
        <v>88.749396426846985</v>
      </c>
      <c r="O78" s="114">
        <f t="shared" si="29"/>
        <v>0</v>
      </c>
      <c r="P78" s="115">
        <f t="shared" si="30"/>
        <v>-11.250603573153015</v>
      </c>
      <c r="Q78" s="116">
        <f t="shared" si="31"/>
        <v>0.88749396426846983</v>
      </c>
      <c r="R78" s="309"/>
      <c r="S78" s="47">
        <v>0.42603009259259261</v>
      </c>
      <c r="T78" s="48">
        <v>0.45</v>
      </c>
      <c r="U78" s="117">
        <v>5.4833333333333645</v>
      </c>
      <c r="V78" s="118">
        <v>34.516666666666652</v>
      </c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300"/>
      <c r="AH78" s="301"/>
      <c r="AI78" s="217">
        <f t="shared" si="34"/>
        <v>-202.51086431675435</v>
      </c>
      <c r="AJ78" s="218">
        <f t="shared" si="35"/>
        <v>0.88749396426846983</v>
      </c>
      <c r="AK78" s="314"/>
    </row>
    <row r="79" spans="1:37" ht="15.75" customHeight="1">
      <c r="A79" s="304"/>
      <c r="B79" s="106"/>
      <c r="C79" s="382"/>
      <c r="D79" s="382"/>
      <c r="E79" s="107"/>
      <c r="F79" s="111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300"/>
      <c r="AH79" s="301"/>
      <c r="AI79" s="217"/>
      <c r="AJ79" s="218"/>
      <c r="AK79" s="314"/>
    </row>
    <row r="80" spans="1:37" ht="15.75" customHeight="1">
      <c r="A80" s="304"/>
      <c r="B80" s="106"/>
      <c r="C80" s="382"/>
      <c r="D80" s="382"/>
      <c r="E80" s="107"/>
      <c r="F80" s="111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106"/>
      <c r="Z80" s="205"/>
      <c r="AA80" s="300"/>
      <c r="AB80" s="301"/>
      <c r="AC80" s="106"/>
      <c r="AD80" s="205"/>
      <c r="AE80" s="300"/>
      <c r="AF80" s="301"/>
      <c r="AG80" s="300"/>
      <c r="AH80" s="301"/>
      <c r="AI80" s="217"/>
      <c r="AJ80" s="218"/>
      <c r="AK80" s="314"/>
    </row>
    <row r="81" spans="1:37" ht="15.75" customHeight="1">
      <c r="A81" s="304"/>
      <c r="B81" s="106"/>
      <c r="C81" s="382"/>
      <c r="D81" s="382"/>
      <c r="E81" s="107"/>
      <c r="F81" s="111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106"/>
      <c r="Z81" s="205"/>
      <c r="AA81" s="300"/>
      <c r="AB81" s="301"/>
      <c r="AC81" s="106"/>
      <c r="AD81" s="205"/>
      <c r="AE81" s="300"/>
      <c r="AF81" s="301"/>
      <c r="AG81" s="300"/>
      <c r="AH81" s="301"/>
      <c r="AI81" s="217"/>
      <c r="AJ81" s="218"/>
      <c r="AK81" s="314"/>
    </row>
    <row r="82" spans="1:37" ht="15.75" customHeight="1">
      <c r="A82" s="304"/>
      <c r="B82" s="106"/>
      <c r="C82" s="382"/>
      <c r="D82" s="382"/>
      <c r="E82" s="107"/>
      <c r="F82" s="111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106"/>
      <c r="Z82" s="205"/>
      <c r="AA82" s="300"/>
      <c r="AB82" s="301"/>
      <c r="AC82" s="106"/>
      <c r="AD82" s="205"/>
      <c r="AE82" s="300"/>
      <c r="AF82" s="301"/>
      <c r="AG82" s="300"/>
      <c r="AH82" s="301"/>
      <c r="AI82" s="217"/>
      <c r="AJ82" s="218"/>
      <c r="AK82" s="314"/>
    </row>
    <row r="83" spans="1:37" ht="15.75" customHeight="1">
      <c r="A83" s="304"/>
      <c r="B83" s="106"/>
      <c r="C83" s="382"/>
      <c r="D83" s="382"/>
      <c r="E83" s="107"/>
      <c r="F83" s="111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106"/>
      <c r="Z83" s="205"/>
      <c r="AA83" s="300"/>
      <c r="AB83" s="301"/>
      <c r="AC83" s="106"/>
      <c r="AD83" s="205"/>
      <c r="AE83" s="300"/>
      <c r="AF83" s="301"/>
      <c r="AG83" s="300"/>
      <c r="AH83" s="301"/>
      <c r="AI83" s="217"/>
      <c r="AJ83" s="218"/>
      <c r="AK83" s="314"/>
    </row>
    <row r="84" spans="1:37" ht="15.75" customHeight="1">
      <c r="A84" s="304"/>
      <c r="B84" s="106"/>
      <c r="C84" s="382"/>
      <c r="D84" s="382"/>
      <c r="E84" s="107"/>
      <c r="F84" s="111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106"/>
      <c r="Z84" s="205"/>
      <c r="AA84" s="300"/>
      <c r="AB84" s="301"/>
      <c r="AC84" s="106"/>
      <c r="AD84" s="205"/>
      <c r="AE84" s="300"/>
      <c r="AF84" s="301"/>
      <c r="AG84" s="300"/>
      <c r="AH84" s="301"/>
      <c r="AI84" s="217"/>
      <c r="AJ84" s="218"/>
      <c r="AK84" s="314"/>
    </row>
    <row r="85" spans="1:37" ht="15.75" customHeight="1">
      <c r="A85" s="304"/>
      <c r="B85" s="106"/>
      <c r="C85" s="382"/>
      <c r="D85" s="382"/>
      <c r="E85" s="107"/>
      <c r="F85" s="111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106"/>
      <c r="Z85" s="205"/>
      <c r="AA85" s="300"/>
      <c r="AB85" s="301"/>
      <c r="AC85" s="106"/>
      <c r="AD85" s="205"/>
      <c r="AE85" s="300"/>
      <c r="AF85" s="301"/>
      <c r="AG85" s="300"/>
      <c r="AH85" s="301"/>
      <c r="AI85" s="217"/>
      <c r="AJ85" s="218"/>
      <c r="AK85" s="314"/>
    </row>
    <row r="86" spans="1:37" ht="15.75" customHeight="1">
      <c r="A86" s="304"/>
      <c r="B86" s="106"/>
      <c r="C86" s="382"/>
      <c r="D86" s="382"/>
      <c r="E86" s="107"/>
      <c r="F86" s="111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106"/>
      <c r="Z86" s="205"/>
      <c r="AA86" s="300"/>
      <c r="AB86" s="301"/>
      <c r="AC86" s="106"/>
      <c r="AD86" s="205"/>
      <c r="AE86" s="300"/>
      <c r="AF86" s="301"/>
      <c r="AG86" s="300"/>
      <c r="AH86" s="301"/>
      <c r="AI86" s="217"/>
      <c r="AJ86" s="218"/>
      <c r="AK86" s="314"/>
    </row>
    <row r="87" spans="1:37" ht="15.75" customHeight="1">
      <c r="A87" s="304"/>
      <c r="B87" s="106"/>
      <c r="C87" s="382"/>
      <c r="D87" s="382"/>
      <c r="E87" s="107"/>
      <c r="F87" s="111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106"/>
      <c r="Z87" s="205"/>
      <c r="AA87" s="300"/>
      <c r="AB87" s="301"/>
      <c r="AC87" s="106"/>
      <c r="AD87" s="205"/>
      <c r="AE87" s="300"/>
      <c r="AF87" s="301"/>
      <c r="AG87" s="300"/>
      <c r="AH87" s="301"/>
      <c r="AI87" s="217"/>
      <c r="AJ87" s="218"/>
      <c r="AK87" s="314"/>
    </row>
    <row r="88" spans="1:37" ht="15.75" customHeight="1">
      <c r="A88" s="304"/>
      <c r="B88" s="106"/>
      <c r="C88" s="382"/>
      <c r="D88" s="382"/>
      <c r="E88" s="209"/>
      <c r="F88" s="111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300"/>
      <c r="AH88" s="301"/>
      <c r="AI88" s="180"/>
      <c r="AJ88" s="133"/>
      <c r="AK88" s="314"/>
    </row>
    <row r="89" spans="1:37" ht="15.75" customHeight="1" thickBot="1">
      <c r="A89" s="305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39">AVERAGE(I73:I88)</f>
        <v>20.333333333333332</v>
      </c>
      <c r="J89" s="148">
        <f t="shared" si="39"/>
        <v>2100</v>
      </c>
      <c r="K89" s="149">
        <f t="shared" ref="K89" si="40">J89/I89</f>
        <v>103.27868852459017</v>
      </c>
      <c r="L89" s="147">
        <f t="shared" ref="L89:M89" si="41">AVERAGE(L73:L88)</f>
        <v>20.333333333333332</v>
      </c>
      <c r="M89" s="148">
        <f t="shared" si="41"/>
        <v>1858.2896981982869</v>
      </c>
      <c r="N89" s="149">
        <f>M89/L89</f>
        <v>91.391296632702648</v>
      </c>
      <c r="O89" s="150">
        <f>L89-I89</f>
        <v>0</v>
      </c>
      <c r="P89" s="151">
        <f>N89-K89</f>
        <v>-11.887391891887518</v>
      </c>
      <c r="Q89" s="152">
        <f>N89/K89</f>
        <v>0.88489985628489864</v>
      </c>
      <c r="R89" s="310"/>
      <c r="S89" s="153">
        <f>S73</f>
        <v>0.25002314814814813</v>
      </c>
      <c r="T89" s="154">
        <f>INDEX(T73:T88,COUNTA(T73:T88))</f>
        <v>0.45</v>
      </c>
      <c r="U89" s="155"/>
      <c r="V89" s="181"/>
      <c r="W89" s="182"/>
      <c r="X89" s="149"/>
      <c r="Y89" s="206">
        <f t="shared" ref="Y89:Z89" si="42">SUM(Y73:Y88)</f>
        <v>0</v>
      </c>
      <c r="Z89" s="207">
        <f t="shared" si="42"/>
        <v>0</v>
      </c>
      <c r="AA89" s="296"/>
      <c r="AB89" s="297"/>
      <c r="AC89" s="206">
        <f t="shared" ref="AC89:AD89" si="43">SUM(AC73:AC88)</f>
        <v>0</v>
      </c>
      <c r="AD89" s="207">
        <f t="shared" si="43"/>
        <v>0</v>
      </c>
      <c r="AE89" s="296"/>
      <c r="AF89" s="297"/>
      <c r="AG89" s="296"/>
      <c r="AH89" s="297"/>
      <c r="AI89" s="183">
        <f>M89-J89</f>
        <v>-241.71030180171306</v>
      </c>
      <c r="AJ89" s="152">
        <f>M89/J89</f>
        <v>0.88489985628489853</v>
      </c>
      <c r="AK89" s="315"/>
    </row>
    <row r="90" spans="1:37" ht="15.75" customHeight="1">
      <c r="A90" s="316" t="s">
        <v>251</v>
      </c>
      <c r="B90" s="120" t="s">
        <v>188</v>
      </c>
      <c r="C90" s="306" t="s">
        <v>215</v>
      </c>
      <c r="D90" s="307"/>
      <c r="E90" s="162">
        <v>21.74</v>
      </c>
      <c r="F90" s="103">
        <v>1387</v>
      </c>
      <c r="G90" s="163">
        <f t="shared" ref="G90" si="44">E90*F90</f>
        <v>30153.379999999997</v>
      </c>
      <c r="H90" s="164"/>
      <c r="I90" s="165">
        <v>6</v>
      </c>
      <c r="J90" s="166">
        <v>3600</v>
      </c>
      <c r="K90" s="167">
        <f>J90/I90</f>
        <v>600</v>
      </c>
      <c r="L90" s="168">
        <v>6</v>
      </c>
      <c r="M90" s="166">
        <f>F90/V90*60</f>
        <v>3257.1428571428573</v>
      </c>
      <c r="N90" s="167">
        <f>M90/L90</f>
        <v>542.85714285714289</v>
      </c>
      <c r="O90" s="169">
        <f>L90-I90</f>
        <v>0</v>
      </c>
      <c r="P90" s="170">
        <f>N90-K90</f>
        <v>-57.14285714285711</v>
      </c>
      <c r="Q90" s="171">
        <f>N90/K90</f>
        <v>0.90476190476190477</v>
      </c>
      <c r="R90" s="308">
        <f>Q106</f>
        <v>0.90476190476190477</v>
      </c>
      <c r="S90" s="219">
        <v>0.37461805555555555</v>
      </c>
      <c r="T90" s="220">
        <v>0.3923611111111111</v>
      </c>
      <c r="U90" s="174"/>
      <c r="V90" s="175">
        <v>25.549999999999997</v>
      </c>
      <c r="W90" s="173"/>
      <c r="X90" s="184"/>
      <c r="Y90" s="202"/>
      <c r="Z90" s="203"/>
      <c r="AA90" s="311"/>
      <c r="AB90" s="312"/>
      <c r="AC90" s="202"/>
      <c r="AD90" s="203"/>
      <c r="AE90" s="311"/>
      <c r="AF90" s="312"/>
      <c r="AG90" s="311"/>
      <c r="AH90" s="312"/>
      <c r="AI90" s="121">
        <f>M90-J90</f>
        <v>-342.85714285714266</v>
      </c>
      <c r="AJ90" s="171">
        <f>M90/J90</f>
        <v>0.90476190476190477</v>
      </c>
      <c r="AK90" s="313">
        <f>AJ106</f>
        <v>0.90476190476190477</v>
      </c>
    </row>
    <row r="91" spans="1:37" ht="15.75" customHeight="1">
      <c r="A91" s="317"/>
      <c r="B91" s="106"/>
      <c r="C91" s="298"/>
      <c r="D91" s="299"/>
      <c r="E91" s="107"/>
      <c r="F91" s="108"/>
      <c r="G91" s="109"/>
      <c r="H91" s="26"/>
      <c r="I91" s="110"/>
      <c r="J91" s="111"/>
      <c r="K91" s="112"/>
      <c r="L91" s="113"/>
      <c r="M91" s="111"/>
      <c r="N91" s="112"/>
      <c r="O91" s="114"/>
      <c r="P91" s="115"/>
      <c r="Q91" s="116"/>
      <c r="R91" s="309"/>
      <c r="S91" s="47"/>
      <c r="T91" s="48"/>
      <c r="U91" s="117"/>
      <c r="V91" s="118"/>
      <c r="W91" s="119"/>
      <c r="X91" s="13"/>
      <c r="Y91" s="106"/>
      <c r="Z91" s="205"/>
      <c r="AA91" s="300"/>
      <c r="AB91" s="301"/>
      <c r="AC91" s="106"/>
      <c r="AD91" s="205"/>
      <c r="AE91" s="300"/>
      <c r="AF91" s="301"/>
      <c r="AG91" s="300"/>
      <c r="AH91" s="301"/>
      <c r="AI91" s="124"/>
      <c r="AJ91" s="116"/>
      <c r="AK91" s="314"/>
    </row>
    <row r="92" spans="1:37" ht="15.75" customHeight="1">
      <c r="A92" s="317"/>
      <c r="B92" s="106"/>
      <c r="C92" s="298"/>
      <c r="D92" s="299"/>
      <c r="E92" s="107"/>
      <c r="F92" s="108"/>
      <c r="G92" s="109"/>
      <c r="H92" s="26"/>
      <c r="I92" s="110"/>
      <c r="J92" s="111"/>
      <c r="K92" s="112"/>
      <c r="L92" s="113"/>
      <c r="M92" s="111"/>
      <c r="N92" s="112"/>
      <c r="O92" s="114"/>
      <c r="P92" s="115"/>
      <c r="Q92" s="116"/>
      <c r="R92" s="309"/>
      <c r="S92" s="47"/>
      <c r="T92" s="48"/>
      <c r="U92" s="117"/>
      <c r="V92" s="118"/>
      <c r="W92" s="119"/>
      <c r="X92" s="123"/>
      <c r="Y92" s="106"/>
      <c r="Z92" s="205"/>
      <c r="AA92" s="300"/>
      <c r="AB92" s="301"/>
      <c r="AC92" s="106"/>
      <c r="AD92" s="205"/>
      <c r="AE92" s="300"/>
      <c r="AF92" s="301"/>
      <c r="AG92" s="300"/>
      <c r="AH92" s="301"/>
      <c r="AI92" s="124"/>
      <c r="AJ92" s="116"/>
      <c r="AK92" s="314"/>
    </row>
    <row r="93" spans="1:37" ht="15.75" customHeight="1">
      <c r="A93" s="317"/>
      <c r="B93" s="106"/>
      <c r="C93" s="298"/>
      <c r="D93" s="299"/>
      <c r="E93" s="107"/>
      <c r="F93" s="108"/>
      <c r="G93" s="109"/>
      <c r="H93" s="26"/>
      <c r="I93" s="110"/>
      <c r="J93" s="111"/>
      <c r="K93" s="112"/>
      <c r="L93" s="113"/>
      <c r="M93" s="111"/>
      <c r="N93" s="112"/>
      <c r="O93" s="114"/>
      <c r="P93" s="115"/>
      <c r="Q93" s="116"/>
      <c r="R93" s="309"/>
      <c r="S93" s="47"/>
      <c r="T93" s="48"/>
      <c r="U93" s="117"/>
      <c r="V93" s="118"/>
      <c r="W93" s="119"/>
      <c r="X93" s="13"/>
      <c r="Y93" s="106"/>
      <c r="Z93" s="205"/>
      <c r="AA93" s="300"/>
      <c r="AB93" s="301"/>
      <c r="AC93" s="106"/>
      <c r="AD93" s="205"/>
      <c r="AE93" s="300"/>
      <c r="AF93" s="301"/>
      <c r="AG93" s="300"/>
      <c r="AH93" s="301"/>
      <c r="AI93" s="124"/>
      <c r="AJ93" s="116"/>
      <c r="AK93" s="314"/>
    </row>
    <row r="94" spans="1:37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3"/>
      <c r="Y94" s="106"/>
      <c r="Z94" s="205"/>
      <c r="AA94" s="300"/>
      <c r="AB94" s="301"/>
      <c r="AC94" s="106"/>
      <c r="AD94" s="205"/>
      <c r="AE94" s="300"/>
      <c r="AF94" s="301"/>
      <c r="AG94" s="300"/>
      <c r="AH94" s="301"/>
      <c r="AI94" s="124"/>
      <c r="AJ94" s="116"/>
      <c r="AK94" s="314"/>
    </row>
    <row r="95" spans="1:37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3"/>
      <c r="Y95" s="106"/>
      <c r="Z95" s="205"/>
      <c r="AA95" s="300"/>
      <c r="AB95" s="301"/>
      <c r="AC95" s="106"/>
      <c r="AD95" s="205"/>
      <c r="AE95" s="300"/>
      <c r="AF95" s="301"/>
      <c r="AG95" s="300"/>
      <c r="AH95" s="301"/>
      <c r="AI95" s="124"/>
      <c r="AJ95" s="116"/>
      <c r="AK95" s="314"/>
    </row>
    <row r="96" spans="1:37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3"/>
      <c r="Y96" s="106"/>
      <c r="Z96" s="205"/>
      <c r="AA96" s="300"/>
      <c r="AB96" s="301"/>
      <c r="AC96" s="106"/>
      <c r="AD96" s="205"/>
      <c r="AE96" s="300"/>
      <c r="AF96" s="301"/>
      <c r="AG96" s="300"/>
      <c r="AH96" s="301"/>
      <c r="AI96" s="124"/>
      <c r="AJ96" s="116"/>
      <c r="AK96" s="314"/>
    </row>
    <row r="97" spans="1:37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106"/>
      <c r="Z97" s="205"/>
      <c r="AA97" s="300"/>
      <c r="AB97" s="301"/>
      <c r="AC97" s="106"/>
      <c r="AD97" s="205"/>
      <c r="AE97" s="300"/>
      <c r="AF97" s="301"/>
      <c r="AG97" s="300"/>
      <c r="AH97" s="301"/>
      <c r="AI97" s="124"/>
      <c r="AJ97" s="116"/>
      <c r="AK97" s="314"/>
    </row>
    <row r="98" spans="1:37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3"/>
      <c r="Y98" s="106"/>
      <c r="Z98" s="205"/>
      <c r="AA98" s="300"/>
      <c r="AB98" s="301"/>
      <c r="AC98" s="106"/>
      <c r="AD98" s="205"/>
      <c r="AE98" s="300"/>
      <c r="AF98" s="301"/>
      <c r="AG98" s="300"/>
      <c r="AH98" s="301"/>
      <c r="AI98" s="124"/>
      <c r="AJ98" s="116"/>
      <c r="AK98" s="314"/>
    </row>
    <row r="99" spans="1:37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3"/>
      <c r="Y99" s="106"/>
      <c r="Z99" s="205"/>
      <c r="AA99" s="300"/>
      <c r="AB99" s="301"/>
      <c r="AC99" s="106"/>
      <c r="AD99" s="205"/>
      <c r="AE99" s="300"/>
      <c r="AF99" s="301"/>
      <c r="AG99" s="300"/>
      <c r="AH99" s="301"/>
      <c r="AI99" s="124"/>
      <c r="AJ99" s="116"/>
      <c r="AK99" s="314"/>
    </row>
    <row r="100" spans="1:37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19"/>
      <c r="X100" s="13"/>
      <c r="Y100" s="106"/>
      <c r="Z100" s="205"/>
      <c r="AA100" s="300"/>
      <c r="AB100" s="301"/>
      <c r="AC100" s="106"/>
      <c r="AD100" s="205"/>
      <c r="AE100" s="300"/>
      <c r="AF100" s="301"/>
      <c r="AG100" s="300"/>
      <c r="AH100" s="301"/>
      <c r="AI100" s="124"/>
      <c r="AJ100" s="116"/>
      <c r="AK100" s="314"/>
    </row>
    <row r="101" spans="1:37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19"/>
      <c r="X101" s="13"/>
      <c r="Y101" s="106"/>
      <c r="Z101" s="205"/>
      <c r="AA101" s="300"/>
      <c r="AB101" s="301"/>
      <c r="AC101" s="106"/>
      <c r="AD101" s="205"/>
      <c r="AE101" s="300"/>
      <c r="AF101" s="301"/>
      <c r="AG101" s="300"/>
      <c r="AH101" s="301"/>
      <c r="AI101" s="124"/>
      <c r="AJ101" s="116"/>
      <c r="AK101" s="314"/>
    </row>
    <row r="102" spans="1:37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19"/>
      <c r="X102" s="13"/>
      <c r="Y102" s="106"/>
      <c r="Z102" s="205"/>
      <c r="AA102" s="300"/>
      <c r="AB102" s="301"/>
      <c r="AC102" s="106"/>
      <c r="AD102" s="205"/>
      <c r="AE102" s="300"/>
      <c r="AF102" s="301"/>
      <c r="AG102" s="300"/>
      <c r="AH102" s="301"/>
      <c r="AI102" s="124"/>
      <c r="AJ102" s="116"/>
      <c r="AK102" s="314"/>
    </row>
    <row r="103" spans="1:37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19"/>
      <c r="X103" s="13"/>
      <c r="Y103" s="106"/>
      <c r="Z103" s="205"/>
      <c r="AA103" s="300"/>
      <c r="AB103" s="301"/>
      <c r="AC103" s="106"/>
      <c r="AD103" s="205"/>
      <c r="AE103" s="300"/>
      <c r="AF103" s="301"/>
      <c r="AG103" s="300"/>
      <c r="AH103" s="301"/>
      <c r="AI103" s="124"/>
      <c r="AJ103" s="116"/>
      <c r="AK103" s="314"/>
    </row>
    <row r="104" spans="1:37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19"/>
      <c r="X104" s="13"/>
      <c r="Y104" s="106"/>
      <c r="Z104" s="205"/>
      <c r="AA104" s="300"/>
      <c r="AB104" s="301"/>
      <c r="AC104" s="106"/>
      <c r="AD104" s="205"/>
      <c r="AE104" s="300"/>
      <c r="AF104" s="301"/>
      <c r="AG104" s="300"/>
      <c r="AH104" s="301"/>
      <c r="AI104" s="124"/>
      <c r="AJ104" s="116"/>
      <c r="AK104" s="314"/>
    </row>
    <row r="105" spans="1:37" ht="15.75" customHeight="1">
      <c r="A105" s="317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300"/>
      <c r="AH105" s="301"/>
      <c r="AI105" s="180"/>
      <c r="AJ105" s="133"/>
      <c r="AK105" s="314"/>
    </row>
    <row r="106" spans="1:37" ht="15.75" customHeight="1" thickBot="1">
      <c r="A106" s="318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45">AVERAGE(I90:I105)</f>
        <v>6</v>
      </c>
      <c r="J106" s="148">
        <f t="shared" si="45"/>
        <v>3600</v>
      </c>
      <c r="K106" s="149">
        <f t="shared" ref="K106" si="46">J106/I106</f>
        <v>600</v>
      </c>
      <c r="L106" s="147">
        <f t="shared" ref="L106:M106" si="47">AVERAGE(L90:L105)</f>
        <v>6</v>
      </c>
      <c r="M106" s="148">
        <f t="shared" si="47"/>
        <v>3257.1428571428573</v>
      </c>
      <c r="N106" s="149">
        <f>M106/L106</f>
        <v>542.85714285714289</v>
      </c>
      <c r="O106" s="150">
        <f>L106-I106</f>
        <v>0</v>
      </c>
      <c r="P106" s="151">
        <f>N106-K106</f>
        <v>-57.14285714285711</v>
      </c>
      <c r="Q106" s="152">
        <f>N106/K106</f>
        <v>0.90476190476190477</v>
      </c>
      <c r="R106" s="310"/>
      <c r="S106" s="153">
        <f>S90</f>
        <v>0.37461805555555555</v>
      </c>
      <c r="T106" s="154">
        <f>INDEX(T90:T105,COUNTA(T90:T105))</f>
        <v>0.3923611111111111</v>
      </c>
      <c r="U106" s="155"/>
      <c r="V106" s="181"/>
      <c r="W106" s="182"/>
      <c r="X106" s="149"/>
      <c r="Y106" s="206">
        <f t="shared" ref="Y106:Z106" si="48">SUM(Y90:Y105)</f>
        <v>0</v>
      </c>
      <c r="Z106" s="207">
        <f t="shared" si="48"/>
        <v>0</v>
      </c>
      <c r="AA106" s="296"/>
      <c r="AB106" s="297"/>
      <c r="AC106" s="206">
        <f t="shared" ref="AC106:AD106" si="49">SUM(AC90:AC105)</f>
        <v>0</v>
      </c>
      <c r="AD106" s="207">
        <f t="shared" si="49"/>
        <v>0</v>
      </c>
      <c r="AE106" s="296"/>
      <c r="AF106" s="297"/>
      <c r="AG106" s="296"/>
      <c r="AH106" s="297"/>
      <c r="AI106" s="183">
        <f>M106-J106</f>
        <v>-342.85714285714266</v>
      </c>
      <c r="AJ106" s="152">
        <f>M106/J106</f>
        <v>0.90476190476190477</v>
      </c>
      <c r="AK106" s="315"/>
    </row>
    <row r="107" spans="1:37" ht="15.75" customHeight="1">
      <c r="A107" s="302" t="s">
        <v>221</v>
      </c>
      <c r="B107" s="161" t="s">
        <v>186</v>
      </c>
      <c r="C107" s="306" t="s">
        <v>217</v>
      </c>
      <c r="D107" s="307"/>
      <c r="E107" s="162">
        <v>44.3</v>
      </c>
      <c r="F107" s="174">
        <v>703</v>
      </c>
      <c r="G107" s="163">
        <f t="shared" ref="G107:G109" si="50">E107*F107</f>
        <v>31142.899999999998</v>
      </c>
      <c r="H107" s="164"/>
      <c r="I107" s="165">
        <v>17</v>
      </c>
      <c r="J107" s="166">
        <v>2000</v>
      </c>
      <c r="K107" s="167">
        <f>J107/I107</f>
        <v>117.64705882352941</v>
      </c>
      <c r="L107" s="168">
        <v>17</v>
      </c>
      <c r="M107" s="166">
        <f>F107/V107*60</f>
        <v>1771.0286913925827</v>
      </c>
      <c r="N107" s="167">
        <f>M107/L107</f>
        <v>104.17815831721074</v>
      </c>
      <c r="O107" s="169">
        <f>L107-I107</f>
        <v>0</v>
      </c>
      <c r="P107" s="170">
        <f>N107-K107</f>
        <v>-13.468900506318661</v>
      </c>
      <c r="Q107" s="171">
        <f>N107/K107</f>
        <v>0.88551434569629139</v>
      </c>
      <c r="R107" s="308">
        <f>Q123</f>
        <v>0.86866971631675727</v>
      </c>
      <c r="S107" s="172">
        <v>0.70846064814814813</v>
      </c>
      <c r="T107" s="173">
        <v>0.72499999999999998</v>
      </c>
      <c r="U107" s="174"/>
      <c r="V107" s="175">
        <v>23.816666666666659</v>
      </c>
      <c r="W107" s="103"/>
      <c r="X107" s="104"/>
      <c r="Y107" s="202"/>
      <c r="Z107" s="203"/>
      <c r="AA107" s="311"/>
      <c r="AB107" s="312"/>
      <c r="AC107" s="202"/>
      <c r="AD107" s="203"/>
      <c r="AE107" s="311"/>
      <c r="AF107" s="312"/>
      <c r="AG107" s="311"/>
      <c r="AH107" s="312"/>
      <c r="AI107" s="121">
        <f>M107-J107</f>
        <v>-228.97130860741731</v>
      </c>
      <c r="AJ107" s="171">
        <f>M107/J107</f>
        <v>0.88551434569629139</v>
      </c>
      <c r="AK107" s="379">
        <f>AJ123</f>
        <v>0.88390953590126164</v>
      </c>
    </row>
    <row r="108" spans="1:37" ht="15.75" customHeight="1">
      <c r="A108" s="303"/>
      <c r="B108" s="178" t="s">
        <v>186</v>
      </c>
      <c r="C108" s="298" t="s">
        <v>225</v>
      </c>
      <c r="D108" s="299"/>
      <c r="E108" s="107">
        <v>54.09</v>
      </c>
      <c r="F108" s="117">
        <v>3789</v>
      </c>
      <c r="G108" s="109">
        <f t="shared" si="50"/>
        <v>204947.01</v>
      </c>
      <c r="H108" s="26"/>
      <c r="I108" s="110">
        <v>19</v>
      </c>
      <c r="J108" s="111">
        <v>2000</v>
      </c>
      <c r="K108" s="112">
        <f t="shared" ref="K108:K109" si="51">J108/I108</f>
        <v>105.26315789473684</v>
      </c>
      <c r="L108" s="113">
        <v>20</v>
      </c>
      <c r="M108" s="111">
        <f>F108/V108*60</f>
        <v>1765.0621118012423</v>
      </c>
      <c r="N108" s="112">
        <f>M108/L108</f>
        <v>88.25310559006212</v>
      </c>
      <c r="O108" s="114">
        <f>L108-I108</f>
        <v>1</v>
      </c>
      <c r="P108" s="115">
        <f>N108-K108</f>
        <v>-17.010052304674716</v>
      </c>
      <c r="Q108" s="116">
        <f>N108/K108</f>
        <v>0.83840450310559023</v>
      </c>
      <c r="R108" s="309"/>
      <c r="S108" s="47">
        <v>0.7286111111111111</v>
      </c>
      <c r="T108" s="48">
        <v>0.81805555555555554</v>
      </c>
      <c r="U108" s="117">
        <v>5.2000000000000135</v>
      </c>
      <c r="V108" s="118">
        <v>128.79999999999998</v>
      </c>
      <c r="W108" s="119"/>
      <c r="X108" s="123"/>
      <c r="Y108" s="106"/>
      <c r="Z108" s="205"/>
      <c r="AA108" s="300"/>
      <c r="AB108" s="301"/>
      <c r="AC108" s="106"/>
      <c r="AD108" s="205"/>
      <c r="AE108" s="300"/>
      <c r="AF108" s="301"/>
      <c r="AG108" s="300"/>
      <c r="AH108" s="301"/>
      <c r="AI108" s="124">
        <f>M108-J108</f>
        <v>-234.93788819875772</v>
      </c>
      <c r="AJ108" s="116">
        <f>M108/J108</f>
        <v>0.88253105590062109</v>
      </c>
      <c r="AK108" s="380"/>
    </row>
    <row r="109" spans="1:37" ht="15.75" customHeight="1">
      <c r="A109" s="303"/>
      <c r="B109" s="178" t="s">
        <v>186</v>
      </c>
      <c r="C109" s="298" t="s">
        <v>220</v>
      </c>
      <c r="D109" s="299"/>
      <c r="E109" s="107">
        <v>57.3</v>
      </c>
      <c r="F109" s="117">
        <v>1029</v>
      </c>
      <c r="G109" s="109">
        <f t="shared" si="50"/>
        <v>58961.7</v>
      </c>
      <c r="H109" s="26"/>
      <c r="I109" s="110">
        <v>21</v>
      </c>
      <c r="J109" s="111">
        <v>2000</v>
      </c>
      <c r="K109" s="112">
        <f t="shared" si="51"/>
        <v>95.238095238095241</v>
      </c>
      <c r="L109" s="113">
        <v>21</v>
      </c>
      <c r="M109" s="111">
        <f>F109/V109*60</f>
        <v>1767.3664122137445</v>
      </c>
      <c r="N109" s="112">
        <f>M109/L109</f>
        <v>84.160305343511638</v>
      </c>
      <c r="O109" s="114">
        <f>L109-I109</f>
        <v>0</v>
      </c>
      <c r="P109" s="115">
        <f>N109-K109</f>
        <v>-11.077789894583603</v>
      </c>
      <c r="Q109" s="116">
        <f>N109/K109</f>
        <v>0.88368320610687212</v>
      </c>
      <c r="R109" s="309"/>
      <c r="S109" s="47">
        <v>0.82157407407407412</v>
      </c>
      <c r="T109" s="48">
        <v>0.84583333333333333</v>
      </c>
      <c r="U109" s="117">
        <v>5.0666666666667659</v>
      </c>
      <c r="V109" s="118">
        <v>34.933333333333252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300"/>
      <c r="AH109" s="301"/>
      <c r="AI109" s="124">
        <f>M109-J109</f>
        <v>-232.63358778625548</v>
      </c>
      <c r="AJ109" s="116">
        <f>M109/J109</f>
        <v>0.88368320610687223</v>
      </c>
      <c r="AK109" s="380"/>
    </row>
    <row r="110" spans="1:37" ht="15.75" customHeight="1">
      <c r="A110" s="303"/>
      <c r="B110" s="178"/>
      <c r="C110" s="298"/>
      <c r="D110" s="299"/>
      <c r="E110" s="107"/>
      <c r="F110" s="117"/>
      <c r="G110" s="109"/>
      <c r="H110" s="26"/>
      <c r="I110" s="110"/>
      <c r="J110" s="111"/>
      <c r="K110" s="112"/>
      <c r="L110" s="113"/>
      <c r="M110" s="111"/>
      <c r="N110" s="112"/>
      <c r="O110" s="114"/>
      <c r="P110" s="115"/>
      <c r="Q110" s="116"/>
      <c r="R110" s="309"/>
      <c r="S110" s="47"/>
      <c r="T110" s="48"/>
      <c r="U110" s="117"/>
      <c r="V110" s="118"/>
      <c r="W110" s="119"/>
      <c r="X110" s="123"/>
      <c r="Y110" s="106"/>
      <c r="Z110" s="205"/>
      <c r="AA110" s="300"/>
      <c r="AB110" s="301"/>
      <c r="AC110" s="106"/>
      <c r="AD110" s="205"/>
      <c r="AE110" s="300"/>
      <c r="AF110" s="301"/>
      <c r="AG110" s="300"/>
      <c r="AH110" s="301"/>
      <c r="AI110" s="124"/>
      <c r="AJ110" s="116"/>
      <c r="AK110" s="380"/>
    </row>
    <row r="111" spans="1:37" ht="15.75" customHeight="1">
      <c r="A111" s="304"/>
      <c r="B111" s="178"/>
      <c r="C111" s="298"/>
      <c r="D111" s="299"/>
      <c r="E111" s="107"/>
      <c r="F111" s="117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106"/>
      <c r="Z111" s="205"/>
      <c r="AA111" s="300"/>
      <c r="AB111" s="301"/>
      <c r="AC111" s="106"/>
      <c r="AD111" s="205"/>
      <c r="AE111" s="300"/>
      <c r="AF111" s="301"/>
      <c r="AG111" s="300"/>
      <c r="AH111" s="301"/>
      <c r="AI111" s="124"/>
      <c r="AJ111" s="116"/>
      <c r="AK111" s="380"/>
    </row>
    <row r="112" spans="1:37" ht="15.75" customHeight="1">
      <c r="A112" s="304"/>
      <c r="B112" s="178"/>
      <c r="C112" s="298"/>
      <c r="D112" s="299"/>
      <c r="E112" s="107"/>
      <c r="F112" s="117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106"/>
      <c r="Z112" s="205"/>
      <c r="AA112" s="300"/>
      <c r="AB112" s="301"/>
      <c r="AC112" s="106"/>
      <c r="AD112" s="205"/>
      <c r="AE112" s="300"/>
      <c r="AF112" s="301"/>
      <c r="AG112" s="300"/>
      <c r="AH112" s="301"/>
      <c r="AI112" s="124"/>
      <c r="AJ112" s="116"/>
      <c r="AK112" s="380"/>
    </row>
    <row r="113" spans="1:37" ht="15.75" customHeight="1">
      <c r="A113" s="304"/>
      <c r="B113" s="178"/>
      <c r="C113" s="298"/>
      <c r="D113" s="299"/>
      <c r="E113" s="107"/>
      <c r="F113" s="117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106"/>
      <c r="Z113" s="205"/>
      <c r="AA113" s="300"/>
      <c r="AB113" s="301"/>
      <c r="AC113" s="106"/>
      <c r="AD113" s="205"/>
      <c r="AE113" s="300"/>
      <c r="AF113" s="301"/>
      <c r="AG113" s="300"/>
      <c r="AH113" s="301"/>
      <c r="AI113" s="124"/>
      <c r="AJ113" s="116"/>
      <c r="AK113" s="380"/>
    </row>
    <row r="114" spans="1:37" ht="15.75" customHeight="1">
      <c r="A114" s="304"/>
      <c r="B114" s="178"/>
      <c r="C114" s="298"/>
      <c r="D114" s="299"/>
      <c r="E114" s="107"/>
      <c r="F114" s="117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300"/>
      <c r="AH114" s="301"/>
      <c r="AI114" s="124"/>
      <c r="AJ114" s="116"/>
      <c r="AK114" s="380"/>
    </row>
    <row r="115" spans="1:37" ht="15.75" customHeight="1">
      <c r="A115" s="304"/>
      <c r="B115" s="178"/>
      <c r="C115" s="298"/>
      <c r="D115" s="299"/>
      <c r="E115" s="107"/>
      <c r="F115" s="117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23"/>
      <c r="Y115" s="106"/>
      <c r="Z115" s="205"/>
      <c r="AA115" s="300"/>
      <c r="AB115" s="301"/>
      <c r="AC115" s="106"/>
      <c r="AD115" s="205"/>
      <c r="AE115" s="300"/>
      <c r="AF115" s="301"/>
      <c r="AG115" s="300"/>
      <c r="AH115" s="301"/>
      <c r="AI115" s="124"/>
      <c r="AJ115" s="116"/>
      <c r="AK115" s="380"/>
    </row>
    <row r="116" spans="1:37" ht="15.75" customHeight="1">
      <c r="A116" s="304"/>
      <c r="B116" s="178"/>
      <c r="C116" s="298"/>
      <c r="D116" s="299"/>
      <c r="E116" s="107"/>
      <c r="F116" s="117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23"/>
      <c r="Y116" s="106"/>
      <c r="Z116" s="205"/>
      <c r="AA116" s="300"/>
      <c r="AB116" s="301"/>
      <c r="AC116" s="106"/>
      <c r="AD116" s="205"/>
      <c r="AE116" s="300"/>
      <c r="AF116" s="301"/>
      <c r="AG116" s="300"/>
      <c r="AH116" s="301"/>
      <c r="AI116" s="124"/>
      <c r="AJ116" s="116"/>
      <c r="AK116" s="380"/>
    </row>
    <row r="117" spans="1:37" ht="15.75" customHeight="1">
      <c r="A117" s="304"/>
      <c r="B117" s="178"/>
      <c r="C117" s="298"/>
      <c r="D117" s="299"/>
      <c r="E117" s="107"/>
      <c r="F117" s="117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23"/>
      <c r="Y117" s="106"/>
      <c r="Z117" s="205"/>
      <c r="AA117" s="300"/>
      <c r="AB117" s="301"/>
      <c r="AC117" s="106"/>
      <c r="AD117" s="205"/>
      <c r="AE117" s="300"/>
      <c r="AF117" s="301"/>
      <c r="AG117" s="300"/>
      <c r="AH117" s="301"/>
      <c r="AI117" s="124"/>
      <c r="AJ117" s="116"/>
      <c r="AK117" s="380"/>
    </row>
    <row r="118" spans="1:37" ht="15.75" customHeight="1">
      <c r="A118" s="304"/>
      <c r="B118" s="178"/>
      <c r="C118" s="298"/>
      <c r="D118" s="299"/>
      <c r="E118" s="107"/>
      <c r="F118" s="117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23"/>
      <c r="Y118" s="106"/>
      <c r="Z118" s="205"/>
      <c r="AA118" s="300"/>
      <c r="AB118" s="301"/>
      <c r="AC118" s="106"/>
      <c r="AD118" s="205"/>
      <c r="AE118" s="300"/>
      <c r="AF118" s="301"/>
      <c r="AG118" s="300"/>
      <c r="AH118" s="301"/>
      <c r="AI118" s="124"/>
      <c r="AJ118" s="116"/>
      <c r="AK118" s="380"/>
    </row>
    <row r="119" spans="1:37" ht="15.75" customHeight="1">
      <c r="A119" s="304"/>
      <c r="B119" s="178"/>
      <c r="C119" s="298"/>
      <c r="D119" s="299"/>
      <c r="E119" s="107"/>
      <c r="F119" s="117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23"/>
      <c r="Y119" s="106"/>
      <c r="Z119" s="205"/>
      <c r="AA119" s="300"/>
      <c r="AB119" s="301"/>
      <c r="AC119" s="106"/>
      <c r="AD119" s="205"/>
      <c r="AE119" s="300"/>
      <c r="AF119" s="301"/>
      <c r="AG119" s="300"/>
      <c r="AH119" s="301"/>
      <c r="AI119" s="124"/>
      <c r="AJ119" s="116"/>
      <c r="AK119" s="380"/>
    </row>
    <row r="120" spans="1:37" ht="15.75" customHeight="1">
      <c r="A120" s="304"/>
      <c r="B120" s="178"/>
      <c r="C120" s="298"/>
      <c r="D120" s="299"/>
      <c r="E120" s="107"/>
      <c r="F120" s="117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210"/>
      <c r="X120" s="211"/>
      <c r="Y120" s="106"/>
      <c r="Z120" s="205"/>
      <c r="AA120" s="300"/>
      <c r="AB120" s="301"/>
      <c r="AC120" s="106"/>
      <c r="AD120" s="205"/>
      <c r="AE120" s="300"/>
      <c r="AF120" s="301"/>
      <c r="AG120" s="300"/>
      <c r="AH120" s="301"/>
      <c r="AI120" s="124"/>
      <c r="AJ120" s="116"/>
      <c r="AK120" s="380"/>
    </row>
    <row r="121" spans="1:37" ht="15.75" customHeight="1">
      <c r="A121" s="304"/>
      <c r="B121" s="178"/>
      <c r="C121" s="298"/>
      <c r="D121" s="299"/>
      <c r="E121" s="107"/>
      <c r="F121" s="117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212"/>
      <c r="X121" s="213"/>
      <c r="Y121" s="106"/>
      <c r="Z121" s="205"/>
      <c r="AA121" s="300"/>
      <c r="AB121" s="301"/>
      <c r="AC121" s="106"/>
      <c r="AD121" s="205"/>
      <c r="AE121" s="300"/>
      <c r="AF121" s="301"/>
      <c r="AG121" s="300"/>
      <c r="AH121" s="301"/>
      <c r="AI121" s="124"/>
      <c r="AJ121" s="116"/>
      <c r="AK121" s="380"/>
    </row>
    <row r="122" spans="1:37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47"/>
      <c r="T122" s="48"/>
      <c r="U122" s="140"/>
      <c r="V122" s="118"/>
      <c r="W122" s="212"/>
      <c r="X122" s="213"/>
      <c r="Y122" s="106"/>
      <c r="Z122" s="205"/>
      <c r="AA122" s="300"/>
      <c r="AB122" s="301"/>
      <c r="AC122" s="106"/>
      <c r="AD122" s="205"/>
      <c r="AE122" s="300"/>
      <c r="AF122" s="301"/>
      <c r="AG122" s="300"/>
      <c r="AH122" s="301"/>
      <c r="AI122" s="124"/>
      <c r="AJ122" s="116"/>
      <c r="AK122" s="380"/>
    </row>
    <row r="123" spans="1:37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52">AVERAGE(I107:I122)</f>
        <v>19</v>
      </c>
      <c r="J123" s="148">
        <f t="shared" si="52"/>
        <v>2000</v>
      </c>
      <c r="K123" s="149">
        <f t="shared" ref="K123" si="53">J123/I123</f>
        <v>105.26315789473684</v>
      </c>
      <c r="L123" s="147">
        <f t="shared" ref="L123:M123" si="54">AVERAGE(L107:L122)</f>
        <v>19.333333333333332</v>
      </c>
      <c r="M123" s="148">
        <f t="shared" si="54"/>
        <v>1767.8190718025232</v>
      </c>
      <c r="N123" s="149">
        <f>M123/L123</f>
        <v>91.438917507027071</v>
      </c>
      <c r="O123" s="150">
        <f>L123-I123</f>
        <v>0.33333333333333215</v>
      </c>
      <c r="P123" s="151">
        <f>N123-K123</f>
        <v>-13.824240387709764</v>
      </c>
      <c r="Q123" s="152">
        <f>N123/K123</f>
        <v>0.86866971631675727</v>
      </c>
      <c r="R123" s="310"/>
      <c r="S123" s="153">
        <f>S107</f>
        <v>0.70846064814814813</v>
      </c>
      <c r="T123" s="154">
        <f>INDEX(T107:T122,COUNTA(T107:T122))</f>
        <v>0.84583333333333333</v>
      </c>
      <c r="U123" s="155"/>
      <c r="V123" s="181"/>
      <c r="W123" s="214"/>
      <c r="X123" s="215"/>
      <c r="Y123" s="206">
        <f t="shared" ref="Y123:Z123" si="55">SUM(Y107:Y122)</f>
        <v>0</v>
      </c>
      <c r="Z123" s="207">
        <f t="shared" si="55"/>
        <v>0</v>
      </c>
      <c r="AA123" s="296"/>
      <c r="AB123" s="297"/>
      <c r="AC123" s="206">
        <f t="shared" ref="AC123:AD123" si="56">SUM(AC107:AC122)</f>
        <v>0</v>
      </c>
      <c r="AD123" s="207">
        <f t="shared" si="56"/>
        <v>0</v>
      </c>
      <c r="AE123" s="296"/>
      <c r="AF123" s="297"/>
      <c r="AG123" s="296"/>
      <c r="AH123" s="297"/>
      <c r="AI123" s="183">
        <f>M123-J123</f>
        <v>-232.18092819747676</v>
      </c>
      <c r="AJ123" s="152">
        <f>M123/J123</f>
        <v>0.88390953590126164</v>
      </c>
      <c r="AK123" s="381"/>
    </row>
    <row r="124" spans="1:37" ht="15.75" customHeight="1">
      <c r="A124" s="316" t="s">
        <v>244</v>
      </c>
      <c r="B124" s="161" t="s">
        <v>186</v>
      </c>
      <c r="C124" s="306" t="s">
        <v>222</v>
      </c>
      <c r="D124" s="307"/>
      <c r="E124" s="162">
        <v>56.79</v>
      </c>
      <c r="F124" s="103">
        <v>1528</v>
      </c>
      <c r="G124" s="163">
        <f t="shared" ref="G124:G127" si="57">E124*F124</f>
        <v>86775.12</v>
      </c>
      <c r="H124" s="164"/>
      <c r="I124" s="165">
        <v>23</v>
      </c>
      <c r="J124" s="166">
        <v>2000</v>
      </c>
      <c r="K124" s="167">
        <f>J124/I124</f>
        <v>86.956521739130437</v>
      </c>
      <c r="L124" s="168">
        <v>23</v>
      </c>
      <c r="M124" s="166">
        <f>F124/V124*60</f>
        <v>1769.8841698841663</v>
      </c>
      <c r="N124" s="167">
        <f>M124/L124</f>
        <v>76.951485647137673</v>
      </c>
      <c r="O124" s="169">
        <f>L124-I124</f>
        <v>0</v>
      </c>
      <c r="P124" s="170">
        <f>N124-K124</f>
        <v>-10.005036091992764</v>
      </c>
      <c r="Q124" s="171">
        <f>N124/K124</f>
        <v>0.88494208494208326</v>
      </c>
      <c r="R124" s="308">
        <f>Q140</f>
        <v>0.88458417379303</v>
      </c>
      <c r="S124" s="172">
        <v>0.70847222222222217</v>
      </c>
      <c r="T124" s="173">
        <v>0.74444444444444446</v>
      </c>
      <c r="U124" s="174"/>
      <c r="V124" s="175">
        <v>51.800000000000104</v>
      </c>
      <c r="W124" s="173"/>
      <c r="X124" s="184"/>
      <c r="Y124" s="202"/>
      <c r="Z124" s="203"/>
      <c r="AA124" s="311"/>
      <c r="AB124" s="312"/>
      <c r="AC124" s="202"/>
      <c r="AD124" s="203"/>
      <c r="AE124" s="311"/>
      <c r="AF124" s="312"/>
      <c r="AG124" s="311"/>
      <c r="AH124" s="312"/>
      <c r="AI124" s="121">
        <f>M124-J124</f>
        <v>-230.11583011583366</v>
      </c>
      <c r="AJ124" s="171">
        <f>M124/J124</f>
        <v>0.88494208494208315</v>
      </c>
      <c r="AK124" s="313">
        <f>AJ140</f>
        <v>0.88458417379303</v>
      </c>
    </row>
    <row r="125" spans="1:37" ht="15.75" customHeight="1">
      <c r="A125" s="317"/>
      <c r="B125" s="178" t="s">
        <v>186</v>
      </c>
      <c r="C125" s="298" t="s">
        <v>223</v>
      </c>
      <c r="D125" s="299"/>
      <c r="E125" s="107">
        <v>56.87</v>
      </c>
      <c r="F125" s="108">
        <v>1155</v>
      </c>
      <c r="G125" s="109">
        <f t="shared" si="57"/>
        <v>65684.849999999991</v>
      </c>
      <c r="H125" s="26"/>
      <c r="I125" s="110">
        <v>23</v>
      </c>
      <c r="J125" s="111">
        <v>2000</v>
      </c>
      <c r="K125" s="112">
        <f t="shared" ref="K125:K127" si="58">J125/I125</f>
        <v>86.956521739130437</v>
      </c>
      <c r="L125" s="113">
        <v>23</v>
      </c>
      <c r="M125" s="111">
        <f>F125/V125*60</f>
        <v>1770.1149425287333</v>
      </c>
      <c r="N125" s="112">
        <f>M125/L125</f>
        <v>76.961519240379715</v>
      </c>
      <c r="O125" s="114">
        <f>L125-I125</f>
        <v>0</v>
      </c>
      <c r="P125" s="115">
        <f>N125-K125</f>
        <v>-9.995002498750722</v>
      </c>
      <c r="Q125" s="116">
        <f>N125/K125</f>
        <v>0.88505747126436674</v>
      </c>
      <c r="R125" s="309"/>
      <c r="S125" s="47">
        <v>0.74791666666666667</v>
      </c>
      <c r="T125" s="48">
        <v>0.77510416666666671</v>
      </c>
      <c r="U125" s="117">
        <v>4.9999999999999822</v>
      </c>
      <c r="V125" s="118">
        <v>39.150000000000048</v>
      </c>
      <c r="W125" s="119"/>
      <c r="X125" s="123"/>
      <c r="Y125" s="106"/>
      <c r="Z125" s="205"/>
      <c r="AA125" s="300"/>
      <c r="AB125" s="301"/>
      <c r="AC125" s="106"/>
      <c r="AD125" s="205"/>
      <c r="AE125" s="300"/>
      <c r="AF125" s="301"/>
      <c r="AG125" s="300"/>
      <c r="AH125" s="301"/>
      <c r="AI125" s="124">
        <f>M125-J125</f>
        <v>-229.88505747126669</v>
      </c>
      <c r="AJ125" s="116">
        <f>M125/J125</f>
        <v>0.88505747126436662</v>
      </c>
      <c r="AK125" s="314"/>
    </row>
    <row r="126" spans="1:37" ht="15.75" customHeight="1">
      <c r="A126" s="317"/>
      <c r="B126" s="178" t="s">
        <v>186</v>
      </c>
      <c r="C126" s="298" t="s">
        <v>224</v>
      </c>
      <c r="D126" s="299"/>
      <c r="E126" s="107">
        <v>47.6</v>
      </c>
      <c r="F126" s="108">
        <v>1408</v>
      </c>
      <c r="G126" s="109">
        <f t="shared" si="57"/>
        <v>67020.800000000003</v>
      </c>
      <c r="H126" s="26"/>
      <c r="I126" s="110">
        <v>23</v>
      </c>
      <c r="J126" s="111">
        <v>2000</v>
      </c>
      <c r="K126" s="112">
        <f t="shared" si="58"/>
        <v>86.956521739130437</v>
      </c>
      <c r="L126" s="113">
        <v>23</v>
      </c>
      <c r="M126" s="111">
        <f>F126/V126*60</f>
        <v>1771.0691823899392</v>
      </c>
      <c r="N126" s="112">
        <f>M126/L126</f>
        <v>77.003007929997352</v>
      </c>
      <c r="O126" s="114">
        <f>L126-I126</f>
        <v>0</v>
      </c>
      <c r="P126" s="115">
        <f>N126-K126</f>
        <v>-9.953513809133085</v>
      </c>
      <c r="Q126" s="116">
        <f>N126/K126</f>
        <v>0.88553459119496958</v>
      </c>
      <c r="R126" s="309"/>
      <c r="S126" s="47">
        <v>0.7786805555555556</v>
      </c>
      <c r="T126" s="48">
        <v>0.81180555555555556</v>
      </c>
      <c r="U126" s="117">
        <v>5.1500000000000057</v>
      </c>
      <c r="V126" s="118">
        <v>47.699999999999946</v>
      </c>
      <c r="W126" s="119"/>
      <c r="X126" s="123"/>
      <c r="Y126" s="106"/>
      <c r="Z126" s="205"/>
      <c r="AA126" s="300"/>
      <c r="AB126" s="301"/>
      <c r="AC126" s="106"/>
      <c r="AD126" s="205"/>
      <c r="AE126" s="300"/>
      <c r="AF126" s="301"/>
      <c r="AG126" s="300"/>
      <c r="AH126" s="301"/>
      <c r="AI126" s="124">
        <f>M126-J126</f>
        <v>-228.93081761006079</v>
      </c>
      <c r="AJ126" s="116">
        <f>M126/J126</f>
        <v>0.88553459119496958</v>
      </c>
      <c r="AK126" s="314"/>
    </row>
    <row r="127" spans="1:37" ht="15.75" customHeight="1">
      <c r="A127" s="317"/>
      <c r="B127" s="178" t="s">
        <v>186</v>
      </c>
      <c r="C127" s="298" t="s">
        <v>219</v>
      </c>
      <c r="D127" s="299"/>
      <c r="E127" s="107">
        <v>50.67</v>
      </c>
      <c r="F127" s="108">
        <v>693</v>
      </c>
      <c r="G127" s="109">
        <f t="shared" si="57"/>
        <v>35114.31</v>
      </c>
      <c r="H127" s="26"/>
      <c r="I127" s="110">
        <v>20</v>
      </c>
      <c r="J127" s="111">
        <v>2000</v>
      </c>
      <c r="K127" s="112">
        <f t="shared" si="58"/>
        <v>100</v>
      </c>
      <c r="L127" s="113">
        <v>20</v>
      </c>
      <c r="M127" s="111">
        <f>F127/V127*60</f>
        <v>1765.6050955414009</v>
      </c>
      <c r="N127" s="112">
        <f>M127/L127</f>
        <v>88.280254777070041</v>
      </c>
      <c r="O127" s="114">
        <f>L127-I127</f>
        <v>0</v>
      </c>
      <c r="P127" s="115">
        <f>N127-K127</f>
        <v>-11.719745222929959</v>
      </c>
      <c r="Q127" s="116">
        <f>N127/K127</f>
        <v>0.88280254777070044</v>
      </c>
      <c r="R127" s="309"/>
      <c r="S127" s="47">
        <v>0.81559027777777782</v>
      </c>
      <c r="T127" s="48">
        <v>0.83194444444444449</v>
      </c>
      <c r="U127" s="117">
        <v>5.4500000000000526</v>
      </c>
      <c r="V127" s="118">
        <v>23.550000000000004</v>
      </c>
      <c r="W127" s="119"/>
      <c r="X127" s="123"/>
      <c r="Y127" s="106"/>
      <c r="Z127" s="205"/>
      <c r="AA127" s="300"/>
      <c r="AB127" s="301"/>
      <c r="AC127" s="106"/>
      <c r="AD127" s="205"/>
      <c r="AE127" s="300"/>
      <c r="AF127" s="301"/>
      <c r="AG127" s="300"/>
      <c r="AH127" s="301"/>
      <c r="AI127" s="124">
        <f>M127-J127</f>
        <v>-234.39490445859906</v>
      </c>
      <c r="AJ127" s="116">
        <f>M127/J127</f>
        <v>0.88280254777070044</v>
      </c>
      <c r="AK127" s="314"/>
    </row>
    <row r="128" spans="1:37" ht="15.75" customHeight="1">
      <c r="A128" s="317"/>
      <c r="B128" s="178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106"/>
      <c r="Z128" s="205"/>
      <c r="AA128" s="300"/>
      <c r="AB128" s="301"/>
      <c r="AC128" s="106"/>
      <c r="AD128" s="205"/>
      <c r="AE128" s="300"/>
      <c r="AF128" s="301"/>
      <c r="AG128" s="300"/>
      <c r="AH128" s="301"/>
      <c r="AI128" s="124"/>
      <c r="AJ128" s="116"/>
      <c r="AK128" s="314"/>
    </row>
    <row r="129" spans="1:37" ht="15.75" customHeight="1">
      <c r="A129" s="317"/>
      <c r="B129" s="178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106"/>
      <c r="Z129" s="205"/>
      <c r="AA129" s="300"/>
      <c r="AB129" s="301"/>
      <c r="AC129" s="106"/>
      <c r="AD129" s="205"/>
      <c r="AE129" s="300"/>
      <c r="AF129" s="301"/>
      <c r="AG129" s="300"/>
      <c r="AH129" s="301"/>
      <c r="AI129" s="124"/>
      <c r="AJ129" s="116"/>
      <c r="AK129" s="314"/>
    </row>
    <row r="130" spans="1:37" ht="15.75" customHeight="1">
      <c r="A130" s="317"/>
      <c r="B130" s="178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127"/>
      <c r="T130" s="128"/>
      <c r="U130" s="117"/>
      <c r="V130" s="118"/>
      <c r="W130" s="128"/>
      <c r="X130" s="216"/>
      <c r="Y130" s="106"/>
      <c r="Z130" s="205"/>
      <c r="AA130" s="300"/>
      <c r="AB130" s="301"/>
      <c r="AC130" s="106"/>
      <c r="AD130" s="205"/>
      <c r="AE130" s="300"/>
      <c r="AF130" s="301"/>
      <c r="AG130" s="300"/>
      <c r="AH130" s="301"/>
      <c r="AI130" s="124"/>
      <c r="AJ130" s="116"/>
      <c r="AK130" s="314"/>
    </row>
    <row r="131" spans="1:37" ht="15.75" customHeight="1">
      <c r="A131" s="317"/>
      <c r="B131" s="178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127"/>
      <c r="T131" s="128"/>
      <c r="U131" s="117"/>
      <c r="V131" s="118"/>
      <c r="W131" s="128"/>
      <c r="X131" s="216"/>
      <c r="Y131" s="106"/>
      <c r="Z131" s="205"/>
      <c r="AA131" s="300"/>
      <c r="AB131" s="301"/>
      <c r="AC131" s="106"/>
      <c r="AD131" s="205"/>
      <c r="AE131" s="300"/>
      <c r="AF131" s="301"/>
      <c r="AG131" s="300"/>
      <c r="AH131" s="301"/>
      <c r="AI131" s="124"/>
      <c r="AJ131" s="116"/>
      <c r="AK131" s="314"/>
    </row>
    <row r="132" spans="1:37" ht="15.75" customHeight="1">
      <c r="A132" s="317"/>
      <c r="B132" s="178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127"/>
      <c r="T132" s="128"/>
      <c r="U132" s="117"/>
      <c r="V132" s="118"/>
      <c r="W132" s="128"/>
      <c r="X132" s="216"/>
      <c r="Y132" s="106"/>
      <c r="Z132" s="205"/>
      <c r="AA132" s="300"/>
      <c r="AB132" s="301"/>
      <c r="AC132" s="106"/>
      <c r="AD132" s="205"/>
      <c r="AE132" s="300"/>
      <c r="AF132" s="301"/>
      <c r="AG132" s="300"/>
      <c r="AH132" s="301"/>
      <c r="AI132" s="124"/>
      <c r="AJ132" s="116"/>
      <c r="AK132" s="314"/>
    </row>
    <row r="133" spans="1:37" ht="15.75" customHeight="1">
      <c r="A133" s="317"/>
      <c r="B133" s="178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127"/>
      <c r="T133" s="128"/>
      <c r="U133" s="117"/>
      <c r="V133" s="118"/>
      <c r="W133" s="128"/>
      <c r="X133" s="216"/>
      <c r="Y133" s="106"/>
      <c r="Z133" s="205"/>
      <c r="AA133" s="300"/>
      <c r="AB133" s="301"/>
      <c r="AC133" s="106"/>
      <c r="AD133" s="205"/>
      <c r="AE133" s="300"/>
      <c r="AF133" s="301"/>
      <c r="AG133" s="300"/>
      <c r="AH133" s="301"/>
      <c r="AI133" s="124"/>
      <c r="AJ133" s="116"/>
      <c r="AK133" s="314"/>
    </row>
    <row r="134" spans="1:37" ht="15.75" customHeight="1">
      <c r="A134" s="317"/>
      <c r="B134" s="178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127"/>
      <c r="T134" s="128"/>
      <c r="U134" s="117"/>
      <c r="V134" s="118"/>
      <c r="W134" s="128"/>
      <c r="X134" s="216"/>
      <c r="Y134" s="106"/>
      <c r="Z134" s="205"/>
      <c r="AA134" s="300"/>
      <c r="AB134" s="301"/>
      <c r="AC134" s="106"/>
      <c r="AD134" s="205"/>
      <c r="AE134" s="300"/>
      <c r="AF134" s="301"/>
      <c r="AG134" s="300"/>
      <c r="AH134" s="301"/>
      <c r="AI134" s="124"/>
      <c r="AJ134" s="116"/>
      <c r="AK134" s="314"/>
    </row>
    <row r="135" spans="1:37" ht="15.75" customHeight="1">
      <c r="A135" s="317"/>
      <c r="B135" s="178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127"/>
      <c r="T135" s="128"/>
      <c r="U135" s="117"/>
      <c r="V135" s="118"/>
      <c r="W135" s="128"/>
      <c r="X135" s="216"/>
      <c r="Y135" s="106"/>
      <c r="Z135" s="205"/>
      <c r="AA135" s="300"/>
      <c r="AB135" s="301"/>
      <c r="AC135" s="106"/>
      <c r="AD135" s="205"/>
      <c r="AE135" s="300"/>
      <c r="AF135" s="301"/>
      <c r="AG135" s="300"/>
      <c r="AH135" s="301"/>
      <c r="AI135" s="124"/>
      <c r="AJ135" s="116"/>
      <c r="AK135" s="314"/>
    </row>
    <row r="136" spans="1:37" ht="15.75" customHeight="1">
      <c r="A136" s="317"/>
      <c r="B136" s="178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127"/>
      <c r="T136" s="128"/>
      <c r="U136" s="117"/>
      <c r="V136" s="118"/>
      <c r="W136" s="128"/>
      <c r="X136" s="216"/>
      <c r="Y136" s="106"/>
      <c r="Z136" s="205"/>
      <c r="AA136" s="300"/>
      <c r="AB136" s="301"/>
      <c r="AC136" s="106"/>
      <c r="AD136" s="205"/>
      <c r="AE136" s="300"/>
      <c r="AF136" s="301"/>
      <c r="AG136" s="300"/>
      <c r="AH136" s="301"/>
      <c r="AI136" s="124"/>
      <c r="AJ136" s="116"/>
      <c r="AK136" s="314"/>
    </row>
    <row r="137" spans="1:37" ht="15.75" customHeight="1">
      <c r="A137" s="317"/>
      <c r="B137" s="178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127"/>
      <c r="T137" s="128"/>
      <c r="U137" s="117"/>
      <c r="V137" s="118"/>
      <c r="W137" s="128"/>
      <c r="X137" s="216"/>
      <c r="Y137" s="106"/>
      <c r="Z137" s="205"/>
      <c r="AA137" s="300"/>
      <c r="AB137" s="301"/>
      <c r="AC137" s="106"/>
      <c r="AD137" s="205"/>
      <c r="AE137" s="300"/>
      <c r="AF137" s="301"/>
      <c r="AG137" s="300"/>
      <c r="AH137" s="301"/>
      <c r="AI137" s="124"/>
      <c r="AJ137" s="116"/>
      <c r="AK137" s="314"/>
    </row>
    <row r="138" spans="1:37" ht="15.75" customHeight="1">
      <c r="A138" s="317"/>
      <c r="B138" s="178"/>
      <c r="C138" s="298"/>
      <c r="D138" s="299"/>
      <c r="E138" s="107"/>
      <c r="F138" s="13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127"/>
      <c r="T138" s="128"/>
      <c r="U138" s="117"/>
      <c r="V138" s="118"/>
      <c r="W138" s="128"/>
      <c r="X138" s="216"/>
      <c r="Y138" s="106"/>
      <c r="Z138" s="205"/>
      <c r="AA138" s="300"/>
      <c r="AB138" s="301"/>
      <c r="AC138" s="106"/>
      <c r="AD138" s="205"/>
      <c r="AE138" s="300"/>
      <c r="AF138" s="301"/>
      <c r="AG138" s="300"/>
      <c r="AH138" s="301"/>
      <c r="AI138" s="124"/>
      <c r="AJ138" s="116"/>
      <c r="AK138" s="314"/>
    </row>
    <row r="139" spans="1:37" ht="15.75" customHeight="1">
      <c r="A139" s="317"/>
      <c r="B139" s="178"/>
      <c r="C139" s="298"/>
      <c r="D139" s="299"/>
      <c r="E139" s="179"/>
      <c r="F139" s="13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106"/>
      <c r="Z139" s="205"/>
      <c r="AA139" s="300"/>
      <c r="AB139" s="301"/>
      <c r="AC139" s="106"/>
      <c r="AD139" s="205"/>
      <c r="AE139" s="300"/>
      <c r="AF139" s="301"/>
      <c r="AG139" s="300"/>
      <c r="AH139" s="301"/>
      <c r="AI139" s="180"/>
      <c r="AJ139" s="133"/>
      <c r="AK139" s="314"/>
    </row>
    <row r="140" spans="1:37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59">AVERAGE(I124:I139)</f>
        <v>22.25</v>
      </c>
      <c r="J140" s="148">
        <f t="shared" si="59"/>
        <v>2000</v>
      </c>
      <c r="K140" s="149">
        <f t="shared" ref="K140" si="60">J140/I140</f>
        <v>89.887640449438209</v>
      </c>
      <c r="L140" s="147">
        <f t="shared" ref="L140:M140" si="61">AVERAGE(L124:L139)</f>
        <v>22.25</v>
      </c>
      <c r="M140" s="148">
        <f t="shared" si="61"/>
        <v>1769.16834758606</v>
      </c>
      <c r="N140" s="149">
        <f>M140/L140</f>
        <v>79.513184161171239</v>
      </c>
      <c r="O140" s="150">
        <f>L140-I140</f>
        <v>0</v>
      </c>
      <c r="P140" s="151">
        <f>N140-K140</f>
        <v>-10.37445628826697</v>
      </c>
      <c r="Q140" s="152">
        <f>N140/K140</f>
        <v>0.88458417379303</v>
      </c>
      <c r="R140" s="310"/>
      <c r="S140" s="153">
        <f>S124</f>
        <v>0.70847222222222217</v>
      </c>
      <c r="T140" s="154">
        <f>INDEX(T124:T139,COUNTA(T124:T139))</f>
        <v>0.83194444444444449</v>
      </c>
      <c r="U140" s="155"/>
      <c r="V140" s="181"/>
      <c r="W140" s="182"/>
      <c r="X140" s="149"/>
      <c r="Y140" s="206">
        <f t="shared" ref="Y140:Z140" si="62">SUM(Y124:Y139)</f>
        <v>0</v>
      </c>
      <c r="Z140" s="207">
        <f t="shared" si="62"/>
        <v>0</v>
      </c>
      <c r="AA140" s="296"/>
      <c r="AB140" s="297"/>
      <c r="AC140" s="206">
        <f t="shared" ref="AC140:AD140" si="63">SUM(AC124:AC139)</f>
        <v>0</v>
      </c>
      <c r="AD140" s="207">
        <f t="shared" si="63"/>
        <v>0</v>
      </c>
      <c r="AE140" s="296"/>
      <c r="AF140" s="297"/>
      <c r="AG140" s="296"/>
      <c r="AH140" s="297"/>
      <c r="AI140" s="183">
        <f>M140-J140</f>
        <v>-230.83165241393999</v>
      </c>
      <c r="AJ140" s="152">
        <f>M140/J140</f>
        <v>0.88458417379303</v>
      </c>
      <c r="AK140" s="315"/>
    </row>
    <row r="142" spans="1:37">
      <c r="AA142" s="294" t="s">
        <v>165</v>
      </c>
      <c r="AB142" s="294"/>
      <c r="AE142" s="5" t="s">
        <v>226</v>
      </c>
      <c r="AF142" s="190"/>
      <c r="AG142" s="190"/>
      <c r="AH142" s="190"/>
    </row>
    <row r="143" spans="1:37">
      <c r="AA143" s="294" t="s">
        <v>166</v>
      </c>
      <c r="AB143" s="294"/>
      <c r="AE143" s="5" t="s">
        <v>227</v>
      </c>
      <c r="AF143" s="190"/>
      <c r="AG143" s="190"/>
      <c r="AH143" s="190"/>
    </row>
    <row r="144" spans="1:37">
      <c r="AA144" s="294" t="s">
        <v>167</v>
      </c>
      <c r="AB144" s="294"/>
      <c r="AE144" s="5" t="s">
        <v>228</v>
      </c>
      <c r="AF144" s="190"/>
      <c r="AG144" s="190"/>
      <c r="AH144" s="190"/>
    </row>
    <row r="145" spans="27:34">
      <c r="AA145" s="294" t="s">
        <v>168</v>
      </c>
      <c r="AB145" s="294"/>
      <c r="AE145" s="5" t="s">
        <v>229</v>
      </c>
      <c r="AF145" s="190"/>
      <c r="AG145" s="190"/>
      <c r="AH145" s="190"/>
    </row>
    <row r="146" spans="27:34">
      <c r="AA146" s="294" t="s">
        <v>169</v>
      </c>
      <c r="AB146" s="294"/>
      <c r="AE146" s="5" t="s">
        <v>230</v>
      </c>
      <c r="AF146" s="190"/>
      <c r="AG146" s="190"/>
      <c r="AH146" s="190"/>
    </row>
    <row r="147" spans="27:34">
      <c r="AA147" s="294" t="s">
        <v>170</v>
      </c>
      <c r="AB147" s="294"/>
      <c r="AE147" s="5" t="s">
        <v>231</v>
      </c>
      <c r="AF147" s="190"/>
      <c r="AG147" s="190"/>
      <c r="AH147" s="190"/>
    </row>
    <row r="148" spans="27:34">
      <c r="AA148" s="294" t="s">
        <v>171</v>
      </c>
      <c r="AB148" s="294"/>
      <c r="AE148" s="221" t="s">
        <v>232</v>
      </c>
      <c r="AF148" s="190"/>
      <c r="AG148" s="190"/>
      <c r="AH148" s="190"/>
    </row>
    <row r="149" spans="27:34">
      <c r="AA149" s="294" t="s">
        <v>172</v>
      </c>
      <c r="AB149" s="294"/>
      <c r="AE149" s="221" t="s">
        <v>233</v>
      </c>
      <c r="AF149" s="190"/>
      <c r="AG149" s="190"/>
      <c r="AH149" s="190"/>
    </row>
    <row r="150" spans="27:34">
      <c r="AA150" s="294" t="s">
        <v>173</v>
      </c>
      <c r="AB150" s="294"/>
      <c r="AE150" s="221" t="s">
        <v>234</v>
      </c>
      <c r="AF150" s="190"/>
      <c r="AG150" s="190"/>
      <c r="AH150" s="190"/>
    </row>
    <row r="151" spans="27:34">
      <c r="AA151" s="294" t="s">
        <v>174</v>
      </c>
      <c r="AB151" s="294"/>
      <c r="AE151" s="221"/>
      <c r="AF151" s="190"/>
      <c r="AG151" s="190"/>
      <c r="AH151" s="190"/>
    </row>
    <row r="152" spans="27:34">
      <c r="AA152" s="294" t="s">
        <v>175</v>
      </c>
      <c r="AB152" s="294"/>
      <c r="AE152" s="221"/>
      <c r="AF152" s="190"/>
      <c r="AG152" s="190"/>
      <c r="AH152" s="190"/>
    </row>
    <row r="153" spans="27:34">
      <c r="AA153" s="294" t="s">
        <v>176</v>
      </c>
      <c r="AB153" s="294"/>
      <c r="AE153" s="190"/>
      <c r="AF153" s="190"/>
      <c r="AG153" s="190"/>
      <c r="AH153" s="190"/>
    </row>
    <row r="154" spans="27:34">
      <c r="AA154" s="294" t="s">
        <v>177</v>
      </c>
      <c r="AB154" s="294"/>
      <c r="AE154" s="190"/>
      <c r="AF154" s="190"/>
      <c r="AG154" s="190"/>
      <c r="AH154" s="190"/>
    </row>
  </sheetData>
  <mergeCells count="619">
    <mergeCell ref="AA150:AB150"/>
    <mergeCell ref="AA151:AB151"/>
    <mergeCell ref="AA152:AB152"/>
    <mergeCell ref="AA153:AB153"/>
    <mergeCell ref="AA154:AB154"/>
    <mergeCell ref="AA144:AB144"/>
    <mergeCell ref="AA145:AB145"/>
    <mergeCell ref="AA146:AB146"/>
    <mergeCell ref="AA147:AB147"/>
    <mergeCell ref="AA148:AB148"/>
    <mergeCell ref="AA149:AB149"/>
    <mergeCell ref="C140:D140"/>
    <mergeCell ref="AA140:AB140"/>
    <mergeCell ref="AE140:AF140"/>
    <mergeCell ref="AG140:AH140"/>
    <mergeCell ref="AA142:AB142"/>
    <mergeCell ref="AA143:AB143"/>
    <mergeCell ref="C138:D138"/>
    <mergeCell ref="AA138:AB138"/>
    <mergeCell ref="AE138:AF138"/>
    <mergeCell ref="AG138:AH138"/>
    <mergeCell ref="C139:D139"/>
    <mergeCell ref="AA139:AB139"/>
    <mergeCell ref="AE139:AF139"/>
    <mergeCell ref="AG139:AH139"/>
    <mergeCell ref="AA137:AB137"/>
    <mergeCell ref="AE137:AF137"/>
    <mergeCell ref="AG137:AH137"/>
    <mergeCell ref="C134:D134"/>
    <mergeCell ref="AA134:AB134"/>
    <mergeCell ref="AE134:AF134"/>
    <mergeCell ref="AG134:AH134"/>
    <mergeCell ref="C135:D135"/>
    <mergeCell ref="AA135:AB135"/>
    <mergeCell ref="AE135:AF135"/>
    <mergeCell ref="AG135:AH135"/>
    <mergeCell ref="AK124:AK140"/>
    <mergeCell ref="C125:D125"/>
    <mergeCell ref="AA125:AB125"/>
    <mergeCell ref="AE125:AF125"/>
    <mergeCell ref="AG125:AH125"/>
    <mergeCell ref="C126:D126"/>
    <mergeCell ref="AA126:AB126"/>
    <mergeCell ref="AE126:AF126"/>
    <mergeCell ref="AG126:AH126"/>
    <mergeCell ref="C127:D127"/>
    <mergeCell ref="C132:D132"/>
    <mergeCell ref="AA132:AB132"/>
    <mergeCell ref="AE132:AF132"/>
    <mergeCell ref="AG132:AH132"/>
    <mergeCell ref="C133:D133"/>
    <mergeCell ref="AA133:AB133"/>
    <mergeCell ref="AE133:AF133"/>
    <mergeCell ref="AG133:AH133"/>
    <mergeCell ref="C130:D130"/>
    <mergeCell ref="AA130:AB130"/>
    <mergeCell ref="AE130:AF130"/>
    <mergeCell ref="AG130:AH130"/>
    <mergeCell ref="C131:D131"/>
    <mergeCell ref="AA131:AB131"/>
    <mergeCell ref="A124:A140"/>
    <mergeCell ref="C124:D124"/>
    <mergeCell ref="R124:R140"/>
    <mergeCell ref="AA124:AB124"/>
    <mergeCell ref="AE124:AF124"/>
    <mergeCell ref="AG124:AH124"/>
    <mergeCell ref="AA127:AB127"/>
    <mergeCell ref="AE127:AF127"/>
    <mergeCell ref="AG127:AH127"/>
    <mergeCell ref="C128:D128"/>
    <mergeCell ref="AA128:AB128"/>
    <mergeCell ref="AE128:AF128"/>
    <mergeCell ref="AG128:AH128"/>
    <mergeCell ref="C129:D129"/>
    <mergeCell ref="AA129:AB129"/>
    <mergeCell ref="AE129:AF129"/>
    <mergeCell ref="AG129:AH129"/>
    <mergeCell ref="AE131:AF131"/>
    <mergeCell ref="AG131:AH131"/>
    <mergeCell ref="C136:D136"/>
    <mergeCell ref="AA136:AB136"/>
    <mergeCell ref="AE136:AF136"/>
    <mergeCell ref="AG136:AH136"/>
    <mergeCell ref="C137:D137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</mergeCells>
  <phoneticPr fontId="5" type="noConversion"/>
  <conditionalFormatting sqref="O5:O140">
    <cfRule type="cellIs" dxfId="467" priority="3" operator="greaterThan">
      <formula>0</formula>
    </cfRule>
  </conditionalFormatting>
  <conditionalFormatting sqref="P5:P140 AI5:AI140">
    <cfRule type="cellIs" dxfId="466" priority="6" operator="lessThan">
      <formula>0</formula>
    </cfRule>
  </conditionalFormatting>
  <conditionalFormatting sqref="Q5:Q140 AJ5:AJ140">
    <cfRule type="cellIs" dxfId="465" priority="4" operator="greaterThan">
      <formula>1</formula>
    </cfRule>
    <cfRule type="cellIs" dxfId="464" priority="5" operator="lessThan">
      <formula>0.8</formula>
    </cfRule>
  </conditionalFormatting>
  <conditionalFormatting sqref="R5:R140 AK107">
    <cfRule type="cellIs" dxfId="463" priority="7" operator="lessThan">
      <formula>0.8</formula>
    </cfRule>
  </conditionalFormatting>
  <conditionalFormatting sqref="AK5:AK22">
    <cfRule type="cellIs" dxfId="462" priority="9" operator="lessThan">
      <formula>0.8</formula>
    </cfRule>
  </conditionalFormatting>
  <conditionalFormatting sqref="AK39">
    <cfRule type="cellIs" dxfId="461" priority="11" operator="lessThan">
      <formula>0.8</formula>
    </cfRule>
  </conditionalFormatting>
  <conditionalFormatting sqref="AK54">
    <cfRule type="cellIs" dxfId="460" priority="10" operator="lessThan">
      <formula>0.8</formula>
    </cfRule>
  </conditionalFormatting>
  <conditionalFormatting sqref="AK56:AK95">
    <cfRule type="cellIs" dxfId="459" priority="8" operator="lessThan">
      <formula>0.8</formula>
    </cfRule>
  </conditionalFormatting>
  <conditionalFormatting sqref="AK122">
    <cfRule type="cellIs" dxfId="458" priority="2" operator="lessThan">
      <formula>0.8</formula>
    </cfRule>
  </conditionalFormatting>
  <conditionalFormatting sqref="AK124:AK140">
    <cfRule type="cellIs" dxfId="457" priority="1" operator="lessThan">
      <formula>0.8</formula>
    </cfRule>
  </conditionalFormatting>
  <dataValidations count="2">
    <dataValidation type="list" allowBlank="1" showInputMessage="1" showErrorMessage="1" sqref="AE5:AH140" xr:uid="{AE703D6F-2035-4AD9-9C0F-3F1BD4F2E7FD}">
      <formula1>$AE$142:$AE$150</formula1>
    </dataValidation>
    <dataValidation type="list" allowBlank="1" showInputMessage="1" showErrorMessage="1" sqref="AA5:AB140" xr:uid="{615BB995-D03E-4151-8DAD-7D83C5A8C442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8CC2-E970-47B4-9CEB-FC2B5CFD6F3B}">
  <sheetPr>
    <tabColor theme="9" tint="0.59999389629810485"/>
  </sheetPr>
  <dimension ref="B1:AR42"/>
  <sheetViews>
    <sheetView zoomScale="70" zoomScaleNormal="70" workbookViewId="0">
      <selection activeCell="H36" sqref="H36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252</v>
      </c>
      <c r="D3" s="284"/>
      <c r="E3" s="3" t="s">
        <v>3</v>
      </c>
      <c r="F3" s="285">
        <f>'1217(18度C)'!D1+'1217(4度C)'!D1</f>
        <v>171639</v>
      </c>
      <c r="G3" s="286"/>
      <c r="H3" s="3" t="s">
        <v>4</v>
      </c>
      <c r="I3" s="287">
        <f>'1217(18度C)'!F1+'1217(4度C)'!F1</f>
        <v>5346580.13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461.28271975826448</v>
      </c>
      <c r="F6" s="259" t="e">
        <f>AVERAGE(#REF!,D14:K14)</f>
        <v>#REF!</v>
      </c>
      <c r="G6" s="260">
        <f>AVERAGE(D14:K14)</f>
        <v>181.50485715518786</v>
      </c>
      <c r="H6" s="261"/>
      <c r="I6" s="260">
        <f>AVERAGE(L14:O14)</f>
        <v>97.575399172087515</v>
      </c>
      <c r="J6" s="261"/>
      <c r="K6" s="260">
        <f>AVERAGE(D32:O32)</f>
        <v>594.46839605407388</v>
      </c>
      <c r="L6" s="261"/>
      <c r="M6" s="260">
        <f>AVERAGE(P32:X32)</f>
        <v>756.0391363022942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406.86794652975038</v>
      </c>
      <c r="F7" s="255" t="e">
        <f>AVERAGE(#REF!,D15:K15)</f>
        <v>#REF!</v>
      </c>
      <c r="G7" s="256">
        <f>AVERAGE(D15:K15)</f>
        <v>162.78000111977497</v>
      </c>
      <c r="H7" s="257"/>
      <c r="I7" s="256">
        <f>AVERAGE(L15:O15)</f>
        <v>85.423145954340953</v>
      </c>
      <c r="J7" s="257"/>
      <c r="K7" s="256">
        <f>AVERAGE(D33:O33)</f>
        <v>524.84820238537293</v>
      </c>
      <c r="L7" s="257"/>
      <c r="M7" s="256">
        <f>AVERAGE(P33:X33)</f>
        <v>663.17904305401294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0.88213995647659049</v>
      </c>
      <c r="F8" s="264" t="e">
        <f>AVERAGE(D16:K16,#REF!)</f>
        <v>#REF!</v>
      </c>
      <c r="G8" s="243">
        <f>AVERAGE(D16:K16)</f>
        <v>0.88983105317818778</v>
      </c>
      <c r="H8" s="244"/>
      <c r="I8" s="243">
        <f>AVERAGE(L16:O16)</f>
        <v>0.87612360349764029</v>
      </c>
      <c r="J8" s="244"/>
      <c r="K8" s="243">
        <f>AVERAGE(D34:O34)</f>
        <v>0.882207446794533</v>
      </c>
      <c r="L8" s="244"/>
      <c r="M8" s="243">
        <f>AVERAGE(P34:X34)</f>
        <v>0.87522269518113427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>
        <v>120.75471698113208</v>
      </c>
      <c r="E14" s="28">
        <v>80</v>
      </c>
      <c r="F14" s="28">
        <v>98.039215686274517</v>
      </c>
      <c r="G14" s="28">
        <v>86.956521739130437</v>
      </c>
      <c r="H14" s="28">
        <v>103.27868852459017</v>
      </c>
      <c r="I14" s="28" t="s">
        <v>43</v>
      </c>
      <c r="J14" s="28" t="s">
        <v>43</v>
      </c>
      <c r="K14" s="29">
        <v>600</v>
      </c>
      <c r="L14" s="27" t="s">
        <v>43</v>
      </c>
      <c r="M14" s="30" t="s">
        <v>43</v>
      </c>
      <c r="N14" s="28">
        <v>105.26315789473684</v>
      </c>
      <c r="O14" s="31">
        <v>89.887640449438209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>
        <v>107.34959530706602</v>
      </c>
      <c r="E15" s="35">
        <v>71.103425527680187</v>
      </c>
      <c r="F15" s="35">
        <v>86.813024868652278</v>
      </c>
      <c r="G15" s="35">
        <v>77.03478175722033</v>
      </c>
      <c r="H15" s="35">
        <v>91.382833338422046</v>
      </c>
      <c r="I15" s="35" t="s">
        <v>43</v>
      </c>
      <c r="J15" s="35" t="s">
        <v>43</v>
      </c>
      <c r="K15" s="36">
        <v>542.99634591960887</v>
      </c>
      <c r="L15" s="34" t="s">
        <v>43</v>
      </c>
      <c r="M15" s="37" t="s">
        <v>43</v>
      </c>
      <c r="N15" s="35">
        <v>91.334024916188014</v>
      </c>
      <c r="O15" s="38">
        <v>79.512266992493892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>
        <f t="shared" ref="D16:H16" si="0">D15/D14</f>
        <v>0.88898883613664048</v>
      </c>
      <c r="E16" s="43">
        <f t="shared" si="0"/>
        <v>0.88879281909600238</v>
      </c>
      <c r="F16" s="43">
        <f t="shared" si="0"/>
        <v>0.88549285366025321</v>
      </c>
      <c r="G16" s="43">
        <f t="shared" si="0"/>
        <v>0.88589999020803378</v>
      </c>
      <c r="H16" s="43">
        <f t="shared" si="0"/>
        <v>0.88481791010218169</v>
      </c>
      <c r="I16" s="43" t="s">
        <v>43</v>
      </c>
      <c r="J16" s="43" t="s">
        <v>43</v>
      </c>
      <c r="K16" s="44">
        <f t="shared" ref="K16" si="1">K15/K14</f>
        <v>0.9049939098660148</v>
      </c>
      <c r="L16" s="42" t="s">
        <v>43</v>
      </c>
      <c r="M16" s="45" t="s">
        <v>43</v>
      </c>
      <c r="N16" s="43">
        <f t="shared" ref="N16:O16" si="2">N15/N14</f>
        <v>0.86767323670378615</v>
      </c>
      <c r="O16" s="46">
        <f t="shared" si="2"/>
        <v>0.88457397029149454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>
        <v>0.25</v>
      </c>
      <c r="E17" s="48">
        <v>0.29194444444444445</v>
      </c>
      <c r="F17" s="48">
        <v>0.29200231481481481</v>
      </c>
      <c r="G17" s="48">
        <v>0.29166666666666669</v>
      </c>
      <c r="H17" s="48">
        <v>0.25</v>
      </c>
      <c r="I17" s="48" t="s">
        <v>43</v>
      </c>
      <c r="J17" s="48" t="s">
        <v>43</v>
      </c>
      <c r="K17" s="48">
        <v>0.38124999999999998</v>
      </c>
      <c r="L17" s="47" t="s">
        <v>43</v>
      </c>
      <c r="M17" s="49" t="s">
        <v>43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>
        <v>0.57777777777777772</v>
      </c>
      <c r="E18" s="48">
        <v>0.5854166666666667</v>
      </c>
      <c r="F18" s="48">
        <v>0.54861111111111116</v>
      </c>
      <c r="G18" s="48">
        <v>0.5756944444444444</v>
      </c>
      <c r="H18" s="48">
        <v>0.45833333333333331</v>
      </c>
      <c r="I18" s="48" t="s">
        <v>43</v>
      </c>
      <c r="J18" s="48" t="s">
        <v>43</v>
      </c>
      <c r="K18" s="48">
        <v>0.40025462962962965</v>
      </c>
      <c r="L18" s="47" t="s">
        <v>43</v>
      </c>
      <c r="M18" s="49" t="s">
        <v>43</v>
      </c>
      <c r="N18" s="48">
        <v>0.86812500000000004</v>
      </c>
      <c r="O18" s="50">
        <v>0.85277777777777775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>
        <v>17.666666666666668</v>
      </c>
      <c r="E23" s="64">
        <v>25</v>
      </c>
      <c r="F23" s="64">
        <v>20.399999999999999</v>
      </c>
      <c r="G23" s="64">
        <v>23</v>
      </c>
      <c r="H23" s="64">
        <v>20.333333333333332</v>
      </c>
      <c r="I23" s="64" t="s">
        <v>43</v>
      </c>
      <c r="J23" s="64" t="s">
        <v>43</v>
      </c>
      <c r="K23" s="65">
        <v>6</v>
      </c>
      <c r="L23" s="63" t="s">
        <v>43</v>
      </c>
      <c r="M23" s="66" t="s">
        <v>43</v>
      </c>
      <c r="N23" s="64">
        <v>19.333333333333332</v>
      </c>
      <c r="O23" s="67">
        <v>22.25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>
        <v>211.76470588235293</v>
      </c>
      <c r="E32" s="28" t="s">
        <v>43</v>
      </c>
      <c r="F32" s="28" t="s">
        <v>43</v>
      </c>
      <c r="G32" s="28">
        <v>313.04347826086956</v>
      </c>
      <c r="H32" s="28">
        <v>433.33333333333331</v>
      </c>
      <c r="I32" s="28">
        <v>416.66666666666669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683.33333333333337</v>
      </c>
      <c r="U32" s="28" t="s">
        <v>43</v>
      </c>
      <c r="V32" s="28">
        <v>825</v>
      </c>
      <c r="W32" s="28">
        <v>969.23076923076928</v>
      </c>
      <c r="X32" s="31">
        <v>1050</v>
      </c>
    </row>
    <row r="33" spans="2:24" ht="39.6" customHeight="1">
      <c r="B33" s="240"/>
      <c r="C33" s="33" t="s">
        <v>44</v>
      </c>
      <c r="D33" s="35">
        <v>183.3360499667404</v>
      </c>
      <c r="E33" s="35" t="s">
        <v>43</v>
      </c>
      <c r="F33" s="35" t="s">
        <v>43</v>
      </c>
      <c r="G33" s="35">
        <v>271.91823507727156</v>
      </c>
      <c r="H33" s="35">
        <v>385.68632870996174</v>
      </c>
      <c r="I33" s="35">
        <v>374.86204782342139</v>
      </c>
      <c r="J33" s="35" t="s">
        <v>43</v>
      </c>
      <c r="K33" s="35" t="s">
        <v>43</v>
      </c>
      <c r="L33" s="35" t="s">
        <v>43</v>
      </c>
      <c r="M33" s="35">
        <v>693.58093420386911</v>
      </c>
      <c r="N33" s="35">
        <v>1001.6127073806282</v>
      </c>
      <c r="O33" s="35">
        <v>762.94111353571793</v>
      </c>
      <c r="P33" s="34">
        <v>219.09466821200539</v>
      </c>
      <c r="Q33" s="35" t="s">
        <v>43</v>
      </c>
      <c r="R33" s="35" t="s">
        <v>43</v>
      </c>
      <c r="S33" s="35" t="s">
        <v>43</v>
      </c>
      <c r="T33" s="35">
        <v>587.48827120064607</v>
      </c>
      <c r="U33" s="35" t="s">
        <v>43</v>
      </c>
      <c r="V33" s="35">
        <v>736.0453969633345</v>
      </c>
      <c r="W33" s="35">
        <v>858.34950279051725</v>
      </c>
      <c r="X33" s="38">
        <v>914.91737610356199</v>
      </c>
    </row>
    <row r="34" spans="2:24" ht="40.15" customHeight="1">
      <c r="B34" s="240"/>
      <c r="C34" s="41" t="s">
        <v>45</v>
      </c>
      <c r="D34" s="43">
        <f>D33/D32</f>
        <v>0.86575356928738534</v>
      </c>
      <c r="E34" s="43" t="s">
        <v>43</v>
      </c>
      <c r="F34" s="43" t="s">
        <v>43</v>
      </c>
      <c r="G34" s="43">
        <f>G33/G32</f>
        <v>0.86862769538572859</v>
      </c>
      <c r="H34" s="43">
        <f>H33/H32</f>
        <v>0.89004537394606564</v>
      </c>
      <c r="I34" s="43">
        <f>I33/I32</f>
        <v>0.89966891477621125</v>
      </c>
      <c r="J34" s="43" t="s">
        <v>43</v>
      </c>
      <c r="K34" s="43" t="s">
        <v>43</v>
      </c>
      <c r="L34" s="43" t="s">
        <v>43</v>
      </c>
      <c r="M34" s="43">
        <f>M33/M32</f>
        <v>0.89324817283831626</v>
      </c>
      <c r="N34" s="43">
        <f>N33/N32</f>
        <v>0.8709675716353289</v>
      </c>
      <c r="O34" s="43">
        <f>O33/O32</f>
        <v>0.88714082969269525</v>
      </c>
      <c r="P34" s="42">
        <f>P33/P32</f>
        <v>0.86724972833918801</v>
      </c>
      <c r="Q34" s="43" t="s">
        <v>43</v>
      </c>
      <c r="R34" s="43" t="s">
        <v>43</v>
      </c>
      <c r="S34" s="43" t="s">
        <v>43</v>
      </c>
      <c r="T34" s="43">
        <f>T33/T32</f>
        <v>0.85973893346436003</v>
      </c>
      <c r="U34" s="43" t="s">
        <v>43</v>
      </c>
      <c r="V34" s="43">
        <f>V33/V32</f>
        <v>0.89217623874343577</v>
      </c>
      <c r="W34" s="43">
        <f>W33/W32</f>
        <v>0.88559869335529551</v>
      </c>
      <c r="X34" s="46">
        <f>X33/X32</f>
        <v>0.87134988200339236</v>
      </c>
    </row>
    <row r="35" spans="2:24" ht="17.25" customHeight="1">
      <c r="B35" s="225" t="s">
        <v>46</v>
      </c>
      <c r="C35" s="13" t="s">
        <v>47</v>
      </c>
      <c r="D35" s="48">
        <v>0.39747685185185183</v>
      </c>
      <c r="E35" s="48" t="s">
        <v>43</v>
      </c>
      <c r="F35" s="48" t="s">
        <v>43</v>
      </c>
      <c r="G35" s="48">
        <v>0.25</v>
      </c>
      <c r="H35" s="48">
        <v>0.32013888888888886</v>
      </c>
      <c r="I35" s="48">
        <v>0.40347222222222223</v>
      </c>
      <c r="J35" s="48" t="s">
        <v>43</v>
      </c>
      <c r="K35" s="48" t="s">
        <v>43</v>
      </c>
      <c r="L35" s="48" t="s">
        <v>43</v>
      </c>
      <c r="M35" s="48">
        <v>0.25032407407407409</v>
      </c>
      <c r="N35" s="48">
        <v>0.16666666666666666</v>
      </c>
      <c r="O35" s="48">
        <v>0.25015046296296295</v>
      </c>
      <c r="P35" s="47">
        <v>0.70865740740740746</v>
      </c>
      <c r="Q35" s="48" t="s">
        <v>43</v>
      </c>
      <c r="R35" s="48" t="s">
        <v>43</v>
      </c>
      <c r="S35" s="48" t="s">
        <v>43</v>
      </c>
      <c r="T35" s="48">
        <v>0.70862268518518523</v>
      </c>
      <c r="U35" s="48" t="s">
        <v>43</v>
      </c>
      <c r="V35" s="48">
        <v>0.7083680555555556</v>
      </c>
      <c r="W35" s="48">
        <v>0.70833333333333337</v>
      </c>
      <c r="X35" s="50">
        <v>0.70833333333333337</v>
      </c>
    </row>
    <row r="36" spans="2:24" ht="17.25" customHeight="1">
      <c r="B36" s="226"/>
      <c r="C36" s="13" t="s">
        <v>48</v>
      </c>
      <c r="D36" s="48">
        <v>0.46199074074074076</v>
      </c>
      <c r="E36" s="48" t="s">
        <v>43</v>
      </c>
      <c r="F36" s="48" t="s">
        <v>43</v>
      </c>
      <c r="G36" s="48">
        <v>0.31491898148148151</v>
      </c>
      <c r="H36" s="48">
        <v>0.37638888888888888</v>
      </c>
      <c r="I36" s="48">
        <v>0.42234953703703704</v>
      </c>
      <c r="J36" s="48" t="s">
        <v>43</v>
      </c>
      <c r="K36" s="48" t="s">
        <v>43</v>
      </c>
      <c r="L36" s="48" t="s">
        <v>43</v>
      </c>
      <c r="M36" s="48">
        <v>0.43472222222222223</v>
      </c>
      <c r="N36" s="48">
        <v>0.41597222222222224</v>
      </c>
      <c r="O36" s="48">
        <v>0.40763888888888888</v>
      </c>
      <c r="P36" s="47">
        <v>0.82986111111111116</v>
      </c>
      <c r="Q36" s="48" t="s">
        <v>43</v>
      </c>
      <c r="R36" s="48" t="s">
        <v>43</v>
      </c>
      <c r="S36" s="48" t="s">
        <v>43</v>
      </c>
      <c r="T36" s="48">
        <v>0.9565393518518519</v>
      </c>
      <c r="U36" s="48" t="s">
        <v>43</v>
      </c>
      <c r="V36" s="48">
        <v>0.90300925925925923</v>
      </c>
      <c r="W36" s="48">
        <v>1.0027777777777778</v>
      </c>
      <c r="X36" s="50">
        <v>1.0027777777777778</v>
      </c>
    </row>
    <row r="37" spans="2:24" ht="17.25" customHeight="1">
      <c r="B37" s="226" t="s">
        <v>54</v>
      </c>
      <c r="C37" s="227"/>
      <c r="D37" s="64">
        <v>17</v>
      </c>
      <c r="E37" s="64" t="s">
        <v>43</v>
      </c>
      <c r="F37" s="64" t="s">
        <v>43</v>
      </c>
      <c r="G37" s="64">
        <v>11.5</v>
      </c>
      <c r="H37" s="64">
        <v>6</v>
      </c>
      <c r="I37" s="64">
        <v>6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4.5</v>
      </c>
      <c r="U37" s="48" t="s">
        <v>43</v>
      </c>
      <c r="V37" s="64">
        <v>4</v>
      </c>
      <c r="W37" s="64">
        <v>3.25</v>
      </c>
      <c r="X37" s="67">
        <v>3.3333333333333335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5D708-61B4-41A7-9B95-87D0992C0991}">
  <sheetPr codeName="工作表1"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pane="bottomLeft" activeCell="H36" sqref="H36"/>
      <selection activeCell="H36" sqref="H36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SUM(F5:F208)</f>
        <v>113098</v>
      </c>
      <c r="E1" s="94" t="s">
        <v>4</v>
      </c>
      <c r="F1" s="95">
        <f>SUM(G5:G208)</f>
        <v>2249641.12</v>
      </c>
      <c r="G1" s="96" t="s">
        <v>85</v>
      </c>
      <c r="H1" s="97">
        <f>L21+L38+L55+L72+L89+L106+L123+L140+L157+L174+L191+L208</f>
        <v>80.833333333333329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46008</v>
      </c>
      <c r="B2" s="353"/>
      <c r="C2" s="98" t="s">
        <v>41</v>
      </c>
      <c r="D2" s="99">
        <f>AVERAGE(N21,N38,N55,N72,N89,N106,N123,N140,N157,N174,N191,N208)</f>
        <v>582.48605266397294</v>
      </c>
      <c r="E2" s="99" t="s">
        <v>92</v>
      </c>
      <c r="F2" s="100">
        <f>F1/D1</f>
        <v>19.891077826309928</v>
      </c>
      <c r="G2" s="101" t="s">
        <v>93</v>
      </c>
      <c r="H2" s="102">
        <f>COUNT(H5:H208)</f>
        <v>4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02" t="s">
        <v>243</v>
      </c>
      <c r="B5" s="106" t="s">
        <v>116</v>
      </c>
      <c r="C5" s="383" t="s">
        <v>120</v>
      </c>
      <c r="D5" s="383"/>
      <c r="E5" s="107">
        <v>29.85</v>
      </c>
      <c r="F5" s="108">
        <v>2319</v>
      </c>
      <c r="G5" s="109">
        <f t="shared" ref="G5:G6" si="0">E5*F5</f>
        <v>69222.150000000009</v>
      </c>
      <c r="H5" s="26"/>
      <c r="I5" s="110">
        <v>17</v>
      </c>
      <c r="J5" s="111">
        <v>3600</v>
      </c>
      <c r="K5" s="112">
        <f t="shared" ref="K5:K6" si="1">J5/I5</f>
        <v>211.76470588235293</v>
      </c>
      <c r="L5" s="113">
        <v>17</v>
      </c>
      <c r="M5" s="111">
        <f>F5/V5*60</f>
        <v>3117.4010455563857</v>
      </c>
      <c r="N5" s="112">
        <f>M5/L5</f>
        <v>183.37653209155209</v>
      </c>
      <c r="O5" s="114">
        <f>L5-I5</f>
        <v>0</v>
      </c>
      <c r="P5" s="115">
        <f>N5-K5</f>
        <v>-28.388173790800835</v>
      </c>
      <c r="Q5" s="116">
        <f>N5/K5</f>
        <v>0.86594473487677381</v>
      </c>
      <c r="R5" s="309">
        <f>Q21</f>
        <v>0.86575356928738534</v>
      </c>
      <c r="S5" s="47">
        <v>0.39747685185185183</v>
      </c>
      <c r="T5" s="48">
        <v>0.4284722222222222</v>
      </c>
      <c r="U5" s="117">
        <v>5.1166666666666138</v>
      </c>
      <c r="V5" s="118">
        <v>44.633333333333326</v>
      </c>
      <c r="W5" s="119"/>
      <c r="X5" s="104"/>
      <c r="Y5" s="311"/>
      <c r="Z5" s="405"/>
      <c r="AA5" s="204">
        <f>M5-J5</f>
        <v>-482.59895444361428</v>
      </c>
      <c r="AB5" s="143">
        <f>M5/J5</f>
        <v>0.86594473487677381</v>
      </c>
      <c r="AC5" s="384">
        <f>AB21</f>
        <v>0.86575356928738534</v>
      </c>
    </row>
    <row r="6" spans="1:29" ht="15.75" customHeight="1">
      <c r="A6" s="303"/>
      <c r="B6" s="106" t="s">
        <v>116</v>
      </c>
      <c r="C6" s="382" t="s">
        <v>121</v>
      </c>
      <c r="D6" s="382"/>
      <c r="E6" s="107">
        <v>29.52</v>
      </c>
      <c r="F6" s="108">
        <v>2247</v>
      </c>
      <c r="G6" s="109">
        <f t="shared" si="0"/>
        <v>66331.44</v>
      </c>
      <c r="H6" s="26"/>
      <c r="I6" s="110">
        <v>17</v>
      </c>
      <c r="J6" s="111">
        <v>3600</v>
      </c>
      <c r="K6" s="112">
        <f t="shared" si="1"/>
        <v>211.76470588235293</v>
      </c>
      <c r="L6" s="113">
        <v>17</v>
      </c>
      <c r="M6" s="111">
        <f>F6/V6*60</f>
        <v>3116.0246533127888</v>
      </c>
      <c r="N6" s="112">
        <f>M6/L6</f>
        <v>183.29556784192874</v>
      </c>
      <c r="O6" s="114">
        <f>L6-I6</f>
        <v>0</v>
      </c>
      <c r="P6" s="115">
        <f>N6-K6</f>
        <v>-28.469138040424184</v>
      </c>
      <c r="Q6" s="116">
        <f>N6/K6</f>
        <v>0.86556240369799686</v>
      </c>
      <c r="R6" s="309"/>
      <c r="S6" s="47">
        <v>0.43194444444444446</v>
      </c>
      <c r="T6" s="48">
        <v>0.46199074074074076</v>
      </c>
      <c r="U6" s="117">
        <v>5.0000000000000622</v>
      </c>
      <c r="V6" s="118">
        <v>43.266666666666666</v>
      </c>
      <c r="W6" s="119"/>
      <c r="X6" s="123"/>
      <c r="Y6" s="300"/>
      <c r="Z6" s="404"/>
      <c r="AA6" s="124">
        <f>M6-J6</f>
        <v>-483.97534668721119</v>
      </c>
      <c r="AB6" s="116">
        <f>M6/J6</f>
        <v>0.86556240369799686</v>
      </c>
      <c r="AC6" s="380"/>
    </row>
    <row r="7" spans="1:29" ht="15.75" customHeight="1">
      <c r="A7" s="303"/>
      <c r="B7" s="106"/>
      <c r="C7" s="382"/>
      <c r="D7" s="382"/>
      <c r="E7" s="107"/>
      <c r="F7" s="108"/>
      <c r="G7" s="109"/>
      <c r="H7" s="26"/>
      <c r="I7" s="110"/>
      <c r="J7" s="111"/>
      <c r="K7" s="112"/>
      <c r="L7" s="113"/>
      <c r="M7" s="111"/>
      <c r="N7" s="112"/>
      <c r="O7" s="114"/>
      <c r="P7" s="115"/>
      <c r="Q7" s="116"/>
      <c r="R7" s="309"/>
      <c r="S7" s="47"/>
      <c r="T7" s="48"/>
      <c r="U7" s="117"/>
      <c r="V7" s="118"/>
      <c r="W7" s="119"/>
      <c r="X7" s="123"/>
      <c r="Y7" s="300"/>
      <c r="Z7" s="404"/>
      <c r="AA7" s="124"/>
      <c r="AB7" s="116"/>
      <c r="AC7" s="380"/>
    </row>
    <row r="8" spans="1:29" ht="15.75" customHeight="1">
      <c r="A8" s="303"/>
      <c r="B8" s="106"/>
      <c r="C8" s="382"/>
      <c r="D8" s="382"/>
      <c r="E8" s="107"/>
      <c r="F8" s="108"/>
      <c r="G8" s="109"/>
      <c r="H8" s="13"/>
      <c r="I8" s="110"/>
      <c r="J8" s="111"/>
      <c r="K8" s="112"/>
      <c r="L8" s="126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300"/>
      <c r="Z8" s="404"/>
      <c r="AA8" s="124"/>
      <c r="AB8" s="116"/>
      <c r="AC8" s="380"/>
    </row>
    <row r="9" spans="1:29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300"/>
      <c r="Z9" s="404"/>
      <c r="AA9" s="124"/>
      <c r="AB9" s="116"/>
      <c r="AC9" s="380"/>
    </row>
    <row r="10" spans="1:29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300"/>
      <c r="Z10" s="404"/>
      <c r="AA10" s="124"/>
      <c r="AB10" s="116"/>
      <c r="AC10" s="380"/>
    </row>
    <row r="11" spans="1:29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300"/>
      <c r="Z11" s="404"/>
      <c r="AA11" s="124"/>
      <c r="AB11" s="116"/>
      <c r="AC11" s="380"/>
    </row>
    <row r="12" spans="1:29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300"/>
      <c r="Z12" s="404"/>
      <c r="AA12" s="124"/>
      <c r="AB12" s="116"/>
      <c r="AC12" s="380"/>
    </row>
    <row r="13" spans="1:29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300"/>
      <c r="Z13" s="404"/>
      <c r="AA13" s="124"/>
      <c r="AB13" s="116"/>
      <c r="AC13" s="380"/>
    </row>
    <row r="14" spans="1:29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300"/>
      <c r="Z14" s="404"/>
      <c r="AA14" s="124"/>
      <c r="AB14" s="116"/>
      <c r="AC14" s="380"/>
    </row>
    <row r="15" spans="1:29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300"/>
      <c r="Z15" s="404"/>
      <c r="AA15" s="124"/>
      <c r="AB15" s="116"/>
      <c r="AC15" s="380"/>
    </row>
    <row r="16" spans="1:29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300"/>
      <c r="Z16" s="404"/>
      <c r="AA16" s="124"/>
      <c r="AB16" s="116"/>
      <c r="AC16" s="380"/>
    </row>
    <row r="17" spans="1:29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300"/>
      <c r="Z17" s="404"/>
      <c r="AA17" s="124"/>
      <c r="AB17" s="116"/>
      <c r="AC17" s="380"/>
    </row>
    <row r="18" spans="1:29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300"/>
      <c r="Z18" s="404"/>
      <c r="AA18" s="124"/>
      <c r="AB18" s="116"/>
      <c r="AC18" s="380"/>
    </row>
    <row r="19" spans="1:29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300"/>
      <c r="Z19" s="404"/>
      <c r="AA19" s="124"/>
      <c r="AB19" s="116"/>
      <c r="AC19" s="380"/>
    </row>
    <row r="20" spans="1:29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404"/>
      <c r="AA20" s="124"/>
      <c r="AB20" s="116"/>
      <c r="AC20" s="380"/>
    </row>
    <row r="21" spans="1:29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</v>
      </c>
      <c r="J21" s="148">
        <f t="shared" si="2"/>
        <v>3600</v>
      </c>
      <c r="K21" s="149">
        <f t="shared" ref="K21" si="3">J21/I21</f>
        <v>211.76470588235293</v>
      </c>
      <c r="L21" s="147">
        <f t="shared" ref="L21:M21" si="4">AVERAGE(L5:L20)</f>
        <v>17</v>
      </c>
      <c r="M21" s="148">
        <f t="shared" si="4"/>
        <v>3116.712849434587</v>
      </c>
      <c r="N21" s="149">
        <f>M21/L21</f>
        <v>183.3360499667404</v>
      </c>
      <c r="O21" s="150">
        <f>L21-I21</f>
        <v>0</v>
      </c>
      <c r="P21" s="151">
        <f>N21-K21</f>
        <v>-28.428655915612524</v>
      </c>
      <c r="Q21" s="152">
        <f>N21/K21</f>
        <v>0.86575356928738534</v>
      </c>
      <c r="R21" s="310"/>
      <c r="S21" s="153">
        <f>S5</f>
        <v>0.39747685185185183</v>
      </c>
      <c r="T21" s="154">
        <f>INDEX(T5:T20,COUNTA(T5:T20))</f>
        <v>0.46199074074074076</v>
      </c>
      <c r="U21" s="155"/>
      <c r="V21" s="155"/>
      <c r="W21" s="156"/>
      <c r="X21" s="157"/>
      <c r="Y21" s="296"/>
      <c r="Z21" s="406"/>
      <c r="AA21" s="223">
        <f>M21-J21</f>
        <v>-483.28715056541296</v>
      </c>
      <c r="AB21" s="159">
        <f>M21/J21</f>
        <v>0.86575356928738534</v>
      </c>
      <c r="AC21" s="381"/>
    </row>
    <row r="22" spans="1:29" ht="15.75" customHeight="1">
      <c r="A22" s="316" t="s">
        <v>115</v>
      </c>
      <c r="B22" s="161" t="s">
        <v>116</v>
      </c>
      <c r="C22" s="306" t="s">
        <v>122</v>
      </c>
      <c r="D22" s="307"/>
      <c r="E22" s="162">
        <v>25.64</v>
      </c>
      <c r="F22" s="103">
        <v>1590</v>
      </c>
      <c r="G22" s="163">
        <f t="shared" ref="G22:G23" si="5">E22*F22</f>
        <v>40767.599999999999</v>
      </c>
      <c r="H22" s="164"/>
      <c r="I22" s="165">
        <v>11</v>
      </c>
      <c r="J22" s="166">
        <v>3600</v>
      </c>
      <c r="K22" s="167">
        <f>J22/I22</f>
        <v>327.27272727272725</v>
      </c>
      <c r="L22" s="168">
        <v>11</v>
      </c>
      <c r="M22" s="166">
        <f>F22/V22*60</f>
        <v>3146.7839472237524</v>
      </c>
      <c r="N22" s="167">
        <f>M22/L22</f>
        <v>286.07126792943205</v>
      </c>
      <c r="O22" s="169">
        <f>L22-I22</f>
        <v>0</v>
      </c>
      <c r="P22" s="170">
        <f>N22-K22</f>
        <v>-41.201459343295198</v>
      </c>
      <c r="Q22" s="171">
        <f>N22/K22</f>
        <v>0.87410665200659798</v>
      </c>
      <c r="R22" s="308">
        <f>Q38</f>
        <v>0.86862769538572859</v>
      </c>
      <c r="S22" s="172">
        <v>0.25</v>
      </c>
      <c r="T22" s="173">
        <v>0.27105324074074072</v>
      </c>
      <c r="U22" s="174"/>
      <c r="V22" s="175">
        <v>30.316666666666634</v>
      </c>
      <c r="W22" s="176"/>
      <c r="X22" s="177"/>
      <c r="Y22" s="311"/>
      <c r="Z22" s="312"/>
      <c r="AA22" s="121">
        <f>M22-J22</f>
        <v>-453.21605277624758</v>
      </c>
      <c r="AB22" s="171">
        <f>M22/J22</f>
        <v>0.87410665200659787</v>
      </c>
      <c r="AC22" s="313">
        <f>AB38</f>
        <v>0.86862769538572859</v>
      </c>
    </row>
    <row r="23" spans="1:29" ht="15.75" customHeight="1">
      <c r="A23" s="317"/>
      <c r="B23" s="106" t="s">
        <v>118</v>
      </c>
      <c r="C23" s="298" t="s">
        <v>119</v>
      </c>
      <c r="D23" s="299"/>
      <c r="E23" s="107">
        <v>28.57</v>
      </c>
      <c r="F23" s="108">
        <v>2977</v>
      </c>
      <c r="G23" s="109">
        <f t="shared" si="5"/>
        <v>85052.89</v>
      </c>
      <c r="H23" s="26"/>
      <c r="I23" s="110">
        <v>12</v>
      </c>
      <c r="J23" s="111">
        <v>3600</v>
      </c>
      <c r="K23" s="112">
        <f t="shared" ref="K23:K40" si="6">J23/I23</f>
        <v>300</v>
      </c>
      <c r="L23" s="113">
        <v>12</v>
      </c>
      <c r="M23" s="111">
        <f>F23/V23*60</f>
        <v>3107.3354595534934</v>
      </c>
      <c r="N23" s="112">
        <f>M23/L23</f>
        <v>258.9446216294578</v>
      </c>
      <c r="O23" s="114">
        <f>L23-I23</f>
        <v>0</v>
      </c>
      <c r="P23" s="115">
        <f>N23-K23</f>
        <v>-41.055378370542201</v>
      </c>
      <c r="Q23" s="116">
        <f>N23/K23</f>
        <v>0.86314873876485931</v>
      </c>
      <c r="R23" s="309"/>
      <c r="S23" s="47">
        <v>0.27500000000000002</v>
      </c>
      <c r="T23" s="48">
        <v>0.31491898148148151</v>
      </c>
      <c r="U23" s="117">
        <v>5.6833333333333957</v>
      </c>
      <c r="V23" s="118">
        <v>57.483333333333341</v>
      </c>
      <c r="W23" s="119"/>
      <c r="X23" s="123"/>
      <c r="Y23" s="300"/>
      <c r="Z23" s="301"/>
      <c r="AA23" s="124">
        <f>M23-J23</f>
        <v>-492.66454044650663</v>
      </c>
      <c r="AB23" s="116">
        <f>M23/J23</f>
        <v>0.86314873876485931</v>
      </c>
      <c r="AC23" s="314"/>
    </row>
    <row r="24" spans="1:29" ht="15.75" customHeight="1">
      <c r="A24" s="317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23"/>
      <c r="Y24" s="300"/>
      <c r="Z24" s="301"/>
      <c r="AA24" s="124"/>
      <c r="AB24" s="116"/>
      <c r="AC24" s="314"/>
    </row>
    <row r="25" spans="1:29" ht="15.75" customHeight="1">
      <c r="A25" s="317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17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300"/>
      <c r="Z26" s="301"/>
      <c r="AA26" s="124"/>
      <c r="AB26" s="116"/>
      <c r="AC26" s="314"/>
    </row>
    <row r="27" spans="1:29" ht="15.75" customHeight="1">
      <c r="A27" s="317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300"/>
      <c r="Z27" s="301"/>
      <c r="AA27" s="124"/>
      <c r="AB27" s="116"/>
      <c r="AC27" s="314"/>
    </row>
    <row r="28" spans="1:29" ht="15.75" customHeight="1">
      <c r="A28" s="317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17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17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35"/>
      <c r="Y30" s="300"/>
      <c r="Z30" s="301"/>
      <c r="AA30" s="124"/>
      <c r="AB30" s="116"/>
      <c r="AC30" s="314"/>
    </row>
    <row r="31" spans="1:29" ht="15.75" customHeight="1">
      <c r="A31" s="317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35"/>
      <c r="Y31" s="300"/>
      <c r="Z31" s="301"/>
      <c r="AA31" s="124"/>
      <c r="AB31" s="116"/>
      <c r="AC31" s="314"/>
    </row>
    <row r="32" spans="1:29" ht="15.75" customHeight="1">
      <c r="A32" s="317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35"/>
      <c r="Y32" s="300"/>
      <c r="Z32" s="301"/>
      <c r="AA32" s="124"/>
      <c r="AB32" s="116"/>
      <c r="AC32" s="314"/>
    </row>
    <row r="33" spans="1:29" ht="15.75" customHeight="1">
      <c r="A33" s="317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35"/>
      <c r="Y33" s="300"/>
      <c r="Z33" s="301"/>
      <c r="AA33" s="124"/>
      <c r="AB33" s="116"/>
      <c r="AC33" s="314"/>
    </row>
    <row r="34" spans="1:29" ht="15.75" customHeight="1">
      <c r="A34" s="317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35"/>
      <c r="Y34" s="300"/>
      <c r="Z34" s="301"/>
      <c r="AA34" s="124"/>
      <c r="AB34" s="116"/>
      <c r="AC34" s="314"/>
    </row>
    <row r="35" spans="1:29" ht="15.75" customHeight="1">
      <c r="A35" s="317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35"/>
      <c r="Y35" s="300"/>
      <c r="Z35" s="301"/>
      <c r="AA35" s="124"/>
      <c r="AB35" s="116"/>
      <c r="AC35" s="314"/>
    </row>
    <row r="36" spans="1:29" ht="15.75" customHeight="1">
      <c r="A36" s="317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35"/>
      <c r="Y36" s="300"/>
      <c r="Z36" s="301"/>
      <c r="AA36" s="124"/>
      <c r="AB36" s="116"/>
      <c r="AC36" s="314"/>
    </row>
    <row r="37" spans="1:29" ht="15.75" customHeight="1">
      <c r="A37" s="317"/>
      <c r="B37" s="178"/>
      <c r="C37" s="298"/>
      <c r="D37" s="299"/>
      <c r="E37" s="179"/>
      <c r="F37" s="13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11.5</v>
      </c>
      <c r="J38" s="148">
        <f t="shared" si="7"/>
        <v>3600</v>
      </c>
      <c r="K38" s="149">
        <f t="shared" ref="K38" si="8">J38/I38</f>
        <v>313.04347826086956</v>
      </c>
      <c r="L38" s="147">
        <f t="shared" ref="L38:M38" si="9">AVERAGE(L22:L37)</f>
        <v>11.5</v>
      </c>
      <c r="M38" s="148">
        <f t="shared" si="9"/>
        <v>3127.0597033886229</v>
      </c>
      <c r="N38" s="149">
        <f>M38/L38</f>
        <v>271.91823507727156</v>
      </c>
      <c r="O38" s="150">
        <f>L38-I38</f>
        <v>0</v>
      </c>
      <c r="P38" s="151">
        <f>N38-K38</f>
        <v>-41.125243183598002</v>
      </c>
      <c r="Q38" s="152">
        <f>N38/K38</f>
        <v>0.86862769538572859</v>
      </c>
      <c r="R38" s="310"/>
      <c r="S38" s="153">
        <f>S22</f>
        <v>0.25</v>
      </c>
      <c r="T38" s="154">
        <f>INDEX(T22:T37,COUNTA(T22:T37))</f>
        <v>0.31491898148148151</v>
      </c>
      <c r="U38" s="155"/>
      <c r="V38" s="181"/>
      <c r="W38" s="182"/>
      <c r="X38" s="149"/>
      <c r="Y38" s="296"/>
      <c r="Z38" s="297"/>
      <c r="AA38" s="183">
        <f>M38-J38</f>
        <v>-472.94029661137711</v>
      </c>
      <c r="AB38" s="152">
        <f>M38/J38</f>
        <v>0.86862769538572859</v>
      </c>
      <c r="AC38" s="315"/>
    </row>
    <row r="39" spans="1:29" ht="15.75" customHeight="1">
      <c r="A39" s="302" t="s">
        <v>125</v>
      </c>
      <c r="B39" s="120" t="s">
        <v>116</v>
      </c>
      <c r="C39" s="306" t="s">
        <v>126</v>
      </c>
      <c r="D39" s="307"/>
      <c r="E39" s="162">
        <v>14.03</v>
      </c>
      <c r="F39" s="103">
        <v>1438</v>
      </c>
      <c r="G39" s="163">
        <f t="shared" ref="G39:G40" si="10">E39*F39</f>
        <v>20175.14</v>
      </c>
      <c r="H39" s="164"/>
      <c r="I39" s="165">
        <v>6</v>
      </c>
      <c r="J39" s="166">
        <v>2600</v>
      </c>
      <c r="K39" s="167">
        <f>J39/I39</f>
        <v>433.33333333333331</v>
      </c>
      <c r="L39" s="168">
        <v>6</v>
      </c>
      <c r="M39" s="166">
        <f>F39/V39*60</f>
        <v>2314.1707644166263</v>
      </c>
      <c r="N39" s="167">
        <f>M39/L39</f>
        <v>385.69512740277105</v>
      </c>
      <c r="O39" s="169">
        <f>L39-I39</f>
        <v>0</v>
      </c>
      <c r="P39" s="170">
        <f>N39-K39</f>
        <v>-47.638205930562265</v>
      </c>
      <c r="Q39" s="171">
        <f>N39/K39</f>
        <v>0.89006567862177943</v>
      </c>
      <c r="R39" s="308">
        <f>Q55</f>
        <v>0.89004537394606564</v>
      </c>
      <c r="S39" s="172">
        <v>0.32013888888888886</v>
      </c>
      <c r="T39" s="173">
        <v>0.3460300925925926</v>
      </c>
      <c r="U39" s="174"/>
      <c r="V39" s="175">
        <v>37.283333333333381</v>
      </c>
      <c r="W39" s="173"/>
      <c r="X39" s="184"/>
      <c r="Y39" s="311"/>
      <c r="Z39" s="312"/>
      <c r="AA39" s="121">
        <f>M39-J39</f>
        <v>-285.8292355833737</v>
      </c>
      <c r="AB39" s="171">
        <f>M39/J39</f>
        <v>0.89006567862177932</v>
      </c>
      <c r="AC39" s="313">
        <f>AB55</f>
        <v>0.89004537394606553</v>
      </c>
    </row>
    <row r="40" spans="1:29" ht="15.75" customHeight="1">
      <c r="A40" s="303"/>
      <c r="B40" s="106" t="s">
        <v>116</v>
      </c>
      <c r="C40" s="298" t="s">
        <v>127</v>
      </c>
      <c r="D40" s="299"/>
      <c r="E40" s="107">
        <v>14.49</v>
      </c>
      <c r="F40" s="108">
        <v>1499</v>
      </c>
      <c r="G40" s="109">
        <f t="shared" si="10"/>
        <v>21720.510000000002</v>
      </c>
      <c r="H40" s="26"/>
      <c r="I40" s="110">
        <v>6</v>
      </c>
      <c r="J40" s="111">
        <v>2600</v>
      </c>
      <c r="K40" s="112">
        <f t="shared" si="6"/>
        <v>433.33333333333331</v>
      </c>
      <c r="L40" s="113">
        <v>6</v>
      </c>
      <c r="M40" s="111">
        <f>F40/V40*60</f>
        <v>2314.0651801029144</v>
      </c>
      <c r="N40" s="112">
        <f>M40/L40</f>
        <v>385.67753001715238</v>
      </c>
      <c r="O40" s="114">
        <f>L40-I40</f>
        <v>0</v>
      </c>
      <c r="P40" s="115">
        <f>N40-K40</f>
        <v>-47.655803316180936</v>
      </c>
      <c r="Q40" s="116">
        <f>N40/K40</f>
        <v>0.89002506927035163</v>
      </c>
      <c r="R40" s="309"/>
      <c r="S40" s="47">
        <v>0.34939814814814812</v>
      </c>
      <c r="T40" s="48">
        <v>0.37638888888888888</v>
      </c>
      <c r="U40" s="117">
        <v>4.8499999999999588</v>
      </c>
      <c r="V40" s="118">
        <v>38.866666666666696</v>
      </c>
      <c r="W40" s="119"/>
      <c r="X40" s="13"/>
      <c r="Y40" s="300"/>
      <c r="Z40" s="301"/>
      <c r="AA40" s="124">
        <f>M40-J40</f>
        <v>-285.93481989708562</v>
      </c>
      <c r="AB40" s="116">
        <f>M40/J40</f>
        <v>0.89002506927035163</v>
      </c>
      <c r="AC40" s="314"/>
    </row>
    <row r="41" spans="1:29" ht="15.75" customHeight="1">
      <c r="A41" s="303"/>
      <c r="B41" s="106"/>
      <c r="C41" s="298"/>
      <c r="D41" s="299"/>
      <c r="E41" s="107"/>
      <c r="F41" s="108"/>
      <c r="G41" s="109"/>
      <c r="H41" s="26"/>
      <c r="I41" s="110"/>
      <c r="J41" s="111"/>
      <c r="K41" s="112"/>
      <c r="L41" s="113"/>
      <c r="M41" s="111"/>
      <c r="N41" s="112"/>
      <c r="O41" s="114"/>
      <c r="P41" s="115"/>
      <c r="Q41" s="116"/>
      <c r="R41" s="309"/>
      <c r="S41" s="47"/>
      <c r="T41" s="48"/>
      <c r="U41" s="117"/>
      <c r="V41" s="118"/>
      <c r="W41" s="119"/>
      <c r="X41" s="13"/>
      <c r="Y41" s="300"/>
      <c r="Z41" s="301"/>
      <c r="AA41" s="124"/>
      <c r="AB41" s="116"/>
      <c r="AC41" s="314"/>
    </row>
    <row r="42" spans="1:29" ht="15.75" customHeight="1">
      <c r="A42" s="303"/>
      <c r="B42" s="106"/>
      <c r="C42" s="298"/>
      <c r="D42" s="299"/>
      <c r="E42" s="107"/>
      <c r="F42" s="108"/>
      <c r="G42" s="109"/>
      <c r="H42" s="26"/>
      <c r="I42" s="110"/>
      <c r="J42" s="111"/>
      <c r="K42" s="112"/>
      <c r="L42" s="113"/>
      <c r="M42" s="111"/>
      <c r="N42" s="112"/>
      <c r="O42" s="114"/>
      <c r="P42" s="115"/>
      <c r="Q42" s="116"/>
      <c r="R42" s="309"/>
      <c r="S42" s="47"/>
      <c r="T42" s="48"/>
      <c r="U42" s="117"/>
      <c r="V42" s="118"/>
      <c r="W42" s="119"/>
      <c r="X42" s="123"/>
      <c r="Y42" s="300"/>
      <c r="Z42" s="301"/>
      <c r="AA42" s="124"/>
      <c r="AB42" s="116"/>
      <c r="AC42" s="314"/>
    </row>
    <row r="43" spans="1:29" ht="15.75" customHeight="1">
      <c r="A43" s="304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3"/>
      <c r="Y43" s="300"/>
      <c r="Z43" s="301"/>
      <c r="AA43" s="124"/>
      <c r="AB43" s="116"/>
      <c r="AC43" s="314"/>
    </row>
    <row r="44" spans="1:29" ht="15.75" customHeight="1">
      <c r="A44" s="304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50"/>
      <c r="Y44" s="300"/>
      <c r="Z44" s="301"/>
      <c r="AA44" s="124"/>
      <c r="AB44" s="116"/>
      <c r="AC44" s="314"/>
    </row>
    <row r="45" spans="1:29" ht="15.75" customHeight="1">
      <c r="A45" s="304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04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04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41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04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41"/>
      <c r="W48" s="134"/>
      <c r="X48" s="135"/>
      <c r="Y48" s="300"/>
      <c r="Z48" s="301"/>
      <c r="AA48" s="124"/>
      <c r="AB48" s="116"/>
      <c r="AC48" s="314"/>
    </row>
    <row r="49" spans="1:29" ht="15.75" customHeight="1">
      <c r="A49" s="304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41"/>
      <c r="W49" s="134"/>
      <c r="X49" s="135"/>
      <c r="Y49" s="300"/>
      <c r="Z49" s="301"/>
      <c r="AA49" s="124"/>
      <c r="AB49" s="116"/>
      <c r="AC49" s="314"/>
    </row>
    <row r="50" spans="1:29" ht="15.75" customHeight="1">
      <c r="A50" s="304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41"/>
      <c r="W50" s="134"/>
      <c r="X50" s="135"/>
      <c r="Y50" s="300"/>
      <c r="Z50" s="301"/>
      <c r="AA50" s="124"/>
      <c r="AB50" s="116"/>
      <c r="AC50" s="314"/>
    </row>
    <row r="51" spans="1:29" ht="15.75" customHeight="1">
      <c r="A51" s="304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41"/>
      <c r="W51" s="134"/>
      <c r="X51" s="135"/>
      <c r="Y51" s="300"/>
      <c r="Z51" s="301"/>
      <c r="AA51" s="124"/>
      <c r="AB51" s="116"/>
      <c r="AC51" s="314"/>
    </row>
    <row r="52" spans="1:29" ht="15.75" customHeight="1">
      <c r="A52" s="304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41"/>
      <c r="W52" s="134"/>
      <c r="X52" s="135"/>
      <c r="Y52" s="300"/>
      <c r="Z52" s="301"/>
      <c r="AA52" s="124"/>
      <c r="AB52" s="116"/>
      <c r="AC52" s="314"/>
    </row>
    <row r="53" spans="1:29" ht="15.75" customHeight="1">
      <c r="A53" s="304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41"/>
      <c r="W53" s="134"/>
      <c r="X53" s="135"/>
      <c r="Y53" s="300"/>
      <c r="Z53" s="301"/>
      <c r="AA53" s="124"/>
      <c r="AB53" s="116"/>
      <c r="AC53" s="314"/>
    </row>
    <row r="54" spans="1:29" ht="15.75" customHeight="1">
      <c r="A54" s="304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1">AVERAGE(I39:I54)</f>
        <v>6</v>
      </c>
      <c r="J55" s="148">
        <f t="shared" si="11"/>
        <v>2600</v>
      </c>
      <c r="K55" s="149">
        <f t="shared" ref="K55:K56" si="12">J55/I55</f>
        <v>433.33333333333331</v>
      </c>
      <c r="L55" s="147">
        <f t="shared" ref="L55:M55" si="13">AVERAGE(L39:L54)</f>
        <v>6</v>
      </c>
      <c r="M55" s="148">
        <f t="shared" si="13"/>
        <v>2314.1179722597703</v>
      </c>
      <c r="N55" s="149">
        <f>M55/L55</f>
        <v>385.68632870996174</v>
      </c>
      <c r="O55" s="150">
        <f>L55-I55</f>
        <v>0</v>
      </c>
      <c r="P55" s="151">
        <f>N55-K55</f>
        <v>-47.647004623371572</v>
      </c>
      <c r="Q55" s="152">
        <f>N55/K55</f>
        <v>0.89004537394606564</v>
      </c>
      <c r="R55" s="310"/>
      <c r="S55" s="153">
        <f>S39</f>
        <v>0.32013888888888886</v>
      </c>
      <c r="T55" s="154">
        <f>INDEX(T39:T54,COUNTA(T39:T54))</f>
        <v>0.37638888888888888</v>
      </c>
      <c r="U55" s="155"/>
      <c r="V55" s="181"/>
      <c r="W55" s="182"/>
      <c r="X55" s="149"/>
      <c r="Y55" s="296"/>
      <c r="Z55" s="297"/>
      <c r="AA55" s="183">
        <f>M55-J55</f>
        <v>-285.88202774022966</v>
      </c>
      <c r="AB55" s="152">
        <f>M55/J55</f>
        <v>0.89004537394606553</v>
      </c>
      <c r="AC55" s="315"/>
    </row>
    <row r="56" spans="1:29" ht="15.75" customHeight="1">
      <c r="A56" s="316" t="s">
        <v>251</v>
      </c>
      <c r="B56" s="106" t="s">
        <v>116</v>
      </c>
      <c r="C56" s="298" t="s">
        <v>117</v>
      </c>
      <c r="D56" s="299"/>
      <c r="E56" s="107">
        <v>19.7</v>
      </c>
      <c r="F56" s="108">
        <v>1019</v>
      </c>
      <c r="G56" s="109">
        <f t="shared" ref="G56" si="14">E56*F56</f>
        <v>20074.3</v>
      </c>
      <c r="H56" s="26"/>
      <c r="I56" s="110">
        <v>6</v>
      </c>
      <c r="J56" s="111">
        <v>2500</v>
      </c>
      <c r="K56" s="112">
        <f t="shared" si="12"/>
        <v>416.66666666666669</v>
      </c>
      <c r="L56" s="113">
        <v>6</v>
      </c>
      <c r="M56" s="111">
        <f>F56/V56*60</f>
        <v>2249.1722869405285</v>
      </c>
      <c r="N56" s="112">
        <f>M56/L56</f>
        <v>374.86204782342139</v>
      </c>
      <c r="O56" s="114">
        <f>L56-I56</f>
        <v>0</v>
      </c>
      <c r="P56" s="115">
        <f>N56-K56</f>
        <v>-41.804618843245294</v>
      </c>
      <c r="Q56" s="116">
        <f>N56/K56</f>
        <v>0.89966891477621125</v>
      </c>
      <c r="R56" s="308">
        <f>Q72</f>
        <v>0.89966891477621125</v>
      </c>
      <c r="S56" s="47">
        <v>0.40347222222222223</v>
      </c>
      <c r="T56" s="48">
        <v>0.42234953703703704</v>
      </c>
      <c r="U56" s="117">
        <v>4.6333333333333115</v>
      </c>
      <c r="V56" s="118">
        <v>27.183333333333319</v>
      </c>
      <c r="W56" s="173"/>
      <c r="X56" s="184"/>
      <c r="Y56" s="311"/>
      <c r="Z56" s="312"/>
      <c r="AA56" s="121">
        <f>M56-J56</f>
        <v>-250.82771305947153</v>
      </c>
      <c r="AB56" s="171">
        <f>M56/J56</f>
        <v>0.89966891477621136</v>
      </c>
      <c r="AC56" s="313">
        <f>AB72</f>
        <v>0.89966891477621136</v>
      </c>
    </row>
    <row r="57" spans="1:29" ht="15.75" customHeight="1">
      <c r="A57" s="317"/>
      <c r="B57" s="106"/>
      <c r="C57" s="298"/>
      <c r="D57" s="299"/>
      <c r="E57" s="107"/>
      <c r="F57" s="108"/>
      <c r="G57" s="109"/>
      <c r="H57" s="26"/>
      <c r="I57" s="110"/>
      <c r="J57" s="111"/>
      <c r="K57" s="112"/>
      <c r="L57" s="113"/>
      <c r="M57" s="111"/>
      <c r="N57" s="112"/>
      <c r="O57" s="114"/>
      <c r="P57" s="115"/>
      <c r="Q57" s="116"/>
      <c r="R57" s="309"/>
      <c r="S57" s="47"/>
      <c r="T57" s="48"/>
      <c r="U57" s="117"/>
      <c r="V57" s="118"/>
      <c r="W57" s="119"/>
      <c r="X57" s="13"/>
      <c r="Y57" s="300"/>
      <c r="Z57" s="301"/>
      <c r="AA57" s="124"/>
      <c r="AB57" s="116"/>
      <c r="AC57" s="314"/>
    </row>
    <row r="58" spans="1:29" ht="15.75" customHeight="1">
      <c r="A58" s="317"/>
      <c r="B58" s="106"/>
      <c r="C58" s="298"/>
      <c r="D58" s="299"/>
      <c r="E58" s="107"/>
      <c r="F58" s="108"/>
      <c r="G58" s="109"/>
      <c r="H58" s="26"/>
      <c r="I58" s="110"/>
      <c r="J58" s="111"/>
      <c r="K58" s="112"/>
      <c r="L58" s="113"/>
      <c r="M58" s="111"/>
      <c r="N58" s="112"/>
      <c r="O58" s="114"/>
      <c r="P58" s="115"/>
      <c r="Q58" s="116"/>
      <c r="R58" s="309"/>
      <c r="S58" s="47"/>
      <c r="T58" s="48"/>
      <c r="U58" s="117"/>
      <c r="V58" s="118"/>
      <c r="W58" s="119"/>
      <c r="X58" s="123"/>
      <c r="Y58" s="300"/>
      <c r="Z58" s="301"/>
      <c r="AA58" s="124"/>
      <c r="AB58" s="116"/>
      <c r="AC58" s="314"/>
    </row>
    <row r="59" spans="1:29" ht="15.75" customHeight="1">
      <c r="A59" s="317"/>
      <c r="B59" s="106"/>
      <c r="C59" s="298"/>
      <c r="D59" s="299"/>
      <c r="E59" s="107"/>
      <c r="F59" s="108"/>
      <c r="G59" s="109"/>
      <c r="H59" s="26"/>
      <c r="I59" s="110"/>
      <c r="J59" s="111"/>
      <c r="K59" s="112"/>
      <c r="L59" s="113"/>
      <c r="M59" s="111"/>
      <c r="N59" s="112"/>
      <c r="O59" s="114"/>
      <c r="P59" s="115"/>
      <c r="Q59" s="116"/>
      <c r="R59" s="309"/>
      <c r="S59" s="47"/>
      <c r="T59" s="48"/>
      <c r="U59" s="117"/>
      <c r="V59" s="118"/>
      <c r="W59" s="119"/>
      <c r="X59" s="13"/>
      <c r="Y59" s="300"/>
      <c r="Z59" s="301"/>
      <c r="AA59" s="124"/>
      <c r="AB59" s="116"/>
      <c r="AC59" s="314"/>
    </row>
    <row r="60" spans="1:29" ht="15.75" customHeight="1">
      <c r="A60" s="317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3"/>
      <c r="Y60" s="300"/>
      <c r="Z60" s="301"/>
      <c r="AA60" s="124"/>
      <c r="AB60" s="116"/>
      <c r="AC60" s="314"/>
    </row>
    <row r="61" spans="1:29" ht="15.75" customHeight="1">
      <c r="A61" s="317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3"/>
      <c r="Y61" s="300"/>
      <c r="Z61" s="301"/>
      <c r="AA61" s="124"/>
      <c r="AB61" s="116"/>
      <c r="AC61" s="314"/>
    </row>
    <row r="62" spans="1:29" ht="15.75" customHeight="1">
      <c r="A62" s="317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3"/>
      <c r="Y62" s="300"/>
      <c r="Z62" s="301"/>
      <c r="AA62" s="124"/>
      <c r="AB62" s="116"/>
      <c r="AC62" s="314"/>
    </row>
    <row r="63" spans="1:29" ht="15.75" customHeight="1">
      <c r="A63" s="317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17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3"/>
      <c r="Y64" s="300"/>
      <c r="Z64" s="301"/>
      <c r="AA64" s="124"/>
      <c r="AB64" s="116"/>
      <c r="AC64" s="314"/>
    </row>
    <row r="65" spans="1:29" ht="15.75" customHeight="1">
      <c r="A65" s="317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3"/>
      <c r="Y65" s="300"/>
      <c r="Z65" s="301"/>
      <c r="AA65" s="124"/>
      <c r="AB65" s="116"/>
      <c r="AC65" s="314"/>
    </row>
    <row r="66" spans="1:29" ht="15.75" customHeight="1">
      <c r="A66" s="317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3"/>
      <c r="Y66" s="300"/>
      <c r="Z66" s="301"/>
      <c r="AA66" s="124"/>
      <c r="AB66" s="116"/>
      <c r="AC66" s="314"/>
    </row>
    <row r="67" spans="1:29" ht="15.75" customHeight="1">
      <c r="A67" s="317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3"/>
      <c r="Y67" s="300"/>
      <c r="Z67" s="301"/>
      <c r="AA67" s="124"/>
      <c r="AB67" s="116"/>
      <c r="AC67" s="314"/>
    </row>
    <row r="68" spans="1:29" ht="15.75" customHeight="1">
      <c r="A68" s="317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3"/>
      <c r="Y68" s="300"/>
      <c r="Z68" s="301"/>
      <c r="AA68" s="124"/>
      <c r="AB68" s="116"/>
      <c r="AC68" s="314"/>
    </row>
    <row r="69" spans="1:29" ht="15.75" customHeight="1">
      <c r="A69" s="317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3"/>
      <c r="Y69" s="300"/>
      <c r="Z69" s="301"/>
      <c r="AA69" s="124"/>
      <c r="AB69" s="116"/>
      <c r="AC69" s="314"/>
    </row>
    <row r="70" spans="1:29" ht="15.75" customHeight="1">
      <c r="A70" s="317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3"/>
      <c r="Y70" s="300"/>
      <c r="Z70" s="301"/>
      <c r="AA70" s="124"/>
      <c r="AB70" s="116"/>
      <c r="AC70" s="314"/>
    </row>
    <row r="71" spans="1:29" ht="15.75" customHeight="1">
      <c r="A71" s="317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15">AVERAGE(I56:I71)</f>
        <v>6</v>
      </c>
      <c r="J72" s="148">
        <f t="shared" si="15"/>
        <v>2500</v>
      </c>
      <c r="K72" s="149">
        <f t="shared" ref="K72" si="16">J72/I72</f>
        <v>416.66666666666669</v>
      </c>
      <c r="L72" s="147">
        <f t="shared" ref="L72:M72" si="17">AVERAGE(L56:L71)</f>
        <v>6</v>
      </c>
      <c r="M72" s="148">
        <f t="shared" si="17"/>
        <v>2249.1722869405285</v>
      </c>
      <c r="N72" s="149">
        <f>M72/L72</f>
        <v>374.86204782342139</v>
      </c>
      <c r="O72" s="150">
        <f>L72-I72</f>
        <v>0</v>
      </c>
      <c r="P72" s="151">
        <f>N72-K72</f>
        <v>-41.804618843245294</v>
      </c>
      <c r="Q72" s="152">
        <f>N72/K72</f>
        <v>0.89966891477621125</v>
      </c>
      <c r="R72" s="310"/>
      <c r="S72" s="153">
        <f>S56</f>
        <v>0.40347222222222223</v>
      </c>
      <c r="T72" s="154">
        <f>INDEX(T56:T71,COUNTA(T56:T71))</f>
        <v>0.42234953703703704</v>
      </c>
      <c r="U72" s="155"/>
      <c r="V72" s="181"/>
      <c r="W72" s="182"/>
      <c r="X72" s="149"/>
      <c r="Y72" s="296"/>
      <c r="Z72" s="297"/>
      <c r="AA72" s="183">
        <f>M72-J72</f>
        <v>-250.82771305947153</v>
      </c>
      <c r="AB72" s="152">
        <f>M72/J72</f>
        <v>0.89966891477621136</v>
      </c>
      <c r="AC72" s="315"/>
    </row>
    <row r="73" spans="1:29" ht="15.75" customHeight="1">
      <c r="A73" s="302" t="s">
        <v>128</v>
      </c>
      <c r="B73" s="120" t="s">
        <v>118</v>
      </c>
      <c r="C73" s="306" t="s">
        <v>129</v>
      </c>
      <c r="D73" s="307"/>
      <c r="E73" s="162">
        <v>21.45</v>
      </c>
      <c r="F73" s="103">
        <v>2436</v>
      </c>
      <c r="G73" s="163">
        <f t="shared" ref="G73:G76" si="18">E73*F73</f>
        <v>52252.2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2950.7402422611058</v>
      </c>
      <c r="N73" s="167">
        <f>M73/L73</f>
        <v>737.68506056527644</v>
      </c>
      <c r="O73" s="169">
        <f>L73-I73</f>
        <v>0</v>
      </c>
      <c r="P73" s="170">
        <f>N73-K73</f>
        <v>-87.314939434723556</v>
      </c>
      <c r="Q73" s="171">
        <f>N73/K73</f>
        <v>0.89416370977609261</v>
      </c>
      <c r="R73" s="308">
        <f>Q89</f>
        <v>0.89324817283831626</v>
      </c>
      <c r="S73" s="172">
        <v>0.25032407407407409</v>
      </c>
      <c r="T73" s="173">
        <v>0.28472222222222221</v>
      </c>
      <c r="U73" s="174"/>
      <c r="V73" s="175">
        <v>49.533333333333296</v>
      </c>
      <c r="W73" s="176"/>
      <c r="X73" s="177"/>
      <c r="Y73" s="311"/>
      <c r="Z73" s="312"/>
      <c r="AA73" s="121">
        <f>M73-J73</f>
        <v>-349.25975773889422</v>
      </c>
      <c r="AB73" s="171">
        <f>M73/J73</f>
        <v>0.89416370977609261</v>
      </c>
      <c r="AC73" s="313">
        <f>AB89</f>
        <v>0.89324817283831626</v>
      </c>
    </row>
    <row r="74" spans="1:29" ht="15.75" customHeight="1">
      <c r="A74" s="303"/>
      <c r="B74" s="106" t="s">
        <v>118</v>
      </c>
      <c r="C74" s="298" t="s">
        <v>130</v>
      </c>
      <c r="D74" s="299"/>
      <c r="E74" s="107">
        <v>22.28</v>
      </c>
      <c r="F74" s="108">
        <v>1367</v>
      </c>
      <c r="G74" s="109">
        <f t="shared" si="18"/>
        <v>30456.760000000002</v>
      </c>
      <c r="H74" s="26"/>
      <c r="I74" s="110">
        <v>5</v>
      </c>
      <c r="J74" s="111">
        <v>3300</v>
      </c>
      <c r="K74" s="112">
        <f t="shared" ref="K74:K76" si="19">J74/I74</f>
        <v>660</v>
      </c>
      <c r="L74" s="113">
        <v>5</v>
      </c>
      <c r="M74" s="111">
        <f>F74/V74*60</f>
        <v>2950.3597122302126</v>
      </c>
      <c r="N74" s="112">
        <f>M74/L74</f>
        <v>590.0719424460425</v>
      </c>
      <c r="O74" s="114">
        <f>L74-I74</f>
        <v>0</v>
      </c>
      <c r="P74" s="115">
        <f>N74-K74</f>
        <v>-69.928057553957501</v>
      </c>
      <c r="Q74" s="116">
        <f>N74/K74</f>
        <v>0.89404839764551891</v>
      </c>
      <c r="R74" s="309"/>
      <c r="S74" s="47">
        <v>0.28833333333333333</v>
      </c>
      <c r="T74" s="48">
        <v>0.30763888888888891</v>
      </c>
      <c r="U74" s="117">
        <v>5.2000000000000135</v>
      </c>
      <c r="V74" s="118">
        <v>27.800000000000029</v>
      </c>
      <c r="W74" s="119"/>
      <c r="X74" s="123"/>
      <c r="Y74" s="300"/>
      <c r="Z74" s="301"/>
      <c r="AA74" s="124">
        <f>M74-J74</f>
        <v>-349.64028776978739</v>
      </c>
      <c r="AB74" s="116">
        <f>M74/J74</f>
        <v>0.89404839764551902</v>
      </c>
      <c r="AC74" s="314"/>
    </row>
    <row r="75" spans="1:29" ht="15.75" customHeight="1">
      <c r="A75" s="303"/>
      <c r="B75" s="106" t="s">
        <v>118</v>
      </c>
      <c r="C75" s="298" t="s">
        <v>131</v>
      </c>
      <c r="D75" s="299"/>
      <c r="E75" s="107">
        <v>17.89</v>
      </c>
      <c r="F75" s="108">
        <v>3179</v>
      </c>
      <c r="G75" s="109">
        <f t="shared" si="18"/>
        <v>56872.310000000005</v>
      </c>
      <c r="H75" s="26"/>
      <c r="I75" s="110">
        <v>4</v>
      </c>
      <c r="J75" s="111">
        <v>3300</v>
      </c>
      <c r="K75" s="112">
        <f t="shared" si="19"/>
        <v>825</v>
      </c>
      <c r="L75" s="113">
        <v>4</v>
      </c>
      <c r="M75" s="111">
        <f>F75/V75*60</f>
        <v>2948.0680061823782</v>
      </c>
      <c r="N75" s="112">
        <f>M75/L75</f>
        <v>737.01700154559455</v>
      </c>
      <c r="O75" s="114">
        <f>L75-I75</f>
        <v>0</v>
      </c>
      <c r="P75" s="115">
        <f>N75-K75</f>
        <v>-87.982998454405447</v>
      </c>
      <c r="Q75" s="116">
        <f>N75/K75</f>
        <v>0.89335394126738732</v>
      </c>
      <c r="R75" s="309"/>
      <c r="S75" s="47">
        <v>0.31131944444444443</v>
      </c>
      <c r="T75" s="48">
        <v>0.35625000000000001</v>
      </c>
      <c r="U75" s="117">
        <v>5.2999999999999492</v>
      </c>
      <c r="V75" s="118">
        <v>64.700000000000045</v>
      </c>
      <c r="W75" s="119"/>
      <c r="X75" s="123"/>
      <c r="Y75" s="300"/>
      <c r="Z75" s="301"/>
      <c r="AA75" s="124">
        <f>M75-J75</f>
        <v>-351.93199381762179</v>
      </c>
      <c r="AB75" s="116">
        <f>M75/J75</f>
        <v>0.89335394126738732</v>
      </c>
      <c r="AC75" s="314"/>
    </row>
    <row r="76" spans="1:29" ht="15.75" customHeight="1">
      <c r="A76" s="303"/>
      <c r="B76" s="106" t="s">
        <v>118</v>
      </c>
      <c r="C76" s="298" t="s">
        <v>133</v>
      </c>
      <c r="D76" s="299"/>
      <c r="E76" s="107">
        <v>16.66</v>
      </c>
      <c r="F76" s="108">
        <v>5282</v>
      </c>
      <c r="G76" s="109">
        <f t="shared" si="18"/>
        <v>87998.12</v>
      </c>
      <c r="H76" s="26"/>
      <c r="I76" s="110">
        <v>4</v>
      </c>
      <c r="J76" s="111">
        <v>3300</v>
      </c>
      <c r="K76" s="112">
        <f t="shared" si="19"/>
        <v>825</v>
      </c>
      <c r="L76" s="113">
        <v>4</v>
      </c>
      <c r="M76" s="111">
        <f>F76/V76*60</f>
        <v>2941.7079207920783</v>
      </c>
      <c r="N76" s="112">
        <f>M76/L76</f>
        <v>735.42698019801958</v>
      </c>
      <c r="O76" s="114">
        <f>L76-I76</f>
        <v>0</v>
      </c>
      <c r="P76" s="115">
        <f>N76-K76</f>
        <v>-89.573019801980422</v>
      </c>
      <c r="Q76" s="116">
        <f>N76/K76</f>
        <v>0.89142664266426619</v>
      </c>
      <c r="R76" s="309"/>
      <c r="S76" s="47">
        <v>0.3599074074074074</v>
      </c>
      <c r="T76" s="48">
        <v>0.43472222222222223</v>
      </c>
      <c r="U76" s="117">
        <v>5.2666666666666373</v>
      </c>
      <c r="V76" s="118">
        <v>107.73333333333336</v>
      </c>
      <c r="W76" s="119"/>
      <c r="X76" s="123"/>
      <c r="Y76" s="300"/>
      <c r="Z76" s="301"/>
      <c r="AA76" s="124">
        <f>M76-J76</f>
        <v>-358.29207920792169</v>
      </c>
      <c r="AB76" s="116">
        <f>M76/J76</f>
        <v>0.89142664266426619</v>
      </c>
      <c r="AC76" s="314"/>
    </row>
    <row r="77" spans="1:29" ht="15.75" customHeight="1">
      <c r="A77" s="304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04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300"/>
      <c r="Z78" s="301"/>
      <c r="AA78" s="124"/>
      <c r="AB78" s="116"/>
      <c r="AC78" s="314"/>
    </row>
    <row r="79" spans="1:29" ht="15.75" customHeight="1">
      <c r="A79" s="304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04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04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300"/>
      <c r="Z81" s="301"/>
      <c r="AA81" s="124"/>
      <c r="AB81" s="116"/>
      <c r="AC81" s="314"/>
    </row>
    <row r="82" spans="1:29" ht="15.75" customHeight="1">
      <c r="A82" s="304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300"/>
      <c r="Z82" s="301"/>
      <c r="AA82" s="124"/>
      <c r="AB82" s="116"/>
      <c r="AC82" s="314"/>
    </row>
    <row r="83" spans="1:29" ht="15.75" customHeight="1">
      <c r="A83" s="304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300"/>
      <c r="Z83" s="301"/>
      <c r="AA83" s="124"/>
      <c r="AB83" s="116"/>
      <c r="AC83" s="314"/>
    </row>
    <row r="84" spans="1:29" ht="15.75" customHeight="1">
      <c r="A84" s="304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300"/>
      <c r="Z84" s="301"/>
      <c r="AA84" s="124"/>
      <c r="AB84" s="116"/>
      <c r="AC84" s="314"/>
    </row>
    <row r="85" spans="1:29" ht="15.75" customHeight="1">
      <c r="A85" s="304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300"/>
      <c r="Z85" s="301"/>
      <c r="AA85" s="124"/>
      <c r="AB85" s="116"/>
      <c r="AC85" s="314"/>
    </row>
    <row r="86" spans="1:29" ht="15.75" customHeight="1">
      <c r="A86" s="304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300"/>
      <c r="Z86" s="301"/>
      <c r="AA86" s="124"/>
      <c r="AB86" s="116"/>
      <c r="AC86" s="314"/>
    </row>
    <row r="87" spans="1:29" ht="15.75" customHeight="1">
      <c r="A87" s="304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300"/>
      <c r="Z87" s="301"/>
      <c r="AA87" s="124"/>
      <c r="AB87" s="116"/>
      <c r="AC87" s="314"/>
    </row>
    <row r="88" spans="1:29" ht="15.75" customHeight="1">
      <c r="A88" s="304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05"/>
      <c r="B89" s="144" t="s">
        <v>124</v>
      </c>
      <c r="C89" s="295"/>
      <c r="D89" s="295"/>
      <c r="E89" s="145"/>
      <c r="F89" s="105"/>
      <c r="G89" s="146"/>
      <c r="H89" s="75"/>
      <c r="I89" s="147">
        <f t="shared" ref="I89:J89" si="20">AVERAGE(I73:I88)</f>
        <v>4.25</v>
      </c>
      <c r="J89" s="148">
        <f t="shared" si="20"/>
        <v>3300</v>
      </c>
      <c r="K89" s="149">
        <f t="shared" ref="K89" si="21">J89/I89</f>
        <v>776.47058823529414</v>
      </c>
      <c r="L89" s="147">
        <f t="shared" ref="L89:M89" si="22">AVERAGE(L73:L88)</f>
        <v>4.25</v>
      </c>
      <c r="M89" s="148">
        <f t="shared" si="22"/>
        <v>2947.7189703664435</v>
      </c>
      <c r="N89" s="149">
        <f>M89/L89</f>
        <v>693.58093420386911</v>
      </c>
      <c r="O89" s="150">
        <f>L89-I89</f>
        <v>0</v>
      </c>
      <c r="P89" s="151">
        <f>N89-K89</f>
        <v>-82.889654031425039</v>
      </c>
      <c r="Q89" s="152">
        <f>N89/K89</f>
        <v>0.89324817283831626</v>
      </c>
      <c r="R89" s="310"/>
      <c r="S89" s="153">
        <f>S73</f>
        <v>0.25032407407407409</v>
      </c>
      <c r="T89" s="154">
        <f>INDEX(T73:T88,COUNTA(T73:T88))</f>
        <v>0.43472222222222223</v>
      </c>
      <c r="U89" s="155"/>
      <c r="V89" s="181"/>
      <c r="W89" s="105"/>
      <c r="X89" s="75"/>
      <c r="Y89" s="296"/>
      <c r="Z89" s="297"/>
      <c r="AA89" s="183">
        <f>M89-J89</f>
        <v>-352.2810296335565</v>
      </c>
      <c r="AB89" s="152">
        <f>M89/J89</f>
        <v>0.89324817283831626</v>
      </c>
      <c r="AC89" s="315"/>
    </row>
    <row r="90" spans="1:29" ht="15.75" customHeight="1">
      <c r="A90" s="316" t="s">
        <v>72</v>
      </c>
      <c r="B90" s="120" t="s">
        <v>118</v>
      </c>
      <c r="C90" s="306" t="s">
        <v>134</v>
      </c>
      <c r="D90" s="307"/>
      <c r="E90" s="162">
        <v>18.18</v>
      </c>
      <c r="F90" s="103">
        <v>1579</v>
      </c>
      <c r="G90" s="163">
        <f t="shared" ref="G90:G93" si="23">E90*F90</f>
        <v>28706.22</v>
      </c>
      <c r="H90" s="164"/>
      <c r="I90" s="165">
        <v>3</v>
      </c>
      <c r="J90" s="166">
        <v>3600</v>
      </c>
      <c r="K90" s="167">
        <f>J90/I90</f>
        <v>1200</v>
      </c>
      <c r="L90" s="168">
        <v>3</v>
      </c>
      <c r="M90" s="166">
        <f>F90/V90*60</f>
        <v>3114.7397260273947</v>
      </c>
      <c r="N90" s="167">
        <f>M90/L90</f>
        <v>1038.2465753424649</v>
      </c>
      <c r="O90" s="169">
        <f>L90-I90</f>
        <v>0</v>
      </c>
      <c r="P90" s="170">
        <f>N90-K90</f>
        <v>-161.75342465753511</v>
      </c>
      <c r="Q90" s="171">
        <f>N90/K90</f>
        <v>0.86520547945205406</v>
      </c>
      <c r="R90" s="308">
        <f>Q106</f>
        <v>0.8709675716353289</v>
      </c>
      <c r="S90" s="172">
        <v>0.16666666666666666</v>
      </c>
      <c r="T90" s="173">
        <v>0.18778935185185186</v>
      </c>
      <c r="U90" s="174"/>
      <c r="V90" s="175">
        <v>30.416666666666693</v>
      </c>
      <c r="W90" s="176"/>
      <c r="X90" s="177"/>
      <c r="Y90" s="311"/>
      <c r="Z90" s="312"/>
      <c r="AA90" s="121">
        <f>M90-J90</f>
        <v>-485.26027397260532</v>
      </c>
      <c r="AB90" s="171">
        <f>M90/J90</f>
        <v>0.86520547945205406</v>
      </c>
      <c r="AC90" s="313">
        <f>AB106</f>
        <v>0.87096757163532879</v>
      </c>
    </row>
    <row r="91" spans="1:29" ht="15.75" customHeight="1">
      <c r="A91" s="317"/>
      <c r="B91" s="106" t="s">
        <v>118</v>
      </c>
      <c r="C91" s="298" t="s">
        <v>135</v>
      </c>
      <c r="D91" s="299"/>
      <c r="E91" s="107">
        <v>14.03</v>
      </c>
      <c r="F91" s="108">
        <v>4935</v>
      </c>
      <c r="G91" s="109">
        <f t="shared" si="23"/>
        <v>69238.05</v>
      </c>
      <c r="H91" s="26"/>
      <c r="I91" s="110">
        <v>3</v>
      </c>
      <c r="J91" s="111">
        <v>3000</v>
      </c>
      <c r="K91" s="112">
        <f t="shared" ref="K91:K127" si="24">J91/I91</f>
        <v>1000</v>
      </c>
      <c r="L91" s="113">
        <v>3</v>
      </c>
      <c r="M91" s="111">
        <f>F91/V91*60</f>
        <v>2681.6603773584911</v>
      </c>
      <c r="N91" s="112">
        <f>M91/L91</f>
        <v>893.88679245283038</v>
      </c>
      <c r="O91" s="114">
        <f>L91-I91</f>
        <v>0</v>
      </c>
      <c r="P91" s="115">
        <f>N91-K91</f>
        <v>-106.11320754716962</v>
      </c>
      <c r="Q91" s="116">
        <f>N91/K91</f>
        <v>0.89388679245283043</v>
      </c>
      <c r="R91" s="309"/>
      <c r="S91" s="47">
        <v>0.19791666666666666</v>
      </c>
      <c r="T91" s="48">
        <v>0.27459490740740738</v>
      </c>
      <c r="U91" s="117">
        <v>14.583333333333307</v>
      </c>
      <c r="V91" s="118">
        <v>110.41666666666664</v>
      </c>
      <c r="W91" s="119"/>
      <c r="X91" s="123"/>
      <c r="Y91" s="300"/>
      <c r="Z91" s="301"/>
      <c r="AA91" s="124">
        <f>M91-J91</f>
        <v>-318.33962264150887</v>
      </c>
      <c r="AB91" s="116">
        <f>M91/J91</f>
        <v>0.89388679245283043</v>
      </c>
      <c r="AC91" s="314"/>
    </row>
    <row r="92" spans="1:29" ht="15.75" customHeight="1">
      <c r="A92" s="317"/>
      <c r="B92" s="106" t="s">
        <v>118</v>
      </c>
      <c r="C92" s="298" t="s">
        <v>136</v>
      </c>
      <c r="D92" s="299"/>
      <c r="E92" s="107">
        <v>18.18</v>
      </c>
      <c r="F92" s="108">
        <v>2549</v>
      </c>
      <c r="G92" s="109">
        <f t="shared" si="23"/>
        <v>46340.82</v>
      </c>
      <c r="H92" s="26"/>
      <c r="I92" s="110">
        <v>3</v>
      </c>
      <c r="J92" s="111">
        <v>3600</v>
      </c>
      <c r="K92" s="112">
        <f t="shared" si="24"/>
        <v>1200</v>
      </c>
      <c r="L92" s="113">
        <v>3</v>
      </c>
      <c r="M92" s="111">
        <f>F92/V92*60</f>
        <v>3111.6988809766067</v>
      </c>
      <c r="N92" s="112">
        <f>M92/L92</f>
        <v>1037.2329603255355</v>
      </c>
      <c r="O92" s="114">
        <f>L92-I92</f>
        <v>0</v>
      </c>
      <c r="P92" s="115">
        <f>N92-K92</f>
        <v>-162.76703967446451</v>
      </c>
      <c r="Q92" s="116">
        <f>N92/K92</f>
        <v>0.86436080027127959</v>
      </c>
      <c r="R92" s="309"/>
      <c r="S92" s="47">
        <v>0.28472222222222227</v>
      </c>
      <c r="T92" s="48">
        <v>0.31885416666666666</v>
      </c>
      <c r="U92" s="117">
        <v>14.583333333333428</v>
      </c>
      <c r="V92" s="118">
        <v>49.149999999999928</v>
      </c>
      <c r="W92" s="119"/>
      <c r="X92" s="123"/>
      <c r="Y92" s="300"/>
      <c r="Z92" s="301"/>
      <c r="AA92" s="124">
        <f>M92-J92</f>
        <v>-488.30111902339331</v>
      </c>
      <c r="AB92" s="116">
        <f>M92/J92</f>
        <v>0.86436080027127959</v>
      </c>
      <c r="AC92" s="314"/>
    </row>
    <row r="93" spans="1:29" ht="15.75" customHeight="1">
      <c r="A93" s="317"/>
      <c r="B93" s="106" t="s">
        <v>118</v>
      </c>
      <c r="C93" s="298" t="s">
        <v>137</v>
      </c>
      <c r="D93" s="299"/>
      <c r="E93" s="107">
        <v>14.28</v>
      </c>
      <c r="F93" s="108">
        <v>6474</v>
      </c>
      <c r="G93" s="109">
        <f t="shared" si="23"/>
        <v>92448.72</v>
      </c>
      <c r="H93" s="26"/>
      <c r="I93" s="110">
        <v>3</v>
      </c>
      <c r="J93" s="111">
        <v>3600</v>
      </c>
      <c r="K93" s="112">
        <f t="shared" si="24"/>
        <v>1200</v>
      </c>
      <c r="L93" s="113">
        <v>3</v>
      </c>
      <c r="M93" s="111">
        <f>F93/V93*60</f>
        <v>3111.2535042050458</v>
      </c>
      <c r="N93" s="112">
        <f>M93/L93</f>
        <v>1037.084501401682</v>
      </c>
      <c r="O93" s="114">
        <f>L93-I93</f>
        <v>0</v>
      </c>
      <c r="P93" s="115">
        <f>N93-K93</f>
        <v>-162.91549859831798</v>
      </c>
      <c r="Q93" s="116">
        <f>N93/K93</f>
        <v>0.86423708450140169</v>
      </c>
      <c r="R93" s="309"/>
      <c r="S93" s="47">
        <v>0.32927083333333335</v>
      </c>
      <c r="T93" s="48">
        <v>0.41597222222222224</v>
      </c>
      <c r="U93" s="117">
        <v>15.000000000000027</v>
      </c>
      <c r="V93" s="118">
        <v>124.85000000000001</v>
      </c>
      <c r="W93" s="119"/>
      <c r="X93" s="123"/>
      <c r="Y93" s="300"/>
      <c r="Z93" s="301"/>
      <c r="AA93" s="124">
        <f>M93-J93</f>
        <v>-488.74649579495417</v>
      </c>
      <c r="AB93" s="116">
        <f>M93/J93</f>
        <v>0.86423708450140158</v>
      </c>
      <c r="AC93" s="314"/>
    </row>
    <row r="94" spans="1:29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300"/>
      <c r="Z95" s="301"/>
      <c r="AA95" s="124"/>
      <c r="AB95" s="116"/>
      <c r="AC95" s="314"/>
    </row>
    <row r="96" spans="1:29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23"/>
      <c r="Y98" s="300"/>
      <c r="Z98" s="301"/>
      <c r="AA98" s="124"/>
      <c r="AB98" s="116"/>
      <c r="AC98" s="314"/>
    </row>
    <row r="99" spans="1:29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23"/>
      <c r="Y99" s="300"/>
      <c r="Z99" s="301"/>
      <c r="AA99" s="124"/>
      <c r="AB99" s="116"/>
      <c r="AC99" s="314"/>
    </row>
    <row r="100" spans="1:29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17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18"/>
      <c r="B106" s="144" t="s">
        <v>124</v>
      </c>
      <c r="C106" s="295"/>
      <c r="D106" s="295"/>
      <c r="E106" s="145"/>
      <c r="F106" s="105"/>
      <c r="G106" s="146"/>
      <c r="H106" s="75"/>
      <c r="I106" s="147">
        <f t="shared" ref="I106:J106" si="25">AVERAGE(I90:I105)</f>
        <v>3</v>
      </c>
      <c r="J106" s="148">
        <f t="shared" si="25"/>
        <v>3450</v>
      </c>
      <c r="K106" s="149">
        <f t="shared" ref="K106" si="26">J106/I106</f>
        <v>1150</v>
      </c>
      <c r="L106" s="147">
        <f t="shared" ref="L106:M106" si="27">AVERAGE(L90:L105)</f>
        <v>3</v>
      </c>
      <c r="M106" s="148">
        <f t="shared" si="27"/>
        <v>3004.8381221418845</v>
      </c>
      <c r="N106" s="149">
        <f>M106/L106</f>
        <v>1001.6127073806282</v>
      </c>
      <c r="O106" s="150">
        <f>L106-I106</f>
        <v>0</v>
      </c>
      <c r="P106" s="151">
        <f>N106-K106</f>
        <v>-148.38729261937181</v>
      </c>
      <c r="Q106" s="152">
        <f>N106/K106</f>
        <v>0.8709675716353289</v>
      </c>
      <c r="R106" s="310"/>
      <c r="S106" s="153">
        <f>S90</f>
        <v>0.16666666666666666</v>
      </c>
      <c r="T106" s="154">
        <f>INDEX(T90:T105,COUNTA(T90:T105))</f>
        <v>0.41597222222222224</v>
      </c>
      <c r="U106" s="155"/>
      <c r="V106" s="181"/>
      <c r="W106" s="105"/>
      <c r="X106" s="75"/>
      <c r="Y106" s="296"/>
      <c r="Z106" s="297"/>
      <c r="AA106" s="183">
        <f>M106-J106</f>
        <v>-445.16187785811553</v>
      </c>
      <c r="AB106" s="152">
        <f>M106/J106</f>
        <v>0.87096757163532879</v>
      </c>
      <c r="AC106" s="315"/>
    </row>
    <row r="107" spans="1:29" ht="15.75" customHeight="1">
      <c r="A107" s="302" t="s">
        <v>79</v>
      </c>
      <c r="B107" s="120" t="s">
        <v>118</v>
      </c>
      <c r="C107" s="306" t="s">
        <v>138</v>
      </c>
      <c r="D107" s="307"/>
      <c r="E107" s="162">
        <v>25.45</v>
      </c>
      <c r="F107" s="103">
        <v>1157</v>
      </c>
      <c r="G107" s="163">
        <f t="shared" ref="G107:G110" si="28">E107*F107</f>
        <v>29445.649999999998</v>
      </c>
      <c r="H107" s="164"/>
      <c r="I107" s="165">
        <v>4</v>
      </c>
      <c r="J107" s="166">
        <v>3300</v>
      </c>
      <c r="K107" s="167">
        <f>J107/I107</f>
        <v>825</v>
      </c>
      <c r="L107" s="168">
        <v>4</v>
      </c>
      <c r="M107" s="166">
        <f>F107/V107*60</f>
        <v>2918.8507358093889</v>
      </c>
      <c r="N107" s="167">
        <f>M107/L107</f>
        <v>729.71268395234722</v>
      </c>
      <c r="O107" s="169">
        <f>L107-I107</f>
        <v>0</v>
      </c>
      <c r="P107" s="170">
        <f>N107-K107</f>
        <v>-95.28731604765278</v>
      </c>
      <c r="Q107" s="171">
        <f>N107/K107</f>
        <v>0.88450022297254205</v>
      </c>
      <c r="R107" s="308">
        <f>Q123</f>
        <v>0.88714082969269525</v>
      </c>
      <c r="S107" s="172">
        <v>0.25015046296296295</v>
      </c>
      <c r="T107" s="173">
        <v>0.26666666666666666</v>
      </c>
      <c r="U107" s="174"/>
      <c r="V107" s="175">
        <v>23.783333333333346</v>
      </c>
      <c r="W107" s="173"/>
      <c r="X107" s="184"/>
      <c r="Y107" s="311"/>
      <c r="Z107" s="312"/>
      <c r="AA107" s="121">
        <f>M107-J107</f>
        <v>-381.14926419061112</v>
      </c>
      <c r="AB107" s="171">
        <f>M107/J107</f>
        <v>0.88450022297254205</v>
      </c>
      <c r="AC107" s="313">
        <f>AB123</f>
        <v>0.88714082969269525</v>
      </c>
    </row>
    <row r="108" spans="1:29" ht="15.75" customHeight="1">
      <c r="A108" s="303"/>
      <c r="B108" s="106" t="s">
        <v>118</v>
      </c>
      <c r="C108" s="298" t="s">
        <v>139</v>
      </c>
      <c r="D108" s="299"/>
      <c r="E108" s="107">
        <v>25.03</v>
      </c>
      <c r="F108" s="108">
        <v>1827</v>
      </c>
      <c r="G108" s="109">
        <f t="shared" si="28"/>
        <v>45729.810000000005</v>
      </c>
      <c r="H108" s="26"/>
      <c r="I108" s="110">
        <v>4</v>
      </c>
      <c r="J108" s="111">
        <v>3300</v>
      </c>
      <c r="K108" s="112">
        <f t="shared" si="24"/>
        <v>825</v>
      </c>
      <c r="L108" s="113">
        <v>4</v>
      </c>
      <c r="M108" s="111">
        <f>F108/V108*60</f>
        <v>2919.3075898801635</v>
      </c>
      <c r="N108" s="112">
        <f>M108/L108</f>
        <v>729.82689747004088</v>
      </c>
      <c r="O108" s="114">
        <f>L108-I108</f>
        <v>0</v>
      </c>
      <c r="P108" s="115">
        <f>N108-K108</f>
        <v>-95.173102529959124</v>
      </c>
      <c r="Q108" s="116">
        <f>N108/K108</f>
        <v>0.8846386636000495</v>
      </c>
      <c r="R108" s="309"/>
      <c r="S108" s="47">
        <v>0.27739583333333334</v>
      </c>
      <c r="T108" s="48">
        <v>0.3034722222222222</v>
      </c>
      <c r="U108" s="117">
        <v>15.450000000000017</v>
      </c>
      <c r="V108" s="118">
        <v>37.549999999999955</v>
      </c>
      <c r="W108" s="119"/>
      <c r="X108" s="13"/>
      <c r="Y108" s="300"/>
      <c r="Z108" s="301"/>
      <c r="AA108" s="124">
        <f>M108-J108</f>
        <v>-380.6924101198365</v>
      </c>
      <c r="AB108" s="116">
        <f>M108/J108</f>
        <v>0.8846386636000495</v>
      </c>
      <c r="AC108" s="314"/>
    </row>
    <row r="109" spans="1:29" ht="15.75" customHeight="1">
      <c r="A109" s="303"/>
      <c r="B109" s="106" t="s">
        <v>118</v>
      </c>
      <c r="C109" s="298" t="s">
        <v>140</v>
      </c>
      <c r="D109" s="299"/>
      <c r="E109" s="107">
        <v>24.82</v>
      </c>
      <c r="F109" s="108">
        <v>2027</v>
      </c>
      <c r="G109" s="109">
        <f t="shared" si="28"/>
        <v>50310.14</v>
      </c>
      <c r="H109" s="26"/>
      <c r="I109" s="110">
        <v>4</v>
      </c>
      <c r="J109" s="111">
        <v>3300</v>
      </c>
      <c r="K109" s="112">
        <f t="shared" si="24"/>
        <v>825</v>
      </c>
      <c r="L109" s="113">
        <v>4</v>
      </c>
      <c r="M109" s="111">
        <f>F109/V109*60</f>
        <v>2920.0480192076807</v>
      </c>
      <c r="N109" s="112">
        <f>M109/L109</f>
        <v>730.01200480192017</v>
      </c>
      <c r="O109" s="114">
        <f>L109-I109</f>
        <v>0</v>
      </c>
      <c r="P109" s="115">
        <f>N109-K109</f>
        <v>-94.98799519807983</v>
      </c>
      <c r="Q109" s="116">
        <f>N109/K109</f>
        <v>0.88486303612353956</v>
      </c>
      <c r="R109" s="309"/>
      <c r="S109" s="47">
        <v>0.31413194444444442</v>
      </c>
      <c r="T109" s="48">
        <v>0.34305555555555556</v>
      </c>
      <c r="U109" s="117">
        <v>15.350000000000001</v>
      </c>
      <c r="V109" s="118">
        <v>41.650000000000034</v>
      </c>
      <c r="W109" s="119"/>
      <c r="X109" s="13"/>
      <c r="Y109" s="300"/>
      <c r="Z109" s="301"/>
      <c r="AA109" s="124">
        <f>M109-J109</f>
        <v>-379.95198079231932</v>
      </c>
      <c r="AB109" s="116">
        <f>M109/J109</f>
        <v>0.88486303612353956</v>
      </c>
      <c r="AC109" s="314"/>
    </row>
    <row r="110" spans="1:29" ht="15.75" customHeight="1">
      <c r="A110" s="303"/>
      <c r="B110" s="106" t="s">
        <v>118</v>
      </c>
      <c r="C110" s="298" t="s">
        <v>141</v>
      </c>
      <c r="D110" s="299"/>
      <c r="E110" s="107">
        <v>30</v>
      </c>
      <c r="F110" s="108">
        <v>3479</v>
      </c>
      <c r="G110" s="109">
        <f t="shared" si="28"/>
        <v>104370</v>
      </c>
      <c r="H110" s="26"/>
      <c r="I110" s="110">
        <v>3</v>
      </c>
      <c r="J110" s="111">
        <v>3000</v>
      </c>
      <c r="K110" s="112">
        <f t="shared" si="24"/>
        <v>1000</v>
      </c>
      <c r="L110" s="113">
        <v>3</v>
      </c>
      <c r="M110" s="111">
        <f>F110/V110*60</f>
        <v>2685.9103581385361</v>
      </c>
      <c r="N110" s="112">
        <f>M110/L110</f>
        <v>895.30345271284534</v>
      </c>
      <c r="O110" s="114">
        <f>L110-I110</f>
        <v>0</v>
      </c>
      <c r="P110" s="115">
        <f>N110-K110</f>
        <v>-104.69654728715466</v>
      </c>
      <c r="Q110" s="116">
        <f>N110/K110</f>
        <v>0.89530345271284539</v>
      </c>
      <c r="R110" s="309"/>
      <c r="S110" s="47">
        <v>0.35366898148148146</v>
      </c>
      <c r="T110" s="48">
        <v>0.40763888888888888</v>
      </c>
      <c r="U110" s="117">
        <v>15.283333333333298</v>
      </c>
      <c r="V110" s="118">
        <v>77.716666666666697</v>
      </c>
      <c r="W110" s="119"/>
      <c r="X110" s="123"/>
      <c r="Y110" s="300"/>
      <c r="Z110" s="301"/>
      <c r="AA110" s="124">
        <f>M110-J110</f>
        <v>-314.08964186146386</v>
      </c>
      <c r="AB110" s="116">
        <f>M110/J110</f>
        <v>0.89530345271284539</v>
      </c>
      <c r="AC110" s="314"/>
    </row>
    <row r="111" spans="1:29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50"/>
      <c r="Y112" s="300"/>
      <c r="Z112" s="301"/>
      <c r="AA112" s="124"/>
      <c r="AB112" s="116"/>
      <c r="AC112" s="314"/>
    </row>
    <row r="113" spans="1:29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34"/>
      <c r="X115" s="135"/>
      <c r="Y115" s="300"/>
      <c r="Z115" s="301"/>
      <c r="AA115" s="124"/>
      <c r="AB115" s="116"/>
      <c r="AC115" s="314"/>
    </row>
    <row r="116" spans="1:29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34"/>
      <c r="X116" s="135"/>
      <c r="Y116" s="300"/>
      <c r="Z116" s="301"/>
      <c r="AA116" s="124"/>
      <c r="AB116" s="116"/>
      <c r="AC116" s="314"/>
    </row>
    <row r="117" spans="1:29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34"/>
      <c r="X117" s="135"/>
      <c r="Y117" s="300"/>
      <c r="Z117" s="301"/>
      <c r="AA117" s="124"/>
      <c r="AB117" s="116"/>
      <c r="AC117" s="314"/>
    </row>
    <row r="118" spans="1:29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34"/>
      <c r="X118" s="135"/>
      <c r="Y118" s="300"/>
      <c r="Z118" s="301"/>
      <c r="AA118" s="124"/>
      <c r="AB118" s="116"/>
      <c r="AC118" s="314"/>
    </row>
    <row r="119" spans="1:29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34"/>
      <c r="X119" s="135"/>
      <c r="Y119" s="300"/>
      <c r="Z119" s="301"/>
      <c r="AA119" s="124"/>
      <c r="AB119" s="116"/>
      <c r="AC119" s="314"/>
    </row>
    <row r="120" spans="1:29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34"/>
      <c r="X120" s="135"/>
      <c r="Y120" s="300"/>
      <c r="Z120" s="301"/>
      <c r="AA120" s="124"/>
      <c r="AB120" s="116"/>
      <c r="AC120" s="314"/>
    </row>
    <row r="121" spans="1:29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34"/>
      <c r="X121" s="135"/>
      <c r="Y121" s="300"/>
      <c r="Z121" s="301"/>
      <c r="AA121" s="124"/>
      <c r="AB121" s="116"/>
      <c r="AC121" s="314"/>
    </row>
    <row r="122" spans="1:29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29">AVERAGE(I107:I122)</f>
        <v>3.75</v>
      </c>
      <c r="J123" s="148">
        <f t="shared" si="29"/>
        <v>3225</v>
      </c>
      <c r="K123" s="149">
        <f t="shared" ref="K123" si="30">J123/I123</f>
        <v>860</v>
      </c>
      <c r="L123" s="147">
        <f t="shared" ref="L123:M123" si="31">AVERAGE(L107:L122)</f>
        <v>3.75</v>
      </c>
      <c r="M123" s="148">
        <f t="shared" si="31"/>
        <v>2861.0291757589421</v>
      </c>
      <c r="N123" s="149">
        <f>M123/L123</f>
        <v>762.94111353571793</v>
      </c>
      <c r="O123" s="150">
        <f>L123-I123</f>
        <v>0</v>
      </c>
      <c r="P123" s="151">
        <f>N123-K123</f>
        <v>-97.058886464282068</v>
      </c>
      <c r="Q123" s="152">
        <f>N123/K123</f>
        <v>0.88714082969269525</v>
      </c>
      <c r="R123" s="310"/>
      <c r="S123" s="153">
        <f>S107</f>
        <v>0.25015046296296295</v>
      </c>
      <c r="T123" s="154">
        <f>INDEX(T107:T122,COUNTA(T107:T122))</f>
        <v>0.40763888888888888</v>
      </c>
      <c r="U123" s="155"/>
      <c r="V123" s="181"/>
      <c r="W123" s="182"/>
      <c r="X123" s="149"/>
      <c r="Y123" s="296"/>
      <c r="Z123" s="297"/>
      <c r="AA123" s="183">
        <f>M123-J123</f>
        <v>-363.97082424105793</v>
      </c>
      <c r="AB123" s="152">
        <f>M123/J123</f>
        <v>0.88714082969269525</v>
      </c>
      <c r="AC123" s="315"/>
    </row>
    <row r="124" spans="1:29" ht="15.75" customHeight="1">
      <c r="A124" s="316" t="s">
        <v>142</v>
      </c>
      <c r="B124" s="120" t="s">
        <v>116</v>
      </c>
      <c r="C124" s="306" t="s">
        <v>143</v>
      </c>
      <c r="D124" s="307"/>
      <c r="E124" s="162">
        <v>25.64</v>
      </c>
      <c r="F124" s="103">
        <v>1706</v>
      </c>
      <c r="G124" s="163">
        <f t="shared" ref="G124:G127" si="32">E124*F124</f>
        <v>43741.840000000004</v>
      </c>
      <c r="H124" s="164"/>
      <c r="I124" s="165">
        <v>11</v>
      </c>
      <c r="J124" s="166">
        <v>3600</v>
      </c>
      <c r="K124" s="167">
        <f>J124/I124</f>
        <v>327.27272727272725</v>
      </c>
      <c r="L124" s="168">
        <v>11</v>
      </c>
      <c r="M124" s="166">
        <f>F124/V124*60</f>
        <v>3146.3114754098492</v>
      </c>
      <c r="N124" s="167">
        <f>M124/L124</f>
        <v>286.02831594634995</v>
      </c>
      <c r="O124" s="169">
        <f>L124-I124</f>
        <v>0</v>
      </c>
      <c r="P124" s="170">
        <f>N124-K124</f>
        <v>-41.244411326377303</v>
      </c>
      <c r="Q124" s="171">
        <f>N124/K124</f>
        <v>0.87397540983606936</v>
      </c>
      <c r="R124" s="308">
        <f>Q140</f>
        <v>0.86724972833918801</v>
      </c>
      <c r="S124" s="172">
        <v>0.70865740740740746</v>
      </c>
      <c r="T124" s="173">
        <v>0.73124999999999996</v>
      </c>
      <c r="U124" s="174"/>
      <c r="V124" s="175">
        <v>32.533333333333196</v>
      </c>
      <c r="W124" s="173"/>
      <c r="X124" s="184"/>
      <c r="Y124" s="311"/>
      <c r="Z124" s="312"/>
      <c r="AA124" s="121">
        <f>M124-J124</f>
        <v>-453.68852459015079</v>
      </c>
      <c r="AB124" s="171">
        <f>M124/J124</f>
        <v>0.87397540983606925</v>
      </c>
      <c r="AC124" s="313">
        <f>AB140</f>
        <v>0.86724972833918801</v>
      </c>
    </row>
    <row r="125" spans="1:29" ht="15.75" customHeight="1">
      <c r="A125" s="317"/>
      <c r="B125" s="106" t="s">
        <v>116</v>
      </c>
      <c r="C125" s="298" t="s">
        <v>144</v>
      </c>
      <c r="D125" s="299"/>
      <c r="E125" s="107">
        <v>29.52</v>
      </c>
      <c r="F125" s="108">
        <v>2175</v>
      </c>
      <c r="G125" s="109">
        <f t="shared" si="32"/>
        <v>64206</v>
      </c>
      <c r="H125" s="26"/>
      <c r="I125" s="110">
        <v>17</v>
      </c>
      <c r="J125" s="111">
        <v>3600</v>
      </c>
      <c r="K125" s="112">
        <f t="shared" si="24"/>
        <v>211.76470588235293</v>
      </c>
      <c r="L125" s="113">
        <v>17</v>
      </c>
      <c r="M125" s="111">
        <f>F125/V125*60</f>
        <v>3117.0382165605142</v>
      </c>
      <c r="N125" s="112">
        <f>M125/L125</f>
        <v>183.35518920944202</v>
      </c>
      <c r="O125" s="114">
        <f>L125-I125</f>
        <v>0</v>
      </c>
      <c r="P125" s="115">
        <f>N125-K125</f>
        <v>-28.409516672910911</v>
      </c>
      <c r="Q125" s="116">
        <f>N125/K125</f>
        <v>0.86584394904458739</v>
      </c>
      <c r="R125" s="309"/>
      <c r="S125" s="47">
        <v>0.73481481481481481</v>
      </c>
      <c r="T125" s="48">
        <v>0.76388888888888884</v>
      </c>
      <c r="U125" s="117">
        <v>5.1333333333333897</v>
      </c>
      <c r="V125" s="118">
        <v>41.866666666666603</v>
      </c>
      <c r="W125" s="119"/>
      <c r="X125" s="13"/>
      <c r="Y125" s="300"/>
      <c r="Z125" s="301"/>
      <c r="AA125" s="124">
        <f>M125-J125</f>
        <v>-482.96178343948577</v>
      </c>
      <c r="AB125" s="116">
        <f>M125/J125</f>
        <v>0.86584394904458728</v>
      </c>
      <c r="AC125" s="314"/>
    </row>
    <row r="126" spans="1:29" ht="15.75" customHeight="1">
      <c r="A126" s="317"/>
      <c r="B126" s="106" t="s">
        <v>116</v>
      </c>
      <c r="C126" s="298" t="s">
        <v>145</v>
      </c>
      <c r="D126" s="299"/>
      <c r="E126" s="107">
        <v>29.85</v>
      </c>
      <c r="F126" s="108">
        <v>2224</v>
      </c>
      <c r="G126" s="109">
        <f t="shared" si="32"/>
        <v>66386.400000000009</v>
      </c>
      <c r="H126" s="26"/>
      <c r="I126" s="110">
        <v>17</v>
      </c>
      <c r="J126" s="111">
        <v>3600</v>
      </c>
      <c r="K126" s="112">
        <f t="shared" si="24"/>
        <v>211.76470588235293</v>
      </c>
      <c r="L126" s="113">
        <v>17</v>
      </c>
      <c r="M126" s="111">
        <f>F126/V126*60</f>
        <v>3116.5434021019792</v>
      </c>
      <c r="N126" s="112">
        <f>M126/L126</f>
        <v>183.326082476587</v>
      </c>
      <c r="O126" s="114">
        <f>L126-I126</f>
        <v>0</v>
      </c>
      <c r="P126" s="115">
        <f>N126-K126</f>
        <v>-28.438623405765924</v>
      </c>
      <c r="Q126" s="116">
        <f>N126/K126</f>
        <v>0.8657065005838831</v>
      </c>
      <c r="R126" s="309"/>
      <c r="S126" s="47">
        <v>0.76748842592592592</v>
      </c>
      <c r="T126" s="48">
        <v>0.79722222222222228</v>
      </c>
      <c r="U126" s="117">
        <v>5.1833333333333975</v>
      </c>
      <c r="V126" s="118">
        <v>42.816666666666748</v>
      </c>
      <c r="W126" s="119"/>
      <c r="X126" s="13"/>
      <c r="Y126" s="300"/>
      <c r="Z126" s="301"/>
      <c r="AA126" s="124">
        <f>M126-J126</f>
        <v>-483.45659789802085</v>
      </c>
      <c r="AB126" s="116">
        <f>M126/J126</f>
        <v>0.8657065005838831</v>
      </c>
      <c r="AC126" s="314"/>
    </row>
    <row r="127" spans="1:29" ht="15.75" customHeight="1">
      <c r="A127" s="317"/>
      <c r="B127" s="106" t="s">
        <v>118</v>
      </c>
      <c r="C127" s="298" t="s">
        <v>146</v>
      </c>
      <c r="D127" s="299"/>
      <c r="E127" s="107">
        <v>28.57</v>
      </c>
      <c r="F127" s="108">
        <v>2163</v>
      </c>
      <c r="G127" s="109">
        <f t="shared" si="32"/>
        <v>61796.91</v>
      </c>
      <c r="H127" s="26"/>
      <c r="I127" s="110">
        <v>12</v>
      </c>
      <c r="J127" s="111">
        <v>3600</v>
      </c>
      <c r="K127" s="112">
        <f t="shared" si="24"/>
        <v>300</v>
      </c>
      <c r="L127" s="113">
        <v>12</v>
      </c>
      <c r="M127" s="111">
        <f>F127/V127*60</f>
        <v>3108.5029940119662</v>
      </c>
      <c r="N127" s="112">
        <f>M127/L127</f>
        <v>259.04191616766383</v>
      </c>
      <c r="O127" s="114">
        <f>L127-I127</f>
        <v>0</v>
      </c>
      <c r="P127" s="115">
        <f>N127-K127</f>
        <v>-40.958083832336172</v>
      </c>
      <c r="Q127" s="116">
        <f>N127/K127</f>
        <v>0.86347305389221274</v>
      </c>
      <c r="R127" s="309"/>
      <c r="S127" s="47">
        <v>0.80086805555555551</v>
      </c>
      <c r="T127" s="48">
        <v>0.82986111111111116</v>
      </c>
      <c r="U127" s="117">
        <v>5.2499999999998614</v>
      </c>
      <c r="V127" s="118">
        <v>41.750000000000128</v>
      </c>
      <c r="W127" s="119"/>
      <c r="X127" s="123"/>
      <c r="Y127" s="300"/>
      <c r="Z127" s="301"/>
      <c r="AA127" s="124">
        <f>M127-J127</f>
        <v>-491.49700598803383</v>
      </c>
      <c r="AB127" s="116">
        <f>M127/J127</f>
        <v>0.86347305389221285</v>
      </c>
      <c r="AC127" s="314"/>
    </row>
    <row r="128" spans="1:29" ht="15.75" customHeight="1">
      <c r="A128" s="317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17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50"/>
      <c r="Y129" s="300"/>
      <c r="Z129" s="301"/>
      <c r="AA129" s="124"/>
      <c r="AB129" s="116"/>
      <c r="AC129" s="314"/>
    </row>
    <row r="130" spans="1:29" ht="15.75" customHeight="1">
      <c r="A130" s="317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17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17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34"/>
      <c r="X132" s="135"/>
      <c r="Y132" s="300"/>
      <c r="Z132" s="301"/>
      <c r="AA132" s="124"/>
      <c r="AB132" s="116"/>
      <c r="AC132" s="314"/>
    </row>
    <row r="133" spans="1:29" ht="15.75" customHeight="1">
      <c r="A133" s="317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34"/>
      <c r="X133" s="135"/>
      <c r="Y133" s="300"/>
      <c r="Z133" s="301"/>
      <c r="AA133" s="124"/>
      <c r="AB133" s="116"/>
      <c r="AC133" s="314"/>
    </row>
    <row r="134" spans="1:29" ht="15.75" customHeight="1">
      <c r="A134" s="317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17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17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17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17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33">AVERAGE(I124:I139)</f>
        <v>14.25</v>
      </c>
      <c r="J140" s="148">
        <f t="shared" si="33"/>
        <v>3600</v>
      </c>
      <c r="K140" s="149">
        <f t="shared" ref="K140" si="34">J140/I140</f>
        <v>252.63157894736841</v>
      </c>
      <c r="L140" s="147">
        <f t="shared" ref="L140:M140" si="35">AVERAGE(L124:L139)</f>
        <v>14.25</v>
      </c>
      <c r="M140" s="148">
        <f t="shared" si="35"/>
        <v>3122.099022021077</v>
      </c>
      <c r="N140" s="149">
        <f>M140/L140</f>
        <v>219.09466821200539</v>
      </c>
      <c r="O140" s="150">
        <f>L140-I140</f>
        <v>0</v>
      </c>
      <c r="P140" s="151">
        <f>N140-K140</f>
        <v>-33.536910735363023</v>
      </c>
      <c r="Q140" s="152">
        <f>N140/K140</f>
        <v>0.86724972833918801</v>
      </c>
      <c r="R140" s="310"/>
      <c r="S140" s="153">
        <f>S124</f>
        <v>0.70865740740740746</v>
      </c>
      <c r="T140" s="154">
        <f>INDEX(T124:T139,COUNTA(T124:T139))</f>
        <v>0.82986111111111116</v>
      </c>
      <c r="U140" s="155"/>
      <c r="V140" s="181"/>
      <c r="W140" s="182"/>
      <c r="X140" s="149"/>
      <c r="Y140" s="296"/>
      <c r="Z140" s="297"/>
      <c r="AA140" s="183">
        <f>M140-J140</f>
        <v>-477.90097797892304</v>
      </c>
      <c r="AB140" s="152">
        <f>M140/J140</f>
        <v>0.86724972833918801</v>
      </c>
      <c r="AC140" s="315"/>
    </row>
    <row r="141" spans="1:29" ht="15.75" customHeight="1">
      <c r="A141" s="302" t="s">
        <v>147</v>
      </c>
      <c r="B141" s="120" t="s">
        <v>118</v>
      </c>
      <c r="C141" s="306" t="s">
        <v>150</v>
      </c>
      <c r="D141" s="307"/>
      <c r="E141" s="162">
        <v>17.89</v>
      </c>
      <c r="F141" s="103">
        <v>5176</v>
      </c>
      <c r="G141" s="163">
        <f t="shared" ref="G141:G144" si="36">E141*F141</f>
        <v>92598.64</v>
      </c>
      <c r="H141" s="164"/>
      <c r="I141" s="165">
        <v>4</v>
      </c>
      <c r="J141" s="166">
        <v>3300</v>
      </c>
      <c r="K141" s="167">
        <f>J141/I141</f>
        <v>825</v>
      </c>
      <c r="L141" s="168">
        <v>4</v>
      </c>
      <c r="M141" s="166">
        <f>F141/V141*60</f>
        <v>2941.373322809789</v>
      </c>
      <c r="N141" s="167">
        <f>M141/L141</f>
        <v>735.34333070244725</v>
      </c>
      <c r="O141" s="169">
        <f>L141-I141</f>
        <v>0</v>
      </c>
      <c r="P141" s="170">
        <f>N141-K141</f>
        <v>-89.656669297552753</v>
      </c>
      <c r="Q141" s="171">
        <f>N141/K141</f>
        <v>0.89132524933629964</v>
      </c>
      <c r="R141" s="308">
        <f>Q157</f>
        <v>0.85973893346436003</v>
      </c>
      <c r="S141" s="172">
        <v>0.70862268518518523</v>
      </c>
      <c r="T141" s="173">
        <v>0.78194444444444444</v>
      </c>
      <c r="U141" s="174"/>
      <c r="V141" s="175">
        <v>105.58333333333326</v>
      </c>
      <c r="W141" s="176"/>
      <c r="X141" s="177"/>
      <c r="Y141" s="311"/>
      <c r="Z141" s="312"/>
      <c r="AA141" s="121">
        <f>M141-J141</f>
        <v>-358.62667719021101</v>
      </c>
      <c r="AB141" s="171">
        <f>M141/J141</f>
        <v>0.89132524933629964</v>
      </c>
      <c r="AC141" s="313">
        <f>AB157</f>
        <v>0.85973893346436003</v>
      </c>
    </row>
    <row r="142" spans="1:29" ht="15.75" customHeight="1">
      <c r="A142" s="303"/>
      <c r="B142" s="106" t="s">
        <v>118</v>
      </c>
      <c r="C142" s="298" t="s">
        <v>148</v>
      </c>
      <c r="D142" s="299"/>
      <c r="E142" s="107">
        <v>21.2</v>
      </c>
      <c r="F142" s="108">
        <v>1333</v>
      </c>
      <c r="G142" s="109">
        <f t="shared" si="36"/>
        <v>28259.599999999999</v>
      </c>
      <c r="H142" s="26">
        <v>2</v>
      </c>
      <c r="I142" s="110">
        <v>5</v>
      </c>
      <c r="J142" s="111">
        <v>3000</v>
      </c>
      <c r="K142" s="112">
        <f t="shared" ref="K142:K144" si="37">J142/I142</f>
        <v>600</v>
      </c>
      <c r="L142" s="113">
        <v>5</v>
      </c>
      <c r="M142" s="111">
        <f>F142/V142*60</f>
        <v>2486.42487046632</v>
      </c>
      <c r="N142" s="112">
        <f>M142/L142</f>
        <v>497.284974093264</v>
      </c>
      <c r="O142" s="114">
        <f>L142-I142</f>
        <v>0</v>
      </c>
      <c r="P142" s="115">
        <f>N142-K142</f>
        <v>-102.715025906736</v>
      </c>
      <c r="Q142" s="116">
        <f>N142/K142</f>
        <v>0.82880829015544</v>
      </c>
      <c r="R142" s="309"/>
      <c r="S142" s="47">
        <v>0.78541666666666665</v>
      </c>
      <c r="T142" s="48">
        <v>0.80775462962962963</v>
      </c>
      <c r="U142" s="117">
        <v>4.9999999999999822</v>
      </c>
      <c r="V142" s="118">
        <v>32.166666666666686</v>
      </c>
      <c r="W142" s="119"/>
      <c r="X142" s="123"/>
      <c r="Y142" s="300"/>
      <c r="Z142" s="301"/>
      <c r="AA142" s="124">
        <f>M142-J142</f>
        <v>-513.57512953367996</v>
      </c>
      <c r="AB142" s="116">
        <f>M142/J142</f>
        <v>0.82880829015544</v>
      </c>
      <c r="AC142" s="314"/>
    </row>
    <row r="143" spans="1:29" ht="15.75" customHeight="1">
      <c r="A143" s="303"/>
      <c r="B143" s="106" t="s">
        <v>118</v>
      </c>
      <c r="C143" s="298" t="s">
        <v>149</v>
      </c>
      <c r="D143" s="299"/>
      <c r="E143" s="107">
        <v>24.54</v>
      </c>
      <c r="F143" s="108">
        <v>3213</v>
      </c>
      <c r="G143" s="109">
        <f t="shared" si="36"/>
        <v>78847.02</v>
      </c>
      <c r="H143" s="26"/>
      <c r="I143" s="110">
        <v>4</v>
      </c>
      <c r="J143" s="111">
        <v>3000</v>
      </c>
      <c r="K143" s="112">
        <f t="shared" si="37"/>
        <v>750</v>
      </c>
      <c r="L143" s="113">
        <v>4</v>
      </c>
      <c r="M143" s="111">
        <f>F143/V143*60</f>
        <v>2654.1532813217054</v>
      </c>
      <c r="N143" s="112">
        <f>M143/L143</f>
        <v>663.53832033042636</v>
      </c>
      <c r="O143" s="114">
        <f>L143-I143</f>
        <v>0</v>
      </c>
      <c r="P143" s="115">
        <f>N143-K143</f>
        <v>-86.461679669573641</v>
      </c>
      <c r="Q143" s="116">
        <f>N143/K143</f>
        <v>0.88471776044056849</v>
      </c>
      <c r="R143" s="309"/>
      <c r="S143" s="47">
        <v>0.81206018518518519</v>
      </c>
      <c r="T143" s="48">
        <v>0.86250000000000004</v>
      </c>
      <c r="U143" s="117">
        <v>6.2000000000000099</v>
      </c>
      <c r="V143" s="118">
        <v>72.633333333333383</v>
      </c>
      <c r="W143" s="119">
        <v>0.86250000000000004</v>
      </c>
      <c r="X143" s="123">
        <v>0.90208333333333335</v>
      </c>
      <c r="Y143" s="300"/>
      <c r="Z143" s="301"/>
      <c r="AA143" s="124">
        <f>M143-J143</f>
        <v>-345.84671867829456</v>
      </c>
      <c r="AB143" s="116">
        <f>M143/J143</f>
        <v>0.88471776044056849</v>
      </c>
      <c r="AC143" s="314"/>
    </row>
    <row r="144" spans="1:29" ht="15.75" customHeight="1">
      <c r="A144" s="303"/>
      <c r="B144" s="106" t="s">
        <v>118</v>
      </c>
      <c r="C144" s="298" t="s">
        <v>148</v>
      </c>
      <c r="D144" s="299"/>
      <c r="E144" s="107">
        <v>21.2</v>
      </c>
      <c r="F144" s="108">
        <v>3258</v>
      </c>
      <c r="G144" s="109">
        <f t="shared" si="36"/>
        <v>69069.599999999991</v>
      </c>
      <c r="H144" s="26"/>
      <c r="I144" s="110">
        <v>5</v>
      </c>
      <c r="J144" s="111">
        <v>3000</v>
      </c>
      <c r="K144" s="112">
        <f t="shared" si="37"/>
        <v>600</v>
      </c>
      <c r="L144" s="113">
        <v>5</v>
      </c>
      <c r="M144" s="111">
        <f>F144/V144*60</f>
        <v>2492.8374070138138</v>
      </c>
      <c r="N144" s="112">
        <f>M144/L144</f>
        <v>498.56748140276278</v>
      </c>
      <c r="O144" s="114">
        <f>L144-I144</f>
        <v>0</v>
      </c>
      <c r="P144" s="115">
        <f>N144-K144</f>
        <v>-101.43251859723722</v>
      </c>
      <c r="Q144" s="116">
        <f>N144/K144</f>
        <v>0.83094580233793802</v>
      </c>
      <c r="R144" s="309"/>
      <c r="S144" s="47">
        <v>0.90208333333333335</v>
      </c>
      <c r="T144" s="48">
        <v>0.9565393518518519</v>
      </c>
      <c r="U144" s="117">
        <v>56.999999999999957</v>
      </c>
      <c r="V144" s="118">
        <v>78.416666666666714</v>
      </c>
      <c r="W144" s="119"/>
      <c r="X144" s="123"/>
      <c r="Y144" s="300"/>
      <c r="Z144" s="301"/>
      <c r="AA144" s="124">
        <f>M144-J144</f>
        <v>-507.16259298618616</v>
      </c>
      <c r="AB144" s="116">
        <f>M144/J144</f>
        <v>0.83094580233793791</v>
      </c>
      <c r="AC144" s="314"/>
    </row>
    <row r="145" spans="1:29" ht="15.75" customHeight="1">
      <c r="A145" s="304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04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04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04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04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04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04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19"/>
      <c r="X151" s="123"/>
      <c r="Y151" s="300"/>
      <c r="Z151" s="301"/>
      <c r="AA151" s="124"/>
      <c r="AB151" s="116"/>
      <c r="AC151" s="314"/>
    </row>
    <row r="152" spans="1:29" ht="15.75" customHeight="1">
      <c r="A152" s="304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19"/>
      <c r="X152" s="123"/>
      <c r="Y152" s="300"/>
      <c r="Z152" s="301"/>
      <c r="AA152" s="124"/>
      <c r="AB152" s="116"/>
      <c r="AC152" s="314"/>
    </row>
    <row r="153" spans="1:29" ht="15.75" customHeight="1">
      <c r="A153" s="304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19"/>
      <c r="X153" s="123"/>
      <c r="Y153" s="300"/>
      <c r="Z153" s="301"/>
      <c r="AA153" s="124"/>
      <c r="AB153" s="116"/>
      <c r="AC153" s="314"/>
    </row>
    <row r="154" spans="1:29" ht="15.75" customHeight="1">
      <c r="A154" s="304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19"/>
      <c r="X154" s="123"/>
      <c r="Y154" s="300"/>
      <c r="Z154" s="301"/>
      <c r="AA154" s="124"/>
      <c r="AB154" s="116"/>
      <c r="AC154" s="314"/>
    </row>
    <row r="155" spans="1:29" ht="15.75" customHeight="1">
      <c r="A155" s="304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19"/>
      <c r="X155" s="123"/>
      <c r="Y155" s="300"/>
      <c r="Z155" s="301"/>
      <c r="AA155" s="124"/>
      <c r="AB155" s="116"/>
      <c r="AC155" s="314"/>
    </row>
    <row r="156" spans="1:29" ht="15.75" customHeight="1">
      <c r="A156" s="304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05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38">AVERAGE(I141:I156)</f>
        <v>4.5</v>
      </c>
      <c r="J157" s="148">
        <f t="shared" si="38"/>
        <v>3075</v>
      </c>
      <c r="K157" s="149">
        <f t="shared" ref="K157" si="39">J157/I157</f>
        <v>683.33333333333337</v>
      </c>
      <c r="L157" s="147">
        <f t="shared" ref="L157:M157" si="40">AVERAGE(L141:L156)</f>
        <v>4.5</v>
      </c>
      <c r="M157" s="148">
        <f t="shared" si="40"/>
        <v>2643.6972204029071</v>
      </c>
      <c r="N157" s="149">
        <f>M157/L157</f>
        <v>587.48827120064607</v>
      </c>
      <c r="O157" s="150">
        <f>L157-I157</f>
        <v>0</v>
      </c>
      <c r="P157" s="151">
        <f>N157-K157</f>
        <v>-95.845062132687303</v>
      </c>
      <c r="Q157" s="152">
        <f>N157/K157</f>
        <v>0.85973893346436003</v>
      </c>
      <c r="R157" s="310"/>
      <c r="S157" s="153">
        <f>S141</f>
        <v>0.70862268518518523</v>
      </c>
      <c r="T157" s="154">
        <f>INDEX(T141:T156,COUNTA(T141:T156))</f>
        <v>0.9565393518518519</v>
      </c>
      <c r="U157" s="155"/>
      <c r="V157" s="181"/>
      <c r="W157" s="105"/>
      <c r="X157" s="75"/>
      <c r="Y157" s="296"/>
      <c r="Z157" s="297"/>
      <c r="AA157" s="183">
        <f>M157-J157</f>
        <v>-431.30277959709292</v>
      </c>
      <c r="AB157" s="152">
        <f>M157/J157</f>
        <v>0.85973893346436003</v>
      </c>
      <c r="AC157" s="315"/>
    </row>
    <row r="158" spans="1:29" ht="15.75" customHeight="1">
      <c r="A158" s="316" t="s">
        <v>151</v>
      </c>
      <c r="B158" s="120" t="s">
        <v>118</v>
      </c>
      <c r="C158" s="306" t="s">
        <v>152</v>
      </c>
      <c r="D158" s="307"/>
      <c r="E158" s="162">
        <v>16.7</v>
      </c>
      <c r="F158" s="103">
        <v>2207</v>
      </c>
      <c r="G158" s="163">
        <f t="shared" ref="G158:G161" si="41">E158*F158</f>
        <v>36856.9</v>
      </c>
      <c r="H158" s="164"/>
      <c r="I158" s="165">
        <v>3</v>
      </c>
      <c r="J158" s="166">
        <v>3300</v>
      </c>
      <c r="K158" s="167">
        <f>J158/I158</f>
        <v>1100</v>
      </c>
      <c r="L158" s="168">
        <v>3</v>
      </c>
      <c r="M158" s="166">
        <f>F158/V158*60</f>
        <v>2945.9399332591775</v>
      </c>
      <c r="N158" s="167">
        <f>M158/L158</f>
        <v>981.97997775305919</v>
      </c>
      <c r="O158" s="169">
        <f>L158-I158</f>
        <v>0</v>
      </c>
      <c r="P158" s="170">
        <f>N158-K158</f>
        <v>-118.02002224694081</v>
      </c>
      <c r="Q158" s="171">
        <f>N158/K158</f>
        <v>0.89270907068459926</v>
      </c>
      <c r="R158" s="308">
        <f>Q174</f>
        <v>0.89217623874343577</v>
      </c>
      <c r="S158" s="172">
        <v>0.7083680555555556</v>
      </c>
      <c r="T158" s="173">
        <v>0.73958333333333337</v>
      </c>
      <c r="U158" s="174"/>
      <c r="V158" s="175">
        <v>44.949999999999989</v>
      </c>
      <c r="W158" s="176"/>
      <c r="X158" s="177"/>
      <c r="Y158" s="311"/>
      <c r="Z158" s="312"/>
      <c r="AA158" s="121">
        <f>M158-J158</f>
        <v>-354.06006674082255</v>
      </c>
      <c r="AB158" s="171">
        <f>M158/J158</f>
        <v>0.89270907068459926</v>
      </c>
      <c r="AC158" s="313">
        <f>AB174</f>
        <v>0.89217623874343577</v>
      </c>
    </row>
    <row r="159" spans="1:29" ht="15.75" customHeight="1">
      <c r="A159" s="317"/>
      <c r="B159" s="106" t="s">
        <v>118</v>
      </c>
      <c r="C159" s="298" t="s">
        <v>153</v>
      </c>
      <c r="D159" s="299"/>
      <c r="E159" s="107">
        <v>22.28</v>
      </c>
      <c r="F159" s="108">
        <v>1757</v>
      </c>
      <c r="G159" s="109">
        <f t="shared" si="41"/>
        <v>39145.96</v>
      </c>
      <c r="H159" s="26"/>
      <c r="I159" s="110">
        <v>5</v>
      </c>
      <c r="J159" s="111">
        <v>3300</v>
      </c>
      <c r="K159" s="112">
        <f t="shared" ref="K159:K197" si="42">J159/I159</f>
        <v>660</v>
      </c>
      <c r="L159" s="113">
        <v>5</v>
      </c>
      <c r="M159" s="111">
        <f>F159/V159*60</f>
        <v>2941.953488372088</v>
      </c>
      <c r="N159" s="112">
        <f>M159/L159</f>
        <v>588.39069767441765</v>
      </c>
      <c r="O159" s="114">
        <f>L159-I159</f>
        <v>0</v>
      </c>
      <c r="P159" s="115">
        <f>N159-K159</f>
        <v>-71.609302325582348</v>
      </c>
      <c r="Q159" s="116">
        <f>N159/K159</f>
        <v>0.89150105708245098</v>
      </c>
      <c r="R159" s="309"/>
      <c r="S159" s="47">
        <v>0.7431712962962963</v>
      </c>
      <c r="T159" s="48">
        <v>0.7680555555555556</v>
      </c>
      <c r="U159" s="117">
        <v>5.1666666666666217</v>
      </c>
      <c r="V159" s="118">
        <v>35.833333333333393</v>
      </c>
      <c r="W159" s="119"/>
      <c r="X159" s="123"/>
      <c r="Y159" s="300"/>
      <c r="Z159" s="301"/>
      <c r="AA159" s="124">
        <f>M159-J159</f>
        <v>-358.04651162791197</v>
      </c>
      <c r="AB159" s="116">
        <f>M159/J159</f>
        <v>0.89150105708245087</v>
      </c>
      <c r="AC159" s="314"/>
    </row>
    <row r="160" spans="1:29" ht="15.75" customHeight="1">
      <c r="A160" s="317"/>
      <c r="B160" s="106" t="s">
        <v>118</v>
      </c>
      <c r="C160" s="298" t="s">
        <v>154</v>
      </c>
      <c r="D160" s="299"/>
      <c r="E160" s="107">
        <v>18.18</v>
      </c>
      <c r="F160" s="108">
        <v>966</v>
      </c>
      <c r="G160" s="109">
        <f t="shared" si="41"/>
        <v>17561.88</v>
      </c>
      <c r="H160" s="26"/>
      <c r="I160" s="110">
        <v>4</v>
      </c>
      <c r="J160" s="111">
        <v>3300</v>
      </c>
      <c r="K160" s="112">
        <f t="shared" si="42"/>
        <v>825</v>
      </c>
      <c r="L160" s="113">
        <v>4</v>
      </c>
      <c r="M160" s="111">
        <f>F160/V160*60</f>
        <v>2947.1186440677993</v>
      </c>
      <c r="N160" s="112">
        <f>M160/L160</f>
        <v>736.77966101694983</v>
      </c>
      <c r="O160" s="114">
        <f>L160-I160</f>
        <v>0</v>
      </c>
      <c r="P160" s="115">
        <f>N160-K160</f>
        <v>-88.220338983050169</v>
      </c>
      <c r="Q160" s="116">
        <f>N160/K160</f>
        <v>0.89306625577812104</v>
      </c>
      <c r="R160" s="309"/>
      <c r="S160" s="47">
        <v>0.7724537037037037</v>
      </c>
      <c r="T160" s="48">
        <v>0.78611111111111109</v>
      </c>
      <c r="U160" s="117">
        <v>6.3333333333332575</v>
      </c>
      <c r="V160" s="118">
        <v>19.66666666666665</v>
      </c>
      <c r="W160" s="119"/>
      <c r="X160" s="123"/>
      <c r="Y160" s="300"/>
      <c r="Z160" s="301"/>
      <c r="AA160" s="124">
        <f>M160-J160</f>
        <v>-352.88135593220068</v>
      </c>
      <c r="AB160" s="116">
        <f>M160/J160</f>
        <v>0.89306625577812104</v>
      </c>
      <c r="AC160" s="314"/>
    </row>
    <row r="161" spans="1:29" ht="15.75" customHeight="1">
      <c r="A161" s="317"/>
      <c r="B161" s="106" t="s">
        <v>118</v>
      </c>
      <c r="C161" s="298" t="s">
        <v>155</v>
      </c>
      <c r="D161" s="299"/>
      <c r="E161" s="107">
        <v>16.66</v>
      </c>
      <c r="F161" s="108">
        <v>8008</v>
      </c>
      <c r="G161" s="109">
        <f t="shared" si="41"/>
        <v>133413.28</v>
      </c>
      <c r="H161" s="26"/>
      <c r="I161" s="110">
        <v>4</v>
      </c>
      <c r="J161" s="111">
        <v>3300</v>
      </c>
      <c r="K161" s="112">
        <f t="shared" si="42"/>
        <v>825</v>
      </c>
      <c r="L161" s="113">
        <v>4</v>
      </c>
      <c r="M161" s="111">
        <f>F161/V161*60</f>
        <v>2941.7142857142853</v>
      </c>
      <c r="N161" s="112">
        <f>M161/L161</f>
        <v>735.42857142857133</v>
      </c>
      <c r="O161" s="114">
        <f>L161-I161</f>
        <v>0</v>
      </c>
      <c r="P161" s="115">
        <f>N161-K161</f>
        <v>-89.571428571428669</v>
      </c>
      <c r="Q161" s="116">
        <f>N161/K161</f>
        <v>0.89142857142857135</v>
      </c>
      <c r="R161" s="309"/>
      <c r="S161" s="47">
        <v>0.7895833333333333</v>
      </c>
      <c r="T161" s="48">
        <v>0.90300925925925923</v>
      </c>
      <c r="U161" s="117">
        <v>4.9999999999999822</v>
      </c>
      <c r="V161" s="118">
        <v>163.33333333333334</v>
      </c>
      <c r="W161" s="119"/>
      <c r="X161" s="123"/>
      <c r="Y161" s="300"/>
      <c r="Z161" s="301"/>
      <c r="AA161" s="124">
        <f>M161-J161</f>
        <v>-358.28571428571468</v>
      </c>
      <c r="AB161" s="116">
        <f>M161/J161</f>
        <v>0.89142857142857135</v>
      </c>
      <c r="AC161" s="314"/>
    </row>
    <row r="162" spans="1:29" ht="15.75" customHeight="1">
      <c r="A162" s="317"/>
      <c r="B162" s="106"/>
      <c r="C162" s="298"/>
      <c r="D162" s="299"/>
      <c r="E162" s="107"/>
      <c r="F162" s="108"/>
      <c r="G162" s="109"/>
      <c r="H162" s="13"/>
      <c r="I162" s="110"/>
      <c r="J162" s="111"/>
      <c r="K162" s="112"/>
      <c r="L162" s="126"/>
      <c r="M162" s="111"/>
      <c r="N162" s="112"/>
      <c r="O162" s="114"/>
      <c r="P162" s="115"/>
      <c r="Q162" s="116"/>
      <c r="R162" s="309"/>
      <c r="S162" s="47"/>
      <c r="T162" s="48"/>
      <c r="U162" s="117"/>
      <c r="V162" s="118"/>
      <c r="W162" s="119"/>
      <c r="X162" s="123"/>
      <c r="Y162" s="300"/>
      <c r="Z162" s="301"/>
      <c r="AA162" s="124"/>
      <c r="AB162" s="116"/>
      <c r="AC162" s="314"/>
    </row>
    <row r="163" spans="1:29" ht="15.75" customHeight="1">
      <c r="A163" s="317"/>
      <c r="B163" s="106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123"/>
      <c r="Y163" s="300"/>
      <c r="Z163" s="301"/>
      <c r="AA163" s="124"/>
      <c r="AB163" s="116"/>
      <c r="AC163" s="314"/>
    </row>
    <row r="164" spans="1:29" ht="15.75" customHeight="1">
      <c r="A164" s="317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24"/>
      <c r="AB164" s="116"/>
      <c r="AC164" s="314"/>
    </row>
    <row r="165" spans="1:29" ht="15.75" customHeight="1">
      <c r="A165" s="317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24"/>
      <c r="AB165" s="116"/>
      <c r="AC165" s="314"/>
    </row>
    <row r="166" spans="1:29" ht="15.75" customHeight="1">
      <c r="A166" s="317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19"/>
      <c r="X166" s="123"/>
      <c r="Y166" s="300"/>
      <c r="Z166" s="301"/>
      <c r="AA166" s="124"/>
      <c r="AB166" s="116"/>
      <c r="AC166" s="314"/>
    </row>
    <row r="167" spans="1:29" ht="15.75" customHeight="1">
      <c r="A167" s="317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19"/>
      <c r="X167" s="123"/>
      <c r="Y167" s="300"/>
      <c r="Z167" s="301"/>
      <c r="AA167" s="124"/>
      <c r="AB167" s="116"/>
      <c r="AC167" s="314"/>
    </row>
    <row r="168" spans="1:29" ht="15.75" customHeight="1">
      <c r="A168" s="317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24"/>
      <c r="AB168" s="116"/>
      <c r="AC168" s="314"/>
    </row>
    <row r="169" spans="1:29" ht="15.75" customHeight="1">
      <c r="A169" s="317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24"/>
      <c r="AB169" s="116"/>
      <c r="AC169" s="314"/>
    </row>
    <row r="170" spans="1:29" ht="15.75" customHeight="1">
      <c r="A170" s="317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24"/>
      <c r="AB170" s="116"/>
      <c r="AC170" s="314"/>
    </row>
    <row r="171" spans="1:29" ht="15.75" customHeight="1">
      <c r="A171" s="317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34"/>
      <c r="X171" s="135"/>
      <c r="Y171" s="300"/>
      <c r="Z171" s="301"/>
      <c r="AA171" s="124"/>
      <c r="AB171" s="116"/>
      <c r="AC171" s="314"/>
    </row>
    <row r="172" spans="1:29" ht="15.75" customHeight="1">
      <c r="A172" s="317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24"/>
      <c r="AB172" s="116"/>
      <c r="AC172" s="314"/>
    </row>
    <row r="173" spans="1:29" ht="15.75" customHeight="1">
      <c r="A173" s="317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0"/>
      <c r="AB173" s="133"/>
      <c r="AC173" s="314"/>
    </row>
    <row r="174" spans="1:29" ht="15.75" customHeight="1" thickBot="1">
      <c r="A174" s="318"/>
      <c r="B174" s="144" t="s">
        <v>124</v>
      </c>
      <c r="C174" s="295"/>
      <c r="D174" s="295"/>
      <c r="E174" s="145"/>
      <c r="F174" s="105"/>
      <c r="G174" s="146"/>
      <c r="H174" s="75"/>
      <c r="I174" s="147">
        <f t="shared" ref="I174:J174" si="43">AVERAGE(I158:I173)</f>
        <v>4</v>
      </c>
      <c r="J174" s="148">
        <f t="shared" si="43"/>
        <v>3300</v>
      </c>
      <c r="K174" s="149">
        <f t="shared" ref="K174" si="44">J174/I174</f>
        <v>825</v>
      </c>
      <c r="L174" s="147">
        <f t="shared" ref="L174:M174" si="45">AVERAGE(L158:L173)</f>
        <v>4</v>
      </c>
      <c r="M174" s="148">
        <f t="shared" si="45"/>
        <v>2944.181587853338</v>
      </c>
      <c r="N174" s="149">
        <f>M174/L174</f>
        <v>736.0453969633345</v>
      </c>
      <c r="O174" s="150">
        <f>L174-I174</f>
        <v>0</v>
      </c>
      <c r="P174" s="151">
        <f>N174-K174</f>
        <v>-88.954603036665503</v>
      </c>
      <c r="Q174" s="152">
        <f>N174/K174</f>
        <v>0.89217623874343577</v>
      </c>
      <c r="R174" s="310"/>
      <c r="S174" s="153">
        <f>S158</f>
        <v>0.7083680555555556</v>
      </c>
      <c r="T174" s="154">
        <f>INDEX(T158:T173,COUNTA(T158:T173))</f>
        <v>0.90300925925925923</v>
      </c>
      <c r="U174" s="155"/>
      <c r="V174" s="181"/>
      <c r="W174" s="105"/>
      <c r="X174" s="75"/>
      <c r="Y174" s="296"/>
      <c r="Z174" s="297"/>
      <c r="AA174" s="183">
        <f>M174-J174</f>
        <v>-355.81841214666201</v>
      </c>
      <c r="AB174" s="152">
        <f>M174/J174</f>
        <v>0.89217623874343577</v>
      </c>
      <c r="AC174" s="315"/>
    </row>
    <row r="175" spans="1:29" ht="15.75" customHeight="1">
      <c r="A175" s="302" t="s">
        <v>156</v>
      </c>
      <c r="B175" s="120" t="s">
        <v>118</v>
      </c>
      <c r="C175" s="306" t="s">
        <v>157</v>
      </c>
      <c r="D175" s="307"/>
      <c r="E175" s="162">
        <v>14.03</v>
      </c>
      <c r="F175" s="103">
        <v>1388</v>
      </c>
      <c r="G175" s="163">
        <f t="shared" ref="G175:G178" si="46">E175*F175</f>
        <v>19473.64</v>
      </c>
      <c r="H175" s="164">
        <v>2</v>
      </c>
      <c r="I175" s="165">
        <v>3</v>
      </c>
      <c r="J175" s="166">
        <v>3000</v>
      </c>
      <c r="K175" s="167">
        <f>J175/I175</f>
        <v>1000</v>
      </c>
      <c r="L175" s="168">
        <v>3</v>
      </c>
      <c r="M175" s="166">
        <f>F175/V175*60</f>
        <v>2680.6866952789692</v>
      </c>
      <c r="N175" s="167">
        <f>M175/L175</f>
        <v>893.56223175965636</v>
      </c>
      <c r="O175" s="169">
        <f>L175-I175</f>
        <v>0</v>
      </c>
      <c r="P175" s="170">
        <f>N175-K175</f>
        <v>-106.43776824034364</v>
      </c>
      <c r="Q175" s="171">
        <f>N175/K175</f>
        <v>0.89356223175965632</v>
      </c>
      <c r="R175" s="308">
        <f>Q191</f>
        <v>0.88559869335529551</v>
      </c>
      <c r="S175" s="172">
        <v>0.70833333333333337</v>
      </c>
      <c r="T175" s="173">
        <v>0.72990740740740745</v>
      </c>
      <c r="U175" s="174"/>
      <c r="V175" s="175">
        <v>31.066666666666674</v>
      </c>
      <c r="W175" s="176"/>
      <c r="X175" s="177"/>
      <c r="Y175" s="311"/>
      <c r="Z175" s="312"/>
      <c r="AA175" s="121">
        <f>M175-J175</f>
        <v>-319.31330472103082</v>
      </c>
      <c r="AB175" s="171">
        <f>M175/J175</f>
        <v>0.89356223175965643</v>
      </c>
      <c r="AC175" s="313">
        <f>AB191</f>
        <v>0.88559869335529551</v>
      </c>
    </row>
    <row r="176" spans="1:29" ht="15.75" customHeight="1">
      <c r="A176" s="303"/>
      <c r="B176" s="106" t="s">
        <v>118</v>
      </c>
      <c r="C176" s="298" t="s">
        <v>158</v>
      </c>
      <c r="D176" s="299"/>
      <c r="E176" s="107">
        <v>18.18</v>
      </c>
      <c r="F176" s="108">
        <v>1922</v>
      </c>
      <c r="G176" s="109">
        <f t="shared" si="46"/>
        <v>34941.96</v>
      </c>
      <c r="H176" s="26"/>
      <c r="I176" s="110">
        <v>4</v>
      </c>
      <c r="J176" s="111">
        <v>3000</v>
      </c>
      <c r="K176" s="112">
        <f t="shared" si="42"/>
        <v>750</v>
      </c>
      <c r="L176" s="113">
        <v>4</v>
      </c>
      <c r="M176" s="111">
        <f>F176/V176*60</f>
        <v>2682.9003489724664</v>
      </c>
      <c r="N176" s="112">
        <f>M176/L176</f>
        <v>670.7250872431166</v>
      </c>
      <c r="O176" s="114">
        <f>L176-I176</f>
        <v>0</v>
      </c>
      <c r="P176" s="115">
        <f>N176-K176</f>
        <v>-79.274912756883396</v>
      </c>
      <c r="Q176" s="116">
        <f>N176/K176</f>
        <v>0.89430011632415551</v>
      </c>
      <c r="R176" s="309"/>
      <c r="S176" s="47">
        <v>0.74028935185185185</v>
      </c>
      <c r="T176" s="48">
        <v>0.77013888888888893</v>
      </c>
      <c r="U176" s="117">
        <v>14.949999999999939</v>
      </c>
      <c r="V176" s="118">
        <v>42.983333333333391</v>
      </c>
      <c r="W176" s="119"/>
      <c r="X176" s="123"/>
      <c r="Y176" s="300"/>
      <c r="Z176" s="301"/>
      <c r="AA176" s="124">
        <f>M176-J176</f>
        <v>-317.09965102753358</v>
      </c>
      <c r="AB176" s="116">
        <f>M176/J176</f>
        <v>0.89430011632415551</v>
      </c>
      <c r="AC176" s="314"/>
    </row>
    <row r="177" spans="1:29" ht="15.75" customHeight="1">
      <c r="A177" s="303"/>
      <c r="B177" s="106" t="s">
        <v>118</v>
      </c>
      <c r="C177" s="298" t="s">
        <v>159</v>
      </c>
      <c r="D177" s="299"/>
      <c r="E177" s="107">
        <v>14.28</v>
      </c>
      <c r="F177" s="108">
        <v>5330</v>
      </c>
      <c r="G177" s="109">
        <f t="shared" si="46"/>
        <v>76112.399999999994</v>
      </c>
      <c r="H177" s="26">
        <v>2</v>
      </c>
      <c r="I177" s="110">
        <v>3</v>
      </c>
      <c r="J177" s="111">
        <v>3600</v>
      </c>
      <c r="K177" s="112">
        <f t="shared" si="42"/>
        <v>1200</v>
      </c>
      <c r="L177" s="113">
        <v>3</v>
      </c>
      <c r="M177" s="111">
        <f>F177/V177*60</f>
        <v>3113.9240506329143</v>
      </c>
      <c r="N177" s="112">
        <f>M177/L177</f>
        <v>1037.9746835443048</v>
      </c>
      <c r="O177" s="114">
        <f>L177-I177</f>
        <v>0</v>
      </c>
      <c r="P177" s="115">
        <f>N177-K177</f>
        <v>-162.02531645569525</v>
      </c>
      <c r="Q177" s="116">
        <f>N177/K177</f>
        <v>0.86497890295358726</v>
      </c>
      <c r="R177" s="309"/>
      <c r="S177" s="47">
        <v>0.78076388888888892</v>
      </c>
      <c r="T177" s="48">
        <v>0.8520833333333333</v>
      </c>
      <c r="U177" s="117">
        <v>15.299999999999994</v>
      </c>
      <c r="V177" s="118">
        <v>102.6999999999999</v>
      </c>
      <c r="W177" s="119">
        <v>0.8520833333333333</v>
      </c>
      <c r="X177" s="123">
        <v>0.9050231481481481</v>
      </c>
      <c r="Y177" s="300"/>
      <c r="Z177" s="301"/>
      <c r="AA177" s="124">
        <f>M177-J177</f>
        <v>-486.07594936708574</v>
      </c>
      <c r="AB177" s="116">
        <f>M177/J177</f>
        <v>0.86497890295358726</v>
      </c>
      <c r="AC177" s="314"/>
    </row>
    <row r="178" spans="1:29" ht="15.75" customHeight="1">
      <c r="A178" s="303"/>
      <c r="B178" s="106" t="s">
        <v>118</v>
      </c>
      <c r="C178" s="298" t="s">
        <v>157</v>
      </c>
      <c r="D178" s="299"/>
      <c r="E178" s="107">
        <v>14.03</v>
      </c>
      <c r="F178" s="108">
        <v>6290</v>
      </c>
      <c r="G178" s="109">
        <f t="shared" si="46"/>
        <v>88248.7</v>
      </c>
      <c r="H178" s="26"/>
      <c r="I178" s="110">
        <v>3</v>
      </c>
      <c r="J178" s="111">
        <v>3000</v>
      </c>
      <c r="K178" s="112">
        <f t="shared" si="42"/>
        <v>1000</v>
      </c>
      <c r="L178" s="113">
        <v>3</v>
      </c>
      <c r="M178" s="111">
        <f>F178/V178*60</f>
        <v>2681.032441392374</v>
      </c>
      <c r="N178" s="112">
        <f>M178/L178</f>
        <v>893.67748046412464</v>
      </c>
      <c r="O178" s="114">
        <f>L178-I178</f>
        <v>0</v>
      </c>
      <c r="P178" s="115">
        <f>N178-K178</f>
        <v>-106.32251953587536</v>
      </c>
      <c r="Q178" s="116">
        <f>N178/K178</f>
        <v>0.89367748046412465</v>
      </c>
      <c r="R178" s="309"/>
      <c r="S178" s="47">
        <v>0.9050231481481481</v>
      </c>
      <c r="T178" s="48">
        <v>1.0027777777777778</v>
      </c>
      <c r="U178" s="117">
        <v>76.23333333333332</v>
      </c>
      <c r="V178" s="118">
        <v>140.76666666666671</v>
      </c>
      <c r="W178" s="119"/>
      <c r="X178" s="123"/>
      <c r="Y178" s="300"/>
      <c r="Z178" s="301"/>
      <c r="AA178" s="124">
        <f>M178-J178</f>
        <v>-318.96755860762596</v>
      </c>
      <c r="AB178" s="116">
        <f>M178/J178</f>
        <v>0.89367748046412465</v>
      </c>
      <c r="AC178" s="314"/>
    </row>
    <row r="179" spans="1:29" ht="15.75" customHeight="1">
      <c r="A179" s="304"/>
      <c r="B179" s="106"/>
      <c r="C179" s="298"/>
      <c r="D179" s="299"/>
      <c r="E179" s="107"/>
      <c r="F179" s="108"/>
      <c r="G179" s="109"/>
      <c r="H179" s="13"/>
      <c r="I179" s="110"/>
      <c r="J179" s="111"/>
      <c r="K179" s="112"/>
      <c r="L179" s="126"/>
      <c r="M179" s="111"/>
      <c r="N179" s="112"/>
      <c r="O179" s="114"/>
      <c r="P179" s="115"/>
      <c r="Q179" s="116"/>
      <c r="R179" s="309"/>
      <c r="S179" s="47"/>
      <c r="T179" s="48"/>
      <c r="U179" s="117"/>
      <c r="V179" s="118"/>
      <c r="W179" s="119"/>
      <c r="X179" s="123"/>
      <c r="Y179" s="300"/>
      <c r="Z179" s="301"/>
      <c r="AA179" s="124"/>
      <c r="AB179" s="116"/>
      <c r="AC179" s="314"/>
    </row>
    <row r="180" spans="1:29" ht="15.75" customHeight="1">
      <c r="A180" s="304"/>
      <c r="B180" s="106"/>
      <c r="C180" s="298"/>
      <c r="D180" s="299"/>
      <c r="E180" s="107"/>
      <c r="F180" s="108"/>
      <c r="G180" s="129"/>
      <c r="H180" s="130"/>
      <c r="I180" s="110"/>
      <c r="J180" s="111"/>
      <c r="K180" s="112"/>
      <c r="L180" s="113"/>
      <c r="M180" s="111"/>
      <c r="N180" s="112"/>
      <c r="O180" s="114"/>
      <c r="P180" s="115"/>
      <c r="Q180" s="116"/>
      <c r="R180" s="309"/>
      <c r="S180" s="47"/>
      <c r="T180" s="48"/>
      <c r="U180" s="117"/>
      <c r="V180" s="118"/>
      <c r="W180" s="119"/>
      <c r="X180" s="123"/>
      <c r="Y180" s="300"/>
      <c r="Z180" s="301"/>
      <c r="AA180" s="124"/>
      <c r="AB180" s="116"/>
      <c r="AC180" s="314"/>
    </row>
    <row r="181" spans="1:29" ht="15.75" customHeight="1">
      <c r="A181" s="304"/>
      <c r="B181" s="106"/>
      <c r="C181" s="298"/>
      <c r="D181" s="299"/>
      <c r="E181" s="107"/>
      <c r="F181" s="108"/>
      <c r="G181" s="129"/>
      <c r="H181" s="68"/>
      <c r="I181" s="110"/>
      <c r="J181" s="111"/>
      <c r="K181" s="112"/>
      <c r="L181" s="126"/>
      <c r="M181" s="111"/>
      <c r="N181" s="112"/>
      <c r="O181" s="131"/>
      <c r="P181" s="132"/>
      <c r="Q181" s="133"/>
      <c r="R181" s="309"/>
      <c r="S181" s="47"/>
      <c r="T181" s="48"/>
      <c r="U181" s="117"/>
      <c r="V181" s="118"/>
      <c r="W181" s="119"/>
      <c r="X181" s="123"/>
      <c r="Y181" s="300"/>
      <c r="Z181" s="301"/>
      <c r="AA181" s="124"/>
      <c r="AB181" s="116"/>
      <c r="AC181" s="314"/>
    </row>
    <row r="182" spans="1:29" ht="15.75" customHeight="1">
      <c r="A182" s="304"/>
      <c r="B182" s="106"/>
      <c r="C182" s="298"/>
      <c r="D182" s="299"/>
      <c r="E182" s="107"/>
      <c r="F182" s="108"/>
      <c r="G182" s="129"/>
      <c r="H182" s="68"/>
      <c r="I182" s="110"/>
      <c r="J182" s="111"/>
      <c r="K182" s="112"/>
      <c r="L182" s="126"/>
      <c r="M182" s="111"/>
      <c r="N182" s="112"/>
      <c r="O182" s="131"/>
      <c r="P182" s="132"/>
      <c r="Q182" s="133"/>
      <c r="R182" s="309"/>
      <c r="S182" s="47"/>
      <c r="T182" s="48"/>
      <c r="U182" s="117"/>
      <c r="V182" s="118"/>
      <c r="W182" s="119"/>
      <c r="X182" s="123"/>
      <c r="Y182" s="300"/>
      <c r="Z182" s="301"/>
      <c r="AA182" s="124"/>
      <c r="AB182" s="116"/>
      <c r="AC182" s="314"/>
    </row>
    <row r="183" spans="1:29" ht="15.75" customHeight="1">
      <c r="A183" s="304"/>
      <c r="B183" s="106"/>
      <c r="C183" s="298"/>
      <c r="D183" s="299"/>
      <c r="E183" s="107"/>
      <c r="F183" s="108"/>
      <c r="G183" s="129"/>
      <c r="H183" s="68"/>
      <c r="I183" s="110"/>
      <c r="J183" s="111"/>
      <c r="K183" s="112"/>
      <c r="L183" s="126"/>
      <c r="M183" s="111"/>
      <c r="N183" s="112"/>
      <c r="O183" s="131"/>
      <c r="P183" s="132"/>
      <c r="Q183" s="133"/>
      <c r="R183" s="309"/>
      <c r="S183" s="47"/>
      <c r="T183" s="48"/>
      <c r="U183" s="117"/>
      <c r="V183" s="118"/>
      <c r="W183" s="119"/>
      <c r="X183" s="123"/>
      <c r="Y183" s="300"/>
      <c r="Z183" s="301"/>
      <c r="AA183" s="124"/>
      <c r="AB183" s="116"/>
      <c r="AC183" s="314"/>
    </row>
    <row r="184" spans="1:29" ht="15.75" customHeight="1">
      <c r="A184" s="304"/>
      <c r="B184" s="106"/>
      <c r="C184" s="298"/>
      <c r="D184" s="299"/>
      <c r="E184" s="107"/>
      <c r="F184" s="108"/>
      <c r="G184" s="129"/>
      <c r="H184" s="68"/>
      <c r="I184" s="110"/>
      <c r="J184" s="111"/>
      <c r="K184" s="112"/>
      <c r="L184" s="126"/>
      <c r="M184" s="111"/>
      <c r="N184" s="112"/>
      <c r="O184" s="131"/>
      <c r="P184" s="132"/>
      <c r="Q184" s="133"/>
      <c r="R184" s="309"/>
      <c r="S184" s="47"/>
      <c r="T184" s="48"/>
      <c r="U184" s="117"/>
      <c r="V184" s="118"/>
      <c r="W184" s="119"/>
      <c r="X184" s="123"/>
      <c r="Y184" s="300"/>
      <c r="Z184" s="301"/>
      <c r="AA184" s="124"/>
      <c r="AB184" s="116"/>
      <c r="AC184" s="314"/>
    </row>
    <row r="185" spans="1:29" ht="15.75" customHeight="1">
      <c r="A185" s="304"/>
      <c r="B185" s="106"/>
      <c r="C185" s="298"/>
      <c r="D185" s="299"/>
      <c r="E185" s="107"/>
      <c r="F185" s="108"/>
      <c r="G185" s="129"/>
      <c r="H185" s="68"/>
      <c r="I185" s="110"/>
      <c r="J185" s="111"/>
      <c r="K185" s="112"/>
      <c r="L185" s="126"/>
      <c r="M185" s="111"/>
      <c r="N185" s="112"/>
      <c r="O185" s="131"/>
      <c r="P185" s="132"/>
      <c r="Q185" s="133"/>
      <c r="R185" s="309"/>
      <c r="S185" s="47"/>
      <c r="T185" s="48"/>
      <c r="U185" s="117"/>
      <c r="V185" s="118"/>
      <c r="W185" s="134"/>
      <c r="X185" s="135"/>
      <c r="Y185" s="300"/>
      <c r="Z185" s="301"/>
      <c r="AA185" s="124"/>
      <c r="AB185" s="116"/>
      <c r="AC185" s="314"/>
    </row>
    <row r="186" spans="1:29" ht="15.75" customHeight="1">
      <c r="A186" s="304"/>
      <c r="B186" s="106"/>
      <c r="C186" s="298"/>
      <c r="D186" s="299"/>
      <c r="E186" s="107"/>
      <c r="F186" s="108"/>
      <c r="G186" s="129"/>
      <c r="H186" s="68"/>
      <c r="I186" s="110"/>
      <c r="J186" s="111"/>
      <c r="K186" s="112"/>
      <c r="L186" s="126"/>
      <c r="M186" s="111"/>
      <c r="N186" s="112"/>
      <c r="O186" s="131"/>
      <c r="P186" s="132"/>
      <c r="Q186" s="133"/>
      <c r="R186" s="309"/>
      <c r="S186" s="47"/>
      <c r="T186" s="48"/>
      <c r="U186" s="117"/>
      <c r="V186" s="118"/>
      <c r="W186" s="134"/>
      <c r="X186" s="135"/>
      <c r="Y186" s="300"/>
      <c r="Z186" s="301"/>
      <c r="AA186" s="124"/>
      <c r="AB186" s="116"/>
      <c r="AC186" s="314"/>
    </row>
    <row r="187" spans="1:29" ht="15.75" customHeight="1">
      <c r="A187" s="304"/>
      <c r="B187" s="106"/>
      <c r="C187" s="298"/>
      <c r="D187" s="299"/>
      <c r="E187" s="107"/>
      <c r="F187" s="108"/>
      <c r="G187" s="129"/>
      <c r="H187" s="68"/>
      <c r="I187" s="110"/>
      <c r="J187" s="111"/>
      <c r="K187" s="112"/>
      <c r="L187" s="126"/>
      <c r="M187" s="111"/>
      <c r="N187" s="112"/>
      <c r="O187" s="131"/>
      <c r="P187" s="132"/>
      <c r="Q187" s="133"/>
      <c r="R187" s="309"/>
      <c r="S187" s="47"/>
      <c r="T187" s="48"/>
      <c r="U187" s="117"/>
      <c r="V187" s="118"/>
      <c r="W187" s="134"/>
      <c r="X187" s="135"/>
      <c r="Y187" s="300"/>
      <c r="Z187" s="301"/>
      <c r="AA187" s="124"/>
      <c r="AB187" s="116"/>
      <c r="AC187" s="314"/>
    </row>
    <row r="188" spans="1:29" ht="15.75" customHeight="1">
      <c r="A188" s="304"/>
      <c r="B188" s="106"/>
      <c r="C188" s="298"/>
      <c r="D188" s="299"/>
      <c r="E188" s="107"/>
      <c r="F188" s="108"/>
      <c r="G188" s="129"/>
      <c r="H188" s="68"/>
      <c r="I188" s="110"/>
      <c r="J188" s="111"/>
      <c r="K188" s="112"/>
      <c r="L188" s="126"/>
      <c r="M188" s="111"/>
      <c r="N188" s="112"/>
      <c r="O188" s="131"/>
      <c r="P188" s="132"/>
      <c r="Q188" s="133"/>
      <c r="R188" s="309"/>
      <c r="S188" s="47"/>
      <c r="T188" s="48"/>
      <c r="U188" s="117"/>
      <c r="V188" s="118"/>
      <c r="W188" s="134"/>
      <c r="X188" s="135"/>
      <c r="Y188" s="300"/>
      <c r="Z188" s="301"/>
      <c r="AA188" s="124"/>
      <c r="AB188" s="116"/>
      <c r="AC188" s="314"/>
    </row>
    <row r="189" spans="1:29" ht="15.75" customHeight="1">
      <c r="A189" s="304"/>
      <c r="B189" s="106"/>
      <c r="C189" s="298"/>
      <c r="D189" s="299"/>
      <c r="E189" s="107"/>
      <c r="F189" s="108"/>
      <c r="G189" s="129"/>
      <c r="H189" s="68"/>
      <c r="I189" s="110"/>
      <c r="J189" s="111"/>
      <c r="K189" s="112"/>
      <c r="L189" s="126"/>
      <c r="M189" s="111"/>
      <c r="N189" s="112"/>
      <c r="O189" s="131"/>
      <c r="P189" s="132"/>
      <c r="Q189" s="133"/>
      <c r="R189" s="309"/>
      <c r="S189" s="47"/>
      <c r="T189" s="48"/>
      <c r="U189" s="117"/>
      <c r="V189" s="118"/>
      <c r="W189" s="134"/>
      <c r="X189" s="135"/>
      <c r="Y189" s="300"/>
      <c r="Z189" s="301"/>
      <c r="AA189" s="124"/>
      <c r="AB189" s="116"/>
      <c r="AC189" s="314"/>
    </row>
    <row r="190" spans="1:29" ht="15.75" customHeight="1">
      <c r="A190" s="304"/>
      <c r="B190" s="106"/>
      <c r="C190" s="298"/>
      <c r="D190" s="299"/>
      <c r="E190" s="185"/>
      <c r="F190" s="108"/>
      <c r="G190" s="139"/>
      <c r="H190" s="68"/>
      <c r="I190" s="110"/>
      <c r="J190" s="111"/>
      <c r="K190" s="112"/>
      <c r="L190" s="126"/>
      <c r="M190" s="111"/>
      <c r="N190" s="112"/>
      <c r="O190" s="131"/>
      <c r="P190" s="132"/>
      <c r="Q190" s="133"/>
      <c r="R190" s="309"/>
      <c r="S190" s="127"/>
      <c r="T190" s="128"/>
      <c r="U190" s="140"/>
      <c r="V190" s="141"/>
      <c r="W190" s="134"/>
      <c r="X190" s="135"/>
      <c r="Y190" s="300"/>
      <c r="Z190" s="301"/>
      <c r="AA190" s="180"/>
      <c r="AB190" s="133"/>
      <c r="AC190" s="314"/>
    </row>
    <row r="191" spans="1:29" ht="15.75" customHeight="1" thickBot="1">
      <c r="A191" s="305"/>
      <c r="B191" s="144" t="s">
        <v>124</v>
      </c>
      <c r="C191" s="295"/>
      <c r="D191" s="295"/>
      <c r="E191" s="145"/>
      <c r="F191" s="105"/>
      <c r="G191" s="146"/>
      <c r="H191" s="75"/>
      <c r="I191" s="147">
        <f t="shared" ref="I191:J191" si="47">AVERAGE(I175:I190)</f>
        <v>3.25</v>
      </c>
      <c r="J191" s="148">
        <f t="shared" si="47"/>
        <v>3150</v>
      </c>
      <c r="K191" s="149">
        <f t="shared" ref="K191" si="48">J191/I191</f>
        <v>969.23076923076928</v>
      </c>
      <c r="L191" s="147">
        <f t="shared" ref="L191:M191" si="49">AVERAGE(L175:L190)</f>
        <v>3.25</v>
      </c>
      <c r="M191" s="148">
        <f t="shared" si="49"/>
        <v>2789.635884069181</v>
      </c>
      <c r="N191" s="149">
        <f t="shared" ref="N191:N197" si="50">M191/L191</f>
        <v>858.34950279051725</v>
      </c>
      <c r="O191" s="150">
        <f t="shared" ref="O191:O197" si="51">L191-I191</f>
        <v>0</v>
      </c>
      <c r="P191" s="151">
        <f t="shared" ref="P191:P197" si="52">N191-K191</f>
        <v>-110.88126644025203</v>
      </c>
      <c r="Q191" s="152">
        <f t="shared" ref="Q191:Q197" si="53">N191/K191</f>
        <v>0.88559869335529551</v>
      </c>
      <c r="R191" s="310"/>
      <c r="S191" s="153">
        <f>S175</f>
        <v>0.70833333333333337</v>
      </c>
      <c r="T191" s="154">
        <f>INDEX(T175:T190,COUNTA(T175:T190))</f>
        <v>1.0027777777777778</v>
      </c>
      <c r="U191" s="155"/>
      <c r="V191" s="181"/>
      <c r="W191" s="105"/>
      <c r="X191" s="75"/>
      <c r="Y191" s="296"/>
      <c r="Z191" s="297"/>
      <c r="AA191" s="183">
        <f t="shared" ref="AA191:AA197" si="54">M191-J191</f>
        <v>-360.36411593081903</v>
      </c>
      <c r="AB191" s="152">
        <f t="shared" ref="AB191:AB197" si="55">M191/J191</f>
        <v>0.88559869335529551</v>
      </c>
      <c r="AC191" s="315"/>
    </row>
    <row r="192" spans="1:29" ht="15.75" customHeight="1">
      <c r="A192" s="316" t="s">
        <v>160</v>
      </c>
      <c r="B192" s="120" t="s">
        <v>118</v>
      </c>
      <c r="C192" s="306" t="s">
        <v>164</v>
      </c>
      <c r="D192" s="307"/>
      <c r="E192" s="162">
        <v>18.18</v>
      </c>
      <c r="F192" s="103">
        <v>1894</v>
      </c>
      <c r="G192" s="163">
        <f t="shared" ref="G192:G197" si="56">E192*F192</f>
        <v>34432.92</v>
      </c>
      <c r="H192" s="164">
        <v>2</v>
      </c>
      <c r="I192" s="165">
        <v>3</v>
      </c>
      <c r="J192" s="166">
        <v>3600</v>
      </c>
      <c r="K192" s="167">
        <f>J192/I192</f>
        <v>1200</v>
      </c>
      <c r="L192" s="168">
        <v>3</v>
      </c>
      <c r="M192" s="166">
        <f t="shared" ref="M192:M197" si="57">F192/V192*60</f>
        <v>3116.270566727615</v>
      </c>
      <c r="N192" s="167">
        <f t="shared" si="50"/>
        <v>1038.7568555758717</v>
      </c>
      <c r="O192" s="169">
        <f t="shared" si="51"/>
        <v>0</v>
      </c>
      <c r="P192" s="170">
        <f t="shared" si="52"/>
        <v>-161.24314442412833</v>
      </c>
      <c r="Q192" s="171">
        <f t="shared" si="53"/>
        <v>0.86563071297989302</v>
      </c>
      <c r="R192" s="308">
        <f>Q208</f>
        <v>0.87134988200339236</v>
      </c>
      <c r="S192" s="172">
        <v>0.70833333333333337</v>
      </c>
      <c r="T192" s="173">
        <v>0.73365740740740737</v>
      </c>
      <c r="U192" s="174"/>
      <c r="V192" s="175">
        <v>36.466666666666555</v>
      </c>
      <c r="W192" s="173"/>
      <c r="X192" s="184"/>
      <c r="Y192" s="311"/>
      <c r="Z192" s="312"/>
      <c r="AA192" s="186">
        <f t="shared" si="54"/>
        <v>-483.72943327238499</v>
      </c>
      <c r="AB192" s="171">
        <f t="shared" si="55"/>
        <v>0.86563071297989302</v>
      </c>
      <c r="AC192" s="313">
        <f>AB208</f>
        <v>0.87134988200339247</v>
      </c>
    </row>
    <row r="193" spans="1:29" ht="15.75" customHeight="1">
      <c r="A193" s="317"/>
      <c r="B193" s="106" t="s">
        <v>118</v>
      </c>
      <c r="C193" s="298" t="s">
        <v>161</v>
      </c>
      <c r="D193" s="299"/>
      <c r="E193" s="107">
        <v>18.18</v>
      </c>
      <c r="F193" s="108">
        <v>1492</v>
      </c>
      <c r="G193" s="109">
        <f t="shared" si="56"/>
        <v>27124.560000000001</v>
      </c>
      <c r="H193" s="26"/>
      <c r="I193" s="110">
        <v>3</v>
      </c>
      <c r="J193" s="111">
        <v>3600</v>
      </c>
      <c r="K193" s="112">
        <f t="shared" si="42"/>
        <v>1200</v>
      </c>
      <c r="L193" s="113">
        <v>3</v>
      </c>
      <c r="M193" s="111">
        <f t="shared" si="57"/>
        <v>3113.739130434798</v>
      </c>
      <c r="N193" s="112">
        <f t="shared" si="50"/>
        <v>1037.913043478266</v>
      </c>
      <c r="O193" s="114">
        <f t="shared" si="51"/>
        <v>0</v>
      </c>
      <c r="P193" s="115">
        <f t="shared" si="52"/>
        <v>-162.08695652173401</v>
      </c>
      <c r="Q193" s="116">
        <f t="shared" si="53"/>
        <v>0.86492753623188834</v>
      </c>
      <c r="R193" s="309"/>
      <c r="S193" s="47">
        <v>0.74392361111111116</v>
      </c>
      <c r="T193" s="48">
        <v>0.76388888888888884</v>
      </c>
      <c r="U193" s="117">
        <v>14.783333333333459</v>
      </c>
      <c r="V193" s="118">
        <v>28.749999999999858</v>
      </c>
      <c r="W193" s="119"/>
      <c r="X193" s="13"/>
      <c r="Y193" s="300"/>
      <c r="Z193" s="301"/>
      <c r="AA193" s="187">
        <f t="shared" si="54"/>
        <v>-486.26086956520203</v>
      </c>
      <c r="AB193" s="116">
        <f t="shared" si="55"/>
        <v>0.86492753623188834</v>
      </c>
      <c r="AC193" s="314"/>
    </row>
    <row r="194" spans="1:29" ht="15.75" customHeight="1">
      <c r="A194" s="317"/>
      <c r="B194" s="106" t="s">
        <v>118</v>
      </c>
      <c r="C194" s="298" t="s">
        <v>162</v>
      </c>
      <c r="D194" s="299"/>
      <c r="E194" s="107">
        <v>24.82</v>
      </c>
      <c r="F194" s="108">
        <v>2700</v>
      </c>
      <c r="G194" s="109">
        <f t="shared" si="56"/>
        <v>67014</v>
      </c>
      <c r="H194" s="26"/>
      <c r="I194" s="110">
        <v>4</v>
      </c>
      <c r="J194" s="111">
        <v>3300</v>
      </c>
      <c r="K194" s="112">
        <f t="shared" si="42"/>
        <v>825</v>
      </c>
      <c r="L194" s="113">
        <v>4</v>
      </c>
      <c r="M194" s="111">
        <f t="shared" si="57"/>
        <v>2920.6730769230776</v>
      </c>
      <c r="N194" s="112">
        <f t="shared" si="50"/>
        <v>730.1682692307694</v>
      </c>
      <c r="O194" s="114">
        <f t="shared" si="51"/>
        <v>0</v>
      </c>
      <c r="P194" s="115">
        <f t="shared" si="52"/>
        <v>-94.831730769230603</v>
      </c>
      <c r="Q194" s="116">
        <f t="shared" si="53"/>
        <v>0.88505244755244772</v>
      </c>
      <c r="R194" s="309"/>
      <c r="S194" s="47">
        <v>0.77430555555555558</v>
      </c>
      <c r="T194" s="48">
        <v>0.81282407407407409</v>
      </c>
      <c r="U194" s="117">
        <v>15.000000000000107</v>
      </c>
      <c r="V194" s="118">
        <v>55.466666666666654</v>
      </c>
      <c r="W194" s="119"/>
      <c r="X194" s="13"/>
      <c r="Y194" s="300"/>
      <c r="Z194" s="301"/>
      <c r="AA194" s="187">
        <f t="shared" si="54"/>
        <v>-379.32692307692241</v>
      </c>
      <c r="AB194" s="116">
        <f t="shared" si="55"/>
        <v>0.88505244755244772</v>
      </c>
      <c r="AC194" s="314"/>
    </row>
    <row r="195" spans="1:29" ht="15.75" customHeight="1">
      <c r="A195" s="317"/>
      <c r="B195" s="106" t="s">
        <v>118</v>
      </c>
      <c r="C195" s="298" t="s">
        <v>163</v>
      </c>
      <c r="D195" s="299"/>
      <c r="E195" s="107">
        <v>25.03</v>
      </c>
      <c r="F195" s="108">
        <v>2256</v>
      </c>
      <c r="G195" s="109">
        <f t="shared" si="56"/>
        <v>56467.68</v>
      </c>
      <c r="H195" s="26"/>
      <c r="I195" s="110">
        <v>4</v>
      </c>
      <c r="J195" s="111">
        <v>3300</v>
      </c>
      <c r="K195" s="112">
        <f t="shared" si="42"/>
        <v>825</v>
      </c>
      <c r="L195" s="113">
        <v>4</v>
      </c>
      <c r="M195" s="111">
        <f t="shared" si="57"/>
        <v>2918.2896155228104</v>
      </c>
      <c r="N195" s="112">
        <f t="shared" si="50"/>
        <v>729.57240388070261</v>
      </c>
      <c r="O195" s="114">
        <f t="shared" si="51"/>
        <v>0</v>
      </c>
      <c r="P195" s="115">
        <f t="shared" si="52"/>
        <v>-95.427596119297391</v>
      </c>
      <c r="Q195" s="116">
        <f t="shared" si="53"/>
        <v>0.88433018652206374</v>
      </c>
      <c r="R195" s="309"/>
      <c r="S195" s="47">
        <v>0.82291666666666663</v>
      </c>
      <c r="T195" s="48">
        <v>0.85512731481481485</v>
      </c>
      <c r="U195" s="117">
        <v>14.53333333333326</v>
      </c>
      <c r="V195" s="118">
        <v>46.383333333333439</v>
      </c>
      <c r="W195" s="119">
        <v>0.85512731481481485</v>
      </c>
      <c r="X195" s="123">
        <v>0.9085185185185185</v>
      </c>
      <c r="Y195" s="300"/>
      <c r="Z195" s="301"/>
      <c r="AA195" s="187">
        <f t="shared" si="54"/>
        <v>-381.71038447718956</v>
      </c>
      <c r="AB195" s="116">
        <f t="shared" si="55"/>
        <v>0.88433018652206374</v>
      </c>
      <c r="AC195" s="314"/>
    </row>
    <row r="196" spans="1:29" ht="15.75" customHeight="1">
      <c r="A196" s="317"/>
      <c r="B196" s="106" t="s">
        <v>118</v>
      </c>
      <c r="C196" s="298" t="s">
        <v>164</v>
      </c>
      <c r="D196" s="299"/>
      <c r="E196" s="107">
        <v>18.18</v>
      </c>
      <c r="F196" s="108">
        <v>1804</v>
      </c>
      <c r="G196" s="109">
        <f t="shared" si="56"/>
        <v>32796.720000000001</v>
      </c>
      <c r="H196" s="13"/>
      <c r="I196" s="110">
        <v>3</v>
      </c>
      <c r="J196" s="111">
        <v>3600</v>
      </c>
      <c r="K196" s="112">
        <f t="shared" si="42"/>
        <v>1200</v>
      </c>
      <c r="L196" s="126">
        <v>3</v>
      </c>
      <c r="M196" s="111">
        <f t="shared" si="57"/>
        <v>3116.3147792706295</v>
      </c>
      <c r="N196" s="112">
        <f t="shared" si="50"/>
        <v>1038.7715930902098</v>
      </c>
      <c r="O196" s="114">
        <f t="shared" si="51"/>
        <v>0</v>
      </c>
      <c r="P196" s="115">
        <f t="shared" si="52"/>
        <v>-161.22840690979024</v>
      </c>
      <c r="Q196" s="116">
        <f t="shared" si="53"/>
        <v>0.86564299424184143</v>
      </c>
      <c r="R196" s="309"/>
      <c r="S196" s="47">
        <v>0.9085185185185185</v>
      </c>
      <c r="T196" s="48">
        <v>0.93263888888888891</v>
      </c>
      <c r="U196" s="117">
        <v>76.883333333333255</v>
      </c>
      <c r="V196" s="118">
        <v>34.733333333333377</v>
      </c>
      <c r="W196" s="119"/>
      <c r="X196" s="123"/>
      <c r="Y196" s="300"/>
      <c r="Z196" s="301"/>
      <c r="AA196" s="187">
        <f t="shared" si="54"/>
        <v>-483.68522072937049</v>
      </c>
      <c r="AB196" s="116">
        <f t="shared" si="55"/>
        <v>0.86564299424184155</v>
      </c>
      <c r="AC196" s="314"/>
    </row>
    <row r="197" spans="1:29" ht="15.75" customHeight="1">
      <c r="A197" s="317"/>
      <c r="B197" s="106" t="s">
        <v>118</v>
      </c>
      <c r="C197" s="298" t="s">
        <v>159</v>
      </c>
      <c r="D197" s="299"/>
      <c r="E197" s="107">
        <v>14.28</v>
      </c>
      <c r="F197" s="108">
        <v>4456</v>
      </c>
      <c r="G197" s="129">
        <f t="shared" si="56"/>
        <v>63631.68</v>
      </c>
      <c r="H197" s="130"/>
      <c r="I197" s="110">
        <v>3</v>
      </c>
      <c r="J197" s="111">
        <v>3600</v>
      </c>
      <c r="K197" s="112">
        <f t="shared" si="42"/>
        <v>1200</v>
      </c>
      <c r="L197" s="113">
        <v>3</v>
      </c>
      <c r="M197" s="111">
        <f t="shared" si="57"/>
        <v>3113.0603531923134</v>
      </c>
      <c r="N197" s="112">
        <f t="shared" si="50"/>
        <v>1037.6867843974378</v>
      </c>
      <c r="O197" s="114">
        <f t="shared" si="51"/>
        <v>0</v>
      </c>
      <c r="P197" s="115">
        <f t="shared" si="52"/>
        <v>-162.3132156025622</v>
      </c>
      <c r="Q197" s="116">
        <f t="shared" si="53"/>
        <v>0.86473898699786489</v>
      </c>
      <c r="R197" s="309"/>
      <c r="S197" s="47">
        <v>0.94313657407407403</v>
      </c>
      <c r="T197" s="48">
        <v>1.0027777777777778</v>
      </c>
      <c r="U197" s="117">
        <v>15.116666666666578</v>
      </c>
      <c r="V197" s="118">
        <v>85.883333333333383</v>
      </c>
      <c r="W197" s="119"/>
      <c r="X197" s="50"/>
      <c r="Y197" s="300"/>
      <c r="Z197" s="301"/>
      <c r="AA197" s="187">
        <f t="shared" si="54"/>
        <v>-486.93964680768659</v>
      </c>
      <c r="AB197" s="116">
        <f t="shared" si="55"/>
        <v>0.86473898699786489</v>
      </c>
      <c r="AC197" s="314"/>
    </row>
    <row r="198" spans="1:29" ht="15.75" customHeight="1">
      <c r="A198" s="317"/>
      <c r="B198" s="106"/>
      <c r="C198" s="298"/>
      <c r="D198" s="299"/>
      <c r="E198" s="107"/>
      <c r="F198" s="108"/>
      <c r="G198" s="129"/>
      <c r="H198" s="68"/>
      <c r="I198" s="110"/>
      <c r="J198" s="111"/>
      <c r="K198" s="112"/>
      <c r="L198" s="126"/>
      <c r="M198" s="111"/>
      <c r="N198" s="112"/>
      <c r="O198" s="131"/>
      <c r="P198" s="132"/>
      <c r="Q198" s="133"/>
      <c r="R198" s="309"/>
      <c r="S198" s="47"/>
      <c r="T198" s="48"/>
      <c r="U198" s="117"/>
      <c r="V198" s="118"/>
      <c r="W198" s="119"/>
      <c r="X198" s="123"/>
      <c r="Y198" s="300"/>
      <c r="Z198" s="301"/>
      <c r="AA198" s="187"/>
      <c r="AB198" s="116"/>
      <c r="AC198" s="314"/>
    </row>
    <row r="199" spans="1:29" ht="15.75" customHeight="1">
      <c r="A199" s="317"/>
      <c r="B199" s="106"/>
      <c r="C199" s="298"/>
      <c r="D199" s="299"/>
      <c r="E199" s="107"/>
      <c r="F199" s="108"/>
      <c r="G199" s="129"/>
      <c r="H199" s="68"/>
      <c r="I199" s="110"/>
      <c r="J199" s="111"/>
      <c r="K199" s="112"/>
      <c r="L199" s="126"/>
      <c r="M199" s="111"/>
      <c r="N199" s="112"/>
      <c r="O199" s="131"/>
      <c r="P199" s="132"/>
      <c r="Q199" s="133"/>
      <c r="R199" s="309"/>
      <c r="S199" s="47"/>
      <c r="T199" s="48"/>
      <c r="U199" s="117"/>
      <c r="V199" s="118"/>
      <c r="W199" s="119"/>
      <c r="X199" s="123"/>
      <c r="Y199" s="300"/>
      <c r="Z199" s="301"/>
      <c r="AA199" s="187"/>
      <c r="AB199" s="116"/>
      <c r="AC199" s="314"/>
    </row>
    <row r="200" spans="1:29" ht="15.75" customHeight="1">
      <c r="A200" s="317"/>
      <c r="B200" s="106"/>
      <c r="C200" s="298"/>
      <c r="D200" s="299"/>
      <c r="E200" s="107"/>
      <c r="F200" s="108"/>
      <c r="G200" s="129"/>
      <c r="H200" s="68"/>
      <c r="I200" s="110"/>
      <c r="J200" s="111"/>
      <c r="K200" s="112"/>
      <c r="L200" s="126"/>
      <c r="M200" s="111"/>
      <c r="N200" s="112"/>
      <c r="O200" s="131"/>
      <c r="P200" s="132"/>
      <c r="Q200" s="133"/>
      <c r="R200" s="309"/>
      <c r="S200" s="47"/>
      <c r="T200" s="48"/>
      <c r="U200" s="117"/>
      <c r="V200" s="118"/>
      <c r="W200" s="134"/>
      <c r="X200" s="135"/>
      <c r="Y200" s="300"/>
      <c r="Z200" s="301"/>
      <c r="AA200" s="187"/>
      <c r="AB200" s="116"/>
      <c r="AC200" s="314"/>
    </row>
    <row r="201" spans="1:29" ht="15.75" customHeight="1">
      <c r="A201" s="317"/>
      <c r="B201" s="106"/>
      <c r="C201" s="298"/>
      <c r="D201" s="299"/>
      <c r="E201" s="107"/>
      <c r="F201" s="108"/>
      <c r="G201" s="129"/>
      <c r="H201" s="68"/>
      <c r="I201" s="110"/>
      <c r="J201" s="111"/>
      <c r="K201" s="112"/>
      <c r="L201" s="126"/>
      <c r="M201" s="111"/>
      <c r="N201" s="112"/>
      <c r="O201" s="131"/>
      <c r="P201" s="132"/>
      <c r="Q201" s="133"/>
      <c r="R201" s="309"/>
      <c r="S201" s="47"/>
      <c r="T201" s="48"/>
      <c r="U201" s="117"/>
      <c r="V201" s="118"/>
      <c r="W201" s="134"/>
      <c r="X201" s="135"/>
      <c r="Y201" s="300"/>
      <c r="Z201" s="301"/>
      <c r="AA201" s="187"/>
      <c r="AB201" s="116"/>
      <c r="AC201" s="314"/>
    </row>
    <row r="202" spans="1:29" ht="15.75" customHeight="1">
      <c r="A202" s="317"/>
      <c r="B202" s="106"/>
      <c r="C202" s="298"/>
      <c r="D202" s="299"/>
      <c r="E202" s="107"/>
      <c r="F202" s="108"/>
      <c r="G202" s="129"/>
      <c r="H202" s="68"/>
      <c r="I202" s="110"/>
      <c r="J202" s="111"/>
      <c r="K202" s="112"/>
      <c r="L202" s="126"/>
      <c r="M202" s="111"/>
      <c r="N202" s="112"/>
      <c r="O202" s="131"/>
      <c r="P202" s="132"/>
      <c r="Q202" s="133"/>
      <c r="R202" s="309"/>
      <c r="S202" s="47"/>
      <c r="T202" s="48"/>
      <c r="U202" s="117"/>
      <c r="V202" s="118"/>
      <c r="W202" s="134"/>
      <c r="X202" s="135"/>
      <c r="Y202" s="300"/>
      <c r="Z202" s="301"/>
      <c r="AA202" s="187"/>
      <c r="AB202" s="116"/>
      <c r="AC202" s="314"/>
    </row>
    <row r="203" spans="1:29" ht="15.75" customHeight="1">
      <c r="A203" s="317"/>
      <c r="B203" s="106"/>
      <c r="C203" s="298"/>
      <c r="D203" s="299"/>
      <c r="E203" s="107"/>
      <c r="F203" s="108"/>
      <c r="G203" s="129"/>
      <c r="H203" s="68"/>
      <c r="I203" s="110"/>
      <c r="J203" s="111"/>
      <c r="K203" s="112"/>
      <c r="L203" s="126"/>
      <c r="M203" s="111"/>
      <c r="N203" s="112"/>
      <c r="O203" s="131"/>
      <c r="P203" s="132"/>
      <c r="Q203" s="133"/>
      <c r="R203" s="309"/>
      <c r="S203" s="47"/>
      <c r="T203" s="48"/>
      <c r="U203" s="117"/>
      <c r="V203" s="118"/>
      <c r="W203" s="134"/>
      <c r="X203" s="135"/>
      <c r="Y203" s="300"/>
      <c r="Z203" s="301"/>
      <c r="AA203" s="187"/>
      <c r="AB203" s="116"/>
      <c r="AC203" s="314"/>
    </row>
    <row r="204" spans="1:29" ht="15.75" customHeight="1">
      <c r="A204" s="317"/>
      <c r="B204" s="106"/>
      <c r="C204" s="298"/>
      <c r="D204" s="299"/>
      <c r="E204" s="107"/>
      <c r="F204" s="108"/>
      <c r="G204" s="129"/>
      <c r="H204" s="68"/>
      <c r="I204" s="110"/>
      <c r="J204" s="111"/>
      <c r="K204" s="112"/>
      <c r="L204" s="126"/>
      <c r="M204" s="111"/>
      <c r="N204" s="112"/>
      <c r="O204" s="131"/>
      <c r="P204" s="132"/>
      <c r="Q204" s="133"/>
      <c r="R204" s="309"/>
      <c r="S204" s="47"/>
      <c r="T204" s="48"/>
      <c r="U204" s="117"/>
      <c r="V204" s="118"/>
      <c r="W204" s="134"/>
      <c r="X204" s="135"/>
      <c r="Y204" s="300"/>
      <c r="Z204" s="301"/>
      <c r="AA204" s="187"/>
      <c r="AB204" s="116"/>
      <c r="AC204" s="314"/>
    </row>
    <row r="205" spans="1:29" ht="15.75" customHeight="1">
      <c r="A205" s="317"/>
      <c r="B205" s="106"/>
      <c r="C205" s="298"/>
      <c r="D205" s="299"/>
      <c r="E205" s="107"/>
      <c r="F205" s="108"/>
      <c r="G205" s="129"/>
      <c r="H205" s="68"/>
      <c r="I205" s="110"/>
      <c r="J205" s="111"/>
      <c r="K205" s="112"/>
      <c r="L205" s="126"/>
      <c r="M205" s="111"/>
      <c r="N205" s="112"/>
      <c r="O205" s="131"/>
      <c r="P205" s="132"/>
      <c r="Q205" s="133"/>
      <c r="R205" s="309"/>
      <c r="S205" s="47"/>
      <c r="T205" s="48"/>
      <c r="U205" s="117"/>
      <c r="V205" s="118"/>
      <c r="W205" s="119"/>
      <c r="X205" s="123"/>
      <c r="Y205" s="300"/>
      <c r="Z205" s="301"/>
      <c r="AA205" s="187"/>
      <c r="AB205" s="116"/>
      <c r="AC205" s="314"/>
    </row>
    <row r="206" spans="1:29" ht="15.75" customHeight="1">
      <c r="A206" s="317"/>
      <c r="B206" s="106"/>
      <c r="C206" s="298"/>
      <c r="D206" s="299"/>
      <c r="E206" s="107"/>
      <c r="F206" s="108"/>
      <c r="G206" s="129"/>
      <c r="H206" s="68"/>
      <c r="I206" s="110"/>
      <c r="J206" s="111"/>
      <c r="K206" s="112"/>
      <c r="L206" s="126"/>
      <c r="M206" s="111"/>
      <c r="N206" s="112"/>
      <c r="O206" s="131"/>
      <c r="P206" s="132"/>
      <c r="Q206" s="133"/>
      <c r="R206" s="309"/>
      <c r="S206" s="47"/>
      <c r="T206" s="48"/>
      <c r="U206" s="117"/>
      <c r="V206" s="118"/>
      <c r="W206" s="134"/>
      <c r="X206" s="135"/>
      <c r="Y206" s="300"/>
      <c r="Z206" s="301"/>
      <c r="AA206" s="187"/>
      <c r="AB206" s="116"/>
      <c r="AC206" s="314"/>
    </row>
    <row r="207" spans="1:29" ht="15.75" customHeight="1">
      <c r="A207" s="317"/>
      <c r="B207" s="106"/>
      <c r="C207" s="298"/>
      <c r="D207" s="299"/>
      <c r="E207" s="185"/>
      <c r="F207" s="108"/>
      <c r="G207" s="139"/>
      <c r="H207" s="68"/>
      <c r="I207" s="110"/>
      <c r="J207" s="111"/>
      <c r="K207" s="112"/>
      <c r="L207" s="126"/>
      <c r="M207" s="111"/>
      <c r="N207" s="112"/>
      <c r="O207" s="131"/>
      <c r="P207" s="132"/>
      <c r="Q207" s="133"/>
      <c r="R207" s="309"/>
      <c r="S207" s="127"/>
      <c r="T207" s="128"/>
      <c r="U207" s="140"/>
      <c r="V207" s="141"/>
      <c r="W207" s="134"/>
      <c r="X207" s="135"/>
      <c r="Y207" s="300"/>
      <c r="Z207" s="301"/>
      <c r="AA207" s="188"/>
      <c r="AB207" s="133"/>
      <c r="AC207" s="314"/>
    </row>
    <row r="208" spans="1:29" ht="15.75" customHeight="1" thickBot="1">
      <c r="A208" s="318"/>
      <c r="B208" s="144" t="s">
        <v>124</v>
      </c>
      <c r="C208" s="295"/>
      <c r="D208" s="295"/>
      <c r="E208" s="145"/>
      <c r="F208" s="182"/>
      <c r="G208" s="146"/>
      <c r="H208" s="75"/>
      <c r="I208" s="147">
        <f t="shared" ref="I208:J208" si="58">AVERAGE(I192:I207)</f>
        <v>3.3333333333333335</v>
      </c>
      <c r="J208" s="148">
        <f t="shared" si="58"/>
        <v>3500</v>
      </c>
      <c r="K208" s="149">
        <f t="shared" ref="K208" si="59">J208/I208</f>
        <v>1050</v>
      </c>
      <c r="L208" s="147">
        <f t="shared" ref="L208:M208" si="60">AVERAGE(L192:L207)</f>
        <v>3.3333333333333335</v>
      </c>
      <c r="M208" s="148">
        <f t="shared" si="60"/>
        <v>3049.7245870118736</v>
      </c>
      <c r="N208" s="149">
        <f>M208/L208</f>
        <v>914.91737610356199</v>
      </c>
      <c r="O208" s="150">
        <f>L208-I208</f>
        <v>0</v>
      </c>
      <c r="P208" s="151">
        <f>N208-K208</f>
        <v>-135.08262389643801</v>
      </c>
      <c r="Q208" s="152">
        <f>N208/K208</f>
        <v>0.87134988200339236</v>
      </c>
      <c r="R208" s="310"/>
      <c r="S208" s="153">
        <f>S192</f>
        <v>0.70833333333333337</v>
      </c>
      <c r="T208" s="154">
        <f>INDEX(T192:T207,COUNTA(T192:T207))</f>
        <v>1.0027777777777778</v>
      </c>
      <c r="U208" s="155"/>
      <c r="V208" s="181"/>
      <c r="W208" s="182"/>
      <c r="X208" s="149"/>
      <c r="Y208" s="296"/>
      <c r="Z208" s="297"/>
      <c r="AA208" s="189">
        <f>M208-J208</f>
        <v>-450.27541298812639</v>
      </c>
      <c r="AB208" s="152">
        <f>M208/J208</f>
        <v>0.87134988200339247</v>
      </c>
      <c r="AC208" s="315"/>
    </row>
    <row r="210" spans="25:26">
      <c r="Y210" s="294" t="s">
        <v>165</v>
      </c>
      <c r="Z210" s="294"/>
    </row>
    <row r="211" spans="25:26">
      <c r="Y211" s="294" t="s">
        <v>166</v>
      </c>
      <c r="Z211" s="294"/>
    </row>
    <row r="212" spans="25:26">
      <c r="Y212" s="294" t="s">
        <v>167</v>
      </c>
      <c r="Z212" s="294"/>
    </row>
    <row r="213" spans="25:26">
      <c r="Y213" s="294" t="s">
        <v>168</v>
      </c>
      <c r="Z213" s="294"/>
    </row>
    <row r="214" spans="25:26">
      <c r="Y214" s="294" t="s">
        <v>169</v>
      </c>
      <c r="Z214" s="294"/>
    </row>
    <row r="215" spans="25:26">
      <c r="Y215" s="294" t="s">
        <v>170</v>
      </c>
      <c r="Z215" s="294"/>
    </row>
    <row r="216" spans="25:26">
      <c r="Y216" s="294" t="s">
        <v>171</v>
      </c>
      <c r="Z216" s="294"/>
    </row>
    <row r="217" spans="25:26">
      <c r="Y217" s="294" t="s">
        <v>172</v>
      </c>
      <c r="Z217" s="294"/>
    </row>
    <row r="218" spans="25:26">
      <c r="Y218" s="294" t="s">
        <v>173</v>
      </c>
      <c r="Z218" s="294"/>
    </row>
    <row r="219" spans="25:26">
      <c r="Y219" s="294" t="s">
        <v>174</v>
      </c>
      <c r="Z219" s="294"/>
    </row>
    <row r="220" spans="25:26">
      <c r="Y220" s="294" t="s">
        <v>175</v>
      </c>
      <c r="Z220" s="294"/>
    </row>
    <row r="221" spans="25:26">
      <c r="Y221" s="294" t="s">
        <v>176</v>
      </c>
      <c r="Z221" s="294"/>
    </row>
    <row r="222" spans="25:26">
      <c r="Y222" s="294" t="s">
        <v>177</v>
      </c>
      <c r="Z222" s="294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5" type="noConversion"/>
  <conditionalFormatting sqref="O5:O208">
    <cfRule type="cellIs" dxfId="456" priority="1" operator="greaterThan">
      <formula>0</formula>
    </cfRule>
  </conditionalFormatting>
  <conditionalFormatting sqref="P5:P208 AA5:AA208">
    <cfRule type="cellIs" dxfId="455" priority="4" operator="lessThan">
      <formula>0</formula>
    </cfRule>
  </conditionalFormatting>
  <conditionalFormatting sqref="Q5:Q208 AB5:AB208">
    <cfRule type="cellIs" dxfId="454" priority="2" operator="greaterThan">
      <formula>1</formula>
    </cfRule>
    <cfRule type="cellIs" dxfId="453" priority="3" operator="lessThan">
      <formula>0.8</formula>
    </cfRule>
  </conditionalFormatting>
  <conditionalFormatting sqref="AC5:AC23 R5:R208 AC124:AC129">
    <cfRule type="cellIs" dxfId="452" priority="5" operator="lessThan">
      <formula>0.8</formula>
    </cfRule>
  </conditionalFormatting>
  <conditionalFormatting sqref="AC29:AC37">
    <cfRule type="cellIs" dxfId="451" priority="15" operator="lessThan">
      <formula>0.8</formula>
    </cfRule>
  </conditionalFormatting>
  <conditionalFormatting sqref="AC39:AC44">
    <cfRule type="cellIs" dxfId="450" priority="14" operator="lessThan">
      <formula>0.8</formula>
    </cfRule>
  </conditionalFormatting>
  <conditionalFormatting sqref="AC56:AC61">
    <cfRule type="cellIs" dxfId="449" priority="8" operator="lessThan">
      <formula>0.8</formula>
    </cfRule>
  </conditionalFormatting>
  <conditionalFormatting sqref="AC73">
    <cfRule type="cellIs" dxfId="448" priority="13" operator="lessThan">
      <formula>0.8</formula>
    </cfRule>
  </conditionalFormatting>
  <conditionalFormatting sqref="AC90">
    <cfRule type="cellIs" dxfId="447" priority="7" operator="lessThan">
      <formula>0.8</formula>
    </cfRule>
  </conditionalFormatting>
  <conditionalFormatting sqref="AC107:AC112">
    <cfRule type="cellIs" dxfId="446" priority="6" operator="lessThan">
      <formula>0.8</formula>
    </cfRule>
  </conditionalFormatting>
  <conditionalFormatting sqref="AC141">
    <cfRule type="cellIs" dxfId="445" priority="12" operator="lessThan">
      <formula>0.8</formula>
    </cfRule>
  </conditionalFormatting>
  <conditionalFormatting sqref="AC158">
    <cfRule type="cellIs" dxfId="444" priority="11" operator="lessThan">
      <formula>0.8</formula>
    </cfRule>
  </conditionalFormatting>
  <conditionalFormatting sqref="AC175">
    <cfRule type="cellIs" dxfId="443" priority="10" operator="lessThan">
      <formula>0.8</formula>
    </cfRule>
  </conditionalFormatting>
  <conditionalFormatting sqref="AC192:AC197">
    <cfRule type="cellIs" dxfId="442" priority="9" operator="lessThan">
      <formula>0.8</formula>
    </cfRule>
  </conditionalFormatting>
  <dataValidations count="1">
    <dataValidation type="list" allowBlank="1" showInputMessage="1" showErrorMessage="1" sqref="Y5:Z208" xr:uid="{ABFE4F36-4FAD-43E2-969F-F10208E29825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FFDBF-0DE8-413C-9EB6-62FC747CCB94}">
  <sheetPr codeName="工作表4">
    <tabColor theme="9" tint="0.59999389629810485"/>
    <pageSetUpPr fitToPage="1"/>
  </sheetPr>
  <dimension ref="A1:AK154"/>
  <sheetViews>
    <sheetView zoomScale="85" zoomScaleNormal="85" workbookViewId="0">
      <pane ySplit="4" topLeftCell="A5" activePane="bottomLeft" state="frozen"/>
      <selection pane="bottomLeft" activeCell="N148" sqref="A148:N149"/>
      <selection activeCell="H36" sqref="H36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SUM(F5:F140)</f>
        <v>58541</v>
      </c>
      <c r="E1" s="94" t="s">
        <v>4</v>
      </c>
      <c r="F1" s="95">
        <f>SUM(G5:G140)</f>
        <v>3096939.01</v>
      </c>
      <c r="G1" s="96" t="s">
        <v>85</v>
      </c>
      <c r="H1" s="97">
        <f>L21+L38+L55+L72+L89+L106+L123+L140</f>
        <v>153.98333333333332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253</v>
      </c>
      <c r="Z1" s="192" t="s">
        <v>254</v>
      </c>
      <c r="AA1" s="396" t="s">
        <v>179</v>
      </c>
      <c r="AB1" s="397"/>
      <c r="AC1" s="193" t="s">
        <v>255</v>
      </c>
      <c r="AD1" s="194" t="s">
        <v>256</v>
      </c>
      <c r="AE1" s="396" t="s">
        <v>180</v>
      </c>
      <c r="AF1" s="413"/>
      <c r="AG1" s="396" t="s">
        <v>180</v>
      </c>
      <c r="AH1" s="413"/>
      <c r="AI1" s="359" t="s">
        <v>91</v>
      </c>
      <c r="AJ1" s="374"/>
      <c r="AK1" s="375"/>
    </row>
    <row r="2" spans="1:37" ht="26.25" customHeight="1" thickBot="1">
      <c r="A2" s="352">
        <v>46008</v>
      </c>
      <c r="B2" s="353"/>
      <c r="C2" s="98" t="s">
        <v>41</v>
      </c>
      <c r="D2" s="99">
        <f>AVERAGE(N21,N38,N55,N72,N89,N106,N123,N140)</f>
        <v>143.44078732841649</v>
      </c>
      <c r="E2" s="99" t="s">
        <v>92</v>
      </c>
      <c r="F2" s="100">
        <f>F1/D1</f>
        <v>52.902051724432447</v>
      </c>
      <c r="G2" s="101" t="s">
        <v>93</v>
      </c>
      <c r="H2" s="102">
        <f>COUNT(H5:H140)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SUM(Y21+Y38+Y55+Y72+Y89+Y106+Y123+Y140)</f>
        <v>0</v>
      </c>
      <c r="Z2" s="195">
        <f>SUM(Z21+Z38+Z55+Z72+Z89+Z106+Z123+Z140)</f>
        <v>0</v>
      </c>
      <c r="AA2" s="398"/>
      <c r="AB2" s="399"/>
      <c r="AC2" s="196">
        <f>SUM(AC21+AC38+AC55+AC72+AC89+AC106+AC123+AC140)</f>
        <v>0</v>
      </c>
      <c r="AD2" s="197">
        <f>SUM(AD21+AD38+AD55+AD72+AD89+AD106+AD123+AD140)</f>
        <v>0</v>
      </c>
      <c r="AE2" s="398"/>
      <c r="AF2" s="414"/>
      <c r="AG2" s="398"/>
      <c r="AH2" s="414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96" t="s">
        <v>109</v>
      </c>
      <c r="AF3" s="413"/>
      <c r="AG3" s="396" t="s">
        <v>109</v>
      </c>
      <c r="AH3" s="413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98"/>
      <c r="AF4" s="414"/>
      <c r="AG4" s="398"/>
      <c r="AH4" s="414"/>
      <c r="AI4" s="333"/>
      <c r="AJ4" s="320"/>
      <c r="AK4" s="322"/>
    </row>
    <row r="5" spans="1:37" ht="15.75" customHeight="1">
      <c r="A5" s="302" t="s">
        <v>243</v>
      </c>
      <c r="B5" s="120" t="s">
        <v>195</v>
      </c>
      <c r="C5" s="400" t="s">
        <v>196</v>
      </c>
      <c r="D5" s="401"/>
      <c r="E5" s="162">
        <v>19.7</v>
      </c>
      <c r="F5" s="103">
        <v>3723</v>
      </c>
      <c r="G5" s="163">
        <f t="shared" ref="G5:G7" si="0">E5*F5</f>
        <v>73343.099999999991</v>
      </c>
      <c r="H5" s="164"/>
      <c r="I5" s="165">
        <v>13</v>
      </c>
      <c r="J5" s="166">
        <v>1200</v>
      </c>
      <c r="K5" s="167">
        <f>J5/I5</f>
        <v>92.307692307692307</v>
      </c>
      <c r="L5" s="168">
        <v>13</v>
      </c>
      <c r="M5" s="166">
        <f>F5/V5*60</f>
        <v>1077.828709288299</v>
      </c>
      <c r="N5" s="167">
        <f>M5/L5</f>
        <v>82.909900714484536</v>
      </c>
      <c r="O5" s="200">
        <f>L5-I5</f>
        <v>0</v>
      </c>
      <c r="P5" s="201">
        <f>N5-K5</f>
        <v>-9.3977915932077707</v>
      </c>
      <c r="Q5" s="143">
        <f>N5/K5</f>
        <v>0.89819059107358246</v>
      </c>
      <c r="R5" s="309">
        <f>Q21</f>
        <v>0.88898883613664048</v>
      </c>
      <c r="S5" s="172">
        <v>0.25</v>
      </c>
      <c r="T5" s="173">
        <v>0.39392361111111113</v>
      </c>
      <c r="U5" s="174"/>
      <c r="V5" s="175">
        <v>207.25000000000003</v>
      </c>
      <c r="W5" s="103"/>
      <c r="X5" s="104"/>
      <c r="Y5" s="202"/>
      <c r="Z5" s="203"/>
      <c r="AA5" s="311"/>
      <c r="AB5" s="312"/>
      <c r="AC5" s="202"/>
      <c r="AD5" s="203"/>
      <c r="AE5" s="411"/>
      <c r="AF5" s="412"/>
      <c r="AG5" s="411"/>
      <c r="AH5" s="412"/>
      <c r="AI5" s="204">
        <f>M5-J5</f>
        <v>-122.17129071170098</v>
      </c>
      <c r="AJ5" s="143">
        <f>M5/J5</f>
        <v>0.89819059107358257</v>
      </c>
      <c r="AK5" s="384">
        <f>AJ21</f>
        <v>0.88898883613664048</v>
      </c>
    </row>
    <row r="6" spans="1:37" ht="15.75" customHeight="1">
      <c r="A6" s="303"/>
      <c r="B6" s="106" t="s">
        <v>188</v>
      </c>
      <c r="C6" s="402" t="s">
        <v>189</v>
      </c>
      <c r="D6" s="403"/>
      <c r="E6" s="107">
        <v>24.07</v>
      </c>
      <c r="F6" s="108">
        <v>1397</v>
      </c>
      <c r="G6" s="109">
        <f t="shared" si="0"/>
        <v>33625.79</v>
      </c>
      <c r="H6" s="26"/>
      <c r="I6" s="110">
        <v>20</v>
      </c>
      <c r="J6" s="111">
        <v>2600</v>
      </c>
      <c r="K6" s="112">
        <f t="shared" ref="K6:K7" si="1">J6/I6</f>
        <v>130</v>
      </c>
      <c r="L6" s="113">
        <v>20</v>
      </c>
      <c r="M6" s="111">
        <f>F6/V6*60</f>
        <v>2305.9147180192567</v>
      </c>
      <c r="N6" s="112">
        <f>M6/L6</f>
        <v>115.29573590096284</v>
      </c>
      <c r="O6" s="114">
        <f>L6-I6</f>
        <v>0</v>
      </c>
      <c r="P6" s="115">
        <f>N6-K6</f>
        <v>-14.704264099037161</v>
      </c>
      <c r="Q6" s="116">
        <f>N6/K6</f>
        <v>0.8868902761612526</v>
      </c>
      <c r="R6" s="309"/>
      <c r="S6" s="47">
        <v>0.46527777777777779</v>
      </c>
      <c r="T6" s="48">
        <v>0.49052083333333335</v>
      </c>
      <c r="U6" s="117">
        <v>4.7333333333333272</v>
      </c>
      <c r="V6" s="118">
        <v>36.350000000000009</v>
      </c>
      <c r="W6" s="119">
        <v>0.49052083333333335</v>
      </c>
      <c r="X6" s="123">
        <v>0.53016203703703701</v>
      </c>
      <c r="Y6" s="106"/>
      <c r="Z6" s="205"/>
      <c r="AA6" s="300"/>
      <c r="AB6" s="301"/>
      <c r="AC6" s="106"/>
      <c r="AD6" s="205"/>
      <c r="AE6" s="407"/>
      <c r="AF6" s="408"/>
      <c r="AG6" s="407"/>
      <c r="AH6" s="408"/>
      <c r="AI6" s="124">
        <f>M6-J6</f>
        <v>-294.08528198074328</v>
      </c>
      <c r="AJ6" s="116">
        <f>M6/J6</f>
        <v>0.8868902761612526</v>
      </c>
      <c r="AK6" s="380"/>
    </row>
    <row r="7" spans="1:37" ht="15.75" customHeight="1">
      <c r="A7" s="303"/>
      <c r="B7" s="106" t="s">
        <v>188</v>
      </c>
      <c r="C7" s="402" t="s">
        <v>190</v>
      </c>
      <c r="D7" s="403"/>
      <c r="E7" s="107">
        <v>29.97</v>
      </c>
      <c r="F7" s="108">
        <v>2635</v>
      </c>
      <c r="G7" s="109">
        <f t="shared" si="0"/>
        <v>78970.95</v>
      </c>
      <c r="H7" s="13"/>
      <c r="I7" s="110">
        <v>20</v>
      </c>
      <c r="J7" s="111">
        <v>2600</v>
      </c>
      <c r="K7" s="112">
        <f t="shared" si="1"/>
        <v>130</v>
      </c>
      <c r="L7" s="126">
        <v>20</v>
      </c>
      <c r="M7" s="111">
        <f>F7/V7*60</f>
        <v>2305.7851239669435</v>
      </c>
      <c r="N7" s="112">
        <f>M7/L7</f>
        <v>115.28925619834718</v>
      </c>
      <c r="O7" s="114">
        <f>L7-I7</f>
        <v>0</v>
      </c>
      <c r="P7" s="115">
        <f>N7-K7</f>
        <v>-14.710743801652825</v>
      </c>
      <c r="Q7" s="116">
        <f>N7/K7</f>
        <v>0.88684043229497822</v>
      </c>
      <c r="R7" s="309"/>
      <c r="S7" s="47">
        <v>0.53016203703703701</v>
      </c>
      <c r="T7" s="48">
        <v>0.57777777777777772</v>
      </c>
      <c r="U7" s="117">
        <v>57.083333333333279</v>
      </c>
      <c r="V7" s="118">
        <v>68.56666666666662</v>
      </c>
      <c r="W7" s="119"/>
      <c r="X7" s="123"/>
      <c r="Y7" s="106"/>
      <c r="Z7" s="205"/>
      <c r="AA7" s="300"/>
      <c r="AB7" s="301"/>
      <c r="AC7" s="106"/>
      <c r="AD7" s="205"/>
      <c r="AE7" s="407"/>
      <c r="AF7" s="408"/>
      <c r="AG7" s="407"/>
      <c r="AH7" s="408"/>
      <c r="AI7" s="124">
        <f>M7-J7</f>
        <v>-294.2148760330565</v>
      </c>
      <c r="AJ7" s="116">
        <f>M7/J7</f>
        <v>0.88684043229497822</v>
      </c>
      <c r="AK7" s="380"/>
    </row>
    <row r="8" spans="1:37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106"/>
      <c r="Z8" s="205"/>
      <c r="AA8" s="300"/>
      <c r="AB8" s="301"/>
      <c r="AC8" s="106"/>
      <c r="AD8" s="205"/>
      <c r="AE8" s="407"/>
      <c r="AF8" s="408"/>
      <c r="AG8" s="407"/>
      <c r="AH8" s="408"/>
      <c r="AI8" s="124"/>
      <c r="AJ8" s="116"/>
      <c r="AK8" s="380"/>
    </row>
    <row r="9" spans="1:37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47"/>
      <c r="T9" s="48"/>
      <c r="U9" s="117"/>
      <c r="V9" s="118"/>
      <c r="W9" s="119"/>
      <c r="X9" s="123"/>
      <c r="Y9" s="106"/>
      <c r="Z9" s="205"/>
      <c r="AA9" s="300"/>
      <c r="AB9" s="301"/>
      <c r="AC9" s="106"/>
      <c r="AD9" s="205"/>
      <c r="AE9" s="407"/>
      <c r="AF9" s="408"/>
      <c r="AG9" s="407"/>
      <c r="AH9" s="408"/>
      <c r="AI9" s="124"/>
      <c r="AJ9" s="116"/>
      <c r="AK9" s="380"/>
    </row>
    <row r="10" spans="1:37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106"/>
      <c r="Z10" s="205"/>
      <c r="AA10" s="300"/>
      <c r="AB10" s="301"/>
      <c r="AC10" s="106"/>
      <c r="AD10" s="205"/>
      <c r="AE10" s="407"/>
      <c r="AF10" s="408"/>
      <c r="AG10" s="407"/>
      <c r="AH10" s="408"/>
      <c r="AI10" s="124"/>
      <c r="AJ10" s="116"/>
      <c r="AK10" s="380"/>
    </row>
    <row r="11" spans="1:37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106"/>
      <c r="Z11" s="205"/>
      <c r="AA11" s="300"/>
      <c r="AB11" s="301"/>
      <c r="AC11" s="106"/>
      <c r="AD11" s="205"/>
      <c r="AE11" s="407"/>
      <c r="AF11" s="408"/>
      <c r="AG11" s="407"/>
      <c r="AH11" s="408"/>
      <c r="AI11" s="124"/>
      <c r="AJ11" s="116"/>
      <c r="AK11" s="380"/>
    </row>
    <row r="12" spans="1:37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106"/>
      <c r="Z12" s="205"/>
      <c r="AA12" s="300"/>
      <c r="AB12" s="301"/>
      <c r="AC12" s="106"/>
      <c r="AD12" s="205"/>
      <c r="AE12" s="407"/>
      <c r="AF12" s="408"/>
      <c r="AG12" s="407"/>
      <c r="AH12" s="408"/>
      <c r="AI12" s="124"/>
      <c r="AJ12" s="116"/>
      <c r="AK12" s="380"/>
    </row>
    <row r="13" spans="1:37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106"/>
      <c r="Z13" s="205"/>
      <c r="AA13" s="300"/>
      <c r="AB13" s="301"/>
      <c r="AC13" s="106"/>
      <c r="AD13" s="205"/>
      <c r="AE13" s="407"/>
      <c r="AF13" s="408"/>
      <c r="AG13" s="407"/>
      <c r="AH13" s="408"/>
      <c r="AI13" s="124"/>
      <c r="AJ13" s="116"/>
      <c r="AK13" s="380"/>
    </row>
    <row r="14" spans="1:37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106"/>
      <c r="Z14" s="205"/>
      <c r="AA14" s="300"/>
      <c r="AB14" s="301"/>
      <c r="AC14" s="106"/>
      <c r="AD14" s="205"/>
      <c r="AE14" s="407"/>
      <c r="AF14" s="408"/>
      <c r="AG14" s="407"/>
      <c r="AH14" s="408"/>
      <c r="AI14" s="124"/>
      <c r="AJ14" s="116"/>
      <c r="AK14" s="380"/>
    </row>
    <row r="15" spans="1:37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106"/>
      <c r="Z15" s="205"/>
      <c r="AA15" s="300"/>
      <c r="AB15" s="301"/>
      <c r="AC15" s="106"/>
      <c r="AD15" s="205"/>
      <c r="AE15" s="407"/>
      <c r="AF15" s="408"/>
      <c r="AG15" s="407"/>
      <c r="AH15" s="408"/>
      <c r="AI15" s="124"/>
      <c r="AJ15" s="116"/>
      <c r="AK15" s="380"/>
    </row>
    <row r="16" spans="1:37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106"/>
      <c r="Z16" s="205"/>
      <c r="AA16" s="300"/>
      <c r="AB16" s="301"/>
      <c r="AC16" s="106"/>
      <c r="AD16" s="205"/>
      <c r="AE16" s="407"/>
      <c r="AF16" s="408"/>
      <c r="AG16" s="407"/>
      <c r="AH16" s="408"/>
      <c r="AI16" s="124"/>
      <c r="AJ16" s="116"/>
      <c r="AK16" s="380"/>
    </row>
    <row r="17" spans="1:37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106"/>
      <c r="Z17" s="205"/>
      <c r="AA17" s="300"/>
      <c r="AB17" s="301"/>
      <c r="AC17" s="106"/>
      <c r="AD17" s="205"/>
      <c r="AE17" s="407"/>
      <c r="AF17" s="408"/>
      <c r="AG17" s="407"/>
      <c r="AH17" s="408"/>
      <c r="AI17" s="124"/>
      <c r="AJ17" s="116"/>
      <c r="AK17" s="380"/>
    </row>
    <row r="18" spans="1:37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106"/>
      <c r="Z18" s="205"/>
      <c r="AA18" s="300"/>
      <c r="AB18" s="301"/>
      <c r="AC18" s="106"/>
      <c r="AD18" s="205"/>
      <c r="AE18" s="407"/>
      <c r="AF18" s="408"/>
      <c r="AG18" s="407"/>
      <c r="AH18" s="408"/>
      <c r="AI18" s="124"/>
      <c r="AJ18" s="116"/>
      <c r="AK18" s="380"/>
    </row>
    <row r="19" spans="1:37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106"/>
      <c r="Z19" s="205"/>
      <c r="AA19" s="300"/>
      <c r="AB19" s="301"/>
      <c r="AC19" s="106"/>
      <c r="AD19" s="205"/>
      <c r="AE19" s="407"/>
      <c r="AF19" s="408"/>
      <c r="AG19" s="407"/>
      <c r="AH19" s="408"/>
      <c r="AI19" s="124"/>
      <c r="AJ19" s="116"/>
      <c r="AK19" s="380"/>
    </row>
    <row r="20" spans="1:37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106"/>
      <c r="Z20" s="205"/>
      <c r="AA20" s="300"/>
      <c r="AB20" s="301"/>
      <c r="AC20" s="106"/>
      <c r="AD20" s="205"/>
      <c r="AE20" s="407"/>
      <c r="AF20" s="408"/>
      <c r="AG20" s="407"/>
      <c r="AH20" s="408"/>
      <c r="AI20" s="124"/>
      <c r="AJ20" s="116"/>
      <c r="AK20" s="380"/>
    </row>
    <row r="21" spans="1:37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17.666666666666668</v>
      </c>
      <c r="J21" s="148">
        <f t="shared" si="2"/>
        <v>2133.3333333333335</v>
      </c>
      <c r="K21" s="149">
        <f t="shared" ref="K21" si="3">J21/I21</f>
        <v>120.75471698113208</v>
      </c>
      <c r="L21" s="147">
        <f t="shared" ref="L21:M21" si="4">AVERAGE(L5:L20)</f>
        <v>17.666666666666668</v>
      </c>
      <c r="M21" s="148">
        <f t="shared" si="4"/>
        <v>1896.5095170914999</v>
      </c>
      <c r="N21" s="149">
        <f>M21/L21</f>
        <v>107.34959530706602</v>
      </c>
      <c r="O21" s="150">
        <f>L21-I21</f>
        <v>0</v>
      </c>
      <c r="P21" s="151">
        <f>N21-K21</f>
        <v>-13.405121674066052</v>
      </c>
      <c r="Q21" s="152">
        <f>N21/K21</f>
        <v>0.88898883613664048</v>
      </c>
      <c r="R21" s="310"/>
      <c r="S21" s="153">
        <f>S5</f>
        <v>0.25</v>
      </c>
      <c r="T21" s="154">
        <f>INDEX(T5:T20,COUNTA(T5:T20))</f>
        <v>0.57777777777777772</v>
      </c>
      <c r="U21" s="155"/>
      <c r="V21" s="155"/>
      <c r="W21" s="156"/>
      <c r="X21" s="157"/>
      <c r="Y21" s="206">
        <f>SUM(Y5:Y20)</f>
        <v>0</v>
      </c>
      <c r="Z21" s="207">
        <f>SUM(Z5:Z20)</f>
        <v>0</v>
      </c>
      <c r="AA21" s="296"/>
      <c r="AB21" s="297"/>
      <c r="AC21" s="206">
        <f>SUM(AC5:AC20)</f>
        <v>0</v>
      </c>
      <c r="AD21" s="207">
        <f>SUM(AD5:AD20)</f>
        <v>0</v>
      </c>
      <c r="AE21" s="409"/>
      <c r="AF21" s="410"/>
      <c r="AG21" s="409"/>
      <c r="AH21" s="410"/>
      <c r="AI21" s="223">
        <f>M21-J21</f>
        <v>-236.82381624183358</v>
      </c>
      <c r="AJ21" s="159">
        <f>M21/J21</f>
        <v>0.88898883613664048</v>
      </c>
      <c r="AK21" s="381"/>
    </row>
    <row r="22" spans="1:37" ht="15.75" customHeight="1">
      <c r="A22" s="316" t="s">
        <v>185</v>
      </c>
      <c r="B22" s="120" t="s">
        <v>186</v>
      </c>
      <c r="C22" s="383" t="s">
        <v>187</v>
      </c>
      <c r="D22" s="383"/>
      <c r="E22" s="162">
        <v>56.77</v>
      </c>
      <c r="F22" s="166">
        <v>3805</v>
      </c>
      <c r="G22" s="163">
        <f t="shared" ref="G22:G24" si="5">E22*F22</f>
        <v>216009.85</v>
      </c>
      <c r="H22" s="164"/>
      <c r="I22" s="165">
        <v>25</v>
      </c>
      <c r="J22" s="166">
        <v>2000</v>
      </c>
      <c r="K22" s="167">
        <f>J22/I22</f>
        <v>80</v>
      </c>
      <c r="L22" s="168">
        <v>25</v>
      </c>
      <c r="M22" s="166">
        <f>F22/V22*60</f>
        <v>1775.2721617418358</v>
      </c>
      <c r="N22" s="167">
        <f>M22/L22</f>
        <v>71.010886469673437</v>
      </c>
      <c r="O22" s="169">
        <f>L22-I22</f>
        <v>0</v>
      </c>
      <c r="P22" s="170">
        <f>N22-K22</f>
        <v>-8.9891135303265628</v>
      </c>
      <c r="Q22" s="171">
        <f>N22/K22</f>
        <v>0.88763608087091794</v>
      </c>
      <c r="R22" s="308">
        <f>Q38</f>
        <v>0.88879281909600238</v>
      </c>
      <c r="S22" s="172">
        <v>0.29194444444444445</v>
      </c>
      <c r="T22" s="173">
        <v>0.38124999999999998</v>
      </c>
      <c r="U22" s="174"/>
      <c r="V22" s="175">
        <v>128.59999999999997</v>
      </c>
      <c r="W22" s="208"/>
      <c r="X22" s="167"/>
      <c r="Y22" s="202"/>
      <c r="Z22" s="203"/>
      <c r="AA22" s="311"/>
      <c r="AB22" s="312"/>
      <c r="AC22" s="202"/>
      <c r="AD22" s="203"/>
      <c r="AE22" s="411"/>
      <c r="AF22" s="412"/>
      <c r="AG22" s="411"/>
      <c r="AH22" s="412"/>
      <c r="AI22" s="204">
        <f>M22-J22</f>
        <v>-224.72783825816418</v>
      </c>
      <c r="AJ22" s="143">
        <f>M22/J22</f>
        <v>0.88763608087091794</v>
      </c>
      <c r="AK22" s="384">
        <f>AJ38</f>
        <v>0.88879281909600238</v>
      </c>
    </row>
    <row r="23" spans="1:37" ht="15.75" customHeight="1">
      <c r="A23" s="317"/>
      <c r="B23" s="106" t="s">
        <v>191</v>
      </c>
      <c r="C23" s="382" t="s">
        <v>193</v>
      </c>
      <c r="D23" s="382"/>
      <c r="E23" s="107">
        <v>59.52</v>
      </c>
      <c r="F23" s="108">
        <v>4698</v>
      </c>
      <c r="G23" s="109">
        <f t="shared" si="5"/>
        <v>279624.96000000002</v>
      </c>
      <c r="H23" s="26"/>
      <c r="I23" s="110">
        <v>25</v>
      </c>
      <c r="J23" s="111">
        <v>2000</v>
      </c>
      <c r="K23" s="112">
        <f t="shared" ref="K23:K59" si="6">J23/I23</f>
        <v>80</v>
      </c>
      <c r="L23" s="113">
        <v>25</v>
      </c>
      <c r="M23" s="111">
        <f>F23/V23*60</f>
        <v>1781.4198441120705</v>
      </c>
      <c r="N23" s="112">
        <f>M23/L23</f>
        <v>71.256793764482822</v>
      </c>
      <c r="O23" s="114">
        <f>L23-I23</f>
        <v>0</v>
      </c>
      <c r="P23" s="115">
        <f>N23-K23</f>
        <v>-8.743206235517178</v>
      </c>
      <c r="Q23" s="116">
        <f>N23/K23</f>
        <v>0.89070992205603527</v>
      </c>
      <c r="R23" s="309"/>
      <c r="S23" s="47">
        <v>0.38472222222222224</v>
      </c>
      <c r="T23" s="48">
        <v>0.49460648148148151</v>
      </c>
      <c r="U23" s="117">
        <v>5.0000000000000622</v>
      </c>
      <c r="V23" s="118">
        <v>158.23333333333335</v>
      </c>
      <c r="W23" s="119">
        <v>0.49460648148148151</v>
      </c>
      <c r="X23" s="123">
        <v>0.5340625</v>
      </c>
      <c r="Y23" s="106"/>
      <c r="Z23" s="205"/>
      <c r="AA23" s="300"/>
      <c r="AB23" s="301"/>
      <c r="AC23" s="106"/>
      <c r="AD23" s="205"/>
      <c r="AE23" s="407"/>
      <c r="AF23" s="408"/>
      <c r="AG23" s="407"/>
      <c r="AH23" s="408"/>
      <c r="AI23" s="124">
        <f>M23-J23</f>
        <v>-218.58015588792955</v>
      </c>
      <c r="AJ23" s="116">
        <f>M23/J23</f>
        <v>0.89070992205603527</v>
      </c>
      <c r="AK23" s="380"/>
    </row>
    <row r="24" spans="1:37" ht="15.75" customHeight="1">
      <c r="A24" s="317"/>
      <c r="B24" s="106" t="s">
        <v>191</v>
      </c>
      <c r="C24" s="382" t="s">
        <v>192</v>
      </c>
      <c r="D24" s="382"/>
      <c r="E24" s="107">
        <v>77.34</v>
      </c>
      <c r="F24" s="108">
        <v>2189</v>
      </c>
      <c r="G24" s="109">
        <f t="shared" si="5"/>
        <v>169297.26</v>
      </c>
      <c r="H24" s="26"/>
      <c r="I24" s="110">
        <v>25</v>
      </c>
      <c r="J24" s="111">
        <v>2000</v>
      </c>
      <c r="K24" s="112">
        <f t="shared" si="6"/>
        <v>80</v>
      </c>
      <c r="L24" s="113">
        <v>25</v>
      </c>
      <c r="M24" s="111">
        <f>F24/V24*60</f>
        <v>1776.0649087221084</v>
      </c>
      <c r="N24" s="112">
        <f>M24/L24</f>
        <v>71.042596348884331</v>
      </c>
      <c r="O24" s="114">
        <f>L24-I24</f>
        <v>0</v>
      </c>
      <c r="P24" s="115">
        <f>N24-K24</f>
        <v>-8.9574036511156692</v>
      </c>
      <c r="Q24" s="116">
        <f>N24/K24</f>
        <v>0.88803245436105416</v>
      </c>
      <c r="R24" s="309"/>
      <c r="S24" s="47">
        <v>0.5340625</v>
      </c>
      <c r="T24" s="48">
        <v>0.5854166666666667</v>
      </c>
      <c r="U24" s="117">
        <v>56.81666666666662</v>
      </c>
      <c r="V24" s="118">
        <v>73.950000000000045</v>
      </c>
      <c r="W24" s="119"/>
      <c r="X24" s="123"/>
      <c r="Y24" s="106"/>
      <c r="Z24" s="205"/>
      <c r="AA24" s="300"/>
      <c r="AB24" s="301"/>
      <c r="AC24" s="106"/>
      <c r="AD24" s="205"/>
      <c r="AE24" s="407"/>
      <c r="AF24" s="408"/>
      <c r="AG24" s="407"/>
      <c r="AH24" s="408"/>
      <c r="AI24" s="124">
        <f>M24-J24</f>
        <v>-223.93509127789162</v>
      </c>
      <c r="AJ24" s="116">
        <f>M24/J24</f>
        <v>0.88803245436105416</v>
      </c>
      <c r="AK24" s="380"/>
    </row>
    <row r="25" spans="1:37" ht="15.75" customHeight="1">
      <c r="A25" s="317"/>
      <c r="B25" s="106"/>
      <c r="C25" s="382"/>
      <c r="D25" s="382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106"/>
      <c r="Z25" s="205"/>
      <c r="AA25" s="300"/>
      <c r="AB25" s="301"/>
      <c r="AC25" s="106"/>
      <c r="AD25" s="205"/>
      <c r="AE25" s="407"/>
      <c r="AF25" s="408"/>
      <c r="AG25" s="407"/>
      <c r="AH25" s="408"/>
      <c r="AI25" s="124"/>
      <c r="AJ25" s="116"/>
      <c r="AK25" s="380"/>
    </row>
    <row r="26" spans="1:37" ht="15.75" customHeight="1">
      <c r="A26" s="317"/>
      <c r="B26" s="106"/>
      <c r="C26" s="382"/>
      <c r="D26" s="382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106"/>
      <c r="Z26" s="205"/>
      <c r="AA26" s="300"/>
      <c r="AB26" s="301"/>
      <c r="AC26" s="106"/>
      <c r="AD26" s="205"/>
      <c r="AE26" s="407"/>
      <c r="AF26" s="408"/>
      <c r="AG26" s="407"/>
      <c r="AH26" s="408"/>
      <c r="AI26" s="124"/>
      <c r="AJ26" s="116"/>
      <c r="AK26" s="380"/>
    </row>
    <row r="27" spans="1:37" ht="15.75" customHeight="1">
      <c r="A27" s="317"/>
      <c r="B27" s="106"/>
      <c r="C27" s="382"/>
      <c r="D27" s="382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407"/>
      <c r="AF27" s="408"/>
      <c r="AG27" s="407"/>
      <c r="AH27" s="408"/>
      <c r="AI27" s="124"/>
      <c r="AJ27" s="116"/>
      <c r="AK27" s="380"/>
    </row>
    <row r="28" spans="1:37" ht="15.75" customHeight="1">
      <c r="A28" s="317"/>
      <c r="B28" s="106"/>
      <c r="C28" s="382"/>
      <c r="D28" s="382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407"/>
      <c r="AF28" s="408"/>
      <c r="AG28" s="407"/>
      <c r="AH28" s="408"/>
      <c r="AI28" s="124"/>
      <c r="AJ28" s="116"/>
      <c r="AK28" s="380"/>
    </row>
    <row r="29" spans="1:37" ht="15.75" customHeight="1">
      <c r="A29" s="317"/>
      <c r="B29" s="106"/>
      <c r="C29" s="382"/>
      <c r="D29" s="382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407"/>
      <c r="AF29" s="408"/>
      <c r="AG29" s="407"/>
      <c r="AH29" s="408"/>
      <c r="AI29" s="124"/>
      <c r="AJ29" s="116"/>
      <c r="AK29" s="380"/>
    </row>
    <row r="30" spans="1:37" ht="15.75" customHeight="1">
      <c r="A30" s="317"/>
      <c r="B30" s="106"/>
      <c r="C30" s="382"/>
      <c r="D30" s="382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407"/>
      <c r="AF30" s="408"/>
      <c r="AG30" s="407"/>
      <c r="AH30" s="408"/>
      <c r="AI30" s="124"/>
      <c r="AJ30" s="116"/>
      <c r="AK30" s="380"/>
    </row>
    <row r="31" spans="1:37" ht="15.75" customHeight="1">
      <c r="A31" s="317"/>
      <c r="B31" s="106"/>
      <c r="C31" s="382"/>
      <c r="D31" s="382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407"/>
      <c r="AF31" s="408"/>
      <c r="AG31" s="407"/>
      <c r="AH31" s="408"/>
      <c r="AI31" s="124"/>
      <c r="AJ31" s="116"/>
      <c r="AK31" s="380"/>
    </row>
    <row r="32" spans="1:37" ht="15.75" customHeight="1">
      <c r="A32" s="317"/>
      <c r="B32" s="106"/>
      <c r="C32" s="382"/>
      <c r="D32" s="382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407"/>
      <c r="AF32" s="408"/>
      <c r="AG32" s="407"/>
      <c r="AH32" s="408"/>
      <c r="AI32" s="124"/>
      <c r="AJ32" s="116"/>
      <c r="AK32" s="380"/>
    </row>
    <row r="33" spans="1:37" ht="15.75" customHeight="1">
      <c r="A33" s="317"/>
      <c r="B33" s="106"/>
      <c r="C33" s="382"/>
      <c r="D33" s="382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407"/>
      <c r="AF33" s="408"/>
      <c r="AG33" s="407"/>
      <c r="AH33" s="408"/>
      <c r="AI33" s="124"/>
      <c r="AJ33" s="116"/>
      <c r="AK33" s="380"/>
    </row>
    <row r="34" spans="1:37" ht="15.75" customHeight="1">
      <c r="A34" s="317"/>
      <c r="B34" s="106"/>
      <c r="C34" s="382"/>
      <c r="D34" s="382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407"/>
      <c r="AF34" s="408"/>
      <c r="AG34" s="407"/>
      <c r="AH34" s="408"/>
      <c r="AI34" s="124"/>
      <c r="AJ34" s="116"/>
      <c r="AK34" s="380"/>
    </row>
    <row r="35" spans="1:37" ht="15.75" customHeight="1">
      <c r="A35" s="317"/>
      <c r="B35" s="106"/>
      <c r="C35" s="382"/>
      <c r="D35" s="382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23"/>
      <c r="Y35" s="106"/>
      <c r="Z35" s="205"/>
      <c r="AA35" s="300"/>
      <c r="AB35" s="301"/>
      <c r="AC35" s="106"/>
      <c r="AD35" s="205"/>
      <c r="AE35" s="407"/>
      <c r="AF35" s="408"/>
      <c r="AG35" s="407"/>
      <c r="AH35" s="408"/>
      <c r="AI35" s="124"/>
      <c r="AJ35" s="116"/>
      <c r="AK35" s="380"/>
    </row>
    <row r="36" spans="1:37" ht="15.75" customHeight="1">
      <c r="A36" s="317"/>
      <c r="B36" s="106"/>
      <c r="C36" s="382"/>
      <c r="D36" s="382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23"/>
      <c r="Y36" s="106"/>
      <c r="Z36" s="205"/>
      <c r="AA36" s="300"/>
      <c r="AB36" s="301"/>
      <c r="AC36" s="106"/>
      <c r="AD36" s="205"/>
      <c r="AE36" s="407"/>
      <c r="AF36" s="408"/>
      <c r="AG36" s="407"/>
      <c r="AH36" s="408"/>
      <c r="AI36" s="124"/>
      <c r="AJ36" s="116"/>
      <c r="AK36" s="380"/>
    </row>
    <row r="37" spans="1:37" ht="15.75" customHeight="1">
      <c r="A37" s="317"/>
      <c r="B37" s="106"/>
      <c r="C37" s="382"/>
      <c r="D37" s="382"/>
      <c r="E37" s="209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119"/>
      <c r="X37" s="123"/>
      <c r="Y37" s="106"/>
      <c r="Z37" s="205"/>
      <c r="AA37" s="300"/>
      <c r="AB37" s="301"/>
      <c r="AC37" s="106"/>
      <c r="AD37" s="205"/>
      <c r="AE37" s="407"/>
      <c r="AF37" s="408"/>
      <c r="AG37" s="407"/>
      <c r="AH37" s="408"/>
      <c r="AI37" s="124"/>
      <c r="AJ37" s="116"/>
      <c r="AK37" s="380"/>
    </row>
    <row r="38" spans="1:37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25</v>
      </c>
      <c r="J38" s="148">
        <f t="shared" si="7"/>
        <v>2000</v>
      </c>
      <c r="K38" s="149">
        <f t="shared" ref="K38" si="8">J38/I38</f>
        <v>80</v>
      </c>
      <c r="L38" s="147">
        <f t="shared" ref="L38:M38" si="9">AVERAGE(L22:L37)</f>
        <v>25</v>
      </c>
      <c r="M38" s="148">
        <f t="shared" si="9"/>
        <v>1777.5856381920048</v>
      </c>
      <c r="N38" s="149">
        <f t="shared" ref="N38:N43" si="10">M38/L38</f>
        <v>71.103425527680187</v>
      </c>
      <c r="O38" s="150">
        <f t="shared" ref="O38:O43" si="11">L38-I38</f>
        <v>0</v>
      </c>
      <c r="P38" s="151">
        <f t="shared" ref="P38:P43" si="12">N38-K38</f>
        <v>-8.8965744723198128</v>
      </c>
      <c r="Q38" s="152">
        <f t="shared" ref="Q38:Q43" si="13">N38/K38</f>
        <v>0.88879281909600238</v>
      </c>
      <c r="R38" s="310"/>
      <c r="S38" s="153">
        <f>S22</f>
        <v>0.29194444444444445</v>
      </c>
      <c r="T38" s="154">
        <f>INDEX(T22:T37,COUNTA(T22:T37))</f>
        <v>0.5854166666666667</v>
      </c>
      <c r="U38" s="155"/>
      <c r="V38" s="181"/>
      <c r="W38" s="182"/>
      <c r="X38" s="149"/>
      <c r="Y38" s="206">
        <f t="shared" ref="Y38:Z38" si="14">SUM(Y22:Y37)</f>
        <v>0</v>
      </c>
      <c r="Z38" s="207">
        <f t="shared" si="14"/>
        <v>0</v>
      </c>
      <c r="AA38" s="296"/>
      <c r="AB38" s="297"/>
      <c r="AC38" s="206">
        <f t="shared" ref="AC38:AD38" si="15">SUM(AC22:AC37)</f>
        <v>0</v>
      </c>
      <c r="AD38" s="207">
        <f t="shared" si="15"/>
        <v>0</v>
      </c>
      <c r="AE38" s="409"/>
      <c r="AF38" s="410"/>
      <c r="AG38" s="409"/>
      <c r="AH38" s="410"/>
      <c r="AI38" s="183">
        <f t="shared" ref="AI38:AI43" si="16">M38-J38</f>
        <v>-222.41436180799519</v>
      </c>
      <c r="AJ38" s="152">
        <f t="shared" ref="AJ38:AJ43" si="17">M38/J38</f>
        <v>0.88879281909600238</v>
      </c>
      <c r="AK38" s="381"/>
    </row>
    <row r="39" spans="1:37" ht="15.75" customHeight="1">
      <c r="A39" s="302" t="s">
        <v>194</v>
      </c>
      <c r="B39" s="161" t="s">
        <v>200</v>
      </c>
      <c r="C39" s="306" t="s">
        <v>201</v>
      </c>
      <c r="D39" s="307"/>
      <c r="E39" s="162">
        <v>57.3</v>
      </c>
      <c r="F39" s="174">
        <v>1610</v>
      </c>
      <c r="G39" s="163">
        <f t="shared" ref="G39:G43" si="18">E39*F39</f>
        <v>92253</v>
      </c>
      <c r="H39" s="164"/>
      <c r="I39" s="168">
        <v>21</v>
      </c>
      <c r="J39" s="166">
        <v>2000</v>
      </c>
      <c r="K39" s="167">
        <f>J39/I39</f>
        <v>95.238095238095241</v>
      </c>
      <c r="L39" s="168">
        <v>21</v>
      </c>
      <c r="M39" s="166">
        <f>F39/V39*60</f>
        <v>1771.9351880158974</v>
      </c>
      <c r="N39" s="167">
        <f t="shared" si="10"/>
        <v>84.377866095995117</v>
      </c>
      <c r="O39" s="169">
        <f t="shared" si="11"/>
        <v>0</v>
      </c>
      <c r="P39" s="170">
        <f t="shared" si="12"/>
        <v>-10.860229142100124</v>
      </c>
      <c r="Q39" s="171">
        <f t="shared" si="13"/>
        <v>0.88596759400794867</v>
      </c>
      <c r="R39" s="308">
        <f>Q55</f>
        <v>0.88549285366025321</v>
      </c>
      <c r="S39" s="172">
        <v>0.29200231481481481</v>
      </c>
      <c r="T39" s="173">
        <v>0.3298611111111111</v>
      </c>
      <c r="U39" s="174"/>
      <c r="V39" s="175">
        <v>54.516666666666666</v>
      </c>
      <c r="W39" s="103"/>
      <c r="X39" s="104"/>
      <c r="Y39" s="202"/>
      <c r="Z39" s="203"/>
      <c r="AA39" s="311"/>
      <c r="AB39" s="312"/>
      <c r="AC39" s="202"/>
      <c r="AD39" s="203"/>
      <c r="AE39" s="411"/>
      <c r="AF39" s="412"/>
      <c r="AG39" s="411"/>
      <c r="AH39" s="412"/>
      <c r="AI39" s="121">
        <f t="shared" si="16"/>
        <v>-228.06481198410256</v>
      </c>
      <c r="AJ39" s="171">
        <f t="shared" si="17"/>
        <v>0.88596759400794867</v>
      </c>
      <c r="AK39" s="379">
        <f>AJ55</f>
        <v>0.8854928536602531</v>
      </c>
    </row>
    <row r="40" spans="1:37" ht="15.75" customHeight="1">
      <c r="A40" s="303"/>
      <c r="B40" s="178" t="s">
        <v>191</v>
      </c>
      <c r="C40" s="298" t="s">
        <v>197</v>
      </c>
      <c r="D40" s="299"/>
      <c r="E40" s="107">
        <v>47.37</v>
      </c>
      <c r="F40" s="117">
        <v>1596</v>
      </c>
      <c r="G40" s="109">
        <f t="shared" si="18"/>
        <v>75602.51999999999</v>
      </c>
      <c r="H40" s="26"/>
      <c r="I40" s="113">
        <v>21</v>
      </c>
      <c r="J40" s="111">
        <v>2000</v>
      </c>
      <c r="K40" s="112">
        <f t="shared" si="6"/>
        <v>95.238095238095241</v>
      </c>
      <c r="L40" s="113">
        <v>21</v>
      </c>
      <c r="M40" s="111">
        <f>F40/V40*60</f>
        <v>1771.6928769657707</v>
      </c>
      <c r="N40" s="112">
        <f t="shared" si="10"/>
        <v>84.366327474560507</v>
      </c>
      <c r="O40" s="114">
        <f t="shared" si="11"/>
        <v>0</v>
      </c>
      <c r="P40" s="115">
        <f t="shared" si="12"/>
        <v>-10.871767763534734</v>
      </c>
      <c r="Q40" s="116">
        <f t="shared" si="13"/>
        <v>0.88584643848288525</v>
      </c>
      <c r="R40" s="309"/>
      <c r="S40" s="47">
        <v>0.33333333333333331</v>
      </c>
      <c r="T40" s="48">
        <v>0.37086805555555558</v>
      </c>
      <c r="U40" s="117">
        <v>4.9999999999999822</v>
      </c>
      <c r="V40" s="118">
        <v>54.050000000000054</v>
      </c>
      <c r="W40" s="119"/>
      <c r="X40" s="123"/>
      <c r="Y40" s="106"/>
      <c r="Z40" s="205"/>
      <c r="AA40" s="300"/>
      <c r="AB40" s="301"/>
      <c r="AC40" s="106"/>
      <c r="AD40" s="205"/>
      <c r="AE40" s="407"/>
      <c r="AF40" s="408"/>
      <c r="AG40" s="407"/>
      <c r="AH40" s="408"/>
      <c r="AI40" s="124">
        <f t="shared" si="16"/>
        <v>-228.30712303422933</v>
      </c>
      <c r="AJ40" s="116">
        <f t="shared" si="17"/>
        <v>0.88584643848288536</v>
      </c>
      <c r="AK40" s="380"/>
    </row>
    <row r="41" spans="1:37" ht="15.75" customHeight="1">
      <c r="A41" s="303"/>
      <c r="B41" s="178" t="s">
        <v>191</v>
      </c>
      <c r="C41" s="298" t="s">
        <v>198</v>
      </c>
      <c r="D41" s="299"/>
      <c r="E41" s="107">
        <v>53.76</v>
      </c>
      <c r="F41" s="117">
        <v>3322</v>
      </c>
      <c r="G41" s="109">
        <f t="shared" si="18"/>
        <v>178590.72</v>
      </c>
      <c r="H41" s="26"/>
      <c r="I41" s="113">
        <v>20</v>
      </c>
      <c r="J41" s="111">
        <v>2000</v>
      </c>
      <c r="K41" s="112">
        <f t="shared" si="6"/>
        <v>100</v>
      </c>
      <c r="L41" s="113">
        <v>20</v>
      </c>
      <c r="M41" s="111">
        <f>F41/V41*60</f>
        <v>1770.4219096965214</v>
      </c>
      <c r="N41" s="112">
        <f t="shared" si="10"/>
        <v>88.521095484826077</v>
      </c>
      <c r="O41" s="114">
        <f t="shared" si="11"/>
        <v>0</v>
      </c>
      <c r="P41" s="115">
        <f t="shared" si="12"/>
        <v>-11.478904515173923</v>
      </c>
      <c r="Q41" s="116">
        <f t="shared" si="13"/>
        <v>0.88521095484826073</v>
      </c>
      <c r="R41" s="309"/>
      <c r="S41" s="47">
        <v>0.37459490740740742</v>
      </c>
      <c r="T41" s="48">
        <v>0.45277777777777778</v>
      </c>
      <c r="U41" s="117">
        <v>5.3666666666666529</v>
      </c>
      <c r="V41" s="118">
        <v>112.58333333333331</v>
      </c>
      <c r="W41" s="119"/>
      <c r="X41" s="123"/>
      <c r="Y41" s="106"/>
      <c r="Z41" s="205"/>
      <c r="AA41" s="300"/>
      <c r="AB41" s="301"/>
      <c r="AC41" s="106"/>
      <c r="AD41" s="205"/>
      <c r="AE41" s="407"/>
      <c r="AF41" s="408"/>
      <c r="AG41" s="407"/>
      <c r="AH41" s="408"/>
      <c r="AI41" s="124">
        <f t="shared" si="16"/>
        <v>-229.57809030347858</v>
      </c>
      <c r="AJ41" s="116">
        <f t="shared" si="17"/>
        <v>0.88521095484826073</v>
      </c>
      <c r="AK41" s="380"/>
    </row>
    <row r="42" spans="1:37" ht="15.75" customHeight="1">
      <c r="A42" s="303"/>
      <c r="B42" s="178" t="s">
        <v>191</v>
      </c>
      <c r="C42" s="298" t="s">
        <v>199</v>
      </c>
      <c r="D42" s="299"/>
      <c r="E42" s="107">
        <v>64.97</v>
      </c>
      <c r="F42" s="117">
        <v>1261</v>
      </c>
      <c r="G42" s="109">
        <f t="shared" si="18"/>
        <v>81927.17</v>
      </c>
      <c r="H42" s="26"/>
      <c r="I42" s="113">
        <v>20</v>
      </c>
      <c r="J42" s="111">
        <v>2000</v>
      </c>
      <c r="K42" s="112">
        <f t="shared" si="6"/>
        <v>100</v>
      </c>
      <c r="L42" s="113">
        <v>20</v>
      </c>
      <c r="M42" s="111">
        <f>F42/V42*60</f>
        <v>1771.2056184159194</v>
      </c>
      <c r="N42" s="112">
        <f t="shared" si="10"/>
        <v>88.560280920795975</v>
      </c>
      <c r="O42" s="114">
        <f t="shared" si="11"/>
        <v>0</v>
      </c>
      <c r="P42" s="115">
        <f t="shared" si="12"/>
        <v>-11.439719079204025</v>
      </c>
      <c r="Q42" s="116">
        <f t="shared" si="13"/>
        <v>0.88560280920795975</v>
      </c>
      <c r="R42" s="309"/>
      <c r="S42" s="47">
        <v>0.45644675925925926</v>
      </c>
      <c r="T42" s="48">
        <v>0.4861111111111111</v>
      </c>
      <c r="U42" s="117">
        <v>5.2833333333333332</v>
      </c>
      <c r="V42" s="118">
        <v>42.716666666666654</v>
      </c>
      <c r="W42" s="119">
        <v>0.4861111111111111</v>
      </c>
      <c r="X42" s="123">
        <v>0.52525462962962965</v>
      </c>
      <c r="Y42" s="106"/>
      <c r="Z42" s="205"/>
      <c r="AA42" s="300"/>
      <c r="AB42" s="301"/>
      <c r="AC42" s="106"/>
      <c r="AD42" s="205"/>
      <c r="AE42" s="407"/>
      <c r="AF42" s="408"/>
      <c r="AG42" s="407"/>
      <c r="AH42" s="408"/>
      <c r="AI42" s="124">
        <f t="shared" si="16"/>
        <v>-228.79438158408061</v>
      </c>
      <c r="AJ42" s="116">
        <f t="shared" si="17"/>
        <v>0.88560280920795964</v>
      </c>
      <c r="AK42" s="380"/>
    </row>
    <row r="43" spans="1:37" ht="15.75" customHeight="1">
      <c r="A43" s="304"/>
      <c r="B43" s="178" t="s">
        <v>191</v>
      </c>
      <c r="C43" s="298" t="s">
        <v>248</v>
      </c>
      <c r="D43" s="299"/>
      <c r="E43" s="107">
        <v>59.36</v>
      </c>
      <c r="F43" s="117">
        <v>992</v>
      </c>
      <c r="G43" s="109">
        <f t="shared" si="18"/>
        <v>58885.120000000003</v>
      </c>
      <c r="H43" s="13"/>
      <c r="I43" s="126">
        <v>20</v>
      </c>
      <c r="J43" s="111">
        <v>2000</v>
      </c>
      <c r="K43" s="112">
        <f t="shared" si="6"/>
        <v>100</v>
      </c>
      <c r="L43" s="126">
        <v>20</v>
      </c>
      <c r="M43" s="111">
        <f>F43/V43*60</f>
        <v>1769.6729435084223</v>
      </c>
      <c r="N43" s="112">
        <f t="shared" si="10"/>
        <v>88.483647175421112</v>
      </c>
      <c r="O43" s="114">
        <f t="shared" si="11"/>
        <v>0</v>
      </c>
      <c r="P43" s="115">
        <f t="shared" si="12"/>
        <v>-11.516352824578888</v>
      </c>
      <c r="Q43" s="116">
        <f t="shared" si="13"/>
        <v>0.8848364717542111</v>
      </c>
      <c r="R43" s="309"/>
      <c r="S43" s="47">
        <v>0.52525462962962965</v>
      </c>
      <c r="T43" s="48">
        <v>0.54861111111111116</v>
      </c>
      <c r="U43" s="117">
        <v>56.36666666666671</v>
      </c>
      <c r="V43" s="118">
        <v>33.633333333333368</v>
      </c>
      <c r="W43" s="119"/>
      <c r="X43" s="123"/>
      <c r="Y43" s="106"/>
      <c r="Z43" s="205"/>
      <c r="AA43" s="300"/>
      <c r="AB43" s="301"/>
      <c r="AC43" s="106"/>
      <c r="AD43" s="205"/>
      <c r="AE43" s="407"/>
      <c r="AF43" s="408"/>
      <c r="AG43" s="407"/>
      <c r="AH43" s="408"/>
      <c r="AI43" s="124">
        <f t="shared" si="16"/>
        <v>-230.32705649157765</v>
      </c>
      <c r="AJ43" s="116">
        <f t="shared" si="17"/>
        <v>0.88483647175421121</v>
      </c>
      <c r="AK43" s="380"/>
    </row>
    <row r="44" spans="1:37" ht="15.75" customHeight="1">
      <c r="A44" s="304"/>
      <c r="B44" s="178"/>
      <c r="C44" s="298"/>
      <c r="D44" s="299"/>
      <c r="E44" s="107"/>
      <c r="F44" s="117"/>
      <c r="G44" s="129"/>
      <c r="H44" s="130"/>
      <c r="I44" s="113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106"/>
      <c r="Z44" s="205"/>
      <c r="AA44" s="300"/>
      <c r="AB44" s="301"/>
      <c r="AC44" s="106"/>
      <c r="AD44" s="205"/>
      <c r="AE44" s="407"/>
      <c r="AF44" s="408"/>
      <c r="AG44" s="407"/>
      <c r="AH44" s="408"/>
      <c r="AI44" s="124"/>
      <c r="AJ44" s="116"/>
      <c r="AK44" s="380"/>
    </row>
    <row r="45" spans="1:37" ht="15.75" customHeight="1">
      <c r="A45" s="304"/>
      <c r="B45" s="178"/>
      <c r="C45" s="298"/>
      <c r="D45" s="299"/>
      <c r="E45" s="107"/>
      <c r="F45" s="117"/>
      <c r="G45" s="129"/>
      <c r="H45" s="68"/>
      <c r="I45" s="126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106"/>
      <c r="Z45" s="205"/>
      <c r="AA45" s="300"/>
      <c r="AB45" s="301"/>
      <c r="AC45" s="106"/>
      <c r="AD45" s="205"/>
      <c r="AE45" s="407"/>
      <c r="AF45" s="408"/>
      <c r="AG45" s="407"/>
      <c r="AH45" s="408"/>
      <c r="AI45" s="124"/>
      <c r="AJ45" s="116"/>
      <c r="AK45" s="380"/>
    </row>
    <row r="46" spans="1:37" ht="15.75" customHeight="1">
      <c r="A46" s="304"/>
      <c r="B46" s="178"/>
      <c r="C46" s="298"/>
      <c r="D46" s="299"/>
      <c r="E46" s="107"/>
      <c r="F46" s="117"/>
      <c r="G46" s="129"/>
      <c r="H46" s="68"/>
      <c r="I46" s="126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106"/>
      <c r="Z46" s="205"/>
      <c r="AA46" s="300"/>
      <c r="AB46" s="301"/>
      <c r="AC46" s="106"/>
      <c r="AD46" s="205"/>
      <c r="AE46" s="407"/>
      <c r="AF46" s="408"/>
      <c r="AG46" s="407"/>
      <c r="AH46" s="408"/>
      <c r="AI46" s="124"/>
      <c r="AJ46" s="116"/>
      <c r="AK46" s="380"/>
    </row>
    <row r="47" spans="1:37" ht="15.75" customHeight="1">
      <c r="A47" s="304"/>
      <c r="B47" s="178"/>
      <c r="C47" s="298"/>
      <c r="D47" s="299"/>
      <c r="E47" s="107"/>
      <c r="F47" s="117"/>
      <c r="G47" s="129"/>
      <c r="H47" s="68"/>
      <c r="I47" s="126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106"/>
      <c r="Z47" s="205"/>
      <c r="AA47" s="300"/>
      <c r="AB47" s="301"/>
      <c r="AC47" s="106"/>
      <c r="AD47" s="205"/>
      <c r="AE47" s="407"/>
      <c r="AF47" s="408"/>
      <c r="AG47" s="407"/>
      <c r="AH47" s="408"/>
      <c r="AI47" s="124"/>
      <c r="AJ47" s="116"/>
      <c r="AK47" s="380"/>
    </row>
    <row r="48" spans="1:37" ht="15.75" customHeight="1">
      <c r="A48" s="304"/>
      <c r="B48" s="178"/>
      <c r="C48" s="298"/>
      <c r="D48" s="299"/>
      <c r="E48" s="107"/>
      <c r="F48" s="117"/>
      <c r="G48" s="129"/>
      <c r="H48" s="68"/>
      <c r="I48" s="126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106"/>
      <c r="Z48" s="205"/>
      <c r="AA48" s="300"/>
      <c r="AB48" s="301"/>
      <c r="AC48" s="106"/>
      <c r="AD48" s="205"/>
      <c r="AE48" s="407"/>
      <c r="AF48" s="408"/>
      <c r="AG48" s="407"/>
      <c r="AH48" s="408"/>
      <c r="AI48" s="124"/>
      <c r="AJ48" s="116"/>
      <c r="AK48" s="380"/>
    </row>
    <row r="49" spans="1:37" ht="15.75" customHeight="1">
      <c r="A49" s="304"/>
      <c r="B49" s="178"/>
      <c r="C49" s="298"/>
      <c r="D49" s="299"/>
      <c r="E49" s="107"/>
      <c r="F49" s="117"/>
      <c r="G49" s="129"/>
      <c r="H49" s="68"/>
      <c r="I49" s="126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106"/>
      <c r="Z49" s="205"/>
      <c r="AA49" s="300"/>
      <c r="AB49" s="301"/>
      <c r="AC49" s="106"/>
      <c r="AD49" s="205"/>
      <c r="AE49" s="407"/>
      <c r="AF49" s="408"/>
      <c r="AG49" s="407"/>
      <c r="AH49" s="408"/>
      <c r="AI49" s="124"/>
      <c r="AJ49" s="116"/>
      <c r="AK49" s="380"/>
    </row>
    <row r="50" spans="1:37" ht="15.75" customHeight="1">
      <c r="A50" s="304"/>
      <c r="B50" s="178"/>
      <c r="C50" s="298"/>
      <c r="D50" s="299"/>
      <c r="E50" s="107"/>
      <c r="F50" s="117"/>
      <c r="G50" s="129"/>
      <c r="H50" s="68"/>
      <c r="I50" s="126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106"/>
      <c r="Z50" s="205"/>
      <c r="AA50" s="300"/>
      <c r="AB50" s="301"/>
      <c r="AC50" s="106"/>
      <c r="AD50" s="205"/>
      <c r="AE50" s="407"/>
      <c r="AF50" s="408"/>
      <c r="AG50" s="407"/>
      <c r="AH50" s="408"/>
      <c r="AI50" s="124"/>
      <c r="AJ50" s="116"/>
      <c r="AK50" s="380"/>
    </row>
    <row r="51" spans="1:37" ht="15.75" customHeight="1">
      <c r="A51" s="304"/>
      <c r="B51" s="178"/>
      <c r="C51" s="298"/>
      <c r="D51" s="299"/>
      <c r="E51" s="107"/>
      <c r="F51" s="117"/>
      <c r="G51" s="129"/>
      <c r="H51" s="68"/>
      <c r="I51" s="126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106"/>
      <c r="Z51" s="205"/>
      <c r="AA51" s="300"/>
      <c r="AB51" s="301"/>
      <c r="AC51" s="106"/>
      <c r="AD51" s="205"/>
      <c r="AE51" s="407"/>
      <c r="AF51" s="408"/>
      <c r="AG51" s="407"/>
      <c r="AH51" s="408"/>
      <c r="AI51" s="124"/>
      <c r="AJ51" s="116"/>
      <c r="AK51" s="380"/>
    </row>
    <row r="52" spans="1:37" ht="15.75" customHeight="1">
      <c r="A52" s="304"/>
      <c r="B52" s="178"/>
      <c r="C52" s="298"/>
      <c r="D52" s="299"/>
      <c r="E52" s="107"/>
      <c r="F52" s="117"/>
      <c r="G52" s="129"/>
      <c r="H52" s="68"/>
      <c r="I52" s="126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210"/>
      <c r="X52" s="211"/>
      <c r="Y52" s="106"/>
      <c r="Z52" s="205"/>
      <c r="AA52" s="300"/>
      <c r="AB52" s="301"/>
      <c r="AC52" s="106"/>
      <c r="AD52" s="205"/>
      <c r="AE52" s="407"/>
      <c r="AF52" s="408"/>
      <c r="AG52" s="407"/>
      <c r="AH52" s="408"/>
      <c r="AI52" s="124"/>
      <c r="AJ52" s="116"/>
      <c r="AK52" s="380"/>
    </row>
    <row r="53" spans="1:37" ht="15.75" customHeight="1">
      <c r="A53" s="304"/>
      <c r="B53" s="178"/>
      <c r="C53" s="298"/>
      <c r="D53" s="299"/>
      <c r="E53" s="107"/>
      <c r="F53" s="117"/>
      <c r="G53" s="129"/>
      <c r="H53" s="68"/>
      <c r="I53" s="126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212"/>
      <c r="X53" s="213"/>
      <c r="Y53" s="106"/>
      <c r="Z53" s="205"/>
      <c r="AA53" s="300"/>
      <c r="AB53" s="301"/>
      <c r="AC53" s="106"/>
      <c r="AD53" s="205"/>
      <c r="AE53" s="407"/>
      <c r="AF53" s="408"/>
      <c r="AG53" s="407"/>
      <c r="AH53" s="408"/>
      <c r="AI53" s="124"/>
      <c r="AJ53" s="116"/>
      <c r="AK53" s="380"/>
    </row>
    <row r="54" spans="1:37" ht="15.75" customHeight="1">
      <c r="A54" s="304"/>
      <c r="B54" s="106"/>
      <c r="C54" s="298"/>
      <c r="D54" s="299"/>
      <c r="E54" s="185"/>
      <c r="F54" s="108"/>
      <c r="G54" s="139"/>
      <c r="H54" s="68"/>
      <c r="I54" s="126"/>
      <c r="J54" s="111"/>
      <c r="K54" s="112"/>
      <c r="L54" s="126"/>
      <c r="M54" s="111"/>
      <c r="N54" s="112"/>
      <c r="O54" s="131"/>
      <c r="P54" s="132"/>
      <c r="Q54" s="133"/>
      <c r="R54" s="309"/>
      <c r="S54" s="47"/>
      <c r="T54" s="48"/>
      <c r="U54" s="140"/>
      <c r="V54" s="118"/>
      <c r="W54" s="212"/>
      <c r="X54" s="213"/>
      <c r="Y54" s="106"/>
      <c r="Z54" s="205"/>
      <c r="AA54" s="300"/>
      <c r="AB54" s="301"/>
      <c r="AC54" s="106"/>
      <c r="AD54" s="205"/>
      <c r="AE54" s="407"/>
      <c r="AF54" s="408"/>
      <c r="AG54" s="407"/>
      <c r="AH54" s="408"/>
      <c r="AI54" s="124"/>
      <c r="AJ54" s="116"/>
      <c r="AK54" s="380"/>
    </row>
    <row r="55" spans="1:37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9">AVERAGE(I39:I54)</f>
        <v>20.399999999999999</v>
      </c>
      <c r="J55" s="148">
        <f t="shared" si="19"/>
        <v>2000</v>
      </c>
      <c r="K55" s="149">
        <f t="shared" ref="K55" si="20">J55/I55</f>
        <v>98.039215686274517</v>
      </c>
      <c r="L55" s="147">
        <f t="shared" ref="L55:M55" si="21">AVERAGE(L39:L54)</f>
        <v>20.399999999999999</v>
      </c>
      <c r="M55" s="148">
        <f t="shared" si="21"/>
        <v>1770.9857073205062</v>
      </c>
      <c r="N55" s="149">
        <f>M55/L55</f>
        <v>86.813024868652278</v>
      </c>
      <c r="O55" s="150">
        <f>L55-I55</f>
        <v>0</v>
      </c>
      <c r="P55" s="151">
        <f>N55-K55</f>
        <v>-11.226190817622239</v>
      </c>
      <c r="Q55" s="152">
        <f>N55/K55</f>
        <v>0.88549285366025321</v>
      </c>
      <c r="R55" s="310"/>
      <c r="S55" s="153">
        <f>S39</f>
        <v>0.29200231481481481</v>
      </c>
      <c r="T55" s="154">
        <f>INDEX(T39:T54,COUNTA(T39:T54))</f>
        <v>0.54861111111111116</v>
      </c>
      <c r="U55" s="155"/>
      <c r="V55" s="181"/>
      <c r="W55" s="214"/>
      <c r="X55" s="215"/>
      <c r="Y55" s="206">
        <f t="shared" ref="Y55:Z55" si="22">SUM(Y39:Y54)</f>
        <v>0</v>
      </c>
      <c r="Z55" s="207">
        <f t="shared" si="22"/>
        <v>0</v>
      </c>
      <c r="AA55" s="296"/>
      <c r="AB55" s="297"/>
      <c r="AC55" s="206">
        <f t="shared" ref="AC55:AD55" si="23">SUM(AC39:AC54)</f>
        <v>0</v>
      </c>
      <c r="AD55" s="207">
        <f t="shared" si="23"/>
        <v>0</v>
      </c>
      <c r="AE55" s="409"/>
      <c r="AF55" s="410"/>
      <c r="AG55" s="409"/>
      <c r="AH55" s="410"/>
      <c r="AI55" s="183">
        <f>M55-J55</f>
        <v>-229.01429267949379</v>
      </c>
      <c r="AJ55" s="152">
        <f>M55/J55</f>
        <v>0.8854928536602531</v>
      </c>
      <c r="AK55" s="381"/>
    </row>
    <row r="56" spans="1:37" ht="15.75" customHeight="1">
      <c r="A56" s="316" t="s">
        <v>202</v>
      </c>
      <c r="B56" s="161" t="s">
        <v>191</v>
      </c>
      <c r="C56" s="306" t="s">
        <v>203</v>
      </c>
      <c r="D56" s="307"/>
      <c r="E56" s="162">
        <v>59.34</v>
      </c>
      <c r="F56" s="103">
        <v>1628</v>
      </c>
      <c r="G56" s="163">
        <f t="shared" ref="G56:G59" si="24">E56*F56</f>
        <v>96605.52</v>
      </c>
      <c r="H56" s="164"/>
      <c r="I56" s="165">
        <v>24</v>
      </c>
      <c r="J56" s="166">
        <v>2000</v>
      </c>
      <c r="K56" s="167">
        <f>J56/I56</f>
        <v>83.333333333333329</v>
      </c>
      <c r="L56" s="168">
        <v>24</v>
      </c>
      <c r="M56" s="166">
        <f>F56/V56*60</f>
        <v>1771.1695376246603</v>
      </c>
      <c r="N56" s="167">
        <f>M56/L56</f>
        <v>73.798730734360845</v>
      </c>
      <c r="O56" s="169">
        <f>L56-I56</f>
        <v>0</v>
      </c>
      <c r="P56" s="170">
        <f>N56-K56</f>
        <v>-9.5346025989724836</v>
      </c>
      <c r="Q56" s="171">
        <f>N56/K56</f>
        <v>0.88558476881233017</v>
      </c>
      <c r="R56" s="308">
        <f>Q72</f>
        <v>0.88589999020803378</v>
      </c>
      <c r="S56" s="172">
        <v>0.29166666666666669</v>
      </c>
      <c r="T56" s="173">
        <v>0.32996527777777779</v>
      </c>
      <c r="U56" s="174"/>
      <c r="V56" s="175">
        <v>55.149999999999991</v>
      </c>
      <c r="W56" s="173"/>
      <c r="X56" s="184"/>
      <c r="Y56" s="202"/>
      <c r="Z56" s="203"/>
      <c r="AA56" s="311"/>
      <c r="AB56" s="312"/>
      <c r="AC56" s="202"/>
      <c r="AD56" s="203"/>
      <c r="AE56" s="411"/>
      <c r="AF56" s="412"/>
      <c r="AG56" s="411"/>
      <c r="AH56" s="412"/>
      <c r="AI56" s="121">
        <f>M56-J56</f>
        <v>-228.83046237533972</v>
      </c>
      <c r="AJ56" s="171">
        <f>M56/J56</f>
        <v>0.88558476881233017</v>
      </c>
      <c r="AK56" s="313">
        <f>AJ72</f>
        <v>0.88589999020803389</v>
      </c>
    </row>
    <row r="57" spans="1:37" ht="15.75" customHeight="1">
      <c r="A57" s="317"/>
      <c r="B57" s="178" t="s">
        <v>191</v>
      </c>
      <c r="C57" s="298" t="s">
        <v>204</v>
      </c>
      <c r="D57" s="299"/>
      <c r="E57" s="107">
        <v>58.67</v>
      </c>
      <c r="F57" s="108">
        <v>3298</v>
      </c>
      <c r="G57" s="109">
        <f t="shared" si="24"/>
        <v>193493.66</v>
      </c>
      <c r="H57" s="26"/>
      <c r="I57" s="110">
        <v>23</v>
      </c>
      <c r="J57" s="111">
        <v>2000</v>
      </c>
      <c r="K57" s="112">
        <f t="shared" si="6"/>
        <v>86.956521739130437</v>
      </c>
      <c r="L57" s="113">
        <v>23</v>
      </c>
      <c r="M57" s="111">
        <f>F57/V57*60</f>
        <v>1774.973837643892</v>
      </c>
      <c r="N57" s="112">
        <f>M57/L57</f>
        <v>77.172775549734439</v>
      </c>
      <c r="O57" s="114">
        <f>L57-I57</f>
        <v>0</v>
      </c>
      <c r="P57" s="115">
        <f>N57-K57</f>
        <v>-9.7837461893959983</v>
      </c>
      <c r="Q57" s="116">
        <f>N57/K57</f>
        <v>0.88748691882194597</v>
      </c>
      <c r="R57" s="309"/>
      <c r="S57" s="47">
        <v>0.33333333333333331</v>
      </c>
      <c r="T57" s="48">
        <v>0.41075231481481483</v>
      </c>
      <c r="U57" s="117">
        <v>4.8499999999999588</v>
      </c>
      <c r="V57" s="118">
        <v>111.48333333333339</v>
      </c>
      <c r="W57" s="119"/>
      <c r="X57" s="123"/>
      <c r="Y57" s="106"/>
      <c r="Z57" s="205"/>
      <c r="AA57" s="300"/>
      <c r="AB57" s="301"/>
      <c r="AC57" s="106"/>
      <c r="AD57" s="205"/>
      <c r="AE57" s="407"/>
      <c r="AF57" s="408"/>
      <c r="AG57" s="407"/>
      <c r="AH57" s="408"/>
      <c r="AI57" s="124">
        <f>M57-J57</f>
        <v>-225.02616235610799</v>
      </c>
      <c r="AJ57" s="116">
        <f>M57/J57</f>
        <v>0.88748691882194597</v>
      </c>
      <c r="AK57" s="314"/>
    </row>
    <row r="58" spans="1:37" ht="15.75" customHeight="1">
      <c r="A58" s="317"/>
      <c r="B58" s="178" t="s">
        <v>191</v>
      </c>
      <c r="C58" s="298" t="s">
        <v>205</v>
      </c>
      <c r="D58" s="299"/>
      <c r="E58" s="107">
        <v>59.54</v>
      </c>
      <c r="F58" s="108">
        <v>2920</v>
      </c>
      <c r="G58" s="109">
        <f t="shared" si="24"/>
        <v>173856.8</v>
      </c>
      <c r="H58" s="26"/>
      <c r="I58" s="110">
        <v>23</v>
      </c>
      <c r="J58" s="111">
        <v>2000</v>
      </c>
      <c r="K58" s="112">
        <f t="shared" si="6"/>
        <v>86.956521739130437</v>
      </c>
      <c r="L58" s="113">
        <v>23</v>
      </c>
      <c r="M58" s="111">
        <f>F58/V58*60</f>
        <v>1769.1013126893297</v>
      </c>
      <c r="N58" s="112">
        <f>M58/L58</f>
        <v>76.917448377796944</v>
      </c>
      <c r="O58" s="114">
        <f>L58-I58</f>
        <v>0</v>
      </c>
      <c r="P58" s="115">
        <f>N58-K58</f>
        <v>-10.039073361333493</v>
      </c>
      <c r="Q58" s="116">
        <f>N58/K58</f>
        <v>0.88455065634466479</v>
      </c>
      <c r="R58" s="309"/>
      <c r="S58" s="47">
        <v>0.41388888888888886</v>
      </c>
      <c r="T58" s="48">
        <v>0.48266203703703703</v>
      </c>
      <c r="U58" s="117">
        <v>4.5166666666666</v>
      </c>
      <c r="V58" s="118">
        <v>99.03333333333336</v>
      </c>
      <c r="W58" s="119">
        <v>0.48266203703703703</v>
      </c>
      <c r="X58" s="123">
        <v>0.52295138888888892</v>
      </c>
      <c r="Y58" s="106"/>
      <c r="Z58" s="205"/>
      <c r="AA58" s="300"/>
      <c r="AB58" s="301"/>
      <c r="AC58" s="106"/>
      <c r="AD58" s="205"/>
      <c r="AE58" s="407"/>
      <c r="AF58" s="408"/>
      <c r="AG58" s="407"/>
      <c r="AH58" s="408"/>
      <c r="AI58" s="124">
        <f>M58-J58</f>
        <v>-230.89868731067031</v>
      </c>
      <c r="AJ58" s="116">
        <f>M58/J58</f>
        <v>0.8845506563446649</v>
      </c>
      <c r="AK58" s="314"/>
    </row>
    <row r="59" spans="1:37" ht="15.75" customHeight="1">
      <c r="A59" s="317"/>
      <c r="B59" s="178" t="s">
        <v>191</v>
      </c>
      <c r="C59" s="298" t="s">
        <v>206</v>
      </c>
      <c r="D59" s="299"/>
      <c r="E59" s="107">
        <v>71.55</v>
      </c>
      <c r="F59" s="108">
        <v>2243</v>
      </c>
      <c r="G59" s="109">
        <f t="shared" si="24"/>
        <v>160486.65</v>
      </c>
      <c r="H59" s="26"/>
      <c r="I59" s="110">
        <v>22</v>
      </c>
      <c r="J59" s="111">
        <v>2000</v>
      </c>
      <c r="K59" s="112">
        <f t="shared" si="6"/>
        <v>90.909090909090907</v>
      </c>
      <c r="L59" s="113">
        <v>22</v>
      </c>
      <c r="M59" s="111">
        <f>F59/V59*60</f>
        <v>1771.9552337063888</v>
      </c>
      <c r="N59" s="112">
        <f>M59/L59</f>
        <v>80.543419713926767</v>
      </c>
      <c r="O59" s="114">
        <f>L59-I59</f>
        <v>0</v>
      </c>
      <c r="P59" s="115">
        <f>N59-K59</f>
        <v>-10.36567119516414</v>
      </c>
      <c r="Q59" s="116">
        <f>N59/K59</f>
        <v>0.88597761685319443</v>
      </c>
      <c r="R59" s="309"/>
      <c r="S59" s="47">
        <v>0.52295138888888892</v>
      </c>
      <c r="T59" s="48">
        <v>0.5756944444444444</v>
      </c>
      <c r="U59" s="117">
        <v>58.01666666666673</v>
      </c>
      <c r="V59" s="118">
        <v>75.949999999999875</v>
      </c>
      <c r="W59" s="119"/>
      <c r="X59" s="123"/>
      <c r="Y59" s="106"/>
      <c r="Z59" s="205"/>
      <c r="AA59" s="300"/>
      <c r="AB59" s="301"/>
      <c r="AC59" s="106"/>
      <c r="AD59" s="205"/>
      <c r="AE59" s="407"/>
      <c r="AF59" s="408"/>
      <c r="AG59" s="407"/>
      <c r="AH59" s="408"/>
      <c r="AI59" s="124">
        <f>M59-J59</f>
        <v>-228.04476629361125</v>
      </c>
      <c r="AJ59" s="116">
        <f>M59/J59</f>
        <v>0.88597761685319443</v>
      </c>
      <c r="AK59" s="314"/>
    </row>
    <row r="60" spans="1:37" ht="15.75" customHeight="1">
      <c r="A60" s="317"/>
      <c r="B60" s="178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106"/>
      <c r="Z60" s="205"/>
      <c r="AA60" s="300"/>
      <c r="AB60" s="301"/>
      <c r="AC60" s="106"/>
      <c r="AD60" s="205"/>
      <c r="AE60" s="407"/>
      <c r="AF60" s="408"/>
      <c r="AG60" s="407"/>
      <c r="AH60" s="408"/>
      <c r="AI60" s="124"/>
      <c r="AJ60" s="116"/>
      <c r="AK60" s="314"/>
    </row>
    <row r="61" spans="1:37" ht="15.75" customHeight="1">
      <c r="A61" s="317"/>
      <c r="B61" s="178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106"/>
      <c r="Z61" s="205"/>
      <c r="AA61" s="300"/>
      <c r="AB61" s="301"/>
      <c r="AC61" s="106"/>
      <c r="AD61" s="205"/>
      <c r="AE61" s="407"/>
      <c r="AF61" s="408"/>
      <c r="AG61" s="407"/>
      <c r="AH61" s="408"/>
      <c r="AI61" s="124"/>
      <c r="AJ61" s="116"/>
      <c r="AK61" s="314"/>
    </row>
    <row r="62" spans="1:37" ht="15.75" customHeight="1">
      <c r="A62" s="317"/>
      <c r="B62" s="178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127"/>
      <c r="T62" s="128"/>
      <c r="U62" s="117"/>
      <c r="V62" s="118"/>
      <c r="W62" s="128"/>
      <c r="X62" s="216"/>
      <c r="Y62" s="106"/>
      <c r="Z62" s="205"/>
      <c r="AA62" s="300"/>
      <c r="AB62" s="301"/>
      <c r="AC62" s="106"/>
      <c r="AD62" s="205"/>
      <c r="AE62" s="407"/>
      <c r="AF62" s="408"/>
      <c r="AG62" s="407"/>
      <c r="AH62" s="408"/>
      <c r="AI62" s="124"/>
      <c r="AJ62" s="116"/>
      <c r="AK62" s="314"/>
    </row>
    <row r="63" spans="1:37" ht="15.75" customHeight="1">
      <c r="A63" s="317"/>
      <c r="B63" s="178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127"/>
      <c r="T63" s="128"/>
      <c r="U63" s="117"/>
      <c r="V63" s="118"/>
      <c r="W63" s="128"/>
      <c r="X63" s="216"/>
      <c r="Y63" s="106"/>
      <c r="Z63" s="205"/>
      <c r="AA63" s="300"/>
      <c r="AB63" s="301"/>
      <c r="AC63" s="106"/>
      <c r="AD63" s="205"/>
      <c r="AE63" s="407"/>
      <c r="AF63" s="408"/>
      <c r="AG63" s="407"/>
      <c r="AH63" s="408"/>
      <c r="AI63" s="124"/>
      <c r="AJ63" s="116"/>
      <c r="AK63" s="314"/>
    </row>
    <row r="64" spans="1:37" ht="15.75" customHeight="1">
      <c r="A64" s="317"/>
      <c r="B64" s="178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127"/>
      <c r="T64" s="128"/>
      <c r="U64" s="117"/>
      <c r="V64" s="118"/>
      <c r="W64" s="128"/>
      <c r="X64" s="216"/>
      <c r="Y64" s="106"/>
      <c r="Z64" s="205"/>
      <c r="AA64" s="300"/>
      <c r="AB64" s="301"/>
      <c r="AC64" s="106"/>
      <c r="AD64" s="205"/>
      <c r="AE64" s="407"/>
      <c r="AF64" s="408"/>
      <c r="AG64" s="407"/>
      <c r="AH64" s="408"/>
      <c r="AI64" s="124"/>
      <c r="AJ64" s="116"/>
      <c r="AK64" s="314"/>
    </row>
    <row r="65" spans="1:37" ht="15.75" customHeight="1">
      <c r="A65" s="317"/>
      <c r="B65" s="178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127"/>
      <c r="T65" s="128"/>
      <c r="U65" s="117"/>
      <c r="V65" s="118"/>
      <c r="W65" s="128"/>
      <c r="X65" s="216"/>
      <c r="Y65" s="106"/>
      <c r="Z65" s="205"/>
      <c r="AA65" s="300"/>
      <c r="AB65" s="301"/>
      <c r="AC65" s="106"/>
      <c r="AD65" s="205"/>
      <c r="AE65" s="407"/>
      <c r="AF65" s="408"/>
      <c r="AG65" s="407"/>
      <c r="AH65" s="408"/>
      <c r="AI65" s="124"/>
      <c r="AJ65" s="116"/>
      <c r="AK65" s="314"/>
    </row>
    <row r="66" spans="1:37" ht="15.75" customHeight="1">
      <c r="A66" s="317"/>
      <c r="B66" s="178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127"/>
      <c r="T66" s="128"/>
      <c r="U66" s="117"/>
      <c r="V66" s="118"/>
      <c r="W66" s="128"/>
      <c r="X66" s="216"/>
      <c r="Y66" s="106"/>
      <c r="Z66" s="205"/>
      <c r="AA66" s="300"/>
      <c r="AB66" s="301"/>
      <c r="AC66" s="106"/>
      <c r="AD66" s="205"/>
      <c r="AE66" s="407"/>
      <c r="AF66" s="408"/>
      <c r="AG66" s="407"/>
      <c r="AH66" s="408"/>
      <c r="AI66" s="124"/>
      <c r="AJ66" s="116"/>
      <c r="AK66" s="314"/>
    </row>
    <row r="67" spans="1:37" ht="15.75" customHeight="1">
      <c r="A67" s="317"/>
      <c r="B67" s="178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127"/>
      <c r="T67" s="128"/>
      <c r="U67" s="117"/>
      <c r="V67" s="118"/>
      <c r="W67" s="128"/>
      <c r="X67" s="216"/>
      <c r="Y67" s="106"/>
      <c r="Z67" s="205"/>
      <c r="AA67" s="300"/>
      <c r="AB67" s="301"/>
      <c r="AC67" s="106"/>
      <c r="AD67" s="205"/>
      <c r="AE67" s="407"/>
      <c r="AF67" s="408"/>
      <c r="AG67" s="407"/>
      <c r="AH67" s="408"/>
      <c r="AI67" s="124"/>
      <c r="AJ67" s="116"/>
      <c r="AK67" s="314"/>
    </row>
    <row r="68" spans="1:37" ht="15.75" customHeight="1">
      <c r="A68" s="317"/>
      <c r="B68" s="178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127"/>
      <c r="T68" s="128"/>
      <c r="U68" s="117"/>
      <c r="V68" s="118"/>
      <c r="W68" s="128"/>
      <c r="X68" s="216"/>
      <c r="Y68" s="106"/>
      <c r="Z68" s="205"/>
      <c r="AA68" s="300"/>
      <c r="AB68" s="301"/>
      <c r="AC68" s="106"/>
      <c r="AD68" s="205"/>
      <c r="AE68" s="407"/>
      <c r="AF68" s="408"/>
      <c r="AG68" s="407"/>
      <c r="AH68" s="408"/>
      <c r="AI68" s="124"/>
      <c r="AJ68" s="116"/>
      <c r="AK68" s="314"/>
    </row>
    <row r="69" spans="1:37" ht="15.75" customHeight="1">
      <c r="A69" s="317"/>
      <c r="B69" s="178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127"/>
      <c r="T69" s="128"/>
      <c r="U69" s="117"/>
      <c r="V69" s="118"/>
      <c r="W69" s="128"/>
      <c r="X69" s="216"/>
      <c r="Y69" s="106"/>
      <c r="Z69" s="205"/>
      <c r="AA69" s="300"/>
      <c r="AB69" s="301"/>
      <c r="AC69" s="106"/>
      <c r="AD69" s="205"/>
      <c r="AE69" s="407"/>
      <c r="AF69" s="408"/>
      <c r="AG69" s="407"/>
      <c r="AH69" s="408"/>
      <c r="AI69" s="124"/>
      <c r="AJ69" s="116"/>
      <c r="AK69" s="314"/>
    </row>
    <row r="70" spans="1:37" ht="15.75" customHeight="1">
      <c r="A70" s="317"/>
      <c r="B70" s="178"/>
      <c r="C70" s="298"/>
      <c r="D70" s="299"/>
      <c r="E70" s="107"/>
      <c r="F70" s="13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127"/>
      <c r="T70" s="128"/>
      <c r="U70" s="117"/>
      <c r="V70" s="118"/>
      <c r="W70" s="128"/>
      <c r="X70" s="216"/>
      <c r="Y70" s="106"/>
      <c r="Z70" s="205"/>
      <c r="AA70" s="300"/>
      <c r="AB70" s="301"/>
      <c r="AC70" s="106"/>
      <c r="AD70" s="205"/>
      <c r="AE70" s="407"/>
      <c r="AF70" s="408"/>
      <c r="AG70" s="407"/>
      <c r="AH70" s="408"/>
      <c r="AI70" s="124"/>
      <c r="AJ70" s="116"/>
      <c r="AK70" s="314"/>
    </row>
    <row r="71" spans="1:37" ht="15.75" customHeight="1">
      <c r="A71" s="317"/>
      <c r="B71" s="178"/>
      <c r="C71" s="298"/>
      <c r="D71" s="299"/>
      <c r="E71" s="179"/>
      <c r="F71" s="13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407"/>
      <c r="AF71" s="408"/>
      <c r="AG71" s="407"/>
      <c r="AH71" s="408"/>
      <c r="AI71" s="180"/>
      <c r="AJ71" s="133"/>
      <c r="AK71" s="314"/>
    </row>
    <row r="72" spans="1:37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25">AVERAGE(I56:I71)</f>
        <v>23</v>
      </c>
      <c r="J72" s="148">
        <f t="shared" si="25"/>
        <v>2000</v>
      </c>
      <c r="K72" s="149">
        <f t="shared" ref="K72" si="26">J72/I72</f>
        <v>86.956521739130437</v>
      </c>
      <c r="L72" s="147">
        <f t="shared" ref="L72:M72" si="27">AVERAGE(L56:L71)</f>
        <v>23</v>
      </c>
      <c r="M72" s="148">
        <f t="shared" si="27"/>
        <v>1771.7999804160677</v>
      </c>
      <c r="N72" s="149">
        <f t="shared" ref="N72:N78" si="28">M72/L72</f>
        <v>77.03478175722033</v>
      </c>
      <c r="O72" s="150">
        <f t="shared" ref="O72:O78" si="29">L72-I72</f>
        <v>0</v>
      </c>
      <c r="P72" s="151">
        <f t="shared" ref="P72:P78" si="30">N72-K72</f>
        <v>-9.9217399819101075</v>
      </c>
      <c r="Q72" s="152">
        <f t="shared" ref="Q72:Q78" si="31">N72/K72</f>
        <v>0.88589999020803378</v>
      </c>
      <c r="R72" s="310"/>
      <c r="S72" s="153">
        <f>S56</f>
        <v>0.29166666666666669</v>
      </c>
      <c r="T72" s="154">
        <f>INDEX(T56:T71,COUNTA(T56:T71))</f>
        <v>0.5756944444444444</v>
      </c>
      <c r="U72" s="155"/>
      <c r="V72" s="181"/>
      <c r="W72" s="182"/>
      <c r="X72" s="149"/>
      <c r="Y72" s="206">
        <f t="shared" ref="Y72:Z72" si="32">SUM(Y56:Y71)</f>
        <v>0</v>
      </c>
      <c r="Z72" s="207">
        <f t="shared" si="32"/>
        <v>0</v>
      </c>
      <c r="AA72" s="296"/>
      <c r="AB72" s="297"/>
      <c r="AC72" s="206">
        <f t="shared" ref="AC72:AD72" si="33">SUM(AC56:AC71)</f>
        <v>0</v>
      </c>
      <c r="AD72" s="207">
        <f t="shared" si="33"/>
        <v>0</v>
      </c>
      <c r="AE72" s="409"/>
      <c r="AF72" s="410"/>
      <c r="AG72" s="409"/>
      <c r="AH72" s="410"/>
      <c r="AI72" s="183">
        <f t="shared" ref="AI72:AI78" si="34">M72-J72</f>
        <v>-228.20001958393232</v>
      </c>
      <c r="AJ72" s="152">
        <f t="shared" ref="AJ72:AJ78" si="35">M72/J72</f>
        <v>0.88589999020803389</v>
      </c>
      <c r="AK72" s="315"/>
    </row>
    <row r="73" spans="1:37" ht="15.75" customHeight="1">
      <c r="A73" s="302" t="s">
        <v>207</v>
      </c>
      <c r="B73" s="120" t="s">
        <v>209</v>
      </c>
      <c r="C73" s="383" t="s">
        <v>212</v>
      </c>
      <c r="D73" s="383"/>
      <c r="E73" s="162">
        <v>32.06</v>
      </c>
      <c r="F73" s="103">
        <v>581</v>
      </c>
      <c r="G73" s="163">
        <f t="shared" ref="G73:G78" si="36">E73*F73</f>
        <v>18626.86</v>
      </c>
      <c r="H73" s="164"/>
      <c r="I73" s="165">
        <v>19</v>
      </c>
      <c r="J73" s="166">
        <v>3600</v>
      </c>
      <c r="K73" s="167">
        <f>J73/I73</f>
        <v>189.47368421052633</v>
      </c>
      <c r="L73" s="168">
        <v>19</v>
      </c>
      <c r="M73" s="166">
        <f t="shared" ref="M73:M78" si="37">F73/V73*60</f>
        <v>3169.0909090909204</v>
      </c>
      <c r="N73" s="167">
        <f t="shared" si="28"/>
        <v>166.79425837320633</v>
      </c>
      <c r="O73" s="169">
        <f t="shared" si="29"/>
        <v>0</v>
      </c>
      <c r="P73" s="170">
        <f t="shared" si="30"/>
        <v>-22.679425837319997</v>
      </c>
      <c r="Q73" s="171">
        <f t="shared" si="31"/>
        <v>0.88030303030303336</v>
      </c>
      <c r="R73" s="308">
        <f>Q89</f>
        <v>0.88481791010218169</v>
      </c>
      <c r="S73" s="172">
        <v>0.25</v>
      </c>
      <c r="T73" s="173">
        <v>0.25763888888888886</v>
      </c>
      <c r="U73" s="174"/>
      <c r="V73" s="175">
        <v>10.999999999999961</v>
      </c>
      <c r="W73" s="173"/>
      <c r="X73" s="184"/>
      <c r="Y73" s="202"/>
      <c r="Z73" s="203"/>
      <c r="AA73" s="311"/>
      <c r="AB73" s="312"/>
      <c r="AC73" s="202"/>
      <c r="AD73" s="203"/>
      <c r="AE73" s="411"/>
      <c r="AF73" s="412"/>
      <c r="AG73" s="411"/>
      <c r="AH73" s="412"/>
      <c r="AI73" s="121">
        <f t="shared" si="34"/>
        <v>-430.90909090907962</v>
      </c>
      <c r="AJ73" s="171">
        <f t="shared" si="35"/>
        <v>0.88030303030303347</v>
      </c>
      <c r="AK73" s="313">
        <f>AJ89</f>
        <v>0.88481791010218169</v>
      </c>
    </row>
    <row r="74" spans="1:37" ht="15.75" customHeight="1">
      <c r="A74" s="303"/>
      <c r="B74" s="106" t="s">
        <v>200</v>
      </c>
      <c r="C74" s="382" t="s">
        <v>208</v>
      </c>
      <c r="D74" s="382"/>
      <c r="E74" s="107">
        <v>57.3</v>
      </c>
      <c r="F74" s="108">
        <v>2471</v>
      </c>
      <c r="G74" s="109">
        <f t="shared" si="36"/>
        <v>141588.29999999999</v>
      </c>
      <c r="H74" s="26"/>
      <c r="I74" s="110">
        <v>22</v>
      </c>
      <c r="J74" s="111">
        <v>1800</v>
      </c>
      <c r="K74" s="112">
        <f t="shared" ref="K74:K78" si="38">J74/I74</f>
        <v>81.818181818181813</v>
      </c>
      <c r="L74" s="113">
        <v>22</v>
      </c>
      <c r="M74" s="111">
        <f t="shared" si="37"/>
        <v>1594.7651487988524</v>
      </c>
      <c r="N74" s="112">
        <f t="shared" si="28"/>
        <v>72.489324945402373</v>
      </c>
      <c r="O74" s="114">
        <f t="shared" si="29"/>
        <v>0</v>
      </c>
      <c r="P74" s="115">
        <f t="shared" si="30"/>
        <v>-9.3288568727794399</v>
      </c>
      <c r="Q74" s="116">
        <f t="shared" si="31"/>
        <v>0.88598063822158457</v>
      </c>
      <c r="R74" s="309"/>
      <c r="S74" s="47">
        <v>0.26113425925925926</v>
      </c>
      <c r="T74" s="48">
        <v>0.32569444444444445</v>
      </c>
      <c r="U74" s="117">
        <v>5.0333333333333741</v>
      </c>
      <c r="V74" s="118">
        <v>92.966666666666683</v>
      </c>
      <c r="W74" s="119"/>
      <c r="X74" s="123"/>
      <c r="Y74" s="106"/>
      <c r="Z74" s="205"/>
      <c r="AA74" s="300"/>
      <c r="AB74" s="301"/>
      <c r="AC74" s="106"/>
      <c r="AD74" s="205"/>
      <c r="AE74" s="407"/>
      <c r="AF74" s="408"/>
      <c r="AG74" s="407"/>
      <c r="AH74" s="408"/>
      <c r="AI74" s="124">
        <f t="shared" si="34"/>
        <v>-205.23485120114765</v>
      </c>
      <c r="AJ74" s="116">
        <f t="shared" si="35"/>
        <v>0.88598063822158468</v>
      </c>
      <c r="AK74" s="314"/>
    </row>
    <row r="75" spans="1:37" ht="15.75" customHeight="1">
      <c r="A75" s="303"/>
      <c r="B75" s="106" t="s">
        <v>195</v>
      </c>
      <c r="C75" s="382" t="s">
        <v>214</v>
      </c>
      <c r="D75" s="382"/>
      <c r="E75" s="107">
        <v>57.73</v>
      </c>
      <c r="F75" s="108">
        <v>1235</v>
      </c>
      <c r="G75" s="109">
        <f t="shared" si="36"/>
        <v>71296.55</v>
      </c>
      <c r="H75" s="26"/>
      <c r="I75" s="110">
        <v>22</v>
      </c>
      <c r="J75" s="111">
        <v>1800</v>
      </c>
      <c r="K75" s="112">
        <f t="shared" si="38"/>
        <v>81.818181818181813</v>
      </c>
      <c r="L75" s="113">
        <v>22</v>
      </c>
      <c r="M75" s="111">
        <f t="shared" si="37"/>
        <v>1596.4093357271092</v>
      </c>
      <c r="N75" s="112">
        <f t="shared" si="28"/>
        <v>72.564060714868603</v>
      </c>
      <c r="O75" s="114">
        <f t="shared" si="29"/>
        <v>0</v>
      </c>
      <c r="P75" s="115">
        <f t="shared" si="30"/>
        <v>-9.25412110331321</v>
      </c>
      <c r="Q75" s="116">
        <f t="shared" si="31"/>
        <v>0.8868940754039496</v>
      </c>
      <c r="R75" s="309"/>
      <c r="S75" s="47">
        <v>0.32916666666666666</v>
      </c>
      <c r="T75" s="48">
        <v>0.36140046296296297</v>
      </c>
      <c r="U75" s="117">
        <v>4.9999999999999822</v>
      </c>
      <c r="V75" s="118">
        <v>46.416666666666671</v>
      </c>
      <c r="W75" s="119"/>
      <c r="X75" s="123"/>
      <c r="Y75" s="106"/>
      <c r="Z75" s="205"/>
      <c r="AA75" s="300"/>
      <c r="AB75" s="301"/>
      <c r="AC75" s="106"/>
      <c r="AD75" s="205"/>
      <c r="AE75" s="407"/>
      <c r="AF75" s="408"/>
      <c r="AG75" s="407"/>
      <c r="AH75" s="408"/>
      <c r="AI75" s="124">
        <f t="shared" si="34"/>
        <v>-203.59066427289076</v>
      </c>
      <c r="AJ75" s="116">
        <f t="shared" si="35"/>
        <v>0.8868940754039496</v>
      </c>
      <c r="AK75" s="314"/>
    </row>
    <row r="76" spans="1:37" ht="15.75" customHeight="1">
      <c r="A76" s="303"/>
      <c r="B76" s="106" t="s">
        <v>195</v>
      </c>
      <c r="C76" s="382" t="s">
        <v>213</v>
      </c>
      <c r="D76" s="382"/>
      <c r="E76" s="107">
        <v>57.73</v>
      </c>
      <c r="F76" s="108">
        <v>1121</v>
      </c>
      <c r="G76" s="109">
        <f t="shared" si="36"/>
        <v>64715.329999999994</v>
      </c>
      <c r="H76" s="26"/>
      <c r="I76" s="110">
        <v>22</v>
      </c>
      <c r="J76" s="111">
        <v>1800</v>
      </c>
      <c r="K76" s="112">
        <f t="shared" si="38"/>
        <v>81.818181818181813</v>
      </c>
      <c r="L76" s="113">
        <v>22</v>
      </c>
      <c r="M76" s="111">
        <f t="shared" si="37"/>
        <v>1595.0988142292467</v>
      </c>
      <c r="N76" s="112">
        <f t="shared" si="28"/>
        <v>72.50449155587485</v>
      </c>
      <c r="O76" s="114">
        <f t="shared" si="29"/>
        <v>0</v>
      </c>
      <c r="P76" s="115">
        <f t="shared" si="30"/>
        <v>-9.3136902623069631</v>
      </c>
      <c r="Q76" s="116">
        <f t="shared" si="31"/>
        <v>0.88616600790513711</v>
      </c>
      <c r="R76" s="309"/>
      <c r="S76" s="47">
        <v>0.36458333333333331</v>
      </c>
      <c r="T76" s="48">
        <v>0.39386574074074077</v>
      </c>
      <c r="U76" s="117">
        <v>4.5833333333333037</v>
      </c>
      <c r="V76" s="118">
        <v>42.166666666666728</v>
      </c>
      <c r="W76" s="119"/>
      <c r="X76" s="123"/>
      <c r="Y76" s="106"/>
      <c r="Z76" s="205"/>
      <c r="AA76" s="300"/>
      <c r="AB76" s="301"/>
      <c r="AC76" s="106"/>
      <c r="AD76" s="205"/>
      <c r="AE76" s="407"/>
      <c r="AF76" s="408"/>
      <c r="AG76" s="407"/>
      <c r="AH76" s="408"/>
      <c r="AI76" s="217">
        <f t="shared" si="34"/>
        <v>-204.90118577075327</v>
      </c>
      <c r="AJ76" s="218">
        <f t="shared" si="35"/>
        <v>0.88616600790513711</v>
      </c>
      <c r="AK76" s="314"/>
    </row>
    <row r="77" spans="1:37" ht="15.75" customHeight="1">
      <c r="A77" s="304"/>
      <c r="B77" s="106" t="s">
        <v>209</v>
      </c>
      <c r="C77" s="382" t="s">
        <v>210</v>
      </c>
      <c r="D77" s="382"/>
      <c r="E77" s="107">
        <v>71.84</v>
      </c>
      <c r="F77" s="111">
        <v>1226</v>
      </c>
      <c r="G77" s="109">
        <f t="shared" si="36"/>
        <v>88075.840000000011</v>
      </c>
      <c r="H77" s="13"/>
      <c r="I77" s="110">
        <v>19</v>
      </c>
      <c r="J77" s="111">
        <v>1800</v>
      </c>
      <c r="K77" s="112">
        <f t="shared" si="38"/>
        <v>94.736842105263165</v>
      </c>
      <c r="L77" s="126">
        <v>19</v>
      </c>
      <c r="M77" s="111">
        <f t="shared" si="37"/>
        <v>1596.2386980108474</v>
      </c>
      <c r="N77" s="112">
        <f t="shared" si="28"/>
        <v>84.012563053202499</v>
      </c>
      <c r="O77" s="114">
        <f t="shared" si="29"/>
        <v>0</v>
      </c>
      <c r="P77" s="115">
        <f t="shared" si="30"/>
        <v>-10.724279052060666</v>
      </c>
      <c r="Q77" s="116">
        <f t="shared" si="31"/>
        <v>0.88679927667269298</v>
      </c>
      <c r="R77" s="309"/>
      <c r="S77" s="47">
        <v>0.3972222222222222</v>
      </c>
      <c r="T77" s="48">
        <v>0.42922453703703706</v>
      </c>
      <c r="U77" s="117">
        <v>4.8333333333332629</v>
      </c>
      <c r="V77" s="118">
        <v>46.0833333333334</v>
      </c>
      <c r="W77" s="119"/>
      <c r="X77" s="123"/>
      <c r="Y77" s="106"/>
      <c r="Z77" s="205"/>
      <c r="AA77" s="300"/>
      <c r="AB77" s="301"/>
      <c r="AC77" s="106"/>
      <c r="AD77" s="205"/>
      <c r="AE77" s="407"/>
      <c r="AF77" s="408"/>
      <c r="AG77" s="407"/>
      <c r="AH77" s="408"/>
      <c r="AI77" s="217">
        <f t="shared" si="34"/>
        <v>-203.76130198915257</v>
      </c>
      <c r="AJ77" s="218">
        <f t="shared" si="35"/>
        <v>0.88679927667269298</v>
      </c>
      <c r="AK77" s="314"/>
    </row>
    <row r="78" spans="1:37" ht="15.75" customHeight="1">
      <c r="A78" s="304"/>
      <c r="B78" s="106" t="s">
        <v>209</v>
      </c>
      <c r="C78" s="382" t="s">
        <v>211</v>
      </c>
      <c r="D78" s="382"/>
      <c r="E78" s="107">
        <v>72.400000000000006</v>
      </c>
      <c r="F78" s="111">
        <v>980</v>
      </c>
      <c r="G78" s="129">
        <f t="shared" si="36"/>
        <v>70952</v>
      </c>
      <c r="H78" s="130"/>
      <c r="I78" s="110">
        <v>18</v>
      </c>
      <c r="J78" s="111">
        <v>1800</v>
      </c>
      <c r="K78" s="112">
        <f t="shared" si="38"/>
        <v>100</v>
      </c>
      <c r="L78" s="113">
        <v>18</v>
      </c>
      <c r="M78" s="111">
        <f t="shared" si="37"/>
        <v>1597.102761430514</v>
      </c>
      <c r="N78" s="112">
        <f t="shared" si="28"/>
        <v>88.727931190584115</v>
      </c>
      <c r="O78" s="114">
        <f t="shared" si="29"/>
        <v>0</v>
      </c>
      <c r="P78" s="115">
        <f t="shared" si="30"/>
        <v>-11.272068809415885</v>
      </c>
      <c r="Q78" s="116">
        <f t="shared" si="31"/>
        <v>0.88727931190584119</v>
      </c>
      <c r="R78" s="309"/>
      <c r="S78" s="47">
        <v>0.43276620370370372</v>
      </c>
      <c r="T78" s="48">
        <v>0.45833333333333331</v>
      </c>
      <c r="U78" s="117">
        <v>5.0999999999999979</v>
      </c>
      <c r="V78" s="118">
        <v>36.816666666666613</v>
      </c>
      <c r="W78" s="119"/>
      <c r="X78" s="123"/>
      <c r="Y78" s="106"/>
      <c r="Z78" s="205"/>
      <c r="AA78" s="300"/>
      <c r="AB78" s="301"/>
      <c r="AC78" s="106"/>
      <c r="AD78" s="205"/>
      <c r="AE78" s="407"/>
      <c r="AF78" s="408"/>
      <c r="AG78" s="407"/>
      <c r="AH78" s="408"/>
      <c r="AI78" s="217">
        <f t="shared" si="34"/>
        <v>-202.89723856948603</v>
      </c>
      <c r="AJ78" s="218">
        <f t="shared" si="35"/>
        <v>0.88727931190584108</v>
      </c>
      <c r="AK78" s="314"/>
    </row>
    <row r="79" spans="1:37" ht="15.75" customHeight="1">
      <c r="A79" s="304"/>
      <c r="B79" s="106"/>
      <c r="C79" s="382"/>
      <c r="D79" s="382"/>
      <c r="E79" s="107"/>
      <c r="F79" s="111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106"/>
      <c r="Z79" s="205"/>
      <c r="AA79" s="300"/>
      <c r="AB79" s="301"/>
      <c r="AC79" s="106"/>
      <c r="AD79" s="205"/>
      <c r="AE79" s="407"/>
      <c r="AF79" s="408"/>
      <c r="AG79" s="407"/>
      <c r="AH79" s="408"/>
      <c r="AI79" s="217"/>
      <c r="AJ79" s="218"/>
      <c r="AK79" s="314"/>
    </row>
    <row r="80" spans="1:37" ht="15.75" customHeight="1">
      <c r="A80" s="304"/>
      <c r="B80" s="106"/>
      <c r="C80" s="382"/>
      <c r="D80" s="382"/>
      <c r="E80" s="107"/>
      <c r="F80" s="111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106"/>
      <c r="Z80" s="205"/>
      <c r="AA80" s="300"/>
      <c r="AB80" s="301"/>
      <c r="AC80" s="106"/>
      <c r="AD80" s="205"/>
      <c r="AE80" s="407"/>
      <c r="AF80" s="408"/>
      <c r="AG80" s="407"/>
      <c r="AH80" s="408"/>
      <c r="AI80" s="217"/>
      <c r="AJ80" s="218"/>
      <c r="AK80" s="314"/>
    </row>
    <row r="81" spans="1:37" ht="15.75" customHeight="1">
      <c r="A81" s="304"/>
      <c r="B81" s="106"/>
      <c r="C81" s="382"/>
      <c r="D81" s="382"/>
      <c r="E81" s="107"/>
      <c r="F81" s="111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106"/>
      <c r="Z81" s="205"/>
      <c r="AA81" s="300"/>
      <c r="AB81" s="301"/>
      <c r="AC81" s="106"/>
      <c r="AD81" s="205"/>
      <c r="AE81" s="407"/>
      <c r="AF81" s="408"/>
      <c r="AG81" s="407"/>
      <c r="AH81" s="408"/>
      <c r="AI81" s="217"/>
      <c r="AJ81" s="218"/>
      <c r="AK81" s="314"/>
    </row>
    <row r="82" spans="1:37" ht="15.75" customHeight="1">
      <c r="A82" s="304"/>
      <c r="B82" s="106"/>
      <c r="C82" s="382"/>
      <c r="D82" s="382"/>
      <c r="E82" s="107"/>
      <c r="F82" s="111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106"/>
      <c r="Z82" s="205"/>
      <c r="AA82" s="300"/>
      <c r="AB82" s="301"/>
      <c r="AC82" s="106"/>
      <c r="AD82" s="205"/>
      <c r="AE82" s="407"/>
      <c r="AF82" s="408"/>
      <c r="AG82" s="407"/>
      <c r="AH82" s="408"/>
      <c r="AI82" s="217"/>
      <c r="AJ82" s="218"/>
      <c r="AK82" s="314"/>
    </row>
    <row r="83" spans="1:37" ht="15.75" customHeight="1">
      <c r="A83" s="304"/>
      <c r="B83" s="106"/>
      <c r="C83" s="382"/>
      <c r="D83" s="382"/>
      <c r="E83" s="107"/>
      <c r="F83" s="111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106"/>
      <c r="Z83" s="205"/>
      <c r="AA83" s="300"/>
      <c r="AB83" s="301"/>
      <c r="AC83" s="106"/>
      <c r="AD83" s="205"/>
      <c r="AE83" s="407"/>
      <c r="AF83" s="408"/>
      <c r="AG83" s="407"/>
      <c r="AH83" s="408"/>
      <c r="AI83" s="217"/>
      <c r="AJ83" s="218"/>
      <c r="AK83" s="314"/>
    </row>
    <row r="84" spans="1:37" ht="15.75" customHeight="1">
      <c r="A84" s="304"/>
      <c r="B84" s="106"/>
      <c r="C84" s="382"/>
      <c r="D84" s="382"/>
      <c r="E84" s="107"/>
      <c r="F84" s="111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106"/>
      <c r="Z84" s="205"/>
      <c r="AA84" s="300"/>
      <c r="AB84" s="301"/>
      <c r="AC84" s="106"/>
      <c r="AD84" s="205"/>
      <c r="AE84" s="407"/>
      <c r="AF84" s="408"/>
      <c r="AG84" s="407"/>
      <c r="AH84" s="408"/>
      <c r="AI84" s="217"/>
      <c r="AJ84" s="218"/>
      <c r="AK84" s="314"/>
    </row>
    <row r="85" spans="1:37" ht="15.75" customHeight="1">
      <c r="A85" s="304"/>
      <c r="B85" s="106"/>
      <c r="C85" s="382"/>
      <c r="D85" s="382"/>
      <c r="E85" s="107"/>
      <c r="F85" s="111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106"/>
      <c r="Z85" s="205"/>
      <c r="AA85" s="300"/>
      <c r="AB85" s="301"/>
      <c r="AC85" s="106"/>
      <c r="AD85" s="205"/>
      <c r="AE85" s="407"/>
      <c r="AF85" s="408"/>
      <c r="AG85" s="407"/>
      <c r="AH85" s="408"/>
      <c r="AI85" s="217"/>
      <c r="AJ85" s="218"/>
      <c r="AK85" s="314"/>
    </row>
    <row r="86" spans="1:37" ht="15.75" customHeight="1">
      <c r="A86" s="304"/>
      <c r="B86" s="106"/>
      <c r="C86" s="382"/>
      <c r="D86" s="382"/>
      <c r="E86" s="107"/>
      <c r="F86" s="111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106"/>
      <c r="Z86" s="205"/>
      <c r="AA86" s="300"/>
      <c r="AB86" s="301"/>
      <c r="AC86" s="106"/>
      <c r="AD86" s="205"/>
      <c r="AE86" s="407"/>
      <c r="AF86" s="408"/>
      <c r="AG86" s="407"/>
      <c r="AH86" s="408"/>
      <c r="AI86" s="217"/>
      <c r="AJ86" s="218"/>
      <c r="AK86" s="314"/>
    </row>
    <row r="87" spans="1:37" ht="15.75" customHeight="1">
      <c r="A87" s="304"/>
      <c r="B87" s="106"/>
      <c r="C87" s="382"/>
      <c r="D87" s="382"/>
      <c r="E87" s="107"/>
      <c r="F87" s="111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106"/>
      <c r="Z87" s="205"/>
      <c r="AA87" s="300"/>
      <c r="AB87" s="301"/>
      <c r="AC87" s="106"/>
      <c r="AD87" s="205"/>
      <c r="AE87" s="407"/>
      <c r="AF87" s="408"/>
      <c r="AG87" s="407"/>
      <c r="AH87" s="408"/>
      <c r="AI87" s="217"/>
      <c r="AJ87" s="218"/>
      <c r="AK87" s="314"/>
    </row>
    <row r="88" spans="1:37" ht="15.75" customHeight="1">
      <c r="A88" s="304"/>
      <c r="B88" s="106"/>
      <c r="C88" s="382"/>
      <c r="D88" s="382"/>
      <c r="E88" s="209"/>
      <c r="F88" s="111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407"/>
      <c r="AF88" s="408"/>
      <c r="AG88" s="407"/>
      <c r="AH88" s="408"/>
      <c r="AI88" s="180"/>
      <c r="AJ88" s="133"/>
      <c r="AK88" s="314"/>
    </row>
    <row r="89" spans="1:37" ht="15.75" customHeight="1" thickBot="1">
      <c r="A89" s="305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39">AVERAGE(I73:I88)</f>
        <v>20.333333333333332</v>
      </c>
      <c r="J89" s="148">
        <f t="shared" si="39"/>
        <v>2100</v>
      </c>
      <c r="K89" s="149">
        <f t="shared" ref="K89" si="40">J89/I89</f>
        <v>103.27868852459017</v>
      </c>
      <c r="L89" s="147">
        <f t="shared" ref="L89:M89" si="41">AVERAGE(L73:L88)</f>
        <v>20.333333333333332</v>
      </c>
      <c r="M89" s="148">
        <f t="shared" si="41"/>
        <v>1858.1176112145815</v>
      </c>
      <c r="N89" s="149">
        <f>M89/L89</f>
        <v>91.382833338422046</v>
      </c>
      <c r="O89" s="150">
        <f>L89-I89</f>
        <v>0</v>
      </c>
      <c r="P89" s="151">
        <f>N89-K89</f>
        <v>-11.89585518616812</v>
      </c>
      <c r="Q89" s="152">
        <f>N89/K89</f>
        <v>0.88481791010218169</v>
      </c>
      <c r="R89" s="310"/>
      <c r="S89" s="153">
        <f>S73</f>
        <v>0.25</v>
      </c>
      <c r="T89" s="154">
        <f>INDEX(T73:T88,COUNTA(T73:T88))</f>
        <v>0.45833333333333331</v>
      </c>
      <c r="U89" s="155"/>
      <c r="V89" s="181"/>
      <c r="W89" s="182"/>
      <c r="X89" s="149"/>
      <c r="Y89" s="206">
        <f t="shared" ref="Y89:Z89" si="42">SUM(Y73:Y88)</f>
        <v>0</v>
      </c>
      <c r="Z89" s="207">
        <f t="shared" si="42"/>
        <v>0</v>
      </c>
      <c r="AA89" s="296"/>
      <c r="AB89" s="297"/>
      <c r="AC89" s="206">
        <f t="shared" ref="AC89:AD89" si="43">SUM(AC73:AC88)</f>
        <v>0</v>
      </c>
      <c r="AD89" s="207">
        <f t="shared" si="43"/>
        <v>0</v>
      </c>
      <c r="AE89" s="409"/>
      <c r="AF89" s="410"/>
      <c r="AG89" s="409"/>
      <c r="AH89" s="410"/>
      <c r="AI89" s="183">
        <f>M89-J89</f>
        <v>-241.88238878541847</v>
      </c>
      <c r="AJ89" s="152">
        <f>M89/J89</f>
        <v>0.88481791010218169</v>
      </c>
      <c r="AK89" s="315"/>
    </row>
    <row r="90" spans="1:37" ht="15.75" customHeight="1">
      <c r="A90" s="316" t="s">
        <v>251</v>
      </c>
      <c r="B90" s="120" t="s">
        <v>188</v>
      </c>
      <c r="C90" s="306" t="s">
        <v>215</v>
      </c>
      <c r="D90" s="307"/>
      <c r="E90" s="162">
        <v>21.74</v>
      </c>
      <c r="F90" s="103">
        <v>1486</v>
      </c>
      <c r="G90" s="163">
        <f t="shared" ref="G90" si="44">E90*F90</f>
        <v>32305.64</v>
      </c>
      <c r="H90" s="164"/>
      <c r="I90" s="165">
        <v>6</v>
      </c>
      <c r="J90" s="166">
        <v>3600</v>
      </c>
      <c r="K90" s="167">
        <f>J90/I90</f>
        <v>600</v>
      </c>
      <c r="L90" s="168">
        <v>6</v>
      </c>
      <c r="M90" s="166">
        <f>F90/V90*60</f>
        <v>3257.9780755176535</v>
      </c>
      <c r="N90" s="167">
        <f>M90/L90</f>
        <v>542.99634591960887</v>
      </c>
      <c r="O90" s="169">
        <f>L90-I90</f>
        <v>0</v>
      </c>
      <c r="P90" s="170">
        <f>N90-K90</f>
        <v>-57.003654080391129</v>
      </c>
      <c r="Q90" s="171">
        <f>N90/K90</f>
        <v>0.9049939098660148</v>
      </c>
      <c r="R90" s="308">
        <f>Q106</f>
        <v>0.9049939098660148</v>
      </c>
      <c r="S90" s="219">
        <v>0.38124999999999998</v>
      </c>
      <c r="T90" s="220">
        <v>0.40025462962962965</v>
      </c>
      <c r="U90" s="174"/>
      <c r="V90" s="175">
        <v>27.366666666666735</v>
      </c>
      <c r="W90" s="173"/>
      <c r="X90" s="184"/>
      <c r="Y90" s="202"/>
      <c r="Z90" s="203"/>
      <c r="AA90" s="311"/>
      <c r="AB90" s="312"/>
      <c r="AC90" s="202"/>
      <c r="AD90" s="203"/>
      <c r="AE90" s="411"/>
      <c r="AF90" s="412"/>
      <c r="AG90" s="411"/>
      <c r="AH90" s="412"/>
      <c r="AI90" s="121">
        <f>M90-J90</f>
        <v>-342.02192448234655</v>
      </c>
      <c r="AJ90" s="171">
        <f>M90/J90</f>
        <v>0.9049939098660148</v>
      </c>
      <c r="AK90" s="313">
        <f>AJ106</f>
        <v>0.9049939098660148</v>
      </c>
    </row>
    <row r="91" spans="1:37" ht="15.75" customHeight="1">
      <c r="A91" s="317"/>
      <c r="B91" s="106"/>
      <c r="C91" s="298"/>
      <c r="D91" s="299"/>
      <c r="E91" s="107"/>
      <c r="F91" s="108"/>
      <c r="G91" s="109"/>
      <c r="H91" s="26"/>
      <c r="I91" s="110"/>
      <c r="J91" s="111"/>
      <c r="K91" s="112"/>
      <c r="L91" s="113"/>
      <c r="M91" s="111"/>
      <c r="N91" s="112"/>
      <c r="O91" s="114"/>
      <c r="P91" s="115"/>
      <c r="Q91" s="116"/>
      <c r="R91" s="309"/>
      <c r="S91" s="47"/>
      <c r="T91" s="48"/>
      <c r="U91" s="117"/>
      <c r="V91" s="118"/>
      <c r="W91" s="119"/>
      <c r="X91" s="13"/>
      <c r="Y91" s="106"/>
      <c r="Z91" s="205"/>
      <c r="AA91" s="300"/>
      <c r="AB91" s="301"/>
      <c r="AC91" s="106"/>
      <c r="AD91" s="205"/>
      <c r="AE91" s="407"/>
      <c r="AF91" s="408"/>
      <c r="AG91" s="407"/>
      <c r="AH91" s="408"/>
      <c r="AI91" s="124"/>
      <c r="AJ91" s="116"/>
      <c r="AK91" s="314"/>
    </row>
    <row r="92" spans="1:37" ht="15.75" customHeight="1">
      <c r="A92" s="317"/>
      <c r="B92" s="106"/>
      <c r="C92" s="298"/>
      <c r="D92" s="299"/>
      <c r="E92" s="107"/>
      <c r="F92" s="108"/>
      <c r="G92" s="109"/>
      <c r="H92" s="26"/>
      <c r="I92" s="110"/>
      <c r="J92" s="111"/>
      <c r="K92" s="112"/>
      <c r="L92" s="113"/>
      <c r="M92" s="111"/>
      <c r="N92" s="112"/>
      <c r="O92" s="114"/>
      <c r="P92" s="115"/>
      <c r="Q92" s="116"/>
      <c r="R92" s="309"/>
      <c r="S92" s="47"/>
      <c r="T92" s="48"/>
      <c r="U92" s="117"/>
      <c r="V92" s="118"/>
      <c r="W92" s="119"/>
      <c r="X92" s="123"/>
      <c r="Y92" s="106"/>
      <c r="Z92" s="205"/>
      <c r="AA92" s="300"/>
      <c r="AB92" s="301"/>
      <c r="AC92" s="106"/>
      <c r="AD92" s="205"/>
      <c r="AE92" s="407"/>
      <c r="AF92" s="408"/>
      <c r="AG92" s="407"/>
      <c r="AH92" s="408"/>
      <c r="AI92" s="124"/>
      <c r="AJ92" s="116"/>
      <c r="AK92" s="314"/>
    </row>
    <row r="93" spans="1:37" ht="15.75" customHeight="1">
      <c r="A93" s="317"/>
      <c r="B93" s="106"/>
      <c r="C93" s="298"/>
      <c r="D93" s="299"/>
      <c r="E93" s="107"/>
      <c r="F93" s="108"/>
      <c r="G93" s="109"/>
      <c r="H93" s="26"/>
      <c r="I93" s="110"/>
      <c r="J93" s="111"/>
      <c r="K93" s="112"/>
      <c r="L93" s="113"/>
      <c r="M93" s="111"/>
      <c r="N93" s="112"/>
      <c r="O93" s="114"/>
      <c r="P93" s="115"/>
      <c r="Q93" s="116"/>
      <c r="R93" s="309"/>
      <c r="S93" s="47"/>
      <c r="T93" s="48"/>
      <c r="U93" s="117"/>
      <c r="V93" s="118"/>
      <c r="W93" s="119"/>
      <c r="X93" s="13"/>
      <c r="Y93" s="106"/>
      <c r="Z93" s="205"/>
      <c r="AA93" s="300"/>
      <c r="AB93" s="301"/>
      <c r="AC93" s="106"/>
      <c r="AD93" s="205"/>
      <c r="AE93" s="407"/>
      <c r="AF93" s="408"/>
      <c r="AG93" s="407"/>
      <c r="AH93" s="408"/>
      <c r="AI93" s="124"/>
      <c r="AJ93" s="116"/>
      <c r="AK93" s="314"/>
    </row>
    <row r="94" spans="1:37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3"/>
      <c r="Y94" s="106"/>
      <c r="Z94" s="205"/>
      <c r="AA94" s="300"/>
      <c r="AB94" s="301"/>
      <c r="AC94" s="106"/>
      <c r="AD94" s="205"/>
      <c r="AE94" s="407"/>
      <c r="AF94" s="408"/>
      <c r="AG94" s="407"/>
      <c r="AH94" s="408"/>
      <c r="AI94" s="124"/>
      <c r="AJ94" s="116"/>
      <c r="AK94" s="314"/>
    </row>
    <row r="95" spans="1:37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3"/>
      <c r="Y95" s="106"/>
      <c r="Z95" s="205"/>
      <c r="AA95" s="300"/>
      <c r="AB95" s="301"/>
      <c r="AC95" s="106"/>
      <c r="AD95" s="205"/>
      <c r="AE95" s="407"/>
      <c r="AF95" s="408"/>
      <c r="AG95" s="407"/>
      <c r="AH95" s="408"/>
      <c r="AI95" s="124"/>
      <c r="AJ95" s="116"/>
      <c r="AK95" s="314"/>
    </row>
    <row r="96" spans="1:37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3"/>
      <c r="Y96" s="106"/>
      <c r="Z96" s="205"/>
      <c r="AA96" s="300"/>
      <c r="AB96" s="301"/>
      <c r="AC96" s="106"/>
      <c r="AD96" s="205"/>
      <c r="AE96" s="407"/>
      <c r="AF96" s="408"/>
      <c r="AG96" s="407"/>
      <c r="AH96" s="408"/>
      <c r="AI96" s="124"/>
      <c r="AJ96" s="116"/>
      <c r="AK96" s="314"/>
    </row>
    <row r="97" spans="1:37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106"/>
      <c r="Z97" s="205"/>
      <c r="AA97" s="300"/>
      <c r="AB97" s="301"/>
      <c r="AC97" s="106"/>
      <c r="AD97" s="205"/>
      <c r="AE97" s="407"/>
      <c r="AF97" s="408"/>
      <c r="AG97" s="407"/>
      <c r="AH97" s="408"/>
      <c r="AI97" s="124"/>
      <c r="AJ97" s="116"/>
      <c r="AK97" s="314"/>
    </row>
    <row r="98" spans="1:37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3"/>
      <c r="Y98" s="106"/>
      <c r="Z98" s="205"/>
      <c r="AA98" s="300"/>
      <c r="AB98" s="301"/>
      <c r="AC98" s="106"/>
      <c r="AD98" s="205"/>
      <c r="AE98" s="407"/>
      <c r="AF98" s="408"/>
      <c r="AG98" s="407"/>
      <c r="AH98" s="408"/>
      <c r="AI98" s="124"/>
      <c r="AJ98" s="116"/>
      <c r="AK98" s="314"/>
    </row>
    <row r="99" spans="1:37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3"/>
      <c r="Y99" s="106"/>
      <c r="Z99" s="205"/>
      <c r="AA99" s="300"/>
      <c r="AB99" s="301"/>
      <c r="AC99" s="106"/>
      <c r="AD99" s="205"/>
      <c r="AE99" s="407"/>
      <c r="AF99" s="408"/>
      <c r="AG99" s="407"/>
      <c r="AH99" s="408"/>
      <c r="AI99" s="124"/>
      <c r="AJ99" s="116"/>
      <c r="AK99" s="314"/>
    </row>
    <row r="100" spans="1:37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19"/>
      <c r="X100" s="13"/>
      <c r="Y100" s="106"/>
      <c r="Z100" s="205"/>
      <c r="AA100" s="300"/>
      <c r="AB100" s="301"/>
      <c r="AC100" s="106"/>
      <c r="AD100" s="205"/>
      <c r="AE100" s="407"/>
      <c r="AF100" s="408"/>
      <c r="AG100" s="407"/>
      <c r="AH100" s="408"/>
      <c r="AI100" s="124"/>
      <c r="AJ100" s="116"/>
      <c r="AK100" s="314"/>
    </row>
    <row r="101" spans="1:37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19"/>
      <c r="X101" s="13"/>
      <c r="Y101" s="106"/>
      <c r="Z101" s="205"/>
      <c r="AA101" s="300"/>
      <c r="AB101" s="301"/>
      <c r="AC101" s="106"/>
      <c r="AD101" s="205"/>
      <c r="AE101" s="407"/>
      <c r="AF101" s="408"/>
      <c r="AG101" s="407"/>
      <c r="AH101" s="408"/>
      <c r="AI101" s="124"/>
      <c r="AJ101" s="116"/>
      <c r="AK101" s="314"/>
    </row>
    <row r="102" spans="1:37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19"/>
      <c r="X102" s="13"/>
      <c r="Y102" s="106"/>
      <c r="Z102" s="205"/>
      <c r="AA102" s="300"/>
      <c r="AB102" s="301"/>
      <c r="AC102" s="106"/>
      <c r="AD102" s="205"/>
      <c r="AE102" s="407"/>
      <c r="AF102" s="408"/>
      <c r="AG102" s="407"/>
      <c r="AH102" s="408"/>
      <c r="AI102" s="124"/>
      <c r="AJ102" s="116"/>
      <c r="AK102" s="314"/>
    </row>
    <row r="103" spans="1:37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19"/>
      <c r="X103" s="13"/>
      <c r="Y103" s="106"/>
      <c r="Z103" s="205"/>
      <c r="AA103" s="300"/>
      <c r="AB103" s="301"/>
      <c r="AC103" s="106"/>
      <c r="AD103" s="205"/>
      <c r="AE103" s="407"/>
      <c r="AF103" s="408"/>
      <c r="AG103" s="407"/>
      <c r="AH103" s="408"/>
      <c r="AI103" s="124"/>
      <c r="AJ103" s="116"/>
      <c r="AK103" s="314"/>
    </row>
    <row r="104" spans="1:37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19"/>
      <c r="X104" s="13"/>
      <c r="Y104" s="106"/>
      <c r="Z104" s="205"/>
      <c r="AA104" s="300"/>
      <c r="AB104" s="301"/>
      <c r="AC104" s="106"/>
      <c r="AD104" s="205"/>
      <c r="AE104" s="407"/>
      <c r="AF104" s="408"/>
      <c r="AG104" s="407"/>
      <c r="AH104" s="408"/>
      <c r="AI104" s="124"/>
      <c r="AJ104" s="116"/>
      <c r="AK104" s="314"/>
    </row>
    <row r="105" spans="1:37" ht="15.75" customHeight="1">
      <c r="A105" s="317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407"/>
      <c r="AF105" s="408"/>
      <c r="AG105" s="407"/>
      <c r="AH105" s="408"/>
      <c r="AI105" s="180"/>
      <c r="AJ105" s="133"/>
      <c r="AK105" s="314"/>
    </row>
    <row r="106" spans="1:37" ht="15.75" customHeight="1" thickBot="1">
      <c r="A106" s="318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45">AVERAGE(I90:I105)</f>
        <v>6</v>
      </c>
      <c r="J106" s="148">
        <f t="shared" si="45"/>
        <v>3600</v>
      </c>
      <c r="K106" s="149">
        <f t="shared" ref="K106" si="46">J106/I106</f>
        <v>600</v>
      </c>
      <c r="L106" s="147">
        <f t="shared" ref="L106:M106" si="47">AVERAGE(L90:L105)</f>
        <v>6</v>
      </c>
      <c r="M106" s="148">
        <f t="shared" si="47"/>
        <v>3257.9780755176535</v>
      </c>
      <c r="N106" s="149">
        <f>M106/L106</f>
        <v>542.99634591960887</v>
      </c>
      <c r="O106" s="150">
        <f>L106-I106</f>
        <v>0</v>
      </c>
      <c r="P106" s="151">
        <f>N106-K106</f>
        <v>-57.003654080391129</v>
      </c>
      <c r="Q106" s="152">
        <f>N106/K106</f>
        <v>0.9049939098660148</v>
      </c>
      <c r="R106" s="310"/>
      <c r="S106" s="153">
        <f>S90</f>
        <v>0.38124999999999998</v>
      </c>
      <c r="T106" s="154">
        <f>INDEX(T90:T105,COUNTA(T90:T105))</f>
        <v>0.40025462962962965</v>
      </c>
      <c r="U106" s="155"/>
      <c r="V106" s="181"/>
      <c r="W106" s="182"/>
      <c r="X106" s="149"/>
      <c r="Y106" s="206">
        <f t="shared" ref="Y106:Z106" si="48">SUM(Y90:Y105)</f>
        <v>0</v>
      </c>
      <c r="Z106" s="207">
        <f t="shared" si="48"/>
        <v>0</v>
      </c>
      <c r="AA106" s="296"/>
      <c r="AB106" s="297"/>
      <c r="AC106" s="206">
        <f t="shared" ref="AC106:AD106" si="49">SUM(AC90:AC105)</f>
        <v>0</v>
      </c>
      <c r="AD106" s="207">
        <f t="shared" si="49"/>
        <v>0</v>
      </c>
      <c r="AE106" s="409"/>
      <c r="AF106" s="410"/>
      <c r="AG106" s="409"/>
      <c r="AH106" s="410"/>
      <c r="AI106" s="183">
        <f>M106-J106</f>
        <v>-342.02192448234655</v>
      </c>
      <c r="AJ106" s="152">
        <f>M106/J106</f>
        <v>0.9049939098660148</v>
      </c>
      <c r="AK106" s="315"/>
    </row>
    <row r="107" spans="1:37" ht="15.75" customHeight="1">
      <c r="A107" s="302" t="s">
        <v>221</v>
      </c>
      <c r="B107" s="161" t="s">
        <v>186</v>
      </c>
      <c r="C107" s="306" t="s">
        <v>217</v>
      </c>
      <c r="D107" s="307"/>
      <c r="E107" s="162">
        <v>44.3</v>
      </c>
      <c r="F107" s="174">
        <v>926</v>
      </c>
      <c r="G107" s="163">
        <f t="shared" ref="G107:G109" si="50">E107*F107</f>
        <v>41021.799999999996</v>
      </c>
      <c r="H107" s="164"/>
      <c r="I107" s="165">
        <v>17</v>
      </c>
      <c r="J107" s="166">
        <v>2000</v>
      </c>
      <c r="K107" s="167">
        <f>J107/I107</f>
        <v>117.64705882352941</v>
      </c>
      <c r="L107" s="168">
        <v>17</v>
      </c>
      <c r="M107" s="166">
        <f>F107/V107*60</f>
        <v>1770.36643653744</v>
      </c>
      <c r="N107" s="167">
        <f>M107/L107</f>
        <v>104.13920214926118</v>
      </c>
      <c r="O107" s="169">
        <f>L107-I107</f>
        <v>0</v>
      </c>
      <c r="P107" s="170">
        <f>N107-K107</f>
        <v>-13.507856674268226</v>
      </c>
      <c r="Q107" s="171">
        <f>N107/K107</f>
        <v>0.88518321826872004</v>
      </c>
      <c r="R107" s="308">
        <f>Q123</f>
        <v>0.86767323670378615</v>
      </c>
      <c r="S107" s="172">
        <v>0.70833333333333337</v>
      </c>
      <c r="T107" s="173">
        <v>0.73012731481481485</v>
      </c>
      <c r="U107" s="174"/>
      <c r="V107" s="175">
        <v>31.383333333333336</v>
      </c>
      <c r="W107" s="103"/>
      <c r="X107" s="104"/>
      <c r="Y107" s="202"/>
      <c r="Z107" s="203"/>
      <c r="AA107" s="311"/>
      <c r="AB107" s="312"/>
      <c r="AC107" s="202"/>
      <c r="AD107" s="203"/>
      <c r="AE107" s="411"/>
      <c r="AF107" s="412"/>
      <c r="AG107" s="411"/>
      <c r="AH107" s="412"/>
      <c r="AI107" s="121">
        <f>M107-J107</f>
        <v>-229.63356346256001</v>
      </c>
      <c r="AJ107" s="171">
        <f>M107/J107</f>
        <v>0.88518321826872004</v>
      </c>
      <c r="AK107" s="379">
        <f>AJ123</f>
        <v>0.88289557418981746</v>
      </c>
    </row>
    <row r="108" spans="1:37" ht="15.75" customHeight="1">
      <c r="A108" s="303"/>
      <c r="B108" s="178" t="s">
        <v>186</v>
      </c>
      <c r="C108" s="298" t="s">
        <v>225</v>
      </c>
      <c r="D108" s="299"/>
      <c r="E108" s="107">
        <v>54.09</v>
      </c>
      <c r="F108" s="117">
        <v>4036</v>
      </c>
      <c r="G108" s="109">
        <f t="shared" si="50"/>
        <v>218307.24000000002</v>
      </c>
      <c r="H108" s="26"/>
      <c r="I108" s="110">
        <v>19</v>
      </c>
      <c r="J108" s="111">
        <v>2000</v>
      </c>
      <c r="K108" s="112">
        <f t="shared" ref="K108:K109" si="51">J108/I108</f>
        <v>105.26315789473684</v>
      </c>
      <c r="L108" s="113">
        <v>20</v>
      </c>
      <c r="M108" s="111">
        <f>F108/V108*60</f>
        <v>1759.8837209302314</v>
      </c>
      <c r="N108" s="112">
        <f>M108/L108</f>
        <v>87.994186046511572</v>
      </c>
      <c r="O108" s="114">
        <f>L108-I108</f>
        <v>1</v>
      </c>
      <c r="P108" s="115">
        <f>N108-K108</f>
        <v>-17.268971848225263</v>
      </c>
      <c r="Q108" s="116">
        <f>N108/K108</f>
        <v>0.83594476744185997</v>
      </c>
      <c r="R108" s="309"/>
      <c r="S108" s="47">
        <v>0.7336111111111111</v>
      </c>
      <c r="T108" s="48">
        <v>0.82916666666666672</v>
      </c>
      <c r="U108" s="117">
        <v>5.0166666666665982</v>
      </c>
      <c r="V108" s="118">
        <v>137.60000000000008</v>
      </c>
      <c r="W108" s="119"/>
      <c r="X108" s="123"/>
      <c r="Y108" s="106"/>
      <c r="Z108" s="205"/>
      <c r="AA108" s="300"/>
      <c r="AB108" s="301"/>
      <c r="AC108" s="106"/>
      <c r="AD108" s="205"/>
      <c r="AE108" s="407"/>
      <c r="AF108" s="408"/>
      <c r="AG108" s="407"/>
      <c r="AH108" s="408"/>
      <c r="AI108" s="124">
        <f>M108-J108</f>
        <v>-240.11627906976855</v>
      </c>
      <c r="AJ108" s="116">
        <f>M108/J108</f>
        <v>0.87994186046511569</v>
      </c>
      <c r="AK108" s="380"/>
    </row>
    <row r="109" spans="1:37" ht="15.75" customHeight="1">
      <c r="A109" s="303"/>
      <c r="B109" s="178" t="s">
        <v>186</v>
      </c>
      <c r="C109" s="298" t="s">
        <v>220</v>
      </c>
      <c r="D109" s="299"/>
      <c r="E109" s="107">
        <v>57.3</v>
      </c>
      <c r="F109" s="117">
        <v>1505</v>
      </c>
      <c r="G109" s="109">
        <f t="shared" si="50"/>
        <v>86236.5</v>
      </c>
      <c r="H109" s="26"/>
      <c r="I109" s="110">
        <v>21</v>
      </c>
      <c r="J109" s="111">
        <v>2000</v>
      </c>
      <c r="K109" s="112">
        <f t="shared" si="51"/>
        <v>95.238095238095241</v>
      </c>
      <c r="L109" s="113">
        <v>21</v>
      </c>
      <c r="M109" s="111">
        <f>F109/V109*60</f>
        <v>1767.1232876712331</v>
      </c>
      <c r="N109" s="112">
        <f>M109/L109</f>
        <v>84.148727984344433</v>
      </c>
      <c r="O109" s="114">
        <f>L109-I109</f>
        <v>0</v>
      </c>
      <c r="P109" s="115">
        <f>N109-K109</f>
        <v>-11.089367253750808</v>
      </c>
      <c r="Q109" s="116">
        <f>N109/K109</f>
        <v>0.88356164383561653</v>
      </c>
      <c r="R109" s="309"/>
      <c r="S109" s="47">
        <v>0.83263888888888893</v>
      </c>
      <c r="T109" s="48">
        <v>0.86812500000000004</v>
      </c>
      <c r="U109" s="117">
        <v>4.9999999999999822</v>
      </c>
      <c r="V109" s="118">
        <v>51.099999999999994</v>
      </c>
      <c r="W109" s="119"/>
      <c r="X109" s="123"/>
      <c r="Y109" s="106"/>
      <c r="Z109" s="205"/>
      <c r="AA109" s="300"/>
      <c r="AB109" s="301"/>
      <c r="AC109" s="106"/>
      <c r="AD109" s="205"/>
      <c r="AE109" s="407"/>
      <c r="AF109" s="408"/>
      <c r="AG109" s="407"/>
      <c r="AH109" s="408"/>
      <c r="AI109" s="124">
        <f>M109-J109</f>
        <v>-232.87671232876687</v>
      </c>
      <c r="AJ109" s="116">
        <f>M109/J109</f>
        <v>0.88356164383561653</v>
      </c>
      <c r="AK109" s="380"/>
    </row>
    <row r="110" spans="1:37" ht="15.75" customHeight="1">
      <c r="A110" s="303"/>
      <c r="B110" s="178"/>
      <c r="C110" s="298"/>
      <c r="D110" s="299"/>
      <c r="E110" s="107"/>
      <c r="F110" s="117"/>
      <c r="G110" s="109"/>
      <c r="H110" s="26"/>
      <c r="I110" s="110"/>
      <c r="J110" s="111"/>
      <c r="K110" s="112"/>
      <c r="L110" s="113"/>
      <c r="M110" s="111"/>
      <c r="N110" s="112"/>
      <c r="O110" s="114"/>
      <c r="P110" s="115"/>
      <c r="Q110" s="116"/>
      <c r="R110" s="309"/>
      <c r="S110" s="47"/>
      <c r="T110" s="48"/>
      <c r="U110" s="117"/>
      <c r="V110" s="118"/>
      <c r="W110" s="119"/>
      <c r="X110" s="123"/>
      <c r="Y110" s="106"/>
      <c r="Z110" s="205"/>
      <c r="AA110" s="300"/>
      <c r="AB110" s="301"/>
      <c r="AC110" s="106"/>
      <c r="AD110" s="205"/>
      <c r="AE110" s="407"/>
      <c r="AF110" s="408"/>
      <c r="AG110" s="407"/>
      <c r="AH110" s="408"/>
      <c r="AI110" s="124"/>
      <c r="AJ110" s="116"/>
      <c r="AK110" s="380"/>
    </row>
    <row r="111" spans="1:37" ht="15.75" customHeight="1">
      <c r="A111" s="304"/>
      <c r="B111" s="178"/>
      <c r="C111" s="298"/>
      <c r="D111" s="299"/>
      <c r="E111" s="107"/>
      <c r="F111" s="117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106"/>
      <c r="Z111" s="205"/>
      <c r="AA111" s="300"/>
      <c r="AB111" s="301"/>
      <c r="AC111" s="106"/>
      <c r="AD111" s="205"/>
      <c r="AE111" s="407"/>
      <c r="AF111" s="408"/>
      <c r="AG111" s="407"/>
      <c r="AH111" s="408"/>
      <c r="AI111" s="124"/>
      <c r="AJ111" s="116"/>
      <c r="AK111" s="380"/>
    </row>
    <row r="112" spans="1:37" ht="15.75" customHeight="1">
      <c r="A112" s="304"/>
      <c r="B112" s="178"/>
      <c r="C112" s="298"/>
      <c r="D112" s="299"/>
      <c r="E112" s="107"/>
      <c r="F112" s="117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106"/>
      <c r="Z112" s="205"/>
      <c r="AA112" s="300"/>
      <c r="AB112" s="301"/>
      <c r="AC112" s="106"/>
      <c r="AD112" s="205"/>
      <c r="AE112" s="407"/>
      <c r="AF112" s="408"/>
      <c r="AG112" s="407"/>
      <c r="AH112" s="408"/>
      <c r="AI112" s="124"/>
      <c r="AJ112" s="116"/>
      <c r="AK112" s="380"/>
    </row>
    <row r="113" spans="1:37" ht="15.75" customHeight="1">
      <c r="A113" s="304"/>
      <c r="B113" s="178"/>
      <c r="C113" s="298"/>
      <c r="D113" s="299"/>
      <c r="E113" s="107"/>
      <c r="F113" s="117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106"/>
      <c r="Z113" s="205"/>
      <c r="AA113" s="300"/>
      <c r="AB113" s="301"/>
      <c r="AC113" s="106"/>
      <c r="AD113" s="205"/>
      <c r="AE113" s="407"/>
      <c r="AF113" s="408"/>
      <c r="AG113" s="407"/>
      <c r="AH113" s="408"/>
      <c r="AI113" s="124"/>
      <c r="AJ113" s="116"/>
      <c r="AK113" s="380"/>
    </row>
    <row r="114" spans="1:37" ht="15.75" customHeight="1">
      <c r="A114" s="304"/>
      <c r="B114" s="178"/>
      <c r="C114" s="298"/>
      <c r="D114" s="299"/>
      <c r="E114" s="107"/>
      <c r="F114" s="117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407"/>
      <c r="AF114" s="408"/>
      <c r="AG114" s="407"/>
      <c r="AH114" s="408"/>
      <c r="AI114" s="124"/>
      <c r="AJ114" s="116"/>
      <c r="AK114" s="380"/>
    </row>
    <row r="115" spans="1:37" ht="15.75" customHeight="1">
      <c r="A115" s="304"/>
      <c r="B115" s="178"/>
      <c r="C115" s="298"/>
      <c r="D115" s="299"/>
      <c r="E115" s="107"/>
      <c r="F115" s="117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23"/>
      <c r="Y115" s="106"/>
      <c r="Z115" s="205"/>
      <c r="AA115" s="300"/>
      <c r="AB115" s="301"/>
      <c r="AC115" s="106"/>
      <c r="AD115" s="205"/>
      <c r="AE115" s="407"/>
      <c r="AF115" s="408"/>
      <c r="AG115" s="407"/>
      <c r="AH115" s="408"/>
      <c r="AI115" s="124"/>
      <c r="AJ115" s="116"/>
      <c r="AK115" s="380"/>
    </row>
    <row r="116" spans="1:37" ht="15.75" customHeight="1">
      <c r="A116" s="304"/>
      <c r="B116" s="178"/>
      <c r="C116" s="298"/>
      <c r="D116" s="299"/>
      <c r="E116" s="107"/>
      <c r="F116" s="117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23"/>
      <c r="Y116" s="106"/>
      <c r="Z116" s="205"/>
      <c r="AA116" s="300"/>
      <c r="AB116" s="301"/>
      <c r="AC116" s="106"/>
      <c r="AD116" s="205"/>
      <c r="AE116" s="407"/>
      <c r="AF116" s="408"/>
      <c r="AG116" s="407"/>
      <c r="AH116" s="408"/>
      <c r="AI116" s="124"/>
      <c r="AJ116" s="116"/>
      <c r="AK116" s="380"/>
    </row>
    <row r="117" spans="1:37" ht="15.75" customHeight="1">
      <c r="A117" s="304"/>
      <c r="B117" s="178"/>
      <c r="C117" s="298"/>
      <c r="D117" s="299"/>
      <c r="E117" s="107"/>
      <c r="F117" s="117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23"/>
      <c r="Y117" s="106"/>
      <c r="Z117" s="205"/>
      <c r="AA117" s="300"/>
      <c r="AB117" s="301"/>
      <c r="AC117" s="106"/>
      <c r="AD117" s="205"/>
      <c r="AE117" s="407"/>
      <c r="AF117" s="408"/>
      <c r="AG117" s="407"/>
      <c r="AH117" s="408"/>
      <c r="AI117" s="124"/>
      <c r="AJ117" s="116"/>
      <c r="AK117" s="380"/>
    </row>
    <row r="118" spans="1:37" ht="15.75" customHeight="1">
      <c r="A118" s="304"/>
      <c r="B118" s="178"/>
      <c r="C118" s="298"/>
      <c r="D118" s="299"/>
      <c r="E118" s="107"/>
      <c r="F118" s="117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23"/>
      <c r="Y118" s="106"/>
      <c r="Z118" s="205"/>
      <c r="AA118" s="300"/>
      <c r="AB118" s="301"/>
      <c r="AC118" s="106"/>
      <c r="AD118" s="205"/>
      <c r="AE118" s="407"/>
      <c r="AF118" s="408"/>
      <c r="AG118" s="407"/>
      <c r="AH118" s="408"/>
      <c r="AI118" s="124"/>
      <c r="AJ118" s="116"/>
      <c r="AK118" s="380"/>
    </row>
    <row r="119" spans="1:37" ht="15.75" customHeight="1">
      <c r="A119" s="304"/>
      <c r="B119" s="178"/>
      <c r="C119" s="298"/>
      <c r="D119" s="299"/>
      <c r="E119" s="107"/>
      <c r="F119" s="117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23"/>
      <c r="Y119" s="106"/>
      <c r="Z119" s="205"/>
      <c r="AA119" s="300"/>
      <c r="AB119" s="301"/>
      <c r="AC119" s="106"/>
      <c r="AD119" s="205"/>
      <c r="AE119" s="407"/>
      <c r="AF119" s="408"/>
      <c r="AG119" s="407"/>
      <c r="AH119" s="408"/>
      <c r="AI119" s="124"/>
      <c r="AJ119" s="116"/>
      <c r="AK119" s="380"/>
    </row>
    <row r="120" spans="1:37" ht="15.75" customHeight="1">
      <c r="A120" s="304"/>
      <c r="B120" s="178"/>
      <c r="C120" s="298"/>
      <c r="D120" s="299"/>
      <c r="E120" s="107"/>
      <c r="F120" s="117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210"/>
      <c r="X120" s="211"/>
      <c r="Y120" s="106"/>
      <c r="Z120" s="205"/>
      <c r="AA120" s="300"/>
      <c r="AB120" s="301"/>
      <c r="AC120" s="106"/>
      <c r="AD120" s="205"/>
      <c r="AE120" s="407"/>
      <c r="AF120" s="408"/>
      <c r="AG120" s="407"/>
      <c r="AH120" s="408"/>
      <c r="AI120" s="124"/>
      <c r="AJ120" s="116"/>
      <c r="AK120" s="380"/>
    </row>
    <row r="121" spans="1:37" ht="15.75" customHeight="1">
      <c r="A121" s="304"/>
      <c r="B121" s="178"/>
      <c r="C121" s="298"/>
      <c r="D121" s="299"/>
      <c r="E121" s="107"/>
      <c r="F121" s="117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212"/>
      <c r="X121" s="213"/>
      <c r="Y121" s="106"/>
      <c r="Z121" s="205"/>
      <c r="AA121" s="300"/>
      <c r="AB121" s="301"/>
      <c r="AC121" s="106"/>
      <c r="AD121" s="205"/>
      <c r="AE121" s="407"/>
      <c r="AF121" s="408"/>
      <c r="AG121" s="407"/>
      <c r="AH121" s="408"/>
      <c r="AI121" s="124"/>
      <c r="AJ121" s="116"/>
      <c r="AK121" s="380"/>
    </row>
    <row r="122" spans="1:37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47"/>
      <c r="T122" s="48"/>
      <c r="U122" s="140"/>
      <c r="V122" s="118"/>
      <c r="W122" s="212"/>
      <c r="X122" s="213"/>
      <c r="Y122" s="106"/>
      <c r="Z122" s="205"/>
      <c r="AA122" s="300"/>
      <c r="AB122" s="301"/>
      <c r="AC122" s="106"/>
      <c r="AD122" s="205"/>
      <c r="AE122" s="407"/>
      <c r="AF122" s="408"/>
      <c r="AG122" s="407"/>
      <c r="AH122" s="408"/>
      <c r="AI122" s="124"/>
      <c r="AJ122" s="116"/>
      <c r="AK122" s="380"/>
    </row>
    <row r="123" spans="1:37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52">AVERAGE(I107:I122)</f>
        <v>19</v>
      </c>
      <c r="J123" s="148">
        <f t="shared" si="52"/>
        <v>2000</v>
      </c>
      <c r="K123" s="149">
        <f t="shared" ref="K123" si="53">J123/I123</f>
        <v>105.26315789473684</v>
      </c>
      <c r="L123" s="147">
        <f t="shared" ref="L123:M123" si="54">AVERAGE(L107:L122)</f>
        <v>19.333333333333332</v>
      </c>
      <c r="M123" s="148">
        <f t="shared" si="54"/>
        <v>1765.7911483796349</v>
      </c>
      <c r="N123" s="149">
        <f>M123/L123</f>
        <v>91.334024916188014</v>
      </c>
      <c r="O123" s="150">
        <f>L123-I123</f>
        <v>0.33333333333333215</v>
      </c>
      <c r="P123" s="151">
        <f>N123-K123</f>
        <v>-13.929132978548822</v>
      </c>
      <c r="Q123" s="152">
        <f>N123/K123</f>
        <v>0.86767323670378615</v>
      </c>
      <c r="R123" s="310"/>
      <c r="S123" s="153">
        <f>S107</f>
        <v>0.70833333333333337</v>
      </c>
      <c r="T123" s="154">
        <f>INDEX(T107:T122,COUNTA(T107:T122))</f>
        <v>0.86812500000000004</v>
      </c>
      <c r="U123" s="155"/>
      <c r="V123" s="181"/>
      <c r="W123" s="214"/>
      <c r="X123" s="215"/>
      <c r="Y123" s="206">
        <f t="shared" ref="Y123:Z123" si="55">SUM(Y107:Y122)</f>
        <v>0</v>
      </c>
      <c r="Z123" s="207">
        <f t="shared" si="55"/>
        <v>0</v>
      </c>
      <c r="AA123" s="296"/>
      <c r="AB123" s="297"/>
      <c r="AC123" s="206">
        <f t="shared" ref="AC123:AD123" si="56">SUM(AC107:AC122)</f>
        <v>0</v>
      </c>
      <c r="AD123" s="207">
        <f t="shared" si="56"/>
        <v>0</v>
      </c>
      <c r="AE123" s="409"/>
      <c r="AF123" s="410"/>
      <c r="AG123" s="409"/>
      <c r="AH123" s="410"/>
      <c r="AI123" s="183">
        <f>M123-J123</f>
        <v>-234.20885162036507</v>
      </c>
      <c r="AJ123" s="152">
        <f>M123/J123</f>
        <v>0.88289557418981746</v>
      </c>
      <c r="AK123" s="381"/>
    </row>
    <row r="124" spans="1:37" ht="15.75" customHeight="1">
      <c r="A124" s="316" t="s">
        <v>244</v>
      </c>
      <c r="B124" s="161" t="s">
        <v>186</v>
      </c>
      <c r="C124" s="306" t="s">
        <v>222</v>
      </c>
      <c r="D124" s="307"/>
      <c r="E124" s="162">
        <v>56.79</v>
      </c>
      <c r="F124" s="103">
        <v>1751</v>
      </c>
      <c r="G124" s="163">
        <f t="shared" ref="G124:G127" si="57">E124*F124</f>
        <v>99439.29</v>
      </c>
      <c r="H124" s="164"/>
      <c r="I124" s="165">
        <v>23</v>
      </c>
      <c r="J124" s="166">
        <v>2000</v>
      </c>
      <c r="K124" s="167">
        <f>J124/I124</f>
        <v>86.956521739130437</v>
      </c>
      <c r="L124" s="168">
        <v>23</v>
      </c>
      <c r="M124" s="166">
        <f>F124/V124*60</f>
        <v>1770.1769165964613</v>
      </c>
      <c r="N124" s="167">
        <f>M124/L124</f>
        <v>76.964213765063533</v>
      </c>
      <c r="O124" s="169">
        <f>L124-I124</f>
        <v>0</v>
      </c>
      <c r="P124" s="170">
        <f>N124-K124</f>
        <v>-9.9923079740669039</v>
      </c>
      <c r="Q124" s="171">
        <f>N124/K124</f>
        <v>0.88508845829823057</v>
      </c>
      <c r="R124" s="308">
        <f>Q140</f>
        <v>0.88457397029149454</v>
      </c>
      <c r="S124" s="172">
        <v>0.70833333333333337</v>
      </c>
      <c r="T124" s="173">
        <v>0.74954861111111115</v>
      </c>
      <c r="U124" s="174"/>
      <c r="V124" s="175">
        <v>59.350000000000009</v>
      </c>
      <c r="W124" s="173"/>
      <c r="X124" s="184"/>
      <c r="Y124" s="202"/>
      <c r="Z124" s="203"/>
      <c r="AA124" s="311"/>
      <c r="AB124" s="312"/>
      <c r="AC124" s="202"/>
      <c r="AD124" s="203"/>
      <c r="AE124" s="411"/>
      <c r="AF124" s="412"/>
      <c r="AG124" s="411"/>
      <c r="AH124" s="412"/>
      <c r="AI124" s="121">
        <f>M124-J124</f>
        <v>-229.8230834035387</v>
      </c>
      <c r="AJ124" s="171">
        <f>M124/J124</f>
        <v>0.88508845829823068</v>
      </c>
      <c r="AK124" s="313">
        <f>AJ140</f>
        <v>0.88457397029149454</v>
      </c>
    </row>
    <row r="125" spans="1:37" ht="15.75" customHeight="1">
      <c r="A125" s="317"/>
      <c r="B125" s="178" t="s">
        <v>186</v>
      </c>
      <c r="C125" s="298" t="s">
        <v>223</v>
      </c>
      <c r="D125" s="299"/>
      <c r="E125" s="107">
        <v>56.87</v>
      </c>
      <c r="F125" s="108">
        <v>1433</v>
      </c>
      <c r="G125" s="109">
        <f t="shared" si="57"/>
        <v>81494.709999999992</v>
      </c>
      <c r="H125" s="26"/>
      <c r="I125" s="110">
        <v>23</v>
      </c>
      <c r="J125" s="111">
        <v>2000</v>
      </c>
      <c r="K125" s="112">
        <f t="shared" ref="K125:K127" si="58">J125/I125</f>
        <v>86.956521739130437</v>
      </c>
      <c r="L125" s="113">
        <v>23</v>
      </c>
      <c r="M125" s="111">
        <f>F125/V125*60</f>
        <v>1769.7427101200697</v>
      </c>
      <c r="N125" s="112">
        <f>M125/L125</f>
        <v>76.945335222611718</v>
      </c>
      <c r="O125" s="114">
        <f>L125-I125</f>
        <v>0</v>
      </c>
      <c r="P125" s="115">
        <f>N125-K125</f>
        <v>-10.01118651651872</v>
      </c>
      <c r="Q125" s="116">
        <f>N125/K125</f>
        <v>0.88487135506003478</v>
      </c>
      <c r="R125" s="309"/>
      <c r="S125" s="47">
        <v>0.75306712962962963</v>
      </c>
      <c r="T125" s="48">
        <v>0.78680555555555554</v>
      </c>
      <c r="U125" s="117">
        <v>5.066666666666606</v>
      </c>
      <c r="V125" s="118">
        <v>48.583333333333307</v>
      </c>
      <c r="W125" s="119"/>
      <c r="X125" s="123"/>
      <c r="Y125" s="106"/>
      <c r="Z125" s="205"/>
      <c r="AA125" s="300"/>
      <c r="AB125" s="301"/>
      <c r="AC125" s="106"/>
      <c r="AD125" s="205"/>
      <c r="AE125" s="407"/>
      <c r="AF125" s="408"/>
      <c r="AG125" s="407"/>
      <c r="AH125" s="408"/>
      <c r="AI125" s="124">
        <f>M125-J125</f>
        <v>-230.25728987993034</v>
      </c>
      <c r="AJ125" s="116">
        <f>M125/J125</f>
        <v>0.88487135506003478</v>
      </c>
      <c r="AK125" s="314"/>
    </row>
    <row r="126" spans="1:37" ht="15.75" customHeight="1">
      <c r="A126" s="317"/>
      <c r="B126" s="178" t="s">
        <v>186</v>
      </c>
      <c r="C126" s="298" t="s">
        <v>224</v>
      </c>
      <c r="D126" s="299"/>
      <c r="E126" s="107">
        <v>47.6</v>
      </c>
      <c r="F126" s="108">
        <v>1629</v>
      </c>
      <c r="G126" s="109">
        <f t="shared" si="57"/>
        <v>77540.400000000009</v>
      </c>
      <c r="H126" s="26"/>
      <c r="I126" s="110">
        <v>23</v>
      </c>
      <c r="J126" s="111">
        <v>2000</v>
      </c>
      <c r="K126" s="112">
        <f t="shared" si="58"/>
        <v>86.956521739130437</v>
      </c>
      <c r="L126" s="113">
        <v>23</v>
      </c>
      <c r="M126" s="111">
        <f>F126/V126*60</f>
        <v>1771.1869525822999</v>
      </c>
      <c r="N126" s="112">
        <f>M126/L126</f>
        <v>77.008128373143478</v>
      </c>
      <c r="O126" s="114">
        <f>L126-I126</f>
        <v>0</v>
      </c>
      <c r="P126" s="115">
        <f>N126-K126</f>
        <v>-9.9483933659869592</v>
      </c>
      <c r="Q126" s="116">
        <f>N126/K126</f>
        <v>0.88559347629114993</v>
      </c>
      <c r="R126" s="309"/>
      <c r="S126" s="47">
        <v>0.79027777777777775</v>
      </c>
      <c r="T126" s="48">
        <v>0.82859953703703704</v>
      </c>
      <c r="U126" s="117">
        <v>4.9999999999999822</v>
      </c>
      <c r="V126" s="118">
        <v>55.18333333333338</v>
      </c>
      <c r="W126" s="119"/>
      <c r="X126" s="123"/>
      <c r="Y126" s="106"/>
      <c r="Z126" s="205"/>
      <c r="AA126" s="300"/>
      <c r="AB126" s="301"/>
      <c r="AC126" s="106"/>
      <c r="AD126" s="205"/>
      <c r="AE126" s="407"/>
      <c r="AF126" s="408"/>
      <c r="AG126" s="407"/>
      <c r="AH126" s="408"/>
      <c r="AI126" s="124">
        <f>M126-J126</f>
        <v>-228.81304741770009</v>
      </c>
      <c r="AJ126" s="116">
        <f>M126/J126</f>
        <v>0.88559347629114993</v>
      </c>
      <c r="AK126" s="314"/>
    </row>
    <row r="127" spans="1:37" ht="15.75" customHeight="1">
      <c r="A127" s="317"/>
      <c r="B127" s="178" t="s">
        <v>186</v>
      </c>
      <c r="C127" s="298" t="s">
        <v>219</v>
      </c>
      <c r="D127" s="299"/>
      <c r="E127" s="107">
        <v>50.67</v>
      </c>
      <c r="F127" s="108">
        <v>844</v>
      </c>
      <c r="G127" s="109">
        <f t="shared" si="57"/>
        <v>42765.48</v>
      </c>
      <c r="H127" s="26"/>
      <c r="I127" s="110">
        <v>20</v>
      </c>
      <c r="J127" s="111">
        <v>2000</v>
      </c>
      <c r="K127" s="112">
        <f t="shared" si="58"/>
        <v>100</v>
      </c>
      <c r="L127" s="113">
        <v>20</v>
      </c>
      <c r="M127" s="111">
        <f>F127/V127*60</f>
        <v>1765.4851830331263</v>
      </c>
      <c r="N127" s="112">
        <f>M127/L127</f>
        <v>88.27425915165631</v>
      </c>
      <c r="O127" s="114">
        <f>L127-I127</f>
        <v>0</v>
      </c>
      <c r="P127" s="115">
        <f>N127-K127</f>
        <v>-11.72574084834369</v>
      </c>
      <c r="Q127" s="116">
        <f>N127/K127</f>
        <v>0.88274259151656309</v>
      </c>
      <c r="R127" s="309"/>
      <c r="S127" s="47">
        <v>0.83285879629629633</v>
      </c>
      <c r="T127" s="48">
        <v>0.85277777777777775</v>
      </c>
      <c r="U127" s="117">
        <v>6.1333333333333862</v>
      </c>
      <c r="V127" s="118">
        <v>28.683333333333234</v>
      </c>
      <c r="W127" s="119"/>
      <c r="X127" s="123"/>
      <c r="Y127" s="106"/>
      <c r="Z127" s="205"/>
      <c r="AA127" s="300"/>
      <c r="AB127" s="301"/>
      <c r="AC127" s="106"/>
      <c r="AD127" s="205"/>
      <c r="AE127" s="407"/>
      <c r="AF127" s="408"/>
      <c r="AG127" s="407"/>
      <c r="AH127" s="408"/>
      <c r="AI127" s="124">
        <f>M127-J127</f>
        <v>-234.5148169668737</v>
      </c>
      <c r="AJ127" s="116">
        <f>M127/J127</f>
        <v>0.8827425915165632</v>
      </c>
      <c r="AK127" s="314"/>
    </row>
    <row r="128" spans="1:37" ht="15.75" customHeight="1">
      <c r="A128" s="317"/>
      <c r="B128" s="178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106"/>
      <c r="Z128" s="205"/>
      <c r="AA128" s="300"/>
      <c r="AB128" s="301"/>
      <c r="AC128" s="106"/>
      <c r="AD128" s="205"/>
      <c r="AE128" s="407"/>
      <c r="AF128" s="408"/>
      <c r="AG128" s="407"/>
      <c r="AH128" s="408"/>
      <c r="AI128" s="124"/>
      <c r="AJ128" s="116"/>
      <c r="AK128" s="314"/>
    </row>
    <row r="129" spans="1:37" ht="15.75" customHeight="1">
      <c r="A129" s="317"/>
      <c r="B129" s="178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106"/>
      <c r="Z129" s="205"/>
      <c r="AA129" s="300"/>
      <c r="AB129" s="301"/>
      <c r="AC129" s="106"/>
      <c r="AD129" s="205"/>
      <c r="AE129" s="407"/>
      <c r="AF129" s="408"/>
      <c r="AG129" s="407"/>
      <c r="AH129" s="408"/>
      <c r="AI129" s="124"/>
      <c r="AJ129" s="116"/>
      <c r="AK129" s="314"/>
    </row>
    <row r="130" spans="1:37" ht="15.75" customHeight="1">
      <c r="A130" s="317"/>
      <c r="B130" s="178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127"/>
      <c r="T130" s="128"/>
      <c r="U130" s="117"/>
      <c r="V130" s="118"/>
      <c r="W130" s="128"/>
      <c r="X130" s="216"/>
      <c r="Y130" s="106"/>
      <c r="Z130" s="205"/>
      <c r="AA130" s="300"/>
      <c r="AB130" s="301"/>
      <c r="AC130" s="106"/>
      <c r="AD130" s="205"/>
      <c r="AE130" s="407"/>
      <c r="AF130" s="408"/>
      <c r="AG130" s="407"/>
      <c r="AH130" s="408"/>
      <c r="AI130" s="124"/>
      <c r="AJ130" s="116"/>
      <c r="AK130" s="314"/>
    </row>
    <row r="131" spans="1:37" ht="15.75" customHeight="1">
      <c r="A131" s="317"/>
      <c r="B131" s="178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127"/>
      <c r="T131" s="128"/>
      <c r="U131" s="117"/>
      <c r="V131" s="118"/>
      <c r="W131" s="128"/>
      <c r="X131" s="216"/>
      <c r="Y131" s="106"/>
      <c r="Z131" s="205"/>
      <c r="AA131" s="300"/>
      <c r="AB131" s="301"/>
      <c r="AC131" s="106"/>
      <c r="AD131" s="205"/>
      <c r="AE131" s="407"/>
      <c r="AF131" s="408"/>
      <c r="AG131" s="407"/>
      <c r="AH131" s="408"/>
      <c r="AI131" s="124"/>
      <c r="AJ131" s="116"/>
      <c r="AK131" s="314"/>
    </row>
    <row r="132" spans="1:37" ht="15.75" customHeight="1">
      <c r="A132" s="317"/>
      <c r="B132" s="178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127"/>
      <c r="T132" s="128"/>
      <c r="U132" s="117"/>
      <c r="V132" s="118"/>
      <c r="W132" s="128"/>
      <c r="X132" s="216"/>
      <c r="Y132" s="106"/>
      <c r="Z132" s="205"/>
      <c r="AA132" s="300"/>
      <c r="AB132" s="301"/>
      <c r="AC132" s="106"/>
      <c r="AD132" s="205"/>
      <c r="AE132" s="407"/>
      <c r="AF132" s="408"/>
      <c r="AG132" s="407"/>
      <c r="AH132" s="408"/>
      <c r="AI132" s="124"/>
      <c r="AJ132" s="116"/>
      <c r="AK132" s="314"/>
    </row>
    <row r="133" spans="1:37" ht="15.75" customHeight="1">
      <c r="A133" s="317"/>
      <c r="B133" s="178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127"/>
      <c r="T133" s="128"/>
      <c r="U133" s="117"/>
      <c r="V133" s="118"/>
      <c r="W133" s="128"/>
      <c r="X133" s="216"/>
      <c r="Y133" s="106"/>
      <c r="Z133" s="205"/>
      <c r="AA133" s="300"/>
      <c r="AB133" s="301"/>
      <c r="AC133" s="106"/>
      <c r="AD133" s="205"/>
      <c r="AE133" s="407"/>
      <c r="AF133" s="408"/>
      <c r="AG133" s="407"/>
      <c r="AH133" s="408"/>
      <c r="AI133" s="124"/>
      <c r="AJ133" s="116"/>
      <c r="AK133" s="314"/>
    </row>
    <row r="134" spans="1:37" ht="15.75" customHeight="1">
      <c r="A134" s="317"/>
      <c r="B134" s="178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127"/>
      <c r="T134" s="128"/>
      <c r="U134" s="117"/>
      <c r="V134" s="118"/>
      <c r="W134" s="128"/>
      <c r="X134" s="216"/>
      <c r="Y134" s="106"/>
      <c r="Z134" s="205"/>
      <c r="AA134" s="300"/>
      <c r="AB134" s="301"/>
      <c r="AC134" s="106"/>
      <c r="AD134" s="205"/>
      <c r="AE134" s="407"/>
      <c r="AF134" s="408"/>
      <c r="AG134" s="407"/>
      <c r="AH134" s="408"/>
      <c r="AI134" s="124"/>
      <c r="AJ134" s="116"/>
      <c r="AK134" s="314"/>
    </row>
    <row r="135" spans="1:37" ht="15.75" customHeight="1">
      <c r="A135" s="317"/>
      <c r="B135" s="178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127"/>
      <c r="T135" s="128"/>
      <c r="U135" s="117"/>
      <c r="V135" s="118"/>
      <c r="W135" s="128"/>
      <c r="X135" s="216"/>
      <c r="Y135" s="106"/>
      <c r="Z135" s="205"/>
      <c r="AA135" s="300"/>
      <c r="AB135" s="301"/>
      <c r="AC135" s="106"/>
      <c r="AD135" s="205"/>
      <c r="AE135" s="407"/>
      <c r="AF135" s="408"/>
      <c r="AG135" s="407"/>
      <c r="AH135" s="408"/>
      <c r="AI135" s="124"/>
      <c r="AJ135" s="116"/>
      <c r="AK135" s="314"/>
    </row>
    <row r="136" spans="1:37" ht="15.75" customHeight="1">
      <c r="A136" s="317"/>
      <c r="B136" s="178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127"/>
      <c r="T136" s="128"/>
      <c r="U136" s="117"/>
      <c r="V136" s="118"/>
      <c r="W136" s="128"/>
      <c r="X136" s="216"/>
      <c r="Y136" s="106"/>
      <c r="Z136" s="205"/>
      <c r="AA136" s="300"/>
      <c r="AB136" s="301"/>
      <c r="AC136" s="106"/>
      <c r="AD136" s="205"/>
      <c r="AE136" s="407"/>
      <c r="AF136" s="408"/>
      <c r="AG136" s="407"/>
      <c r="AH136" s="408"/>
      <c r="AI136" s="124"/>
      <c r="AJ136" s="116"/>
      <c r="AK136" s="314"/>
    </row>
    <row r="137" spans="1:37" ht="15.75" customHeight="1">
      <c r="A137" s="317"/>
      <c r="B137" s="178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127"/>
      <c r="T137" s="128"/>
      <c r="U137" s="117"/>
      <c r="V137" s="118"/>
      <c r="W137" s="128"/>
      <c r="X137" s="216"/>
      <c r="Y137" s="106"/>
      <c r="Z137" s="205"/>
      <c r="AA137" s="300"/>
      <c r="AB137" s="301"/>
      <c r="AC137" s="106"/>
      <c r="AD137" s="205"/>
      <c r="AE137" s="407"/>
      <c r="AF137" s="408"/>
      <c r="AG137" s="407"/>
      <c r="AH137" s="408"/>
      <c r="AI137" s="124"/>
      <c r="AJ137" s="116"/>
      <c r="AK137" s="314"/>
    </row>
    <row r="138" spans="1:37" ht="15.75" customHeight="1">
      <c r="A138" s="317"/>
      <c r="B138" s="178"/>
      <c r="C138" s="298"/>
      <c r="D138" s="299"/>
      <c r="E138" s="107"/>
      <c r="F138" s="13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127"/>
      <c r="T138" s="128"/>
      <c r="U138" s="117"/>
      <c r="V138" s="118"/>
      <c r="W138" s="128"/>
      <c r="X138" s="216"/>
      <c r="Y138" s="106"/>
      <c r="Z138" s="205"/>
      <c r="AA138" s="300"/>
      <c r="AB138" s="301"/>
      <c r="AC138" s="106"/>
      <c r="AD138" s="205"/>
      <c r="AE138" s="407"/>
      <c r="AF138" s="408"/>
      <c r="AG138" s="407"/>
      <c r="AH138" s="408"/>
      <c r="AI138" s="124"/>
      <c r="AJ138" s="116"/>
      <c r="AK138" s="314"/>
    </row>
    <row r="139" spans="1:37" ht="15.75" customHeight="1">
      <c r="A139" s="317"/>
      <c r="B139" s="178"/>
      <c r="C139" s="298"/>
      <c r="D139" s="299"/>
      <c r="E139" s="179"/>
      <c r="F139" s="13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106"/>
      <c r="Z139" s="205"/>
      <c r="AA139" s="300"/>
      <c r="AB139" s="301"/>
      <c r="AC139" s="106"/>
      <c r="AD139" s="205"/>
      <c r="AE139" s="407"/>
      <c r="AF139" s="408"/>
      <c r="AG139" s="407"/>
      <c r="AH139" s="408"/>
      <c r="AI139" s="180"/>
      <c r="AJ139" s="133"/>
      <c r="AK139" s="314"/>
    </row>
    <row r="140" spans="1:37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59">AVERAGE(I124:I139)</f>
        <v>22.25</v>
      </c>
      <c r="J140" s="148">
        <f t="shared" si="59"/>
        <v>2000</v>
      </c>
      <c r="K140" s="149">
        <f t="shared" ref="K140" si="60">J140/I140</f>
        <v>89.887640449438209</v>
      </c>
      <c r="L140" s="147">
        <f t="shared" ref="L140:M140" si="61">AVERAGE(L124:L139)</f>
        <v>22.25</v>
      </c>
      <c r="M140" s="148">
        <f t="shared" si="61"/>
        <v>1769.1479405829891</v>
      </c>
      <c r="N140" s="149">
        <f>M140/L140</f>
        <v>79.512266992493892</v>
      </c>
      <c r="O140" s="150">
        <f>L140-I140</f>
        <v>0</v>
      </c>
      <c r="P140" s="151">
        <f>N140-K140</f>
        <v>-10.375373456944317</v>
      </c>
      <c r="Q140" s="152">
        <f>N140/K140</f>
        <v>0.88457397029149454</v>
      </c>
      <c r="R140" s="310"/>
      <c r="S140" s="153">
        <f>S124</f>
        <v>0.70833333333333337</v>
      </c>
      <c r="T140" s="154">
        <f>INDEX(T124:T139,COUNTA(T124:T139))</f>
        <v>0.85277777777777775</v>
      </c>
      <c r="U140" s="155"/>
      <c r="V140" s="181"/>
      <c r="W140" s="182"/>
      <c r="X140" s="149"/>
      <c r="Y140" s="206">
        <f t="shared" ref="Y140:Z140" si="62">SUM(Y124:Y139)</f>
        <v>0</v>
      </c>
      <c r="Z140" s="207">
        <f t="shared" si="62"/>
        <v>0</v>
      </c>
      <c r="AA140" s="296"/>
      <c r="AB140" s="297"/>
      <c r="AC140" s="206">
        <f t="shared" ref="AC140:AD140" si="63">SUM(AC124:AC139)</f>
        <v>0</v>
      </c>
      <c r="AD140" s="207">
        <f t="shared" si="63"/>
        <v>0</v>
      </c>
      <c r="AE140" s="409"/>
      <c r="AF140" s="410"/>
      <c r="AG140" s="409"/>
      <c r="AH140" s="410"/>
      <c r="AI140" s="183">
        <f>M140-J140</f>
        <v>-230.85205941701088</v>
      </c>
      <c r="AJ140" s="152">
        <f>M140/J140</f>
        <v>0.88457397029149454</v>
      </c>
      <c r="AK140" s="315"/>
    </row>
    <row r="142" spans="1:37">
      <c r="AA142" s="294" t="s">
        <v>165</v>
      </c>
      <c r="AB142" s="294"/>
      <c r="AE142" s="5" t="s">
        <v>226</v>
      </c>
      <c r="AF142" s="190"/>
      <c r="AG142" s="190"/>
      <c r="AH142" s="190"/>
    </row>
    <row r="143" spans="1:37">
      <c r="AA143" s="294" t="s">
        <v>166</v>
      </c>
      <c r="AB143" s="294"/>
      <c r="AE143" s="5" t="s">
        <v>227</v>
      </c>
      <c r="AF143" s="190"/>
      <c r="AG143" s="190"/>
      <c r="AH143" s="190"/>
    </row>
    <row r="144" spans="1:37">
      <c r="AA144" s="294" t="s">
        <v>167</v>
      </c>
      <c r="AB144" s="294"/>
      <c r="AE144" s="5" t="s">
        <v>228</v>
      </c>
      <c r="AF144" s="190"/>
      <c r="AG144" s="190"/>
      <c r="AH144" s="190"/>
    </row>
    <row r="145" spans="27:34">
      <c r="AA145" s="294" t="s">
        <v>168</v>
      </c>
      <c r="AB145" s="294"/>
      <c r="AE145" s="5" t="s">
        <v>229</v>
      </c>
      <c r="AF145" s="190"/>
      <c r="AG145" s="190"/>
      <c r="AH145" s="190"/>
    </row>
    <row r="146" spans="27:34">
      <c r="AA146" s="294" t="s">
        <v>169</v>
      </c>
      <c r="AB146" s="294"/>
      <c r="AE146" s="5" t="s">
        <v>230</v>
      </c>
      <c r="AF146" s="190"/>
      <c r="AG146" s="190"/>
      <c r="AH146" s="190"/>
    </row>
    <row r="147" spans="27:34">
      <c r="AA147" s="294" t="s">
        <v>170</v>
      </c>
      <c r="AB147" s="294"/>
      <c r="AE147" s="5" t="s">
        <v>231</v>
      </c>
      <c r="AF147" s="190"/>
      <c r="AG147" s="190"/>
      <c r="AH147" s="190"/>
    </row>
    <row r="148" spans="27:34">
      <c r="AA148" s="294" t="s">
        <v>171</v>
      </c>
      <c r="AB148" s="294"/>
      <c r="AE148" s="221" t="s">
        <v>232</v>
      </c>
      <c r="AF148" s="190"/>
      <c r="AG148" s="190"/>
      <c r="AH148" s="190"/>
    </row>
    <row r="149" spans="27:34">
      <c r="AA149" s="294" t="s">
        <v>172</v>
      </c>
      <c r="AB149" s="294"/>
      <c r="AE149" s="221" t="s">
        <v>233</v>
      </c>
      <c r="AF149" s="190"/>
      <c r="AG149" s="190"/>
      <c r="AH149" s="190"/>
    </row>
    <row r="150" spans="27:34">
      <c r="AA150" s="294" t="s">
        <v>173</v>
      </c>
      <c r="AB150" s="294"/>
      <c r="AE150" s="221" t="s">
        <v>234</v>
      </c>
      <c r="AF150" s="190"/>
      <c r="AG150" s="190"/>
      <c r="AH150" s="190"/>
    </row>
    <row r="151" spans="27:34">
      <c r="AA151" s="294" t="s">
        <v>174</v>
      </c>
      <c r="AB151" s="294"/>
      <c r="AE151" s="221"/>
      <c r="AF151" s="190"/>
      <c r="AG151" s="190"/>
      <c r="AH151" s="190"/>
    </row>
    <row r="152" spans="27:34">
      <c r="AA152" s="294" t="s">
        <v>175</v>
      </c>
      <c r="AB152" s="294"/>
      <c r="AE152" s="221"/>
      <c r="AF152" s="190"/>
      <c r="AG152" s="190"/>
      <c r="AH152" s="190"/>
    </row>
    <row r="153" spans="27:34">
      <c r="AA153" s="294" t="s">
        <v>176</v>
      </c>
      <c r="AB153" s="294"/>
      <c r="AE153" s="190"/>
      <c r="AF153" s="190"/>
      <c r="AG153" s="190"/>
      <c r="AH153" s="190"/>
    </row>
    <row r="154" spans="27:34">
      <c r="AA154" s="294" t="s">
        <v>177</v>
      </c>
      <c r="AB154" s="294"/>
      <c r="AE154" s="190"/>
      <c r="AF154" s="190"/>
      <c r="AG154" s="190"/>
      <c r="AH154" s="190"/>
    </row>
  </sheetData>
  <mergeCells count="619"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G3:AH4"/>
    <mergeCell ref="AI3:AI4"/>
    <mergeCell ref="AJ3:AJ4"/>
    <mergeCell ref="AK3:AK4"/>
    <mergeCell ref="AE1:AF2"/>
    <mergeCell ref="AE3:AF4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O3:O4"/>
    <mergeCell ref="P3:P4"/>
    <mergeCell ref="Q3:Q4"/>
    <mergeCell ref="R3:R4"/>
    <mergeCell ref="S3:T3"/>
    <mergeCell ref="U3:U4"/>
    <mergeCell ref="I3:I4"/>
    <mergeCell ref="J3:J4"/>
    <mergeCell ref="K3:K4"/>
    <mergeCell ref="C9:D9"/>
    <mergeCell ref="AA9:AB9"/>
    <mergeCell ref="C21:D21"/>
    <mergeCell ref="AA21:AB21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4:D14"/>
    <mergeCell ref="AA14:AB14"/>
    <mergeCell ref="C15:D15"/>
    <mergeCell ref="AA15:AB15"/>
    <mergeCell ref="C12:D12"/>
    <mergeCell ref="AA12:AB12"/>
    <mergeCell ref="C13:D13"/>
    <mergeCell ref="AA13:AB13"/>
    <mergeCell ref="C10:D10"/>
    <mergeCell ref="AA10:AB10"/>
    <mergeCell ref="C11:D11"/>
    <mergeCell ref="AA11:AB11"/>
    <mergeCell ref="C20:D20"/>
    <mergeCell ref="AA20:AB20"/>
    <mergeCell ref="C18:D18"/>
    <mergeCell ref="AA18:AB18"/>
    <mergeCell ref="C19:D19"/>
    <mergeCell ref="AA19:AB19"/>
    <mergeCell ref="C16:D16"/>
    <mergeCell ref="AA16:AB16"/>
    <mergeCell ref="C17:D17"/>
    <mergeCell ref="AA17:AB17"/>
    <mergeCell ref="C28:D28"/>
    <mergeCell ref="AA28:AB28"/>
    <mergeCell ref="C24:D24"/>
    <mergeCell ref="AA24:AB24"/>
    <mergeCell ref="C22:D22"/>
    <mergeCell ref="R22:R38"/>
    <mergeCell ref="AA22:AB22"/>
    <mergeCell ref="AA25:AB25"/>
    <mergeCell ref="C26:D26"/>
    <mergeCell ref="C34:D34"/>
    <mergeCell ref="AA34:AB34"/>
    <mergeCell ref="C35:D35"/>
    <mergeCell ref="AA35:AB35"/>
    <mergeCell ref="C30:D30"/>
    <mergeCell ref="AA30:AB30"/>
    <mergeCell ref="C31:D31"/>
    <mergeCell ref="A39:A55"/>
    <mergeCell ref="C39:D39"/>
    <mergeCell ref="R39:R55"/>
    <mergeCell ref="AA39:AB39"/>
    <mergeCell ref="C36:D36"/>
    <mergeCell ref="AA36:AB36"/>
    <mergeCell ref="C37:D37"/>
    <mergeCell ref="AA37:AB37"/>
    <mergeCell ref="A22:A38"/>
    <mergeCell ref="C43:D43"/>
    <mergeCell ref="AA43:AB43"/>
    <mergeCell ref="C55:D55"/>
    <mergeCell ref="AA55:AB55"/>
    <mergeCell ref="C52:D52"/>
    <mergeCell ref="AA52:AB52"/>
    <mergeCell ref="C53:D53"/>
    <mergeCell ref="AA53:AB53"/>
    <mergeCell ref="C50:D50"/>
    <mergeCell ref="C23:D23"/>
    <mergeCell ref="C32:D32"/>
    <mergeCell ref="AA32:AB32"/>
    <mergeCell ref="C33:D33"/>
    <mergeCell ref="AA38:AB38"/>
    <mergeCell ref="C25:D25"/>
    <mergeCell ref="C64:D64"/>
    <mergeCell ref="AA64:AB64"/>
    <mergeCell ref="C63:D63"/>
    <mergeCell ref="AA63:AB63"/>
    <mergeCell ref="C54:D54"/>
    <mergeCell ref="AA54:AB54"/>
    <mergeCell ref="C61:D61"/>
    <mergeCell ref="AA61:AB61"/>
    <mergeCell ref="AA50:AB50"/>
    <mergeCell ref="C51:D51"/>
    <mergeCell ref="AA51:AB51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8:D48"/>
    <mergeCell ref="AA48:AB48"/>
    <mergeCell ref="C49:D49"/>
    <mergeCell ref="AA49:AB49"/>
    <mergeCell ref="C46:D46"/>
    <mergeCell ref="AA46:AB46"/>
    <mergeCell ref="C47:D47"/>
    <mergeCell ref="AA47:AB47"/>
    <mergeCell ref="AG52:AH52"/>
    <mergeCell ref="AE52:AF52"/>
    <mergeCell ref="AG55:AH55"/>
    <mergeCell ref="AE55:AF55"/>
    <mergeCell ref="AG54:AH54"/>
    <mergeCell ref="AE54:AF54"/>
    <mergeCell ref="AK22:AK38"/>
    <mergeCell ref="AA23:AB23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A59:AB59"/>
    <mergeCell ref="C60:D60"/>
    <mergeCell ref="C68:D68"/>
    <mergeCell ref="AA31:AB31"/>
    <mergeCell ref="C38:D38"/>
    <mergeCell ref="C29:D29"/>
    <mergeCell ref="AA29:AB29"/>
    <mergeCell ref="AA26:AB26"/>
    <mergeCell ref="C27:D27"/>
    <mergeCell ref="C67:D67"/>
    <mergeCell ref="AA67:AB67"/>
    <mergeCell ref="C44:D44"/>
    <mergeCell ref="AA44:AB44"/>
    <mergeCell ref="C72:D72"/>
    <mergeCell ref="AA72:AB72"/>
    <mergeCell ref="A73:A89"/>
    <mergeCell ref="C73:D73"/>
    <mergeCell ref="R73:R89"/>
    <mergeCell ref="AA73:AB73"/>
    <mergeCell ref="C70:D70"/>
    <mergeCell ref="AA70:AB70"/>
    <mergeCell ref="C71:D71"/>
    <mergeCell ref="AA71:AB71"/>
    <mergeCell ref="A56:A72"/>
    <mergeCell ref="C77:D77"/>
    <mergeCell ref="AA77:AB77"/>
    <mergeCell ref="C89:D89"/>
    <mergeCell ref="AA89:AB89"/>
    <mergeCell ref="C86:D86"/>
    <mergeCell ref="AA86:AB86"/>
    <mergeCell ref="C87:D87"/>
    <mergeCell ref="C45:D45"/>
    <mergeCell ref="AA45:AB45"/>
    <mergeCell ref="C84:D84"/>
    <mergeCell ref="C69:D69"/>
    <mergeCell ref="C65:D65"/>
    <mergeCell ref="AA65:AB65"/>
    <mergeCell ref="C62:D62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2:D82"/>
    <mergeCell ref="AA82:AB82"/>
    <mergeCell ref="C83:D83"/>
    <mergeCell ref="AA83:AB83"/>
    <mergeCell ref="C80:D80"/>
    <mergeCell ref="AA80:AB80"/>
    <mergeCell ref="C81:D81"/>
    <mergeCell ref="AA81:AB81"/>
    <mergeCell ref="C66:D66"/>
    <mergeCell ref="C78:D78"/>
    <mergeCell ref="AA78:AB78"/>
    <mergeCell ref="C79:D79"/>
    <mergeCell ref="AA79:AB79"/>
    <mergeCell ref="C88:D88"/>
    <mergeCell ref="AG76:AH76"/>
    <mergeCell ref="C96:D96"/>
    <mergeCell ref="AA96:AB96"/>
    <mergeCell ref="C97:D97"/>
    <mergeCell ref="AA97:AB97"/>
    <mergeCell ref="AA94:AB94"/>
    <mergeCell ref="C95:D95"/>
    <mergeCell ref="AA95:AB95"/>
    <mergeCell ref="AA84:AB84"/>
    <mergeCell ref="C85:D85"/>
    <mergeCell ref="AA85:AB85"/>
    <mergeCell ref="AG81:AH81"/>
    <mergeCell ref="AG80:AH80"/>
    <mergeCell ref="AG83:AH83"/>
    <mergeCell ref="AG82:AH82"/>
    <mergeCell ref="AG77:AH77"/>
    <mergeCell ref="AG79:AH79"/>
    <mergeCell ref="AG78:AH78"/>
    <mergeCell ref="AE78:AF78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A93:AB93"/>
    <mergeCell ref="C94:D94"/>
    <mergeCell ref="C102:D102"/>
    <mergeCell ref="AA102:AB102"/>
    <mergeCell ref="C104:D104"/>
    <mergeCell ref="AA104:AB104"/>
    <mergeCell ref="C105:D105"/>
    <mergeCell ref="AA105:AB105"/>
    <mergeCell ref="AG98:AH98"/>
    <mergeCell ref="AE98:AF98"/>
    <mergeCell ref="AG101:AH101"/>
    <mergeCell ref="C103:D103"/>
    <mergeCell ref="AA103:AB103"/>
    <mergeCell ref="C100:D100"/>
    <mergeCell ref="AA100:AB100"/>
    <mergeCell ref="C101:D101"/>
    <mergeCell ref="AA101:AB101"/>
    <mergeCell ref="C98:D98"/>
    <mergeCell ref="AA98:AB98"/>
    <mergeCell ref="C99:D99"/>
    <mergeCell ref="AA99:AB99"/>
    <mergeCell ref="AK124:AK140"/>
    <mergeCell ref="AE125:AF125"/>
    <mergeCell ref="AG125:AH125"/>
    <mergeCell ref="C126:D126"/>
    <mergeCell ref="C121:D121"/>
    <mergeCell ref="C106:D106"/>
    <mergeCell ref="AA106:AB106"/>
    <mergeCell ref="A107:A123"/>
    <mergeCell ref="C107:D107"/>
    <mergeCell ref="R107:R123"/>
    <mergeCell ref="AA107:AB107"/>
    <mergeCell ref="C122:D122"/>
    <mergeCell ref="AA122:AB122"/>
    <mergeCell ref="C123:D123"/>
    <mergeCell ref="AA123:AB123"/>
    <mergeCell ref="A90:A106"/>
    <mergeCell ref="AA121:AB121"/>
    <mergeCell ref="C118:D118"/>
    <mergeCell ref="AA118:AB118"/>
    <mergeCell ref="C119:D119"/>
    <mergeCell ref="AA119:AB119"/>
    <mergeCell ref="C116:D116"/>
    <mergeCell ref="AA116:AB116"/>
    <mergeCell ref="C117:D117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C115:D115"/>
    <mergeCell ref="AA115:AB115"/>
    <mergeCell ref="C112:D112"/>
    <mergeCell ref="AA112:AB112"/>
    <mergeCell ref="C113:D113"/>
    <mergeCell ref="AA113:AB113"/>
    <mergeCell ref="AA117:AB117"/>
    <mergeCell ref="C111:D111"/>
    <mergeCell ref="AA111:AB111"/>
    <mergeCell ref="C120:D120"/>
    <mergeCell ref="AA120:AB120"/>
    <mergeCell ref="AG112:AH112"/>
    <mergeCell ref="C140:D140"/>
    <mergeCell ref="AA140:AB140"/>
    <mergeCell ref="A124:A140"/>
    <mergeCell ref="C124:D124"/>
    <mergeCell ref="R124:R140"/>
    <mergeCell ref="AA124:AB124"/>
    <mergeCell ref="AA127:AB127"/>
    <mergeCell ref="C128:D128"/>
    <mergeCell ref="C138:D138"/>
    <mergeCell ref="AA138:AB138"/>
    <mergeCell ref="C139:D139"/>
    <mergeCell ref="AA139:AB139"/>
    <mergeCell ref="C136:D136"/>
    <mergeCell ref="AA136:AB136"/>
    <mergeCell ref="C137:D137"/>
    <mergeCell ref="AA137:AB137"/>
    <mergeCell ref="C125:D125"/>
    <mergeCell ref="AA125:AB125"/>
    <mergeCell ref="C129:D129"/>
    <mergeCell ref="AA129:AB129"/>
    <mergeCell ref="AA126:AB126"/>
    <mergeCell ref="C127:D127"/>
    <mergeCell ref="C134:D134"/>
    <mergeCell ref="AA134:AB134"/>
    <mergeCell ref="C135:D135"/>
    <mergeCell ref="AA135:AB135"/>
    <mergeCell ref="C132:D132"/>
    <mergeCell ref="AA132:AB132"/>
    <mergeCell ref="AG131:AH131"/>
    <mergeCell ref="AE131:AF131"/>
    <mergeCell ref="AG130:AH130"/>
    <mergeCell ref="AE130:AF130"/>
    <mergeCell ref="AG133:AH133"/>
    <mergeCell ref="AE133:AF133"/>
    <mergeCell ref="AG132:AH132"/>
    <mergeCell ref="AE132:AF132"/>
    <mergeCell ref="C133:D133"/>
    <mergeCell ref="AA133:AB133"/>
    <mergeCell ref="C130:D130"/>
    <mergeCell ref="AA130:AB130"/>
    <mergeCell ref="C131:D131"/>
    <mergeCell ref="AA131:AB131"/>
    <mergeCell ref="AA144:AB144"/>
    <mergeCell ref="AA145:AB145"/>
    <mergeCell ref="AA146:AB146"/>
    <mergeCell ref="AA147:AB147"/>
    <mergeCell ref="AA148:AB148"/>
    <mergeCell ref="AA149:AB149"/>
    <mergeCell ref="AA128:AB128"/>
    <mergeCell ref="AA76:AB76"/>
    <mergeCell ref="AA42:AB42"/>
    <mergeCell ref="AA87:AB87"/>
    <mergeCell ref="AA66:AB66"/>
    <mergeCell ref="AA8:AB8"/>
    <mergeCell ref="AE21:AF21"/>
    <mergeCell ref="AA142:AB142"/>
    <mergeCell ref="AA143:AB143"/>
    <mergeCell ref="AA110:AB110"/>
    <mergeCell ref="AA69:AB69"/>
    <mergeCell ref="AA60:AB60"/>
    <mergeCell ref="AA33:AB33"/>
    <mergeCell ref="AE126:AF126"/>
    <mergeCell ref="AA62:AB62"/>
    <mergeCell ref="AE50:AF50"/>
    <mergeCell ref="AE24:AF24"/>
    <mergeCell ref="AE36:AF36"/>
    <mergeCell ref="AE76:AF76"/>
    <mergeCell ref="AE112:AF112"/>
    <mergeCell ref="AA27:AB27"/>
    <mergeCell ref="AE18:AF18"/>
    <mergeCell ref="AE32:AF32"/>
    <mergeCell ref="AE81:AF81"/>
    <mergeCell ref="AE80:AF80"/>
    <mergeCell ref="AE83:AF83"/>
    <mergeCell ref="AE82:AF82"/>
    <mergeCell ref="AE77:AF77"/>
    <mergeCell ref="AE79:AF79"/>
    <mergeCell ref="AG20:AH20"/>
    <mergeCell ref="AG16:AH16"/>
    <mergeCell ref="AE16:AF16"/>
    <mergeCell ref="AG19:AH19"/>
    <mergeCell ref="AE19:AF19"/>
    <mergeCell ref="AG18:AH18"/>
    <mergeCell ref="AA152:AB152"/>
    <mergeCell ref="AA153:AB153"/>
    <mergeCell ref="AA154:AB154"/>
    <mergeCell ref="AA150:AB150"/>
    <mergeCell ref="AG50:AH50"/>
    <mergeCell ref="AG24:AH24"/>
    <mergeCell ref="AG36:AH36"/>
    <mergeCell ref="AA151:AB151"/>
    <mergeCell ref="AG126:AH126"/>
    <mergeCell ref="AA88:AB88"/>
    <mergeCell ref="AA68:AB68"/>
    <mergeCell ref="AE23:AF23"/>
    <mergeCell ref="AG23:AH23"/>
    <mergeCell ref="AG29:AH29"/>
    <mergeCell ref="AE29:AF29"/>
    <mergeCell ref="AG28:AH28"/>
    <mergeCell ref="AE28:AF28"/>
    <mergeCell ref="AE20:AF20"/>
    <mergeCell ref="AG9:AH9"/>
    <mergeCell ref="AE9:AF9"/>
    <mergeCell ref="AG8:AH8"/>
    <mergeCell ref="AE8:AF8"/>
    <mergeCell ref="AG11:AH11"/>
    <mergeCell ref="AE11:AF11"/>
    <mergeCell ref="AG10:AH10"/>
    <mergeCell ref="AE10:AF10"/>
    <mergeCell ref="AG12:AH12"/>
    <mergeCell ref="AE12:AF12"/>
    <mergeCell ref="AG13:AH13"/>
    <mergeCell ref="AE13:AF13"/>
    <mergeCell ref="AG15:AH15"/>
    <mergeCell ref="AE15:AF15"/>
    <mergeCell ref="AG14:AH14"/>
    <mergeCell ref="AE14:AF14"/>
    <mergeCell ref="AG17:AH17"/>
    <mergeCell ref="AE17:AF17"/>
    <mergeCell ref="AG35:AH35"/>
    <mergeCell ref="AE35:AF35"/>
    <mergeCell ref="AG34:AH34"/>
    <mergeCell ref="AE34:AF34"/>
    <mergeCell ref="AG21:AH21"/>
    <mergeCell ref="AG30:AH30"/>
    <mergeCell ref="AE30:AF30"/>
    <mergeCell ref="AG27:AH27"/>
    <mergeCell ref="AE27:AF27"/>
    <mergeCell ref="AG26:AH26"/>
    <mergeCell ref="AE26:AF26"/>
    <mergeCell ref="AG31:AH31"/>
    <mergeCell ref="AE31:AF31"/>
    <mergeCell ref="AG33:AH33"/>
    <mergeCell ref="AE33:AF33"/>
    <mergeCell ref="AG32:AH32"/>
    <mergeCell ref="AG25:AH25"/>
    <mergeCell ref="AE25:AF25"/>
    <mergeCell ref="AG22:AH22"/>
    <mergeCell ref="AE22:AF22"/>
    <mergeCell ref="AG37:AH37"/>
    <mergeCell ref="AE37:AF37"/>
    <mergeCell ref="AG48:AH48"/>
    <mergeCell ref="AE48:AF48"/>
    <mergeCell ref="AG45:AH45"/>
    <mergeCell ref="AE45:AF45"/>
    <mergeCell ref="AG44:AH44"/>
    <mergeCell ref="AE44:AF44"/>
    <mergeCell ref="AG47:AH47"/>
    <mergeCell ref="AE47:AF47"/>
    <mergeCell ref="AG46:AH46"/>
    <mergeCell ref="AE46:AF46"/>
    <mergeCell ref="AG39:AH39"/>
    <mergeCell ref="AE39:AF39"/>
    <mergeCell ref="AG49:AH49"/>
    <mergeCell ref="AE49:AF49"/>
    <mergeCell ref="AG38:AH38"/>
    <mergeCell ref="AE38:AF38"/>
    <mergeCell ref="AG43:AH43"/>
    <mergeCell ref="AE43:AF43"/>
    <mergeCell ref="AG42:AH42"/>
    <mergeCell ref="AE42:AF42"/>
    <mergeCell ref="AG51:AH51"/>
    <mergeCell ref="AE51:AF51"/>
    <mergeCell ref="AG59:AH59"/>
    <mergeCell ref="AE59:AF59"/>
    <mergeCell ref="AG56:AH56"/>
    <mergeCell ref="AE56:AF56"/>
    <mergeCell ref="AG61:AH61"/>
    <mergeCell ref="AE61:AF61"/>
    <mergeCell ref="AG60:AH60"/>
    <mergeCell ref="AE60:AF60"/>
    <mergeCell ref="AG53:AH53"/>
    <mergeCell ref="AE53:AF53"/>
    <mergeCell ref="AG66:AH66"/>
    <mergeCell ref="AE66:AF66"/>
    <mergeCell ref="AG69:AH69"/>
    <mergeCell ref="AE69:AF69"/>
    <mergeCell ref="AG68:AH68"/>
    <mergeCell ref="AE68:AF68"/>
    <mergeCell ref="AG63:AH63"/>
    <mergeCell ref="AE63:AF63"/>
    <mergeCell ref="AG62:AH62"/>
    <mergeCell ref="AE62:AF62"/>
    <mergeCell ref="AG65:AH65"/>
    <mergeCell ref="AE65:AF65"/>
    <mergeCell ref="AG64:AH64"/>
    <mergeCell ref="AE64:AF64"/>
    <mergeCell ref="AG71:AH71"/>
    <mergeCell ref="AE71:AF71"/>
    <mergeCell ref="AG70:AH70"/>
    <mergeCell ref="AE70:AF70"/>
    <mergeCell ref="AG73:AH73"/>
    <mergeCell ref="AE73:AF73"/>
    <mergeCell ref="AG72:AH72"/>
    <mergeCell ref="AE72:AF72"/>
    <mergeCell ref="AG67:AH67"/>
    <mergeCell ref="AE67:AF67"/>
    <mergeCell ref="AG88:AH88"/>
    <mergeCell ref="AE88:AF88"/>
    <mergeCell ref="AG93:AH93"/>
    <mergeCell ref="AE93:AF93"/>
    <mergeCell ref="AG90:AH90"/>
    <mergeCell ref="AE90:AF90"/>
    <mergeCell ref="AG85:AH85"/>
    <mergeCell ref="AE85:AF85"/>
    <mergeCell ref="AG84:AH84"/>
    <mergeCell ref="AE84:AF84"/>
    <mergeCell ref="AG87:AH87"/>
    <mergeCell ref="AE87:AF87"/>
    <mergeCell ref="AG86:AH86"/>
    <mergeCell ref="AE86:AF86"/>
    <mergeCell ref="AG95:AH95"/>
    <mergeCell ref="AE95:AF95"/>
    <mergeCell ref="AG94:AH94"/>
    <mergeCell ref="AE94:AF94"/>
    <mergeCell ref="AG97:AH97"/>
    <mergeCell ref="AE97:AF97"/>
    <mergeCell ref="AG96:AH96"/>
    <mergeCell ref="AE96:AF96"/>
    <mergeCell ref="AG89:AH89"/>
    <mergeCell ref="AE89:AF89"/>
    <mergeCell ref="AG102:AH102"/>
    <mergeCell ref="AE102:AF102"/>
    <mergeCell ref="AG105:AH105"/>
    <mergeCell ref="AE105:AF105"/>
    <mergeCell ref="AG104:AH104"/>
    <mergeCell ref="AE104:AF104"/>
    <mergeCell ref="AG99:AH99"/>
    <mergeCell ref="AE99:AF99"/>
    <mergeCell ref="AE101:AF101"/>
    <mergeCell ref="AG100:AH100"/>
    <mergeCell ref="AE100:AF100"/>
    <mergeCell ref="AG107:AH107"/>
    <mergeCell ref="AE107:AF107"/>
    <mergeCell ref="AG106:AH106"/>
    <mergeCell ref="AE106:AF106"/>
    <mergeCell ref="AG111:AH111"/>
    <mergeCell ref="AE111:AF111"/>
    <mergeCell ref="AG110:AH110"/>
    <mergeCell ref="AE110:AF110"/>
    <mergeCell ref="AG103:AH103"/>
    <mergeCell ref="AE103:AF103"/>
    <mergeCell ref="AG117:AH117"/>
    <mergeCell ref="AE117:AF117"/>
    <mergeCell ref="AG116:AH116"/>
    <mergeCell ref="AE116:AF116"/>
    <mergeCell ref="AG119:AH119"/>
    <mergeCell ref="AE119:AF119"/>
    <mergeCell ref="AG118:AH118"/>
    <mergeCell ref="AE118:AF118"/>
    <mergeCell ref="AG113:AH113"/>
    <mergeCell ref="AE113:AF113"/>
    <mergeCell ref="AG115:AH115"/>
    <mergeCell ref="AE115:AF115"/>
    <mergeCell ref="AG114:AH114"/>
    <mergeCell ref="AE114:AF114"/>
    <mergeCell ref="AG124:AH124"/>
    <mergeCell ref="AE124:AF124"/>
    <mergeCell ref="AG129:AH129"/>
    <mergeCell ref="AE129:AF129"/>
    <mergeCell ref="AG128:AH128"/>
    <mergeCell ref="AE128:AF128"/>
    <mergeCell ref="AG121:AH121"/>
    <mergeCell ref="AE121:AF121"/>
    <mergeCell ref="AG120:AH120"/>
    <mergeCell ref="AE120:AF120"/>
    <mergeCell ref="AG123:AH123"/>
    <mergeCell ref="AE123:AF123"/>
    <mergeCell ref="AG122:AH122"/>
    <mergeCell ref="AE122:AF122"/>
    <mergeCell ref="AG127:AH127"/>
    <mergeCell ref="AE127:AF127"/>
    <mergeCell ref="AG139:AH139"/>
    <mergeCell ref="AE139:AF139"/>
    <mergeCell ref="AG138:AH138"/>
    <mergeCell ref="AE138:AF138"/>
    <mergeCell ref="AG140:AH140"/>
    <mergeCell ref="AE140:AF140"/>
    <mergeCell ref="AG135:AH135"/>
    <mergeCell ref="AE135:AF135"/>
    <mergeCell ref="AG134:AH134"/>
    <mergeCell ref="AE134:AF134"/>
    <mergeCell ref="AG137:AH137"/>
    <mergeCell ref="AE137:AF137"/>
    <mergeCell ref="AG136:AH136"/>
    <mergeCell ref="AE136:AF136"/>
  </mergeCells>
  <phoneticPr fontId="5" type="noConversion"/>
  <conditionalFormatting sqref="O5:O140">
    <cfRule type="cellIs" dxfId="441" priority="3" operator="greaterThan">
      <formula>0</formula>
    </cfRule>
  </conditionalFormatting>
  <conditionalFormatting sqref="P5:P140 AI5:AI140">
    <cfRule type="cellIs" dxfId="440" priority="6" operator="lessThan">
      <formula>0</formula>
    </cfRule>
  </conditionalFormatting>
  <conditionalFormatting sqref="Q5:Q140 AJ5:AJ140">
    <cfRule type="cellIs" dxfId="439" priority="4" operator="greaterThan">
      <formula>1</formula>
    </cfRule>
    <cfRule type="cellIs" dxfId="438" priority="5" operator="lessThan">
      <formula>0.8</formula>
    </cfRule>
  </conditionalFormatting>
  <conditionalFormatting sqref="R5:R140 AK107">
    <cfRule type="cellIs" dxfId="437" priority="7" operator="lessThan">
      <formula>0.8</formula>
    </cfRule>
  </conditionalFormatting>
  <conditionalFormatting sqref="AK5:AK22">
    <cfRule type="cellIs" dxfId="436" priority="9" operator="lessThan">
      <formula>0.8</formula>
    </cfRule>
  </conditionalFormatting>
  <conditionalFormatting sqref="AK39">
    <cfRule type="cellIs" dxfId="435" priority="11" operator="lessThan">
      <formula>0.8</formula>
    </cfRule>
  </conditionalFormatting>
  <conditionalFormatting sqref="AK54">
    <cfRule type="cellIs" dxfId="434" priority="10" operator="lessThan">
      <formula>0.8</formula>
    </cfRule>
  </conditionalFormatting>
  <conditionalFormatting sqref="AK56:AK95">
    <cfRule type="cellIs" dxfId="433" priority="8" operator="lessThan">
      <formula>0.8</formula>
    </cfRule>
  </conditionalFormatting>
  <conditionalFormatting sqref="AK122">
    <cfRule type="cellIs" dxfId="432" priority="2" operator="lessThan">
      <formula>0.8</formula>
    </cfRule>
  </conditionalFormatting>
  <conditionalFormatting sqref="AK124:AK140">
    <cfRule type="cellIs" dxfId="431" priority="1" operator="lessThan">
      <formula>0.8</formula>
    </cfRule>
  </conditionalFormatting>
  <dataValidations count="2">
    <dataValidation type="list" allowBlank="1" showInputMessage="1" showErrorMessage="1" sqref="AA5:AB140" xr:uid="{48DF43A1-A5F4-4CB3-8F04-38B656EDFAEF}">
      <formula1>$AA$142:$AA$154</formula1>
    </dataValidation>
    <dataValidation type="list" allowBlank="1" showInputMessage="1" showErrorMessage="1" sqref="AE5:AH140" xr:uid="{B60529A6-0685-4F3C-A402-E1EF38397D51}">
      <formula1>$AE$142:$AE$150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C2E4-33C1-4FD4-ACEE-AB395D1C09CE}">
  <sheetPr>
    <tabColor theme="8" tint="0.59999389629810485"/>
  </sheetPr>
  <dimension ref="B1:AR42"/>
  <sheetViews>
    <sheetView zoomScale="70" zoomScaleNormal="70" workbookViewId="0">
      <selection activeCell="H13" sqref="H1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257</v>
      </c>
      <c r="D3" s="284"/>
      <c r="E3" s="3" t="s">
        <v>3</v>
      </c>
      <c r="F3" s="285">
        <f>'1216(18度C)'!D1+'1216(4度C)'!D1</f>
        <v>178366</v>
      </c>
      <c r="G3" s="286"/>
      <c r="H3" s="3" t="s">
        <v>4</v>
      </c>
      <c r="I3" s="287">
        <f>'1216(18度C)'!F1+'1216(4度C)'!F1</f>
        <v>5594103.5800000001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461.28271975826448</v>
      </c>
      <c r="F6" s="259" t="e">
        <f>AVERAGE(#REF!,D14:K14)</f>
        <v>#REF!</v>
      </c>
      <c r="G6" s="260">
        <f>AVERAGE(D14:K14)</f>
        <v>181.50485715518786</v>
      </c>
      <c r="H6" s="261"/>
      <c r="I6" s="260">
        <f>AVERAGE(L14:O14)</f>
        <v>97.575399172087515</v>
      </c>
      <c r="J6" s="261"/>
      <c r="K6" s="260">
        <f>AVERAGE(D32:O32)</f>
        <v>594.46839605407388</v>
      </c>
      <c r="L6" s="261"/>
      <c r="M6" s="260">
        <f>AVERAGE(P32:X32)</f>
        <v>756.0391363022942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406.66198943357358</v>
      </c>
      <c r="F7" s="255" t="e">
        <f>AVERAGE(#REF!,D15:K15)</f>
        <v>#REF!</v>
      </c>
      <c r="G7" s="256">
        <f>AVERAGE(D15:K15)</f>
        <v>162.76915804279935</v>
      </c>
      <c r="H7" s="257"/>
      <c r="I7" s="256">
        <f>AVERAGE(L15:O15)</f>
        <v>85.383986082817842</v>
      </c>
      <c r="J7" s="257"/>
      <c r="K7" s="256">
        <f>AVERAGE(D33:O33)</f>
        <v>524.81001087204572</v>
      </c>
      <c r="L7" s="257"/>
      <c r="M7" s="256">
        <f>AVERAGE(P33:X33)</f>
        <v>662.43735842894398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0.88182173569019118</v>
      </c>
      <c r="F8" s="264" t="e">
        <f>AVERAGE(D16:K16,#REF!)</f>
        <v>#REF!</v>
      </c>
      <c r="G8" s="243">
        <f>AVERAGE(D16:K16)</f>
        <v>0.88984429708895141</v>
      </c>
      <c r="H8" s="244"/>
      <c r="I8" s="243">
        <f>AVERAGE(L16:O16)</f>
        <v>0.87575465260218022</v>
      </c>
      <c r="J8" s="244"/>
      <c r="K8" s="243">
        <f>AVERAGE(D34:O34)</f>
        <v>0.88216015191243036</v>
      </c>
      <c r="L8" s="244"/>
      <c r="M8" s="243">
        <f>AVERAGE(P34:X34)</f>
        <v>0.87414771253574819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>
        <v>120.75471698113208</v>
      </c>
      <c r="E14" s="28">
        <v>80</v>
      </c>
      <c r="F14" s="28">
        <v>98.039215686274517</v>
      </c>
      <c r="G14" s="28">
        <v>86.956521739130437</v>
      </c>
      <c r="H14" s="28">
        <v>103.27868852459017</v>
      </c>
      <c r="I14" s="28" t="s">
        <v>43</v>
      </c>
      <c r="J14" s="28" t="s">
        <v>43</v>
      </c>
      <c r="K14" s="29">
        <v>600</v>
      </c>
      <c r="L14" s="27" t="s">
        <v>43</v>
      </c>
      <c r="M14" s="30" t="s">
        <v>43</v>
      </c>
      <c r="N14" s="28">
        <v>105.26315789473684</v>
      </c>
      <c r="O14" s="31">
        <v>89.887640449438209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>
        <v>107.35105956012004</v>
      </c>
      <c r="E15" s="35">
        <v>71.106178216049742</v>
      </c>
      <c r="F15" s="35">
        <v>86.801102156478677</v>
      </c>
      <c r="G15" s="35">
        <v>77.037644078131876</v>
      </c>
      <c r="H15" s="35">
        <v>91.410526184973691</v>
      </c>
      <c r="I15" s="35" t="s">
        <v>43</v>
      </c>
      <c r="J15" s="35" t="s">
        <v>43</v>
      </c>
      <c r="K15" s="36">
        <v>542.90843806104203</v>
      </c>
      <c r="L15" s="34" t="s">
        <v>43</v>
      </c>
      <c r="M15" s="37" t="s">
        <v>43</v>
      </c>
      <c r="N15" s="35">
        <v>91.251929315899318</v>
      </c>
      <c r="O15" s="38">
        <v>79.516042849736351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>
        <f t="shared" ref="D16:H16" si="0">D15/D14</f>
        <v>0.88900096198224399</v>
      </c>
      <c r="E16" s="43">
        <f t="shared" si="0"/>
        <v>0.88882722770062172</v>
      </c>
      <c r="F16" s="43">
        <f t="shared" si="0"/>
        <v>0.88537124199608241</v>
      </c>
      <c r="G16" s="43">
        <f t="shared" si="0"/>
        <v>0.88593290689851656</v>
      </c>
      <c r="H16" s="43">
        <f t="shared" si="0"/>
        <v>0.88508604718784045</v>
      </c>
      <c r="I16" s="43" t="s">
        <v>43</v>
      </c>
      <c r="J16" s="43" t="s">
        <v>43</v>
      </c>
      <c r="K16" s="44">
        <f t="shared" ref="K16" si="1">K15/K14</f>
        <v>0.90484739676840342</v>
      </c>
      <c r="L16" s="42" t="s">
        <v>43</v>
      </c>
      <c r="M16" s="45" t="s">
        <v>43</v>
      </c>
      <c r="N16" s="43">
        <f t="shared" ref="N16:O16" si="2">N15/N14</f>
        <v>0.86689332850104361</v>
      </c>
      <c r="O16" s="46">
        <f t="shared" si="2"/>
        <v>0.88461597670331682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>
        <v>0.25028935185185186</v>
      </c>
      <c r="E17" s="48">
        <v>0.29166666666666669</v>
      </c>
      <c r="F17" s="48">
        <v>0.29166666666666669</v>
      </c>
      <c r="G17" s="48">
        <v>0.29166666666666669</v>
      </c>
      <c r="H17" s="48">
        <v>0.25</v>
      </c>
      <c r="I17" s="48" t="s">
        <v>43</v>
      </c>
      <c r="J17" s="48" t="s">
        <v>43</v>
      </c>
      <c r="K17" s="48">
        <v>0.37579861111111112</v>
      </c>
      <c r="L17" s="47" t="s">
        <v>43</v>
      </c>
      <c r="M17" s="49" t="s">
        <v>43</v>
      </c>
      <c r="N17" s="48">
        <v>0.70853009259259259</v>
      </c>
      <c r="O17" s="50">
        <v>0.7083680555555556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>
        <v>0.57916666666666672</v>
      </c>
      <c r="E18" s="48">
        <v>0.60763888888888884</v>
      </c>
      <c r="F18" s="48">
        <v>0.55497685185185186</v>
      </c>
      <c r="G18" s="48">
        <v>0.59402777777777782</v>
      </c>
      <c r="H18" s="48">
        <v>0.46542824074074074</v>
      </c>
      <c r="I18" s="48" t="s">
        <v>43</v>
      </c>
      <c r="J18" s="48" t="s">
        <v>43</v>
      </c>
      <c r="K18" s="48">
        <v>0.39513888888888887</v>
      </c>
      <c r="L18" s="47" t="s">
        <v>43</v>
      </c>
      <c r="M18" s="49" t="s">
        <v>43</v>
      </c>
      <c r="N18" s="48">
        <v>0.88015046296296295</v>
      </c>
      <c r="O18" s="50">
        <v>0.86186342592592591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>
        <v>17.666666666666668</v>
      </c>
      <c r="E23" s="64">
        <v>25</v>
      </c>
      <c r="F23" s="64">
        <v>20.399999999999999</v>
      </c>
      <c r="G23" s="64">
        <v>23</v>
      </c>
      <c r="H23" s="64">
        <v>20.333333333333332</v>
      </c>
      <c r="I23" s="64" t="s">
        <v>43</v>
      </c>
      <c r="J23" s="64" t="s">
        <v>43</v>
      </c>
      <c r="K23" s="65">
        <v>6</v>
      </c>
      <c r="L23" s="63" t="s">
        <v>43</v>
      </c>
      <c r="M23" s="66" t="s">
        <v>43</v>
      </c>
      <c r="N23" s="64">
        <v>19.333333333333332</v>
      </c>
      <c r="O23" s="67">
        <v>22.25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>
        <v>211.76470588235293</v>
      </c>
      <c r="E32" s="28" t="s">
        <v>43</v>
      </c>
      <c r="F32" s="28" t="s">
        <v>43</v>
      </c>
      <c r="G32" s="28">
        <v>313.04347826086956</v>
      </c>
      <c r="H32" s="28">
        <v>433.33333333333331</v>
      </c>
      <c r="I32" s="28">
        <v>416.66666666666669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683.33333333333337</v>
      </c>
      <c r="U32" s="28" t="s">
        <v>43</v>
      </c>
      <c r="V32" s="28">
        <v>825</v>
      </c>
      <c r="W32" s="28">
        <v>969.23076923076928</v>
      </c>
      <c r="X32" s="31">
        <v>1050</v>
      </c>
    </row>
    <row r="33" spans="2:24" ht="39.6" customHeight="1">
      <c r="B33" s="240"/>
      <c r="C33" s="33" t="s">
        <v>44</v>
      </c>
      <c r="D33" s="35">
        <v>183.34316227172732</v>
      </c>
      <c r="E33" s="35" t="s">
        <v>43</v>
      </c>
      <c r="F33" s="35" t="s">
        <v>43</v>
      </c>
      <c r="G33" s="35">
        <v>271.89926107203252</v>
      </c>
      <c r="H33" s="35">
        <v>385.65605590062108</v>
      </c>
      <c r="I33" s="35">
        <v>374.85857950974213</v>
      </c>
      <c r="J33" s="35" t="s">
        <v>43</v>
      </c>
      <c r="K33" s="35" t="s">
        <v>43</v>
      </c>
      <c r="L33" s="35" t="s">
        <v>43</v>
      </c>
      <c r="M33" s="35">
        <v>693.55645699922979</v>
      </c>
      <c r="N33" s="35">
        <v>1001.4932019018707</v>
      </c>
      <c r="O33" s="35">
        <v>762.86335844909695</v>
      </c>
      <c r="P33" s="34">
        <v>219.08613692232132</v>
      </c>
      <c r="Q33" s="35" t="s">
        <v>43</v>
      </c>
      <c r="R33" s="35" t="s">
        <v>43</v>
      </c>
      <c r="S33" s="35" t="s">
        <v>43</v>
      </c>
      <c r="T33" s="35">
        <v>583.96612716584559</v>
      </c>
      <c r="U33" s="35" t="s">
        <v>43</v>
      </c>
      <c r="V33" s="35">
        <v>735.99754894429805</v>
      </c>
      <c r="W33" s="35">
        <v>858.28556109499573</v>
      </c>
      <c r="X33" s="38">
        <v>914.85141801725945</v>
      </c>
    </row>
    <row r="34" spans="2:24" ht="40.15" customHeight="1">
      <c r="B34" s="240"/>
      <c r="C34" s="41" t="s">
        <v>45</v>
      </c>
      <c r="D34" s="43">
        <f>D33/D32</f>
        <v>0.86578715517204574</v>
      </c>
      <c r="E34" s="43" t="s">
        <v>43</v>
      </c>
      <c r="F34" s="43" t="s">
        <v>43</v>
      </c>
      <c r="G34" s="43">
        <f>G33/G32</f>
        <v>0.86856708398010385</v>
      </c>
      <c r="H34" s="43">
        <f>H33/H32</f>
        <v>0.88997551361681793</v>
      </c>
      <c r="I34" s="43">
        <f>I33/I32</f>
        <v>0.89966059082338101</v>
      </c>
      <c r="J34" s="43" t="s">
        <v>43</v>
      </c>
      <c r="K34" s="43" t="s">
        <v>43</v>
      </c>
      <c r="L34" s="43" t="s">
        <v>43</v>
      </c>
      <c r="M34" s="43">
        <f>M33/M32</f>
        <v>0.89321664916567467</v>
      </c>
      <c r="N34" s="43">
        <f>N33/N32</f>
        <v>0.87086365382771369</v>
      </c>
      <c r="O34" s="43">
        <f>O33/O32</f>
        <v>0.8870504168012755</v>
      </c>
      <c r="P34" s="42">
        <f>P33/P32</f>
        <v>0.86721595865085521</v>
      </c>
      <c r="Q34" s="43" t="s">
        <v>43</v>
      </c>
      <c r="R34" s="43" t="s">
        <v>43</v>
      </c>
      <c r="S34" s="43" t="s">
        <v>43</v>
      </c>
      <c r="T34" s="43">
        <f>T33/T32</f>
        <v>0.85458457634026175</v>
      </c>
      <c r="U34" s="43" t="s">
        <v>43</v>
      </c>
      <c r="V34" s="43">
        <f>V33/V32</f>
        <v>0.8921182411446037</v>
      </c>
      <c r="W34" s="43">
        <f>W33/W32</f>
        <v>0.88553272176467812</v>
      </c>
      <c r="X34" s="46">
        <f>X33/X32</f>
        <v>0.87128706477834228</v>
      </c>
    </row>
    <row r="35" spans="2:24" ht="17.25" customHeight="1">
      <c r="B35" s="225" t="s">
        <v>46</v>
      </c>
      <c r="C35" s="13" t="s">
        <v>47</v>
      </c>
      <c r="D35" s="48">
        <v>0.39746527777777779</v>
      </c>
      <c r="E35" s="48" t="s">
        <v>43</v>
      </c>
      <c r="F35" s="48" t="s">
        <v>43</v>
      </c>
      <c r="G35" s="48">
        <v>0.25010416666666668</v>
      </c>
      <c r="H35" s="48">
        <v>0.31837962962962962</v>
      </c>
      <c r="I35" s="48">
        <v>0.39894675925925926</v>
      </c>
      <c r="J35" s="48" t="s">
        <v>43</v>
      </c>
      <c r="K35" s="48" t="s">
        <v>43</v>
      </c>
      <c r="L35" s="48" t="s">
        <v>43</v>
      </c>
      <c r="M35" s="48">
        <v>0.25</v>
      </c>
      <c r="N35" s="48">
        <v>0.16690972222222222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>
        <v>0.7083680555555556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26"/>
      <c r="C36" s="13" t="s">
        <v>48</v>
      </c>
      <c r="D36" s="48">
        <v>0.45906249999999998</v>
      </c>
      <c r="E36" s="48" t="s">
        <v>43</v>
      </c>
      <c r="F36" s="48" t="s">
        <v>43</v>
      </c>
      <c r="G36" s="48">
        <v>0.31388888888888888</v>
      </c>
      <c r="H36" s="48">
        <v>0.37152777777777779</v>
      </c>
      <c r="I36" s="48">
        <v>0.41736111111111113</v>
      </c>
      <c r="J36" s="48" t="s">
        <v>43</v>
      </c>
      <c r="K36" s="48" t="s">
        <v>43</v>
      </c>
      <c r="L36" s="48" t="s">
        <v>43</v>
      </c>
      <c r="M36" s="48">
        <v>0.4375</v>
      </c>
      <c r="N36" s="48">
        <v>0.42430555555555555</v>
      </c>
      <c r="O36" s="48">
        <v>0.40722222222222221</v>
      </c>
      <c r="P36" s="47">
        <v>0.82847222222222228</v>
      </c>
      <c r="Q36" s="48" t="s">
        <v>43</v>
      </c>
      <c r="R36" s="48" t="s">
        <v>43</v>
      </c>
      <c r="S36" s="48" t="s">
        <v>43</v>
      </c>
      <c r="T36" s="48">
        <v>0.96406250000000004</v>
      </c>
      <c r="U36" s="48" t="s">
        <v>43</v>
      </c>
      <c r="V36" s="48">
        <v>0.91249999999999998</v>
      </c>
      <c r="W36" s="48">
        <v>1.0163078703703703</v>
      </c>
      <c r="X36" s="50">
        <v>1.0154976851851851</v>
      </c>
    </row>
    <row r="37" spans="2:24" ht="17.25" customHeight="1">
      <c r="B37" s="226" t="s">
        <v>54</v>
      </c>
      <c r="C37" s="227"/>
      <c r="D37" s="64">
        <v>17</v>
      </c>
      <c r="E37" s="64" t="s">
        <v>43</v>
      </c>
      <c r="F37" s="64" t="s">
        <v>43</v>
      </c>
      <c r="G37" s="64">
        <v>11.5</v>
      </c>
      <c r="H37" s="64">
        <v>6</v>
      </c>
      <c r="I37" s="64">
        <v>6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4.5</v>
      </c>
      <c r="U37" s="48" t="s">
        <v>43</v>
      </c>
      <c r="V37" s="64">
        <v>4</v>
      </c>
      <c r="W37" s="64">
        <v>3.25</v>
      </c>
      <c r="X37" s="67">
        <v>3.3333333333333335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B1F1-5530-4F56-A23D-C246A0A8CFCA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pane="bottomLeft" activeCell="F20" sqref="F20"/>
      <selection activeCell="C22" sqref="B5:X38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SUM(F5:F208)</f>
        <v>116403</v>
      </c>
      <c r="E1" s="94" t="s">
        <v>4</v>
      </c>
      <c r="F1" s="95">
        <f>SUM(G5:G208)</f>
        <v>2302548.19</v>
      </c>
      <c r="G1" s="96" t="s">
        <v>85</v>
      </c>
      <c r="H1" s="97">
        <f>L21+L38+L55+L72+L89+L106+L123+L140+L157+L174+L191+L208</f>
        <v>80.833333333333329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46007</v>
      </c>
      <c r="B2" s="353"/>
      <c r="C2" s="98" t="s">
        <v>41</v>
      </c>
      <c r="D2" s="99">
        <f>AVERAGE(N21,N38,N55,N72,N89,N106,N123,N140,N157,N174,N191,N208)</f>
        <v>582.15473902075337</v>
      </c>
      <c r="E2" s="99" t="s">
        <v>92</v>
      </c>
      <c r="F2" s="100">
        <f>F1/D1</f>
        <v>19.780832023229642</v>
      </c>
      <c r="G2" s="101" t="s">
        <v>93</v>
      </c>
      <c r="H2" s="102">
        <f>COUNT(H5:H208)</f>
        <v>4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02" t="s">
        <v>243</v>
      </c>
      <c r="B5" s="106" t="s">
        <v>116</v>
      </c>
      <c r="C5" s="383" t="s">
        <v>120</v>
      </c>
      <c r="D5" s="383"/>
      <c r="E5" s="107">
        <v>29.85</v>
      </c>
      <c r="F5" s="108">
        <v>2216</v>
      </c>
      <c r="G5" s="109">
        <f t="shared" ref="G5:G6" si="0">E5*F5</f>
        <v>66147.600000000006</v>
      </c>
      <c r="H5" s="26"/>
      <c r="I5" s="110">
        <v>17</v>
      </c>
      <c r="J5" s="111">
        <v>3600</v>
      </c>
      <c r="K5" s="112">
        <f t="shared" ref="K5:K6" si="1">J5/I5</f>
        <v>211.76470588235293</v>
      </c>
      <c r="L5" s="113">
        <v>17</v>
      </c>
      <c r="M5" s="111">
        <f>F5/V5*60</f>
        <v>3117.4677608440834</v>
      </c>
      <c r="N5" s="112">
        <f>M5/L5</f>
        <v>183.38045652024019</v>
      </c>
      <c r="O5" s="114">
        <f>L5-I5</f>
        <v>0</v>
      </c>
      <c r="P5" s="115">
        <f>N5-K5</f>
        <v>-28.38424936211274</v>
      </c>
      <c r="Q5" s="116">
        <f>N5/K5</f>
        <v>0.86596326690113423</v>
      </c>
      <c r="R5" s="309">
        <f>Q21</f>
        <v>0.86578715517204574</v>
      </c>
      <c r="S5" s="47">
        <v>0.39746527777777779</v>
      </c>
      <c r="T5" s="48">
        <v>0.42708333333333331</v>
      </c>
      <c r="U5" s="117">
        <v>5.3500000000000369</v>
      </c>
      <c r="V5" s="118">
        <v>42.649999999999949</v>
      </c>
      <c r="W5" s="103"/>
      <c r="X5" s="104"/>
      <c r="Y5" s="311"/>
      <c r="Z5" s="405"/>
      <c r="AA5" s="204">
        <f>M5-J5</f>
        <v>-482.53223915591661</v>
      </c>
      <c r="AB5" s="143">
        <f>M5/J5</f>
        <v>0.86596326690113423</v>
      </c>
      <c r="AC5" s="384">
        <f>AB21</f>
        <v>0.86578715517204563</v>
      </c>
    </row>
    <row r="6" spans="1:29" ht="15.75" customHeight="1">
      <c r="A6" s="303"/>
      <c r="B6" s="106" t="s">
        <v>116</v>
      </c>
      <c r="C6" s="382" t="s">
        <v>121</v>
      </c>
      <c r="D6" s="382"/>
      <c r="E6" s="107">
        <v>29.52</v>
      </c>
      <c r="F6" s="108">
        <v>2132</v>
      </c>
      <c r="G6" s="109">
        <f t="shared" si="0"/>
        <v>62936.639999999999</v>
      </c>
      <c r="H6" s="26"/>
      <c r="I6" s="110">
        <v>17</v>
      </c>
      <c r="J6" s="111">
        <v>3600</v>
      </c>
      <c r="K6" s="112">
        <f t="shared" si="1"/>
        <v>211.76470588235293</v>
      </c>
      <c r="L6" s="113">
        <v>17</v>
      </c>
      <c r="M6" s="111">
        <f>F6/V6*60</f>
        <v>3116.1997563946452</v>
      </c>
      <c r="N6" s="112">
        <f>M6/L6</f>
        <v>183.30586802321443</v>
      </c>
      <c r="O6" s="114">
        <f>L6-I6</f>
        <v>0</v>
      </c>
      <c r="P6" s="115">
        <f>N6-K6</f>
        <v>-28.458837859138498</v>
      </c>
      <c r="Q6" s="116">
        <f>N6/K6</f>
        <v>0.86561104344295703</v>
      </c>
      <c r="R6" s="309"/>
      <c r="S6" s="47">
        <v>0.43055555555555558</v>
      </c>
      <c r="T6" s="48">
        <v>0.45906249999999998</v>
      </c>
      <c r="U6" s="117">
        <v>5.0000000000000622</v>
      </c>
      <c r="V6" s="118">
        <v>41.04999999999994</v>
      </c>
      <c r="W6" s="119"/>
      <c r="X6" s="123"/>
      <c r="Y6" s="300"/>
      <c r="Z6" s="404"/>
      <c r="AA6" s="124">
        <f>M6-J6</f>
        <v>-483.80024360535481</v>
      </c>
      <c r="AB6" s="116">
        <f>M6/J6</f>
        <v>0.86561104344295703</v>
      </c>
      <c r="AC6" s="380"/>
    </row>
    <row r="7" spans="1:29" ht="15.75" customHeight="1">
      <c r="A7" s="303"/>
      <c r="B7" s="106"/>
      <c r="C7" s="382"/>
      <c r="D7" s="382"/>
      <c r="E7" s="107"/>
      <c r="F7" s="108"/>
      <c r="G7" s="109"/>
      <c r="H7" s="26"/>
      <c r="I7" s="110"/>
      <c r="J7" s="111"/>
      <c r="K7" s="112"/>
      <c r="L7" s="113"/>
      <c r="M7" s="111"/>
      <c r="N7" s="112"/>
      <c r="O7" s="114"/>
      <c r="P7" s="115"/>
      <c r="Q7" s="116"/>
      <c r="R7" s="309"/>
      <c r="S7" s="47"/>
      <c r="T7" s="48"/>
      <c r="U7" s="117"/>
      <c r="V7" s="118"/>
      <c r="W7" s="119"/>
      <c r="X7" s="123"/>
      <c r="Y7" s="300"/>
      <c r="Z7" s="404"/>
      <c r="AA7" s="124"/>
      <c r="AB7" s="116"/>
      <c r="AC7" s="380"/>
    </row>
    <row r="8" spans="1:29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300"/>
      <c r="Z8" s="404"/>
      <c r="AA8" s="124"/>
      <c r="AB8" s="116"/>
      <c r="AC8" s="380"/>
    </row>
    <row r="9" spans="1:29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300"/>
      <c r="Z9" s="404"/>
      <c r="AA9" s="124"/>
      <c r="AB9" s="116"/>
      <c r="AC9" s="380"/>
    </row>
    <row r="10" spans="1:29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300"/>
      <c r="Z10" s="404"/>
      <c r="AA10" s="124"/>
      <c r="AB10" s="116"/>
      <c r="AC10" s="380"/>
    </row>
    <row r="11" spans="1:29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300"/>
      <c r="Z11" s="404"/>
      <c r="AA11" s="124"/>
      <c r="AB11" s="116"/>
      <c r="AC11" s="380"/>
    </row>
    <row r="12" spans="1:29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300"/>
      <c r="Z12" s="404"/>
      <c r="AA12" s="124"/>
      <c r="AB12" s="116"/>
      <c r="AC12" s="380"/>
    </row>
    <row r="13" spans="1:29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300"/>
      <c r="Z13" s="404"/>
      <c r="AA13" s="124"/>
      <c r="AB13" s="116"/>
      <c r="AC13" s="380"/>
    </row>
    <row r="14" spans="1:29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300"/>
      <c r="Z14" s="404"/>
      <c r="AA14" s="124"/>
      <c r="AB14" s="116"/>
      <c r="AC14" s="380"/>
    </row>
    <row r="15" spans="1:29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300"/>
      <c r="Z15" s="404"/>
      <c r="AA15" s="124"/>
      <c r="AB15" s="116"/>
      <c r="AC15" s="380"/>
    </row>
    <row r="16" spans="1:29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300"/>
      <c r="Z16" s="404"/>
      <c r="AA16" s="124"/>
      <c r="AB16" s="116"/>
      <c r="AC16" s="380"/>
    </row>
    <row r="17" spans="1:29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300"/>
      <c r="Z17" s="404"/>
      <c r="AA17" s="124"/>
      <c r="AB17" s="116"/>
      <c r="AC17" s="380"/>
    </row>
    <row r="18" spans="1:29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300"/>
      <c r="Z18" s="404"/>
      <c r="AA18" s="124"/>
      <c r="AB18" s="116"/>
      <c r="AC18" s="380"/>
    </row>
    <row r="19" spans="1:29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300"/>
      <c r="Z19" s="404"/>
      <c r="AA19" s="124"/>
      <c r="AB19" s="116"/>
      <c r="AC19" s="380"/>
    </row>
    <row r="20" spans="1:29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404"/>
      <c r="AA20" s="124"/>
      <c r="AB20" s="116"/>
      <c r="AC20" s="380"/>
    </row>
    <row r="21" spans="1:29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</v>
      </c>
      <c r="J21" s="148">
        <f t="shared" si="2"/>
        <v>3600</v>
      </c>
      <c r="K21" s="149">
        <f t="shared" ref="K21" si="3">J21/I21</f>
        <v>211.76470588235293</v>
      </c>
      <c r="L21" s="147">
        <f t="shared" ref="L21:M21" si="4">AVERAGE(L5:L20)</f>
        <v>17</v>
      </c>
      <c r="M21" s="148">
        <f t="shared" si="4"/>
        <v>3116.8337586193643</v>
      </c>
      <c r="N21" s="149">
        <f>M21/L21</f>
        <v>183.34316227172732</v>
      </c>
      <c r="O21" s="150">
        <f>L21-I21</f>
        <v>0</v>
      </c>
      <c r="P21" s="151">
        <f>N21-K21</f>
        <v>-28.421543610625605</v>
      </c>
      <c r="Q21" s="152">
        <f>N21/K21</f>
        <v>0.86578715517204574</v>
      </c>
      <c r="R21" s="310"/>
      <c r="S21" s="153">
        <f>S5</f>
        <v>0.39746527777777779</v>
      </c>
      <c r="T21" s="154">
        <f>INDEX(T5:T20,COUNTA(T5:T20))</f>
        <v>0.45906249999999998</v>
      </c>
      <c r="U21" s="155"/>
      <c r="V21" s="155"/>
      <c r="W21" s="156"/>
      <c r="X21" s="157"/>
      <c r="Y21" s="296"/>
      <c r="Z21" s="406"/>
      <c r="AA21" s="223">
        <f>M21-J21</f>
        <v>-483.16624138063571</v>
      </c>
      <c r="AB21" s="159">
        <f>M21/J21</f>
        <v>0.86578715517204563</v>
      </c>
      <c r="AC21" s="381"/>
    </row>
    <row r="22" spans="1:29" ht="15.75" customHeight="1">
      <c r="A22" s="316" t="s">
        <v>115</v>
      </c>
      <c r="B22" s="161" t="s">
        <v>116</v>
      </c>
      <c r="C22" s="306" t="s">
        <v>122</v>
      </c>
      <c r="D22" s="307"/>
      <c r="E22" s="162">
        <v>25.64</v>
      </c>
      <c r="F22" s="103">
        <v>1513</v>
      </c>
      <c r="G22" s="163">
        <f t="shared" ref="G22:G23" si="5">E22*F22</f>
        <v>38793.32</v>
      </c>
      <c r="H22" s="164"/>
      <c r="I22" s="165">
        <v>11</v>
      </c>
      <c r="J22" s="166">
        <v>3600</v>
      </c>
      <c r="K22" s="167">
        <f>J22/I22</f>
        <v>327.27272727272725</v>
      </c>
      <c r="L22" s="168">
        <v>11</v>
      </c>
      <c r="M22" s="166">
        <f>F22/V22*60</f>
        <v>3146.620450606591</v>
      </c>
      <c r="N22" s="167">
        <f>M22/L22</f>
        <v>286.05640460059919</v>
      </c>
      <c r="O22" s="169">
        <f>L22-I22</f>
        <v>0</v>
      </c>
      <c r="P22" s="170">
        <f>N22-K22</f>
        <v>-41.216322672128058</v>
      </c>
      <c r="Q22" s="171">
        <f>N22/K22</f>
        <v>0.87406123627960874</v>
      </c>
      <c r="R22" s="308">
        <f>Q38</f>
        <v>0.86856708398010385</v>
      </c>
      <c r="S22" s="172">
        <v>0.25010416666666668</v>
      </c>
      <c r="T22" s="173">
        <v>0.27013888888888887</v>
      </c>
      <c r="U22" s="174"/>
      <c r="V22" s="175">
        <v>28.849999999999952</v>
      </c>
      <c r="W22" s="176"/>
      <c r="X22" s="177"/>
      <c r="Y22" s="311"/>
      <c r="Z22" s="312"/>
      <c r="AA22" s="121">
        <f>M22-J22</f>
        <v>-453.37954939340898</v>
      </c>
      <c r="AB22" s="171">
        <f>M22/J22</f>
        <v>0.87406123627960863</v>
      </c>
      <c r="AC22" s="313">
        <f>AB38</f>
        <v>0.86856708398010396</v>
      </c>
    </row>
    <row r="23" spans="1:29" ht="15.75" customHeight="1">
      <c r="A23" s="317"/>
      <c r="B23" s="106" t="s">
        <v>118</v>
      </c>
      <c r="C23" s="298" t="s">
        <v>119</v>
      </c>
      <c r="D23" s="299"/>
      <c r="E23" s="107">
        <v>28.57</v>
      </c>
      <c r="F23" s="108">
        <v>2994</v>
      </c>
      <c r="G23" s="109">
        <f t="shared" si="5"/>
        <v>85538.58</v>
      </c>
      <c r="H23" s="26"/>
      <c r="I23" s="110">
        <v>12</v>
      </c>
      <c r="J23" s="111">
        <v>3600</v>
      </c>
      <c r="K23" s="112">
        <f t="shared" ref="K23:K40" si="6">J23/I23</f>
        <v>300</v>
      </c>
      <c r="L23" s="113">
        <v>12</v>
      </c>
      <c r="M23" s="111">
        <f>F23/V23*60</f>
        <v>3107.0625540501569</v>
      </c>
      <c r="N23" s="112">
        <f>M23/L23</f>
        <v>258.92187950417974</v>
      </c>
      <c r="O23" s="114">
        <f>L23-I23</f>
        <v>0</v>
      </c>
      <c r="P23" s="115">
        <f>N23-K23</f>
        <v>-41.078120495820258</v>
      </c>
      <c r="Q23" s="116">
        <f>N23/K23</f>
        <v>0.86307293168059918</v>
      </c>
      <c r="R23" s="309"/>
      <c r="S23" s="47">
        <v>0.2737384259259259</v>
      </c>
      <c r="T23" s="48">
        <v>0.31388888888888888</v>
      </c>
      <c r="U23" s="117">
        <v>5.1833333333333176</v>
      </c>
      <c r="V23" s="118">
        <v>57.816666666666698</v>
      </c>
      <c r="W23" s="119"/>
      <c r="X23" s="123"/>
      <c r="Y23" s="300"/>
      <c r="Z23" s="301"/>
      <c r="AA23" s="124">
        <f>M23-J23</f>
        <v>-492.9374459498431</v>
      </c>
      <c r="AB23" s="116">
        <f>M23/J23</f>
        <v>0.86307293168059918</v>
      </c>
      <c r="AC23" s="314"/>
    </row>
    <row r="24" spans="1:29" ht="15.75" customHeight="1">
      <c r="A24" s="317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23"/>
      <c r="Y24" s="300"/>
      <c r="Z24" s="301"/>
      <c r="AA24" s="124"/>
      <c r="AB24" s="116"/>
      <c r="AC24" s="314"/>
    </row>
    <row r="25" spans="1:29" ht="15.75" customHeight="1">
      <c r="A25" s="317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17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300"/>
      <c r="Z26" s="301"/>
      <c r="AA26" s="124"/>
      <c r="AB26" s="116"/>
      <c r="AC26" s="314"/>
    </row>
    <row r="27" spans="1:29" ht="15.75" customHeight="1">
      <c r="A27" s="317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300"/>
      <c r="Z27" s="301"/>
      <c r="AA27" s="124"/>
      <c r="AB27" s="116"/>
      <c r="AC27" s="314"/>
    </row>
    <row r="28" spans="1:29" ht="15.75" customHeight="1">
      <c r="A28" s="317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17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17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35"/>
      <c r="Y30" s="300"/>
      <c r="Z30" s="301"/>
      <c r="AA30" s="124"/>
      <c r="AB30" s="116"/>
      <c r="AC30" s="314"/>
    </row>
    <row r="31" spans="1:29" ht="15.75" customHeight="1">
      <c r="A31" s="317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35"/>
      <c r="Y31" s="300"/>
      <c r="Z31" s="301"/>
      <c r="AA31" s="124"/>
      <c r="AB31" s="116"/>
      <c r="AC31" s="314"/>
    </row>
    <row r="32" spans="1:29" ht="15.75" customHeight="1">
      <c r="A32" s="317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35"/>
      <c r="Y32" s="300"/>
      <c r="Z32" s="301"/>
      <c r="AA32" s="124"/>
      <c r="AB32" s="116"/>
      <c r="AC32" s="314"/>
    </row>
    <row r="33" spans="1:29" ht="15.75" customHeight="1">
      <c r="A33" s="317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35"/>
      <c r="Y33" s="300"/>
      <c r="Z33" s="301"/>
      <c r="AA33" s="124"/>
      <c r="AB33" s="116"/>
      <c r="AC33" s="314"/>
    </row>
    <row r="34" spans="1:29" ht="15.75" customHeight="1">
      <c r="A34" s="317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35"/>
      <c r="Y34" s="300"/>
      <c r="Z34" s="301"/>
      <c r="AA34" s="124"/>
      <c r="AB34" s="116"/>
      <c r="AC34" s="314"/>
    </row>
    <row r="35" spans="1:29" ht="15.75" customHeight="1">
      <c r="A35" s="317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35"/>
      <c r="Y35" s="300"/>
      <c r="Z35" s="301"/>
      <c r="AA35" s="124"/>
      <c r="AB35" s="116"/>
      <c r="AC35" s="314"/>
    </row>
    <row r="36" spans="1:29" ht="15.75" customHeight="1">
      <c r="A36" s="317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35"/>
      <c r="Y36" s="300"/>
      <c r="Z36" s="301"/>
      <c r="AA36" s="124"/>
      <c r="AB36" s="116"/>
      <c r="AC36" s="314"/>
    </row>
    <row r="37" spans="1:29" ht="15.75" customHeight="1">
      <c r="A37" s="317"/>
      <c r="B37" s="178"/>
      <c r="C37" s="298"/>
      <c r="D37" s="299"/>
      <c r="E37" s="179"/>
      <c r="F37" s="13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11.5</v>
      </c>
      <c r="J38" s="148">
        <f t="shared" si="7"/>
        <v>3600</v>
      </c>
      <c r="K38" s="149">
        <f t="shared" ref="K38" si="8">J38/I38</f>
        <v>313.04347826086956</v>
      </c>
      <c r="L38" s="147">
        <f t="shared" ref="L38:M38" si="9">AVERAGE(L22:L37)</f>
        <v>11.5</v>
      </c>
      <c r="M38" s="148">
        <f t="shared" si="9"/>
        <v>3126.8415023283742</v>
      </c>
      <c r="N38" s="149">
        <f>M38/L38</f>
        <v>271.89926107203252</v>
      </c>
      <c r="O38" s="150">
        <f>L38-I38</f>
        <v>0</v>
      </c>
      <c r="P38" s="151">
        <f>N38-K38</f>
        <v>-41.144217188837047</v>
      </c>
      <c r="Q38" s="152">
        <f>N38/K38</f>
        <v>0.86856708398010385</v>
      </c>
      <c r="R38" s="310"/>
      <c r="S38" s="153">
        <f>S22</f>
        <v>0.25010416666666668</v>
      </c>
      <c r="T38" s="154">
        <f>INDEX(T22:T37,COUNTA(T22:T37))</f>
        <v>0.31388888888888888</v>
      </c>
      <c r="U38" s="155"/>
      <c r="V38" s="181"/>
      <c r="W38" s="182"/>
      <c r="X38" s="149"/>
      <c r="Y38" s="296"/>
      <c r="Z38" s="297"/>
      <c r="AA38" s="183">
        <f>M38-J38</f>
        <v>-473.15849767162581</v>
      </c>
      <c r="AB38" s="152">
        <f>M38/J38</f>
        <v>0.86856708398010396</v>
      </c>
      <c r="AC38" s="315"/>
    </row>
    <row r="39" spans="1:29" ht="15.75" customHeight="1">
      <c r="A39" s="302" t="s">
        <v>125</v>
      </c>
      <c r="B39" s="120" t="s">
        <v>116</v>
      </c>
      <c r="C39" s="306" t="s">
        <v>126</v>
      </c>
      <c r="D39" s="307"/>
      <c r="E39" s="162">
        <v>14.03</v>
      </c>
      <c r="F39" s="103">
        <v>1332</v>
      </c>
      <c r="G39" s="163">
        <f t="shared" ref="G39:G40" si="10">E39*F39</f>
        <v>18687.96</v>
      </c>
      <c r="H39" s="164"/>
      <c r="I39" s="165">
        <v>6</v>
      </c>
      <c r="J39" s="166">
        <v>2600</v>
      </c>
      <c r="K39" s="167">
        <f>J39/I39</f>
        <v>433.33333333333331</v>
      </c>
      <c r="L39" s="168">
        <v>6</v>
      </c>
      <c r="M39" s="166">
        <f>F39/V39*60</f>
        <v>2314.2857142857133</v>
      </c>
      <c r="N39" s="167">
        <f>M39/L39</f>
        <v>385.71428571428555</v>
      </c>
      <c r="O39" s="169">
        <f>L39-I39</f>
        <v>0</v>
      </c>
      <c r="P39" s="170">
        <f>N39-K39</f>
        <v>-47.619047619047763</v>
      </c>
      <c r="Q39" s="171">
        <f>N39/K39</f>
        <v>0.89010989010988972</v>
      </c>
      <c r="R39" s="308">
        <f>Q55</f>
        <v>0.88997551361681793</v>
      </c>
      <c r="S39" s="172">
        <v>0.31837962962962962</v>
      </c>
      <c r="T39" s="173">
        <v>0.34236111111111112</v>
      </c>
      <c r="U39" s="174"/>
      <c r="V39" s="175">
        <v>34.533333333333346</v>
      </c>
      <c r="W39" s="173"/>
      <c r="X39" s="184"/>
      <c r="Y39" s="311"/>
      <c r="Z39" s="312"/>
      <c r="AA39" s="121">
        <f>M39-J39</f>
        <v>-285.71428571428669</v>
      </c>
      <c r="AB39" s="171">
        <f>M39/J39</f>
        <v>0.89010989010988972</v>
      </c>
      <c r="AC39" s="313">
        <f>AB55</f>
        <v>0.88997551361681781</v>
      </c>
    </row>
    <row r="40" spans="1:29" ht="15.75" customHeight="1">
      <c r="A40" s="303"/>
      <c r="B40" s="106" t="s">
        <v>116</v>
      </c>
      <c r="C40" s="298" t="s">
        <v>127</v>
      </c>
      <c r="D40" s="299"/>
      <c r="E40" s="107">
        <v>14.49</v>
      </c>
      <c r="F40" s="108">
        <v>1419</v>
      </c>
      <c r="G40" s="109">
        <f t="shared" si="10"/>
        <v>20561.310000000001</v>
      </c>
      <c r="H40" s="26"/>
      <c r="I40" s="110">
        <v>6</v>
      </c>
      <c r="J40" s="111">
        <v>2600</v>
      </c>
      <c r="K40" s="112">
        <f t="shared" si="6"/>
        <v>433.33333333333331</v>
      </c>
      <c r="L40" s="113">
        <v>6</v>
      </c>
      <c r="M40" s="111">
        <f>F40/V40*60</f>
        <v>2313.5869565217395</v>
      </c>
      <c r="N40" s="112">
        <f>M40/L40</f>
        <v>385.59782608695656</v>
      </c>
      <c r="O40" s="114">
        <f>L40-I40</f>
        <v>0</v>
      </c>
      <c r="P40" s="115">
        <f>N40-K40</f>
        <v>-47.735507246376756</v>
      </c>
      <c r="Q40" s="116">
        <f>N40/K40</f>
        <v>0.88984113712374591</v>
      </c>
      <c r="R40" s="309"/>
      <c r="S40" s="47">
        <v>0.34597222222222224</v>
      </c>
      <c r="T40" s="48">
        <v>0.37152777777777779</v>
      </c>
      <c r="U40" s="117">
        <v>5.2000000000000135</v>
      </c>
      <c r="V40" s="118">
        <v>36.799999999999997</v>
      </c>
      <c r="W40" s="119"/>
      <c r="X40" s="13"/>
      <c r="Y40" s="300"/>
      <c r="Z40" s="301"/>
      <c r="AA40" s="124">
        <f>M40-J40</f>
        <v>-286.41304347826053</v>
      </c>
      <c r="AB40" s="116">
        <f>M40/J40</f>
        <v>0.88984113712374591</v>
      </c>
      <c r="AC40" s="314"/>
    </row>
    <row r="41" spans="1:29" ht="15.75" customHeight="1">
      <c r="A41" s="303"/>
      <c r="B41" s="106"/>
      <c r="C41" s="298"/>
      <c r="D41" s="299"/>
      <c r="E41" s="107"/>
      <c r="F41" s="108"/>
      <c r="G41" s="109"/>
      <c r="H41" s="26"/>
      <c r="I41" s="110"/>
      <c r="J41" s="111"/>
      <c r="K41" s="112"/>
      <c r="L41" s="113"/>
      <c r="M41" s="111"/>
      <c r="N41" s="112"/>
      <c r="O41" s="114"/>
      <c r="P41" s="115"/>
      <c r="Q41" s="116"/>
      <c r="R41" s="309"/>
      <c r="S41" s="47"/>
      <c r="T41" s="48"/>
      <c r="U41" s="117"/>
      <c r="V41" s="118"/>
      <c r="W41" s="119"/>
      <c r="X41" s="13"/>
      <c r="Y41" s="300"/>
      <c r="Z41" s="301"/>
      <c r="AA41" s="124"/>
      <c r="AB41" s="116"/>
      <c r="AC41" s="314"/>
    </row>
    <row r="42" spans="1:29" ht="15.75" customHeight="1">
      <c r="A42" s="303"/>
      <c r="B42" s="106"/>
      <c r="C42" s="298"/>
      <c r="D42" s="299"/>
      <c r="E42" s="107"/>
      <c r="F42" s="108"/>
      <c r="G42" s="109"/>
      <c r="H42" s="26"/>
      <c r="I42" s="110"/>
      <c r="J42" s="111"/>
      <c r="K42" s="112"/>
      <c r="L42" s="113"/>
      <c r="M42" s="111"/>
      <c r="N42" s="112"/>
      <c r="O42" s="114"/>
      <c r="P42" s="115"/>
      <c r="Q42" s="116"/>
      <c r="R42" s="309"/>
      <c r="S42" s="47"/>
      <c r="T42" s="48"/>
      <c r="U42" s="117"/>
      <c r="V42" s="118"/>
      <c r="W42" s="119"/>
      <c r="X42" s="123"/>
      <c r="Y42" s="300"/>
      <c r="Z42" s="301"/>
      <c r="AA42" s="124"/>
      <c r="AB42" s="116"/>
      <c r="AC42" s="314"/>
    </row>
    <row r="43" spans="1:29" ht="15.75" customHeight="1">
      <c r="A43" s="304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3"/>
      <c r="Y43" s="300"/>
      <c r="Z43" s="301"/>
      <c r="AA43" s="124"/>
      <c r="AB43" s="116"/>
      <c r="AC43" s="314"/>
    </row>
    <row r="44" spans="1:29" ht="15.75" customHeight="1">
      <c r="A44" s="304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50"/>
      <c r="Y44" s="300"/>
      <c r="Z44" s="301"/>
      <c r="AA44" s="124"/>
      <c r="AB44" s="116"/>
      <c r="AC44" s="314"/>
    </row>
    <row r="45" spans="1:29" ht="15.75" customHeight="1">
      <c r="A45" s="304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04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04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41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04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41"/>
      <c r="W48" s="134"/>
      <c r="X48" s="135"/>
      <c r="Y48" s="300"/>
      <c r="Z48" s="301"/>
      <c r="AA48" s="124"/>
      <c r="AB48" s="116"/>
      <c r="AC48" s="314"/>
    </row>
    <row r="49" spans="1:29" ht="15.75" customHeight="1">
      <c r="A49" s="304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41"/>
      <c r="W49" s="134"/>
      <c r="X49" s="135"/>
      <c r="Y49" s="300"/>
      <c r="Z49" s="301"/>
      <c r="AA49" s="124"/>
      <c r="AB49" s="116"/>
      <c r="AC49" s="314"/>
    </row>
    <row r="50" spans="1:29" ht="15.75" customHeight="1">
      <c r="A50" s="304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41"/>
      <c r="W50" s="134"/>
      <c r="X50" s="135"/>
      <c r="Y50" s="300"/>
      <c r="Z50" s="301"/>
      <c r="AA50" s="124"/>
      <c r="AB50" s="116"/>
      <c r="AC50" s="314"/>
    </row>
    <row r="51" spans="1:29" ht="15.75" customHeight="1">
      <c r="A51" s="304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41"/>
      <c r="W51" s="134"/>
      <c r="X51" s="135"/>
      <c r="Y51" s="300"/>
      <c r="Z51" s="301"/>
      <c r="AA51" s="124"/>
      <c r="AB51" s="116"/>
      <c r="AC51" s="314"/>
    </row>
    <row r="52" spans="1:29" ht="15.75" customHeight="1">
      <c r="A52" s="304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41"/>
      <c r="W52" s="134"/>
      <c r="X52" s="135"/>
      <c r="Y52" s="300"/>
      <c r="Z52" s="301"/>
      <c r="AA52" s="124"/>
      <c r="AB52" s="116"/>
      <c r="AC52" s="314"/>
    </row>
    <row r="53" spans="1:29" ht="15.75" customHeight="1">
      <c r="A53" s="304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41"/>
      <c r="W53" s="134"/>
      <c r="X53" s="135"/>
      <c r="Y53" s="300"/>
      <c r="Z53" s="301"/>
      <c r="AA53" s="124"/>
      <c r="AB53" s="116"/>
      <c r="AC53" s="314"/>
    </row>
    <row r="54" spans="1:29" ht="15.75" customHeight="1">
      <c r="A54" s="304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1">AVERAGE(I39:I54)</f>
        <v>6</v>
      </c>
      <c r="J55" s="148">
        <f t="shared" si="11"/>
        <v>2600</v>
      </c>
      <c r="K55" s="149">
        <f t="shared" ref="K55:K56" si="12">J55/I55</f>
        <v>433.33333333333331</v>
      </c>
      <c r="L55" s="147">
        <f t="shared" ref="L55:M55" si="13">AVERAGE(L39:L54)</f>
        <v>6</v>
      </c>
      <c r="M55" s="148">
        <f t="shared" si="13"/>
        <v>2313.9363354037264</v>
      </c>
      <c r="N55" s="149">
        <f>M55/L55</f>
        <v>385.65605590062108</v>
      </c>
      <c r="O55" s="150">
        <f>L55-I55</f>
        <v>0</v>
      </c>
      <c r="P55" s="151">
        <f>N55-K55</f>
        <v>-47.677277432712231</v>
      </c>
      <c r="Q55" s="152">
        <f>N55/K55</f>
        <v>0.88997551361681793</v>
      </c>
      <c r="R55" s="310"/>
      <c r="S55" s="153">
        <f>S39</f>
        <v>0.31837962962962962</v>
      </c>
      <c r="T55" s="154">
        <f>INDEX(T39:T54,COUNTA(T39:T54))</f>
        <v>0.37152777777777779</v>
      </c>
      <c r="U55" s="155"/>
      <c r="V55" s="181"/>
      <c r="W55" s="182"/>
      <c r="X55" s="149"/>
      <c r="Y55" s="296"/>
      <c r="Z55" s="297"/>
      <c r="AA55" s="183">
        <f>M55-J55</f>
        <v>-286.06366459627361</v>
      </c>
      <c r="AB55" s="152">
        <f>M55/J55</f>
        <v>0.88997551361681781</v>
      </c>
      <c r="AC55" s="315"/>
    </row>
    <row r="56" spans="1:29" ht="15.75" customHeight="1">
      <c r="A56" s="316" t="s">
        <v>251</v>
      </c>
      <c r="B56" s="106" t="s">
        <v>116</v>
      </c>
      <c r="C56" s="298" t="s">
        <v>117</v>
      </c>
      <c r="D56" s="299"/>
      <c r="E56" s="107">
        <v>19.7</v>
      </c>
      <c r="F56" s="108">
        <v>994</v>
      </c>
      <c r="G56" s="109">
        <f t="shared" ref="G56" si="14">E56*F56</f>
        <v>19581.8</v>
      </c>
      <c r="H56" s="26"/>
      <c r="I56" s="110">
        <v>6</v>
      </c>
      <c r="J56" s="111">
        <v>2500</v>
      </c>
      <c r="K56" s="112">
        <f t="shared" si="12"/>
        <v>416.66666666666669</v>
      </c>
      <c r="L56" s="113">
        <v>6</v>
      </c>
      <c r="M56" s="111">
        <f>F56/V56*60</f>
        <v>2249.1514770584527</v>
      </c>
      <c r="N56" s="112">
        <f>M56/L56</f>
        <v>374.85857950974213</v>
      </c>
      <c r="O56" s="114">
        <f>L56-I56</f>
        <v>0</v>
      </c>
      <c r="P56" s="115">
        <f>N56-K56</f>
        <v>-41.808087156924557</v>
      </c>
      <c r="Q56" s="116">
        <f>N56/K56</f>
        <v>0.89966059082338101</v>
      </c>
      <c r="R56" s="308">
        <f>Q72</f>
        <v>0.89966059082338101</v>
      </c>
      <c r="S56" s="47">
        <v>0.39894675925925926</v>
      </c>
      <c r="T56" s="48">
        <v>0.41736111111111113</v>
      </c>
      <c r="U56" s="117">
        <v>5.4833333333333645</v>
      </c>
      <c r="V56" s="118">
        <v>26.51666666666668</v>
      </c>
      <c r="W56" s="119"/>
      <c r="X56" s="184"/>
      <c r="Y56" s="311"/>
      <c r="Z56" s="312"/>
      <c r="AA56" s="121">
        <f>M56-J56</f>
        <v>-250.84852294154734</v>
      </c>
      <c r="AB56" s="171">
        <f>M56/J56</f>
        <v>0.89966059082338101</v>
      </c>
      <c r="AC56" s="313">
        <f>AB72</f>
        <v>0.89966059082338101</v>
      </c>
    </row>
    <row r="57" spans="1:29" ht="15.75" customHeight="1">
      <c r="A57" s="317"/>
      <c r="B57" s="106"/>
      <c r="C57" s="298"/>
      <c r="D57" s="299"/>
      <c r="E57" s="107"/>
      <c r="F57" s="108"/>
      <c r="G57" s="109"/>
      <c r="H57" s="26"/>
      <c r="I57" s="110"/>
      <c r="J57" s="111"/>
      <c r="K57" s="112"/>
      <c r="L57" s="113"/>
      <c r="M57" s="111"/>
      <c r="N57" s="112"/>
      <c r="O57" s="114"/>
      <c r="P57" s="115"/>
      <c r="Q57" s="116"/>
      <c r="R57" s="309"/>
      <c r="S57" s="47"/>
      <c r="T57" s="48"/>
      <c r="U57" s="117"/>
      <c r="V57" s="118"/>
      <c r="W57" s="119"/>
      <c r="X57" s="13"/>
      <c r="Y57" s="300"/>
      <c r="Z57" s="301"/>
      <c r="AA57" s="124"/>
      <c r="AB57" s="116"/>
      <c r="AC57" s="314"/>
    </row>
    <row r="58" spans="1:29" ht="15.75" customHeight="1">
      <c r="A58" s="317"/>
      <c r="B58" s="106"/>
      <c r="C58" s="298"/>
      <c r="D58" s="299"/>
      <c r="E58" s="107"/>
      <c r="F58" s="108"/>
      <c r="G58" s="109"/>
      <c r="H58" s="26"/>
      <c r="I58" s="110"/>
      <c r="J58" s="111"/>
      <c r="K58" s="112"/>
      <c r="L58" s="113"/>
      <c r="M58" s="111"/>
      <c r="N58" s="112"/>
      <c r="O58" s="114"/>
      <c r="P58" s="115"/>
      <c r="Q58" s="116"/>
      <c r="R58" s="309"/>
      <c r="S58" s="47"/>
      <c r="T58" s="48"/>
      <c r="U58" s="117"/>
      <c r="V58" s="118"/>
      <c r="W58" s="119"/>
      <c r="X58" s="123"/>
      <c r="Y58" s="300"/>
      <c r="Z58" s="301"/>
      <c r="AA58" s="124"/>
      <c r="AB58" s="116"/>
      <c r="AC58" s="314"/>
    </row>
    <row r="59" spans="1:29" ht="15.75" customHeight="1">
      <c r="A59" s="317"/>
      <c r="B59" s="106"/>
      <c r="C59" s="298"/>
      <c r="D59" s="299"/>
      <c r="E59" s="107"/>
      <c r="F59" s="108"/>
      <c r="G59" s="109"/>
      <c r="H59" s="26"/>
      <c r="I59" s="110"/>
      <c r="J59" s="111"/>
      <c r="K59" s="112"/>
      <c r="L59" s="113"/>
      <c r="M59" s="111"/>
      <c r="N59" s="112"/>
      <c r="O59" s="114"/>
      <c r="P59" s="115"/>
      <c r="Q59" s="116"/>
      <c r="R59" s="309"/>
      <c r="S59" s="47"/>
      <c r="T59" s="48"/>
      <c r="U59" s="117"/>
      <c r="V59" s="118"/>
      <c r="W59" s="119"/>
      <c r="X59" s="13"/>
      <c r="Y59" s="300"/>
      <c r="Z59" s="301"/>
      <c r="AA59" s="124"/>
      <c r="AB59" s="116"/>
      <c r="AC59" s="314"/>
    </row>
    <row r="60" spans="1:29" ht="15.75" customHeight="1">
      <c r="A60" s="317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3"/>
      <c r="Y60" s="300"/>
      <c r="Z60" s="301"/>
      <c r="AA60" s="124"/>
      <c r="AB60" s="116"/>
      <c r="AC60" s="314"/>
    </row>
    <row r="61" spans="1:29" ht="15.75" customHeight="1">
      <c r="A61" s="317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3"/>
      <c r="Y61" s="300"/>
      <c r="Z61" s="301"/>
      <c r="AA61" s="124"/>
      <c r="AB61" s="116"/>
      <c r="AC61" s="314"/>
    </row>
    <row r="62" spans="1:29" ht="15.75" customHeight="1">
      <c r="A62" s="317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3"/>
      <c r="Y62" s="300"/>
      <c r="Z62" s="301"/>
      <c r="AA62" s="124"/>
      <c r="AB62" s="116"/>
      <c r="AC62" s="314"/>
    </row>
    <row r="63" spans="1:29" ht="15.75" customHeight="1">
      <c r="A63" s="317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17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3"/>
      <c r="Y64" s="300"/>
      <c r="Z64" s="301"/>
      <c r="AA64" s="124"/>
      <c r="AB64" s="116"/>
      <c r="AC64" s="314"/>
    </row>
    <row r="65" spans="1:29" ht="15.75" customHeight="1">
      <c r="A65" s="317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3"/>
      <c r="Y65" s="300"/>
      <c r="Z65" s="301"/>
      <c r="AA65" s="124"/>
      <c r="AB65" s="116"/>
      <c r="AC65" s="314"/>
    </row>
    <row r="66" spans="1:29" ht="15.75" customHeight="1">
      <c r="A66" s="317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3"/>
      <c r="Y66" s="300"/>
      <c r="Z66" s="301"/>
      <c r="AA66" s="124"/>
      <c r="AB66" s="116"/>
      <c r="AC66" s="314"/>
    </row>
    <row r="67" spans="1:29" ht="15.75" customHeight="1">
      <c r="A67" s="317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3"/>
      <c r="Y67" s="300"/>
      <c r="Z67" s="301"/>
      <c r="AA67" s="124"/>
      <c r="AB67" s="116"/>
      <c r="AC67" s="314"/>
    </row>
    <row r="68" spans="1:29" ht="15.75" customHeight="1">
      <c r="A68" s="317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3"/>
      <c r="Y68" s="300"/>
      <c r="Z68" s="301"/>
      <c r="AA68" s="124"/>
      <c r="AB68" s="116"/>
      <c r="AC68" s="314"/>
    </row>
    <row r="69" spans="1:29" ht="15.75" customHeight="1">
      <c r="A69" s="317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3"/>
      <c r="Y69" s="300"/>
      <c r="Z69" s="301"/>
      <c r="AA69" s="124"/>
      <c r="AB69" s="116"/>
      <c r="AC69" s="314"/>
    </row>
    <row r="70" spans="1:29" ht="15.75" customHeight="1">
      <c r="A70" s="317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3"/>
      <c r="Y70" s="300"/>
      <c r="Z70" s="301"/>
      <c r="AA70" s="124"/>
      <c r="AB70" s="116"/>
      <c r="AC70" s="314"/>
    </row>
    <row r="71" spans="1:29" ht="15.75" customHeight="1">
      <c r="A71" s="317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15">AVERAGE(I56:I71)</f>
        <v>6</v>
      </c>
      <c r="J72" s="148">
        <f t="shared" si="15"/>
        <v>2500</v>
      </c>
      <c r="K72" s="149">
        <f t="shared" ref="K72" si="16">J72/I72</f>
        <v>416.66666666666669</v>
      </c>
      <c r="L72" s="147">
        <f t="shared" ref="L72:M72" si="17">AVERAGE(L56:L71)</f>
        <v>6</v>
      </c>
      <c r="M72" s="148">
        <f t="shared" si="17"/>
        <v>2249.1514770584527</v>
      </c>
      <c r="N72" s="149">
        <f>M72/L72</f>
        <v>374.85857950974213</v>
      </c>
      <c r="O72" s="150">
        <f>L72-I72</f>
        <v>0</v>
      </c>
      <c r="P72" s="151">
        <f>N72-K72</f>
        <v>-41.808087156924557</v>
      </c>
      <c r="Q72" s="152">
        <f>N72/K72</f>
        <v>0.89966059082338101</v>
      </c>
      <c r="R72" s="310"/>
      <c r="S72" s="153">
        <f>S56</f>
        <v>0.39894675925925926</v>
      </c>
      <c r="T72" s="154">
        <f>INDEX(T56:T71,COUNTA(T56:T71))</f>
        <v>0.41736111111111113</v>
      </c>
      <c r="U72" s="155"/>
      <c r="V72" s="181"/>
      <c r="W72" s="182"/>
      <c r="X72" s="149"/>
      <c r="Y72" s="296"/>
      <c r="Z72" s="297"/>
      <c r="AA72" s="183">
        <f>M72-J72</f>
        <v>-250.84852294154734</v>
      </c>
      <c r="AB72" s="152">
        <f>M72/J72</f>
        <v>0.89966059082338101</v>
      </c>
      <c r="AC72" s="315"/>
    </row>
    <row r="73" spans="1:29" ht="15.75" customHeight="1">
      <c r="A73" s="302" t="s">
        <v>128</v>
      </c>
      <c r="B73" s="120" t="s">
        <v>118</v>
      </c>
      <c r="C73" s="306" t="s">
        <v>129</v>
      </c>
      <c r="D73" s="307"/>
      <c r="E73" s="162">
        <v>21.45</v>
      </c>
      <c r="F73" s="103">
        <v>2376</v>
      </c>
      <c r="G73" s="163">
        <f t="shared" ref="G73:G76" si="18">E73*F73</f>
        <v>50965.2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2950.5346671265966</v>
      </c>
      <c r="N73" s="167">
        <f>M73/L73</f>
        <v>737.63366678164914</v>
      </c>
      <c r="O73" s="169">
        <f>L73-I73</f>
        <v>0</v>
      </c>
      <c r="P73" s="170">
        <f>N73-K73</f>
        <v>-87.36633321835086</v>
      </c>
      <c r="Q73" s="171">
        <f>N73/K73</f>
        <v>0.89410141428078682</v>
      </c>
      <c r="R73" s="308">
        <f>Q89</f>
        <v>0.89321664916567467</v>
      </c>
      <c r="S73" s="172">
        <v>0.25</v>
      </c>
      <c r="T73" s="173">
        <v>0.28355324074074073</v>
      </c>
      <c r="U73" s="174"/>
      <c r="V73" s="175">
        <v>48.316666666666649</v>
      </c>
      <c r="W73" s="176"/>
      <c r="X73" s="177"/>
      <c r="Y73" s="311"/>
      <c r="Z73" s="312"/>
      <c r="AA73" s="121">
        <f>M73-J73</f>
        <v>-349.46533287340344</v>
      </c>
      <c r="AB73" s="171">
        <f>M73/J73</f>
        <v>0.89410141428078682</v>
      </c>
      <c r="AC73" s="313">
        <f>AB89</f>
        <v>0.89321664916567467</v>
      </c>
    </row>
    <row r="74" spans="1:29" ht="15.75" customHeight="1">
      <c r="A74" s="303"/>
      <c r="B74" s="106" t="s">
        <v>118</v>
      </c>
      <c r="C74" s="298" t="s">
        <v>130</v>
      </c>
      <c r="D74" s="299"/>
      <c r="E74" s="107">
        <v>22.28</v>
      </c>
      <c r="F74" s="108">
        <v>1325</v>
      </c>
      <c r="G74" s="109">
        <f t="shared" si="18"/>
        <v>29521</v>
      </c>
      <c r="H74" s="26"/>
      <c r="I74" s="110">
        <v>5</v>
      </c>
      <c r="J74" s="111">
        <v>3300</v>
      </c>
      <c r="K74" s="112">
        <f t="shared" ref="K74:K76" si="19">J74/I74</f>
        <v>660</v>
      </c>
      <c r="L74" s="113">
        <v>5</v>
      </c>
      <c r="M74" s="111">
        <f>F74/V74*60</f>
        <v>2949.9072356215238</v>
      </c>
      <c r="N74" s="112">
        <f>M74/L74</f>
        <v>589.98144712430474</v>
      </c>
      <c r="O74" s="114">
        <f>L74-I74</f>
        <v>0</v>
      </c>
      <c r="P74" s="115">
        <f>N74-K74</f>
        <v>-70.018552875695264</v>
      </c>
      <c r="Q74" s="116">
        <f>N74/K74</f>
        <v>0.89391128352167382</v>
      </c>
      <c r="R74" s="309"/>
      <c r="S74" s="47">
        <v>0.28684027777777776</v>
      </c>
      <c r="T74" s="48">
        <v>0.30555555555555552</v>
      </c>
      <c r="U74" s="117">
        <v>4.7333333333333272</v>
      </c>
      <c r="V74" s="118">
        <v>26.949999999999974</v>
      </c>
      <c r="W74" s="119"/>
      <c r="X74" s="123"/>
      <c r="Y74" s="300"/>
      <c r="Z74" s="301"/>
      <c r="AA74" s="124">
        <f>M74-J74</f>
        <v>-350.0927643784762</v>
      </c>
      <c r="AB74" s="116">
        <f>M74/J74</f>
        <v>0.89391128352167393</v>
      </c>
      <c r="AC74" s="314"/>
    </row>
    <row r="75" spans="1:29" ht="15.75" customHeight="1">
      <c r="A75" s="303"/>
      <c r="B75" s="106" t="s">
        <v>118</v>
      </c>
      <c r="C75" s="298" t="s">
        <v>131</v>
      </c>
      <c r="D75" s="299"/>
      <c r="E75" s="107">
        <v>17.89</v>
      </c>
      <c r="F75" s="108">
        <v>3285</v>
      </c>
      <c r="G75" s="109">
        <f t="shared" si="18"/>
        <v>58768.65</v>
      </c>
      <c r="H75" s="26"/>
      <c r="I75" s="110">
        <v>4</v>
      </c>
      <c r="J75" s="111">
        <v>3300</v>
      </c>
      <c r="K75" s="112">
        <f t="shared" si="19"/>
        <v>825</v>
      </c>
      <c r="L75" s="113">
        <v>4</v>
      </c>
      <c r="M75" s="111">
        <f>F75/V75*60</f>
        <v>2948.3919222139093</v>
      </c>
      <c r="N75" s="112">
        <f>M75/L75</f>
        <v>737.09798055347733</v>
      </c>
      <c r="O75" s="114">
        <f>L75-I75</f>
        <v>0</v>
      </c>
      <c r="P75" s="115">
        <f>N75-K75</f>
        <v>-87.902019446522672</v>
      </c>
      <c r="Q75" s="116">
        <f>N75/K75</f>
        <v>0.89345209764057854</v>
      </c>
      <c r="R75" s="309"/>
      <c r="S75" s="47">
        <v>0.30913194444444442</v>
      </c>
      <c r="T75" s="48">
        <v>0.35555555555555557</v>
      </c>
      <c r="U75" s="117">
        <v>5.1500000000000057</v>
      </c>
      <c r="V75" s="118">
        <v>66.850000000000051</v>
      </c>
      <c r="W75" s="119"/>
      <c r="X75" s="123"/>
      <c r="Y75" s="300"/>
      <c r="Z75" s="301"/>
      <c r="AA75" s="124">
        <f>M75-J75</f>
        <v>-351.60807778609069</v>
      </c>
      <c r="AB75" s="116">
        <f>M75/J75</f>
        <v>0.89345209764057854</v>
      </c>
      <c r="AC75" s="314"/>
    </row>
    <row r="76" spans="1:29" ht="15.75" customHeight="1">
      <c r="A76" s="303"/>
      <c r="B76" s="106" t="s">
        <v>118</v>
      </c>
      <c r="C76" s="298" t="s">
        <v>133</v>
      </c>
      <c r="D76" s="299"/>
      <c r="E76" s="107">
        <v>16.66</v>
      </c>
      <c r="F76" s="108">
        <v>5518</v>
      </c>
      <c r="G76" s="109">
        <f t="shared" si="18"/>
        <v>91929.88</v>
      </c>
      <c r="H76" s="26"/>
      <c r="I76" s="110">
        <v>4</v>
      </c>
      <c r="J76" s="111">
        <v>3300</v>
      </c>
      <c r="K76" s="112">
        <f t="shared" si="19"/>
        <v>825</v>
      </c>
      <c r="L76" s="113">
        <v>4</v>
      </c>
      <c r="M76" s="111">
        <f>F76/V76*60</f>
        <v>2941.6259440248778</v>
      </c>
      <c r="N76" s="112">
        <f>M76/L76</f>
        <v>735.40648600621944</v>
      </c>
      <c r="O76" s="114">
        <f>L76-I76</f>
        <v>0</v>
      </c>
      <c r="P76" s="115">
        <f>N76-K76</f>
        <v>-89.593513993780562</v>
      </c>
      <c r="Q76" s="116">
        <f>N76/K76</f>
        <v>0.89140180121965995</v>
      </c>
      <c r="R76" s="309"/>
      <c r="S76" s="47">
        <v>0.35934027777777777</v>
      </c>
      <c r="T76" s="48">
        <v>0.4375</v>
      </c>
      <c r="U76" s="117">
        <v>5.4499999999999726</v>
      </c>
      <c r="V76" s="118">
        <v>112.55000000000001</v>
      </c>
      <c r="W76" s="119"/>
      <c r="X76" s="123"/>
      <c r="Y76" s="300"/>
      <c r="Z76" s="301"/>
      <c r="AA76" s="124">
        <f>M76-J76</f>
        <v>-358.37405597512225</v>
      </c>
      <c r="AB76" s="116">
        <f>M76/J76</f>
        <v>0.89140180121965995</v>
      </c>
      <c r="AC76" s="314"/>
    </row>
    <row r="77" spans="1:29" ht="15.75" customHeight="1">
      <c r="A77" s="304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04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300"/>
      <c r="Z78" s="301"/>
      <c r="AA78" s="124"/>
      <c r="AB78" s="116"/>
      <c r="AC78" s="314"/>
    </row>
    <row r="79" spans="1:29" ht="15.75" customHeight="1">
      <c r="A79" s="304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04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04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300"/>
      <c r="Z81" s="301"/>
      <c r="AA81" s="124"/>
      <c r="AB81" s="116"/>
      <c r="AC81" s="314"/>
    </row>
    <row r="82" spans="1:29" ht="15.75" customHeight="1">
      <c r="A82" s="304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300"/>
      <c r="Z82" s="301"/>
      <c r="AA82" s="124"/>
      <c r="AB82" s="116"/>
      <c r="AC82" s="314"/>
    </row>
    <row r="83" spans="1:29" ht="15.75" customHeight="1">
      <c r="A83" s="304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300"/>
      <c r="Z83" s="301"/>
      <c r="AA83" s="124"/>
      <c r="AB83" s="116"/>
      <c r="AC83" s="314"/>
    </row>
    <row r="84" spans="1:29" ht="15.75" customHeight="1">
      <c r="A84" s="304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300"/>
      <c r="Z84" s="301"/>
      <c r="AA84" s="124"/>
      <c r="AB84" s="116"/>
      <c r="AC84" s="314"/>
    </row>
    <row r="85" spans="1:29" ht="15.75" customHeight="1">
      <c r="A85" s="304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300"/>
      <c r="Z85" s="301"/>
      <c r="AA85" s="124"/>
      <c r="AB85" s="116"/>
      <c r="AC85" s="314"/>
    </row>
    <row r="86" spans="1:29" ht="15.75" customHeight="1">
      <c r="A86" s="304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300"/>
      <c r="Z86" s="301"/>
      <c r="AA86" s="124"/>
      <c r="AB86" s="116"/>
      <c r="AC86" s="314"/>
    </row>
    <row r="87" spans="1:29" ht="15.75" customHeight="1">
      <c r="A87" s="304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300"/>
      <c r="Z87" s="301"/>
      <c r="AA87" s="124"/>
      <c r="AB87" s="116"/>
      <c r="AC87" s="314"/>
    </row>
    <row r="88" spans="1:29" ht="15.75" customHeight="1">
      <c r="A88" s="304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05"/>
      <c r="B89" s="144" t="s">
        <v>124</v>
      </c>
      <c r="C89" s="295"/>
      <c r="D89" s="295"/>
      <c r="E89" s="145"/>
      <c r="F89" s="105"/>
      <c r="G89" s="146"/>
      <c r="H89" s="75"/>
      <c r="I89" s="147">
        <f t="shared" ref="I89:J89" si="20">AVERAGE(I73:I88)</f>
        <v>4.25</v>
      </c>
      <c r="J89" s="148">
        <f t="shared" si="20"/>
        <v>3300</v>
      </c>
      <c r="K89" s="149">
        <f t="shared" ref="K89" si="21">J89/I89</f>
        <v>776.47058823529414</v>
      </c>
      <c r="L89" s="147">
        <f t="shared" ref="L89:M89" si="22">AVERAGE(L73:L88)</f>
        <v>4.25</v>
      </c>
      <c r="M89" s="148">
        <f t="shared" si="22"/>
        <v>2947.6149422467265</v>
      </c>
      <c r="N89" s="149">
        <f>M89/L89</f>
        <v>693.55645699922979</v>
      </c>
      <c r="O89" s="150">
        <f>L89-I89</f>
        <v>0</v>
      </c>
      <c r="P89" s="151">
        <f>N89-K89</f>
        <v>-82.91413123606435</v>
      </c>
      <c r="Q89" s="152">
        <f>N89/K89</f>
        <v>0.89321664916567467</v>
      </c>
      <c r="R89" s="310"/>
      <c r="S89" s="153">
        <f>S73</f>
        <v>0.25</v>
      </c>
      <c r="T89" s="154">
        <f>INDEX(T73:T88,COUNTA(T73:T88))</f>
        <v>0.4375</v>
      </c>
      <c r="U89" s="155"/>
      <c r="V89" s="181"/>
      <c r="W89" s="105"/>
      <c r="X89" s="75"/>
      <c r="Y89" s="296"/>
      <c r="Z89" s="297"/>
      <c r="AA89" s="183">
        <f>M89-J89</f>
        <v>-352.38505775327349</v>
      </c>
      <c r="AB89" s="152">
        <f>M89/J89</f>
        <v>0.89321664916567467</v>
      </c>
      <c r="AC89" s="315"/>
    </row>
    <row r="90" spans="1:29" ht="15.75" customHeight="1">
      <c r="A90" s="316" t="s">
        <v>72</v>
      </c>
      <c r="B90" s="120" t="s">
        <v>118</v>
      </c>
      <c r="C90" s="306" t="s">
        <v>134</v>
      </c>
      <c r="D90" s="307"/>
      <c r="E90" s="162">
        <v>18.18</v>
      </c>
      <c r="F90" s="103">
        <v>1539</v>
      </c>
      <c r="G90" s="163">
        <f t="shared" ref="G90:G93" si="23">E90*F90</f>
        <v>27979.02</v>
      </c>
      <c r="H90" s="164"/>
      <c r="I90" s="165">
        <v>3</v>
      </c>
      <c r="J90" s="166">
        <v>3600</v>
      </c>
      <c r="K90" s="167">
        <f>J90/I90</f>
        <v>1200</v>
      </c>
      <c r="L90" s="168">
        <v>3</v>
      </c>
      <c r="M90" s="166">
        <f>F90/V90*60</f>
        <v>3114.3338954468804</v>
      </c>
      <c r="N90" s="167">
        <f>M90/L90</f>
        <v>1038.1112984822935</v>
      </c>
      <c r="O90" s="169">
        <f>L90-I90</f>
        <v>0</v>
      </c>
      <c r="P90" s="170">
        <f>N90-K90</f>
        <v>-161.88870151770652</v>
      </c>
      <c r="Q90" s="171">
        <f>N90/K90</f>
        <v>0.86509274873524455</v>
      </c>
      <c r="R90" s="308">
        <f>Q106</f>
        <v>0.87086365382771369</v>
      </c>
      <c r="S90" s="172">
        <v>0.16690972222222222</v>
      </c>
      <c r="T90" s="173">
        <v>0.1875</v>
      </c>
      <c r="U90" s="174"/>
      <c r="V90" s="175">
        <v>29.65</v>
      </c>
      <c r="W90" s="176"/>
      <c r="X90" s="177"/>
      <c r="Y90" s="311"/>
      <c r="Z90" s="312"/>
      <c r="AA90" s="121">
        <f>M90-J90</f>
        <v>-485.66610455311957</v>
      </c>
      <c r="AB90" s="171">
        <f>M90/J90</f>
        <v>0.86509274873524455</v>
      </c>
      <c r="AC90" s="313">
        <f>AB106</f>
        <v>0.87086365382771369</v>
      </c>
    </row>
    <row r="91" spans="1:29" ht="15.75" customHeight="1">
      <c r="A91" s="317"/>
      <c r="B91" s="106" t="s">
        <v>118</v>
      </c>
      <c r="C91" s="298" t="s">
        <v>135</v>
      </c>
      <c r="D91" s="299"/>
      <c r="E91" s="107">
        <v>14.03</v>
      </c>
      <c r="F91" s="108">
        <v>5139</v>
      </c>
      <c r="G91" s="109">
        <f t="shared" si="23"/>
        <v>72100.17</v>
      </c>
      <c r="H91" s="26"/>
      <c r="I91" s="110">
        <v>3</v>
      </c>
      <c r="J91" s="111">
        <v>3000</v>
      </c>
      <c r="K91" s="112">
        <f t="shared" ref="K91:K127" si="24">J91/I91</f>
        <v>1000</v>
      </c>
      <c r="L91" s="113">
        <v>3</v>
      </c>
      <c r="M91" s="111">
        <f>F91/V91*60</f>
        <v>2681.2173913043471</v>
      </c>
      <c r="N91" s="112">
        <f>M91/L91</f>
        <v>893.7391304347824</v>
      </c>
      <c r="O91" s="114">
        <f>L91-I91</f>
        <v>0</v>
      </c>
      <c r="P91" s="115">
        <f>N91-K91</f>
        <v>-106.2608695652176</v>
      </c>
      <c r="Q91" s="116">
        <f>N91/K91</f>
        <v>0.89373913043478237</v>
      </c>
      <c r="R91" s="309"/>
      <c r="S91" s="47">
        <v>0.19791666666666666</v>
      </c>
      <c r="T91" s="48">
        <v>0.27777777777777779</v>
      </c>
      <c r="U91" s="117">
        <v>14.999999999999986</v>
      </c>
      <c r="V91" s="118">
        <v>115.00000000000003</v>
      </c>
      <c r="W91" s="119"/>
      <c r="X91" s="123"/>
      <c r="Y91" s="300"/>
      <c r="Z91" s="301"/>
      <c r="AA91" s="124">
        <f>M91-J91</f>
        <v>-318.78260869565293</v>
      </c>
      <c r="AB91" s="116">
        <f>M91/J91</f>
        <v>0.89373913043478237</v>
      </c>
      <c r="AC91" s="314"/>
    </row>
    <row r="92" spans="1:29" ht="15.75" customHeight="1">
      <c r="A92" s="317"/>
      <c r="B92" s="106" t="s">
        <v>118</v>
      </c>
      <c r="C92" s="298" t="s">
        <v>136</v>
      </c>
      <c r="D92" s="299"/>
      <c r="E92" s="107">
        <v>18.18</v>
      </c>
      <c r="F92" s="108">
        <v>2553</v>
      </c>
      <c r="G92" s="109">
        <f t="shared" si="23"/>
        <v>46413.54</v>
      </c>
      <c r="H92" s="26"/>
      <c r="I92" s="110">
        <v>3</v>
      </c>
      <c r="J92" s="111">
        <v>3600</v>
      </c>
      <c r="K92" s="112">
        <f t="shared" si="24"/>
        <v>1200</v>
      </c>
      <c r="L92" s="113">
        <v>3</v>
      </c>
      <c r="M92" s="111">
        <f>F92/V92*60</f>
        <v>3111.3067027758975</v>
      </c>
      <c r="N92" s="112">
        <f>M92/L92</f>
        <v>1037.1022342586325</v>
      </c>
      <c r="O92" s="114">
        <f>L92-I92</f>
        <v>0</v>
      </c>
      <c r="P92" s="115">
        <f>N92-K92</f>
        <v>-162.89776574136749</v>
      </c>
      <c r="Q92" s="116">
        <f>N92/K92</f>
        <v>0.86425186188219372</v>
      </c>
      <c r="R92" s="309"/>
      <c r="S92" s="47">
        <v>0.28819444444444442</v>
      </c>
      <c r="T92" s="48">
        <v>0.32238425925925923</v>
      </c>
      <c r="U92" s="117">
        <v>14.999999999999947</v>
      </c>
      <c r="V92" s="118">
        <v>49.233333333333327</v>
      </c>
      <c r="W92" s="119"/>
      <c r="X92" s="123"/>
      <c r="Y92" s="300"/>
      <c r="Z92" s="301"/>
      <c r="AA92" s="124">
        <f>M92-J92</f>
        <v>-488.69329722410248</v>
      </c>
      <c r="AB92" s="116">
        <f>M92/J92</f>
        <v>0.86425186188219372</v>
      </c>
      <c r="AC92" s="314"/>
    </row>
    <row r="93" spans="1:29" ht="15.75" customHeight="1">
      <c r="A93" s="317"/>
      <c r="B93" s="106" t="s">
        <v>118</v>
      </c>
      <c r="C93" s="298" t="s">
        <v>137</v>
      </c>
      <c r="D93" s="299"/>
      <c r="E93" s="107">
        <v>14.28</v>
      </c>
      <c r="F93" s="108">
        <v>6821</v>
      </c>
      <c r="G93" s="109">
        <f t="shared" si="23"/>
        <v>97403.87999999999</v>
      </c>
      <c r="H93" s="26"/>
      <c r="I93" s="110">
        <v>3</v>
      </c>
      <c r="J93" s="111">
        <v>3600</v>
      </c>
      <c r="K93" s="112">
        <f t="shared" si="24"/>
        <v>1200</v>
      </c>
      <c r="L93" s="113">
        <v>3</v>
      </c>
      <c r="M93" s="111">
        <f>F93/V93*60</f>
        <v>3111.0604332953249</v>
      </c>
      <c r="N93" s="112">
        <f>M93/L93</f>
        <v>1037.020144431775</v>
      </c>
      <c r="O93" s="114">
        <f>L93-I93</f>
        <v>0</v>
      </c>
      <c r="P93" s="115">
        <f>N93-K93</f>
        <v>-162.97985556822505</v>
      </c>
      <c r="Q93" s="116">
        <f>N93/K93</f>
        <v>0.86418345369314575</v>
      </c>
      <c r="R93" s="309"/>
      <c r="S93" s="47">
        <v>0.33295138888888887</v>
      </c>
      <c r="T93" s="48">
        <v>0.42430555555555555</v>
      </c>
      <c r="U93" s="117">
        <v>15.216666666666674</v>
      </c>
      <c r="V93" s="118">
        <v>131.55000000000001</v>
      </c>
      <c r="W93" s="119"/>
      <c r="X93" s="123"/>
      <c r="Y93" s="300"/>
      <c r="Z93" s="301"/>
      <c r="AA93" s="124">
        <f>M93-J93</f>
        <v>-488.93956670467514</v>
      </c>
      <c r="AB93" s="116">
        <f>M93/J93</f>
        <v>0.86418345369314575</v>
      </c>
      <c r="AC93" s="314"/>
    </row>
    <row r="94" spans="1:29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300"/>
      <c r="Z95" s="301"/>
      <c r="AA95" s="124"/>
      <c r="AB95" s="116"/>
      <c r="AC95" s="314"/>
    </row>
    <row r="96" spans="1:29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23"/>
      <c r="Y98" s="300"/>
      <c r="Z98" s="301"/>
      <c r="AA98" s="124"/>
      <c r="AB98" s="116"/>
      <c r="AC98" s="314"/>
    </row>
    <row r="99" spans="1:29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23"/>
      <c r="Y99" s="300"/>
      <c r="Z99" s="301"/>
      <c r="AA99" s="124"/>
      <c r="AB99" s="116"/>
      <c r="AC99" s="314"/>
    </row>
    <row r="100" spans="1:29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17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18"/>
      <c r="B106" s="144" t="s">
        <v>124</v>
      </c>
      <c r="C106" s="295"/>
      <c r="D106" s="295"/>
      <c r="E106" s="145"/>
      <c r="F106" s="105"/>
      <c r="G106" s="146"/>
      <c r="H106" s="75"/>
      <c r="I106" s="147">
        <f t="shared" ref="I106:J106" si="25">AVERAGE(I90:I105)</f>
        <v>3</v>
      </c>
      <c r="J106" s="148">
        <f t="shared" si="25"/>
        <v>3450</v>
      </c>
      <c r="K106" s="149">
        <f t="shared" ref="K106" si="26">J106/I106</f>
        <v>1150</v>
      </c>
      <c r="L106" s="147">
        <f t="shared" ref="L106:M106" si="27">AVERAGE(L90:L105)</f>
        <v>3</v>
      </c>
      <c r="M106" s="148">
        <f t="shared" si="27"/>
        <v>3004.4796057056124</v>
      </c>
      <c r="N106" s="149">
        <f>M106/L106</f>
        <v>1001.4932019018707</v>
      </c>
      <c r="O106" s="150">
        <f>L106-I106</f>
        <v>0</v>
      </c>
      <c r="P106" s="151">
        <f>N106-K106</f>
        <v>-148.50679809812925</v>
      </c>
      <c r="Q106" s="152">
        <f>N106/K106</f>
        <v>0.87086365382771369</v>
      </c>
      <c r="R106" s="310"/>
      <c r="S106" s="153">
        <f>S90</f>
        <v>0.16690972222222222</v>
      </c>
      <c r="T106" s="154">
        <f>INDEX(T90:T105,COUNTA(T90:T105))</f>
        <v>0.42430555555555555</v>
      </c>
      <c r="U106" s="155"/>
      <c r="V106" s="181"/>
      <c r="W106" s="105"/>
      <c r="X106" s="75"/>
      <c r="Y106" s="296"/>
      <c r="Z106" s="297"/>
      <c r="AA106" s="183">
        <f>M106-J106</f>
        <v>-445.52039429438764</v>
      </c>
      <c r="AB106" s="152">
        <f>M106/J106</f>
        <v>0.87086365382771369</v>
      </c>
      <c r="AC106" s="315"/>
    </row>
    <row r="107" spans="1:29" ht="15.75" customHeight="1">
      <c r="A107" s="302" t="s">
        <v>79</v>
      </c>
      <c r="B107" s="120" t="s">
        <v>118</v>
      </c>
      <c r="C107" s="306" t="s">
        <v>138</v>
      </c>
      <c r="D107" s="307"/>
      <c r="E107" s="162">
        <v>25.45</v>
      </c>
      <c r="F107" s="103">
        <v>1122</v>
      </c>
      <c r="G107" s="163">
        <f t="shared" ref="G107:G110" si="28">E107*F107</f>
        <v>28554.899999999998</v>
      </c>
      <c r="H107" s="164"/>
      <c r="I107" s="165">
        <v>4</v>
      </c>
      <c r="J107" s="166">
        <v>3300</v>
      </c>
      <c r="K107" s="167">
        <f>J107/I107</f>
        <v>825</v>
      </c>
      <c r="L107" s="168">
        <v>4</v>
      </c>
      <c r="M107" s="166">
        <f>F107/V107*60</f>
        <v>2918.4971098265851</v>
      </c>
      <c r="N107" s="167">
        <f>M107/L107</f>
        <v>729.62427745664627</v>
      </c>
      <c r="O107" s="169">
        <f>L107-I107</f>
        <v>0</v>
      </c>
      <c r="P107" s="170">
        <f>N107-K107</f>
        <v>-95.375722543353731</v>
      </c>
      <c r="Q107" s="171">
        <f>N107/K107</f>
        <v>0.88439306358381364</v>
      </c>
      <c r="R107" s="308">
        <f>Q123</f>
        <v>0.8870504168012755</v>
      </c>
      <c r="S107" s="172">
        <v>0.25</v>
      </c>
      <c r="T107" s="173">
        <v>0.26601851851851854</v>
      </c>
      <c r="U107" s="174"/>
      <c r="V107" s="175">
        <v>23.066666666666702</v>
      </c>
      <c r="W107" s="173"/>
      <c r="X107" s="184"/>
      <c r="Y107" s="311"/>
      <c r="Z107" s="312"/>
      <c r="AA107" s="121">
        <f>M107-J107</f>
        <v>-381.50289017341493</v>
      </c>
      <c r="AB107" s="171">
        <f>M107/J107</f>
        <v>0.88439306358381364</v>
      </c>
      <c r="AC107" s="313">
        <f>AB123</f>
        <v>0.88705041680127561</v>
      </c>
    </row>
    <row r="108" spans="1:29" ht="15.75" customHeight="1">
      <c r="A108" s="303"/>
      <c r="B108" s="106" t="s">
        <v>118</v>
      </c>
      <c r="C108" s="298" t="s">
        <v>139</v>
      </c>
      <c r="D108" s="299"/>
      <c r="E108" s="107">
        <v>25.03</v>
      </c>
      <c r="F108" s="108">
        <v>1816</v>
      </c>
      <c r="G108" s="109">
        <f t="shared" si="28"/>
        <v>45454.48</v>
      </c>
      <c r="H108" s="26"/>
      <c r="I108" s="110">
        <v>4</v>
      </c>
      <c r="J108" s="111">
        <v>3300</v>
      </c>
      <c r="K108" s="112">
        <f t="shared" si="24"/>
        <v>825</v>
      </c>
      <c r="L108" s="113">
        <v>4</v>
      </c>
      <c r="M108" s="111">
        <f>F108/V108*60</f>
        <v>2918.5714285714303</v>
      </c>
      <c r="N108" s="112">
        <f>M108/L108</f>
        <v>729.64285714285757</v>
      </c>
      <c r="O108" s="114">
        <f>L108-I108</f>
        <v>0</v>
      </c>
      <c r="P108" s="115">
        <f>N108-K108</f>
        <v>-95.357142857142435</v>
      </c>
      <c r="Q108" s="116">
        <f>N108/K108</f>
        <v>0.88441558441558488</v>
      </c>
      <c r="R108" s="309"/>
      <c r="S108" s="47">
        <v>0.27638888888888891</v>
      </c>
      <c r="T108" s="48">
        <v>0.30231481481481481</v>
      </c>
      <c r="U108" s="117">
        <v>14.933333333333323</v>
      </c>
      <c r="V108" s="118">
        <v>37.333333333333307</v>
      </c>
      <c r="W108" s="119"/>
      <c r="X108" s="13"/>
      <c r="Y108" s="300"/>
      <c r="Z108" s="301"/>
      <c r="AA108" s="124">
        <f>M108-J108</f>
        <v>-381.42857142856974</v>
      </c>
      <c r="AB108" s="116">
        <f>M108/J108</f>
        <v>0.88441558441558488</v>
      </c>
      <c r="AC108" s="314"/>
    </row>
    <row r="109" spans="1:29" ht="15.75" customHeight="1">
      <c r="A109" s="303"/>
      <c r="B109" s="106" t="s">
        <v>118</v>
      </c>
      <c r="C109" s="298" t="s">
        <v>140</v>
      </c>
      <c r="D109" s="299"/>
      <c r="E109" s="107">
        <v>24.82</v>
      </c>
      <c r="F109" s="108">
        <v>2032</v>
      </c>
      <c r="G109" s="109">
        <f t="shared" si="28"/>
        <v>50434.239999999998</v>
      </c>
      <c r="H109" s="26"/>
      <c r="I109" s="110">
        <v>4</v>
      </c>
      <c r="J109" s="111">
        <v>3300</v>
      </c>
      <c r="K109" s="112">
        <f t="shared" si="24"/>
        <v>825</v>
      </c>
      <c r="L109" s="113">
        <v>4</v>
      </c>
      <c r="M109" s="111">
        <f>F109/V109*60</f>
        <v>2920.2395209580859</v>
      </c>
      <c r="N109" s="112">
        <f>M109/L109</f>
        <v>730.05988023952148</v>
      </c>
      <c r="O109" s="114">
        <f>L109-I109</f>
        <v>0</v>
      </c>
      <c r="P109" s="115">
        <f>N109-K109</f>
        <v>-94.940119760478524</v>
      </c>
      <c r="Q109" s="116">
        <f>N109/K109</f>
        <v>0.88492106695699568</v>
      </c>
      <c r="R109" s="309"/>
      <c r="S109" s="47">
        <v>0.31267361111111114</v>
      </c>
      <c r="T109" s="48">
        <v>0.34166666666666667</v>
      </c>
      <c r="U109" s="117">
        <v>14.916666666666707</v>
      </c>
      <c r="V109" s="118">
        <v>41.749999999999972</v>
      </c>
      <c r="W109" s="119"/>
      <c r="X109" s="13"/>
      <c r="Y109" s="300"/>
      <c r="Z109" s="301"/>
      <c r="AA109" s="124">
        <f>M109-J109</f>
        <v>-379.7604790419141</v>
      </c>
      <c r="AB109" s="116">
        <f>M109/J109</f>
        <v>0.88492106695699568</v>
      </c>
      <c r="AC109" s="314"/>
    </row>
    <row r="110" spans="1:29" ht="15.75" customHeight="1">
      <c r="A110" s="303"/>
      <c r="B110" s="106" t="s">
        <v>118</v>
      </c>
      <c r="C110" s="298" t="s">
        <v>141</v>
      </c>
      <c r="D110" s="299"/>
      <c r="E110" s="107">
        <v>30</v>
      </c>
      <c r="F110" s="108">
        <v>3554</v>
      </c>
      <c r="G110" s="109">
        <f t="shared" si="28"/>
        <v>106620</v>
      </c>
      <c r="H110" s="26"/>
      <c r="I110" s="110">
        <v>3</v>
      </c>
      <c r="J110" s="111">
        <v>3000</v>
      </c>
      <c r="K110" s="112">
        <f t="shared" si="24"/>
        <v>1000</v>
      </c>
      <c r="L110" s="113">
        <v>3</v>
      </c>
      <c r="M110" s="111">
        <f>F110/V110*60</f>
        <v>2685.6423173803541</v>
      </c>
      <c r="N110" s="112">
        <f>M110/L110</f>
        <v>895.21410579345138</v>
      </c>
      <c r="O110" s="114">
        <f>L110-I110</f>
        <v>0</v>
      </c>
      <c r="P110" s="115">
        <f>N110-K110</f>
        <v>-104.78589420654862</v>
      </c>
      <c r="Q110" s="116">
        <f>N110/K110</f>
        <v>0.8952141057934514</v>
      </c>
      <c r="R110" s="309"/>
      <c r="S110" s="47">
        <v>0.35208333333333336</v>
      </c>
      <c r="T110" s="48">
        <v>0.40722222222222221</v>
      </c>
      <c r="U110" s="117">
        <v>15.000000000000027</v>
      </c>
      <c r="V110" s="118">
        <v>79.399999999999949</v>
      </c>
      <c r="W110" s="119"/>
      <c r="X110" s="123"/>
      <c r="Y110" s="300"/>
      <c r="Z110" s="301"/>
      <c r="AA110" s="124">
        <f>M110-J110</f>
        <v>-314.35768261964586</v>
      </c>
      <c r="AB110" s="116">
        <f>M110/J110</f>
        <v>0.8952141057934514</v>
      </c>
      <c r="AC110" s="314"/>
    </row>
    <row r="111" spans="1:29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50"/>
      <c r="Y112" s="300"/>
      <c r="Z112" s="301"/>
      <c r="AA112" s="124"/>
      <c r="AB112" s="116"/>
      <c r="AC112" s="314"/>
    </row>
    <row r="113" spans="1:29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34"/>
      <c r="X115" s="135"/>
      <c r="Y115" s="300"/>
      <c r="Z115" s="301"/>
      <c r="AA115" s="124"/>
      <c r="AB115" s="116"/>
      <c r="AC115" s="314"/>
    </row>
    <row r="116" spans="1:29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34"/>
      <c r="X116" s="135"/>
      <c r="Y116" s="300"/>
      <c r="Z116" s="301"/>
      <c r="AA116" s="124"/>
      <c r="AB116" s="116"/>
      <c r="AC116" s="314"/>
    </row>
    <row r="117" spans="1:29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34"/>
      <c r="X117" s="135"/>
      <c r="Y117" s="300"/>
      <c r="Z117" s="301"/>
      <c r="AA117" s="124"/>
      <c r="AB117" s="116"/>
      <c r="AC117" s="314"/>
    </row>
    <row r="118" spans="1:29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34"/>
      <c r="X118" s="135"/>
      <c r="Y118" s="300"/>
      <c r="Z118" s="301"/>
      <c r="AA118" s="124"/>
      <c r="AB118" s="116"/>
      <c r="AC118" s="314"/>
    </row>
    <row r="119" spans="1:29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34"/>
      <c r="X119" s="135"/>
      <c r="Y119" s="300"/>
      <c r="Z119" s="301"/>
      <c r="AA119" s="124"/>
      <c r="AB119" s="116"/>
      <c r="AC119" s="314"/>
    </row>
    <row r="120" spans="1:29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34"/>
      <c r="X120" s="135"/>
      <c r="Y120" s="300"/>
      <c r="Z120" s="301"/>
      <c r="AA120" s="124"/>
      <c r="AB120" s="116"/>
      <c r="AC120" s="314"/>
    </row>
    <row r="121" spans="1:29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34"/>
      <c r="X121" s="135"/>
      <c r="Y121" s="300"/>
      <c r="Z121" s="301"/>
      <c r="AA121" s="124"/>
      <c r="AB121" s="116"/>
      <c r="AC121" s="314"/>
    </row>
    <row r="122" spans="1:29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29">AVERAGE(I107:I122)</f>
        <v>3.75</v>
      </c>
      <c r="J123" s="148">
        <f t="shared" si="29"/>
        <v>3225</v>
      </c>
      <c r="K123" s="149">
        <f t="shared" ref="K123" si="30">J123/I123</f>
        <v>860</v>
      </c>
      <c r="L123" s="147">
        <f t="shared" ref="L123:M123" si="31">AVERAGE(L107:L122)</f>
        <v>3.75</v>
      </c>
      <c r="M123" s="148">
        <f t="shared" si="31"/>
        <v>2860.7375941841137</v>
      </c>
      <c r="N123" s="149">
        <f>M123/L123</f>
        <v>762.86335844909695</v>
      </c>
      <c r="O123" s="150">
        <f>L123-I123</f>
        <v>0</v>
      </c>
      <c r="P123" s="151">
        <f>N123-K123</f>
        <v>-97.13664155090305</v>
      </c>
      <c r="Q123" s="152">
        <f>N123/K123</f>
        <v>0.8870504168012755</v>
      </c>
      <c r="R123" s="310"/>
      <c r="S123" s="153">
        <f>S107</f>
        <v>0.25</v>
      </c>
      <c r="T123" s="154">
        <f>INDEX(T107:T122,COUNTA(T107:T122))</f>
        <v>0.40722222222222221</v>
      </c>
      <c r="U123" s="155"/>
      <c r="V123" s="181"/>
      <c r="W123" s="182"/>
      <c r="X123" s="149"/>
      <c r="Y123" s="296"/>
      <c r="Z123" s="297"/>
      <c r="AA123" s="183">
        <f>M123-J123</f>
        <v>-364.26240581588627</v>
      </c>
      <c r="AB123" s="152">
        <f>M123/J123</f>
        <v>0.88705041680127561</v>
      </c>
      <c r="AC123" s="315"/>
    </row>
    <row r="124" spans="1:29" ht="15.75" customHeight="1">
      <c r="A124" s="316" t="s">
        <v>142</v>
      </c>
      <c r="B124" s="120" t="s">
        <v>116</v>
      </c>
      <c r="C124" s="306" t="s">
        <v>143</v>
      </c>
      <c r="D124" s="307"/>
      <c r="E124" s="162">
        <v>25.64</v>
      </c>
      <c r="F124" s="103">
        <v>1645</v>
      </c>
      <c r="G124" s="163">
        <f t="shared" ref="G124:G127" si="32">E124*F124</f>
        <v>42177.8</v>
      </c>
      <c r="H124" s="164"/>
      <c r="I124" s="165">
        <v>11</v>
      </c>
      <c r="J124" s="166">
        <v>3600</v>
      </c>
      <c r="K124" s="167">
        <f>J124/I124</f>
        <v>327.27272727272725</v>
      </c>
      <c r="L124" s="168">
        <v>11</v>
      </c>
      <c r="M124" s="166">
        <f>F124/V124*60</f>
        <v>3146.6524973432624</v>
      </c>
      <c r="N124" s="167">
        <f>M124/L124</f>
        <v>286.05931794029658</v>
      </c>
      <c r="O124" s="169">
        <f>L124-I124</f>
        <v>0</v>
      </c>
      <c r="P124" s="170">
        <f>N124-K124</f>
        <v>-41.213409332430672</v>
      </c>
      <c r="Q124" s="171">
        <f>N124/K124</f>
        <v>0.87407013815090628</v>
      </c>
      <c r="R124" s="308">
        <f>Q140</f>
        <v>0.86721595865085521</v>
      </c>
      <c r="S124" s="172">
        <v>0.70833333333333337</v>
      </c>
      <c r="T124" s="173">
        <v>0.7301157407407407</v>
      </c>
      <c r="U124" s="174"/>
      <c r="V124" s="175">
        <v>31.366666666666561</v>
      </c>
      <c r="W124" s="173"/>
      <c r="X124" s="184"/>
      <c r="Y124" s="311"/>
      <c r="Z124" s="312"/>
      <c r="AA124" s="121">
        <f>M124-J124</f>
        <v>-453.34750265673756</v>
      </c>
      <c r="AB124" s="171">
        <f>M124/J124</f>
        <v>0.87407013815090628</v>
      </c>
      <c r="AC124" s="313">
        <f>AB140</f>
        <v>0.86721595865085521</v>
      </c>
    </row>
    <row r="125" spans="1:29" ht="15.75" customHeight="1">
      <c r="A125" s="317"/>
      <c r="B125" s="106" t="s">
        <v>116</v>
      </c>
      <c r="C125" s="298" t="s">
        <v>144</v>
      </c>
      <c r="D125" s="299"/>
      <c r="E125" s="107">
        <v>29.52</v>
      </c>
      <c r="F125" s="108">
        <v>2148</v>
      </c>
      <c r="G125" s="109">
        <f t="shared" si="32"/>
        <v>63408.959999999999</v>
      </c>
      <c r="H125" s="26"/>
      <c r="I125" s="110">
        <v>17</v>
      </c>
      <c r="J125" s="111">
        <v>3600</v>
      </c>
      <c r="K125" s="112">
        <f t="shared" si="24"/>
        <v>211.76470588235293</v>
      </c>
      <c r="L125" s="113">
        <v>17</v>
      </c>
      <c r="M125" s="111">
        <f>F125/V125*60</f>
        <v>3116.8077388149891</v>
      </c>
      <c r="N125" s="112">
        <f>M125/L125</f>
        <v>183.34163169499936</v>
      </c>
      <c r="O125" s="114">
        <f>L125-I125</f>
        <v>0</v>
      </c>
      <c r="P125" s="115">
        <f>N125-K125</f>
        <v>-28.423074187353564</v>
      </c>
      <c r="Q125" s="116">
        <f>N125/K125</f>
        <v>0.86577992744860821</v>
      </c>
      <c r="R125" s="309"/>
      <c r="S125" s="47">
        <v>0.73333333333333328</v>
      </c>
      <c r="T125" s="48">
        <v>0.76204861111111111</v>
      </c>
      <c r="U125" s="117">
        <v>4.6333333333333115</v>
      </c>
      <c r="V125" s="118">
        <v>41.350000000000065</v>
      </c>
      <c r="W125" s="119"/>
      <c r="X125" s="13"/>
      <c r="Y125" s="300"/>
      <c r="Z125" s="301"/>
      <c r="AA125" s="124">
        <f>M125-J125</f>
        <v>-483.19226118501092</v>
      </c>
      <c r="AB125" s="116">
        <f>M125/J125</f>
        <v>0.8657799274486081</v>
      </c>
      <c r="AC125" s="314"/>
    </row>
    <row r="126" spans="1:29" ht="15.75" customHeight="1">
      <c r="A126" s="317"/>
      <c r="B126" s="106" t="s">
        <v>116</v>
      </c>
      <c r="C126" s="298" t="s">
        <v>145</v>
      </c>
      <c r="D126" s="299"/>
      <c r="E126" s="107">
        <v>29.85</v>
      </c>
      <c r="F126" s="108">
        <v>2215</v>
      </c>
      <c r="G126" s="109">
        <f t="shared" si="32"/>
        <v>66117.75</v>
      </c>
      <c r="H126" s="26"/>
      <c r="I126" s="110">
        <v>17</v>
      </c>
      <c r="J126" s="111">
        <v>3600</v>
      </c>
      <c r="K126" s="112">
        <f t="shared" si="24"/>
        <v>211.76470588235293</v>
      </c>
      <c r="L126" s="113">
        <v>17</v>
      </c>
      <c r="M126" s="111">
        <f>F126/V126*60</f>
        <v>3116.0609613130168</v>
      </c>
      <c r="N126" s="112">
        <f>M126/L126</f>
        <v>183.29770360664804</v>
      </c>
      <c r="O126" s="114">
        <f>L126-I126</f>
        <v>0</v>
      </c>
      <c r="P126" s="115">
        <f>N126-K126</f>
        <v>-28.467002275704886</v>
      </c>
      <c r="Q126" s="116">
        <f>N126/K126</f>
        <v>0.86557248925361585</v>
      </c>
      <c r="R126" s="309"/>
      <c r="S126" s="47">
        <v>0.76552083333333332</v>
      </c>
      <c r="T126" s="48">
        <v>0.79513888888888884</v>
      </c>
      <c r="U126" s="117">
        <v>4.9999999999999822</v>
      </c>
      <c r="V126" s="118">
        <v>42.649999999999949</v>
      </c>
      <c r="W126" s="119"/>
      <c r="X126" s="13"/>
      <c r="Y126" s="300"/>
      <c r="Z126" s="301"/>
      <c r="AA126" s="124">
        <f>M126-J126</f>
        <v>-483.93903868698317</v>
      </c>
      <c r="AB126" s="116">
        <f>M126/J126</f>
        <v>0.86557248925361574</v>
      </c>
      <c r="AC126" s="314"/>
    </row>
    <row r="127" spans="1:29" ht="15.75" customHeight="1">
      <c r="A127" s="317"/>
      <c r="B127" s="106" t="s">
        <v>118</v>
      </c>
      <c r="C127" s="298" t="s">
        <v>146</v>
      </c>
      <c r="D127" s="299"/>
      <c r="E127" s="107">
        <v>28.57</v>
      </c>
      <c r="F127" s="108">
        <v>2213</v>
      </c>
      <c r="G127" s="109">
        <f t="shared" si="32"/>
        <v>63225.41</v>
      </c>
      <c r="H127" s="26"/>
      <c r="I127" s="110">
        <v>12</v>
      </c>
      <c r="J127" s="111">
        <v>3600</v>
      </c>
      <c r="K127" s="112">
        <f t="shared" si="24"/>
        <v>300</v>
      </c>
      <c r="L127" s="113">
        <v>12</v>
      </c>
      <c r="M127" s="111">
        <f>F127/V127*60</f>
        <v>3108.3886071010479</v>
      </c>
      <c r="N127" s="112">
        <f>M127/L127</f>
        <v>259.03238392508734</v>
      </c>
      <c r="O127" s="114">
        <f>L127-I127</f>
        <v>0</v>
      </c>
      <c r="P127" s="115">
        <f>N127-K127</f>
        <v>-40.967616074912655</v>
      </c>
      <c r="Q127" s="116">
        <f>N127/K127</f>
        <v>0.86344127975029117</v>
      </c>
      <c r="R127" s="309"/>
      <c r="S127" s="47">
        <v>0.79880787037037038</v>
      </c>
      <c r="T127" s="48">
        <v>0.82847222222222228</v>
      </c>
      <c r="U127" s="117">
        <v>5.2833333333334132</v>
      </c>
      <c r="V127" s="118">
        <v>42.71666666666674</v>
      </c>
      <c r="W127" s="119"/>
      <c r="X127" s="123"/>
      <c r="Y127" s="300"/>
      <c r="Z127" s="301"/>
      <c r="AA127" s="124">
        <f>M127-J127</f>
        <v>-491.61139289895209</v>
      </c>
      <c r="AB127" s="116">
        <f>M127/J127</f>
        <v>0.86344127975029106</v>
      </c>
      <c r="AC127" s="314"/>
    </row>
    <row r="128" spans="1:29" ht="15.75" customHeight="1">
      <c r="A128" s="317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17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50"/>
      <c r="Y129" s="300"/>
      <c r="Z129" s="301"/>
      <c r="AA129" s="124"/>
      <c r="AB129" s="116"/>
      <c r="AC129" s="314"/>
    </row>
    <row r="130" spans="1:29" ht="15.75" customHeight="1">
      <c r="A130" s="317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17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17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34"/>
      <c r="X132" s="135"/>
      <c r="Y132" s="300"/>
      <c r="Z132" s="301"/>
      <c r="AA132" s="124"/>
      <c r="AB132" s="116"/>
      <c r="AC132" s="314"/>
    </row>
    <row r="133" spans="1:29" ht="15.75" customHeight="1">
      <c r="A133" s="317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34"/>
      <c r="X133" s="135"/>
      <c r="Y133" s="300"/>
      <c r="Z133" s="301"/>
      <c r="AA133" s="124"/>
      <c r="AB133" s="116"/>
      <c r="AC133" s="314"/>
    </row>
    <row r="134" spans="1:29" ht="15.75" customHeight="1">
      <c r="A134" s="317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17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17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17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17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33">AVERAGE(I124:I139)</f>
        <v>14.25</v>
      </c>
      <c r="J140" s="148">
        <f t="shared" si="33"/>
        <v>3600</v>
      </c>
      <c r="K140" s="149">
        <f t="shared" ref="K140" si="34">J140/I140</f>
        <v>252.63157894736841</v>
      </c>
      <c r="L140" s="147">
        <f t="shared" ref="L140:M140" si="35">AVERAGE(L124:L139)</f>
        <v>14.25</v>
      </c>
      <c r="M140" s="148">
        <f t="shared" si="35"/>
        <v>3121.9774511430787</v>
      </c>
      <c r="N140" s="149">
        <f>M140/L140</f>
        <v>219.08613692232132</v>
      </c>
      <c r="O140" s="150">
        <f>L140-I140</f>
        <v>0</v>
      </c>
      <c r="P140" s="151">
        <f>N140-K140</f>
        <v>-33.545442025047095</v>
      </c>
      <c r="Q140" s="152">
        <f>N140/K140</f>
        <v>0.86721595865085521</v>
      </c>
      <c r="R140" s="310"/>
      <c r="S140" s="153">
        <f>S124</f>
        <v>0.70833333333333337</v>
      </c>
      <c r="T140" s="154">
        <f>INDEX(T124:T139,COUNTA(T124:T139))</f>
        <v>0.82847222222222228</v>
      </c>
      <c r="U140" s="155"/>
      <c r="V140" s="181"/>
      <c r="W140" s="182"/>
      <c r="X140" s="149"/>
      <c r="Y140" s="296"/>
      <c r="Z140" s="297"/>
      <c r="AA140" s="183">
        <f>M140-J140</f>
        <v>-478.02254885692128</v>
      </c>
      <c r="AB140" s="152">
        <f>M140/J140</f>
        <v>0.86721595865085521</v>
      </c>
      <c r="AC140" s="315"/>
    </row>
    <row r="141" spans="1:29" ht="15.75" customHeight="1">
      <c r="A141" s="302" t="s">
        <v>147</v>
      </c>
      <c r="B141" s="120" t="s">
        <v>118</v>
      </c>
      <c r="C141" s="306" t="s">
        <v>150</v>
      </c>
      <c r="D141" s="307"/>
      <c r="E141" s="162">
        <v>17.89</v>
      </c>
      <c r="F141" s="103">
        <v>5537</v>
      </c>
      <c r="G141" s="163">
        <f t="shared" ref="G141:G144" si="36">E141*F141</f>
        <v>99056.930000000008</v>
      </c>
      <c r="H141" s="164"/>
      <c r="I141" s="165">
        <v>4</v>
      </c>
      <c r="J141" s="166">
        <v>3300</v>
      </c>
      <c r="K141" s="167">
        <f>J141/I141</f>
        <v>825</v>
      </c>
      <c r="L141" s="168">
        <v>4</v>
      </c>
      <c r="M141" s="166">
        <f>F141/V141*60</f>
        <v>2941.3014608233757</v>
      </c>
      <c r="N141" s="167">
        <f>M141/L141</f>
        <v>735.32536520584392</v>
      </c>
      <c r="O141" s="169">
        <f>L141-I141</f>
        <v>0</v>
      </c>
      <c r="P141" s="170">
        <f>N141-K141</f>
        <v>-89.674634794156077</v>
      </c>
      <c r="Q141" s="171">
        <f>N141/K141</f>
        <v>0.89130347297678048</v>
      </c>
      <c r="R141" s="308">
        <f>Q157</f>
        <v>0.85458457634026175</v>
      </c>
      <c r="S141" s="172">
        <v>0.7083680555555556</v>
      </c>
      <c r="T141" s="173">
        <v>0.78680555555555554</v>
      </c>
      <c r="U141" s="174"/>
      <c r="V141" s="175">
        <v>112.9499999999999</v>
      </c>
      <c r="W141" s="176"/>
      <c r="X141" s="177"/>
      <c r="Y141" s="311"/>
      <c r="Z141" s="312"/>
      <c r="AA141" s="121">
        <f>M141-J141</f>
        <v>-358.69853917662431</v>
      </c>
      <c r="AB141" s="171">
        <f>M141/J141</f>
        <v>0.89130347297678048</v>
      </c>
      <c r="AC141" s="313">
        <f>AB157</f>
        <v>0.85458457634026197</v>
      </c>
    </row>
    <row r="142" spans="1:29" ht="15.75" customHeight="1">
      <c r="A142" s="303"/>
      <c r="B142" s="106" t="s">
        <v>118</v>
      </c>
      <c r="C142" s="298" t="s">
        <v>148</v>
      </c>
      <c r="D142" s="299"/>
      <c r="E142" s="107">
        <v>21.2</v>
      </c>
      <c r="F142" s="108">
        <v>763</v>
      </c>
      <c r="G142" s="109">
        <f t="shared" si="36"/>
        <v>16175.6</v>
      </c>
      <c r="H142" s="26">
        <v>2</v>
      </c>
      <c r="I142" s="110">
        <v>5</v>
      </c>
      <c r="J142" s="111">
        <v>3000</v>
      </c>
      <c r="K142" s="112">
        <f t="shared" ref="K142:K144" si="37">J142/I142</f>
        <v>600</v>
      </c>
      <c r="L142" s="113">
        <v>5</v>
      </c>
      <c r="M142" s="111">
        <f>F142/V142*60</f>
        <v>2454.6916890080379</v>
      </c>
      <c r="N142" s="112">
        <f>M142/L142</f>
        <v>490.93833780160759</v>
      </c>
      <c r="O142" s="114">
        <f>L142-I142</f>
        <v>0</v>
      </c>
      <c r="P142" s="115">
        <f>N142-K142</f>
        <v>-109.06166219839241</v>
      </c>
      <c r="Q142" s="116">
        <f>N142/K142</f>
        <v>0.81823056300267927</v>
      </c>
      <c r="R142" s="309"/>
      <c r="S142" s="47">
        <v>0.79052083333333334</v>
      </c>
      <c r="T142" s="48">
        <v>0.80347222222222225</v>
      </c>
      <c r="U142" s="117">
        <v>5.3500000000000369</v>
      </c>
      <c r="V142" s="118">
        <v>18.650000000000038</v>
      </c>
      <c r="W142" s="119"/>
      <c r="X142" s="123"/>
      <c r="Y142" s="300"/>
      <c r="Z142" s="301"/>
      <c r="AA142" s="124">
        <f>M142-J142</f>
        <v>-545.30831099196212</v>
      </c>
      <c r="AB142" s="116">
        <f>M142/J142</f>
        <v>0.81823056300267927</v>
      </c>
      <c r="AC142" s="314"/>
    </row>
    <row r="143" spans="1:29" ht="15.75" customHeight="1">
      <c r="A143" s="303"/>
      <c r="B143" s="106" t="s">
        <v>118</v>
      </c>
      <c r="C143" s="298" t="s">
        <v>149</v>
      </c>
      <c r="D143" s="299"/>
      <c r="E143" s="107">
        <v>24.54</v>
      </c>
      <c r="F143" s="108">
        <v>3323</v>
      </c>
      <c r="G143" s="109">
        <f t="shared" si="36"/>
        <v>81546.42</v>
      </c>
      <c r="H143" s="26"/>
      <c r="I143" s="110">
        <v>4</v>
      </c>
      <c r="J143" s="111">
        <v>3000</v>
      </c>
      <c r="K143" s="112">
        <f t="shared" si="37"/>
        <v>750</v>
      </c>
      <c r="L143" s="113">
        <v>4</v>
      </c>
      <c r="M143" s="111">
        <f>F143/V143*60</f>
        <v>2654.2711337918786</v>
      </c>
      <c r="N143" s="112">
        <f>M143/L143</f>
        <v>663.56778344796965</v>
      </c>
      <c r="O143" s="114">
        <f>L143-I143</f>
        <v>0</v>
      </c>
      <c r="P143" s="115">
        <f>N143-K143</f>
        <v>-86.432216552030354</v>
      </c>
      <c r="Q143" s="116">
        <f>N143/K143</f>
        <v>0.88475704459729287</v>
      </c>
      <c r="R143" s="309"/>
      <c r="S143" s="47">
        <v>0.80694444444444446</v>
      </c>
      <c r="T143" s="48">
        <v>0.85910879629629633</v>
      </c>
      <c r="U143" s="117">
        <v>4.9999999999999822</v>
      </c>
      <c r="V143" s="118">
        <v>75.116666666666688</v>
      </c>
      <c r="W143" s="119">
        <v>0.85910879629629633</v>
      </c>
      <c r="X143" s="123">
        <v>0.89930555555555558</v>
      </c>
      <c r="Y143" s="300"/>
      <c r="Z143" s="301"/>
      <c r="AA143" s="124">
        <f>M143-J143</f>
        <v>-345.72886620812142</v>
      </c>
      <c r="AB143" s="116">
        <f>M143/J143</f>
        <v>0.88475704459729287</v>
      </c>
      <c r="AC143" s="314"/>
    </row>
    <row r="144" spans="1:29" ht="15.75" customHeight="1">
      <c r="A144" s="303"/>
      <c r="B144" s="106" t="s">
        <v>118</v>
      </c>
      <c r="C144" s="298" t="s">
        <v>148</v>
      </c>
      <c r="D144" s="299"/>
      <c r="E144" s="107">
        <v>21.2</v>
      </c>
      <c r="F144" s="108">
        <v>3825</v>
      </c>
      <c r="G144" s="109">
        <f t="shared" si="36"/>
        <v>81090</v>
      </c>
      <c r="H144" s="26"/>
      <c r="I144" s="110">
        <v>5</v>
      </c>
      <c r="J144" s="111">
        <v>3000</v>
      </c>
      <c r="K144" s="112">
        <f t="shared" si="37"/>
        <v>600</v>
      </c>
      <c r="L144" s="113">
        <v>5</v>
      </c>
      <c r="M144" s="111">
        <f>F144/V144*60</f>
        <v>2461.1260053619294</v>
      </c>
      <c r="N144" s="112">
        <f>M144/L144</f>
        <v>492.22520107238586</v>
      </c>
      <c r="O144" s="114">
        <f>L144-I144</f>
        <v>0</v>
      </c>
      <c r="P144" s="115">
        <f>N144-K144</f>
        <v>-107.77479892761414</v>
      </c>
      <c r="Q144" s="116">
        <f>N144/K144</f>
        <v>0.82037533512064309</v>
      </c>
      <c r="R144" s="309"/>
      <c r="S144" s="47">
        <v>0.89930555555555558</v>
      </c>
      <c r="T144" s="48">
        <v>0.96406250000000004</v>
      </c>
      <c r="U144" s="117">
        <v>57.883333333333326</v>
      </c>
      <c r="V144" s="118">
        <v>93.250000000000028</v>
      </c>
      <c r="W144" s="119"/>
      <c r="X144" s="123"/>
      <c r="Y144" s="300"/>
      <c r="Z144" s="301"/>
      <c r="AA144" s="124">
        <f>M144-J144</f>
        <v>-538.8739946380706</v>
      </c>
      <c r="AB144" s="116">
        <f>M144/J144</f>
        <v>0.82037533512064309</v>
      </c>
      <c r="AC144" s="314"/>
    </row>
    <row r="145" spans="1:29" ht="15.75" customHeight="1">
      <c r="A145" s="304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04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04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04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04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04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04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19"/>
      <c r="X151" s="123"/>
      <c r="Y151" s="300"/>
      <c r="Z151" s="301"/>
      <c r="AA151" s="124"/>
      <c r="AB151" s="116"/>
      <c r="AC151" s="314"/>
    </row>
    <row r="152" spans="1:29" ht="15.75" customHeight="1">
      <c r="A152" s="304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19"/>
      <c r="X152" s="123"/>
      <c r="Y152" s="300"/>
      <c r="Z152" s="301"/>
      <c r="AA152" s="124"/>
      <c r="AB152" s="116"/>
      <c r="AC152" s="314"/>
    </row>
    <row r="153" spans="1:29" ht="15.75" customHeight="1">
      <c r="A153" s="304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19"/>
      <c r="X153" s="123"/>
      <c r="Y153" s="300"/>
      <c r="Z153" s="301"/>
      <c r="AA153" s="124"/>
      <c r="AB153" s="116"/>
      <c r="AC153" s="314"/>
    </row>
    <row r="154" spans="1:29" ht="15.75" customHeight="1">
      <c r="A154" s="304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19"/>
      <c r="X154" s="123"/>
      <c r="Y154" s="300"/>
      <c r="Z154" s="301"/>
      <c r="AA154" s="124"/>
      <c r="AB154" s="116"/>
      <c r="AC154" s="314"/>
    </row>
    <row r="155" spans="1:29" ht="15.75" customHeight="1">
      <c r="A155" s="304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19"/>
      <c r="X155" s="123"/>
      <c r="Y155" s="300"/>
      <c r="Z155" s="301"/>
      <c r="AA155" s="124"/>
      <c r="AB155" s="116"/>
      <c r="AC155" s="314"/>
    </row>
    <row r="156" spans="1:29" ht="15.75" customHeight="1">
      <c r="A156" s="304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05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38">AVERAGE(I141:I156)</f>
        <v>4.5</v>
      </c>
      <c r="J157" s="148">
        <f t="shared" si="38"/>
        <v>3075</v>
      </c>
      <c r="K157" s="149">
        <f t="shared" ref="K157" si="39">J157/I157</f>
        <v>683.33333333333337</v>
      </c>
      <c r="L157" s="147">
        <f t="shared" ref="L157:M157" si="40">AVERAGE(L141:L156)</f>
        <v>4.5</v>
      </c>
      <c r="M157" s="148">
        <f t="shared" si="40"/>
        <v>2627.8475722463054</v>
      </c>
      <c r="N157" s="149">
        <f>M157/L157</f>
        <v>583.96612716584559</v>
      </c>
      <c r="O157" s="150">
        <f>L157-I157</f>
        <v>0</v>
      </c>
      <c r="P157" s="151">
        <f>N157-K157</f>
        <v>-99.36720616748778</v>
      </c>
      <c r="Q157" s="152">
        <f>N157/K157</f>
        <v>0.85458457634026175</v>
      </c>
      <c r="R157" s="310"/>
      <c r="S157" s="153">
        <f>S141</f>
        <v>0.7083680555555556</v>
      </c>
      <c r="T157" s="154">
        <f>INDEX(T141:T156,COUNTA(T141:T156))</f>
        <v>0.96406250000000004</v>
      </c>
      <c r="U157" s="155"/>
      <c r="V157" s="181"/>
      <c r="W157" s="105"/>
      <c r="X157" s="75"/>
      <c r="Y157" s="296"/>
      <c r="Z157" s="297"/>
      <c r="AA157" s="183">
        <f>M157-J157</f>
        <v>-447.15242775369461</v>
      </c>
      <c r="AB157" s="152">
        <f>M157/J157</f>
        <v>0.85458457634026197</v>
      </c>
      <c r="AC157" s="315"/>
    </row>
    <row r="158" spans="1:29" ht="15.75" customHeight="1">
      <c r="A158" s="316" t="s">
        <v>151</v>
      </c>
      <c r="B158" s="120" t="s">
        <v>118</v>
      </c>
      <c r="C158" s="306" t="s">
        <v>152</v>
      </c>
      <c r="D158" s="307"/>
      <c r="E158" s="162">
        <v>16.7</v>
      </c>
      <c r="F158" s="103">
        <v>2265</v>
      </c>
      <c r="G158" s="163">
        <f t="shared" ref="G158:G161" si="41">E158*F158</f>
        <v>37825.5</v>
      </c>
      <c r="H158" s="164"/>
      <c r="I158" s="165">
        <v>3</v>
      </c>
      <c r="J158" s="166">
        <v>3300</v>
      </c>
      <c r="K158" s="167">
        <f>J158/I158</f>
        <v>1100</v>
      </c>
      <c r="L158" s="168">
        <v>3</v>
      </c>
      <c r="M158" s="166">
        <f>F158/V158*60</f>
        <v>2945.8092485549191</v>
      </c>
      <c r="N158" s="167">
        <f>M158/L158</f>
        <v>981.93641618497304</v>
      </c>
      <c r="O158" s="169">
        <f>L158-I158</f>
        <v>0</v>
      </c>
      <c r="P158" s="170">
        <f>N158-K158</f>
        <v>-118.06358381502696</v>
      </c>
      <c r="Q158" s="171">
        <f>N158/K158</f>
        <v>0.89266946925906643</v>
      </c>
      <c r="R158" s="308">
        <f>Q174</f>
        <v>0.8921182411446037</v>
      </c>
      <c r="S158" s="172">
        <v>0.70833333333333337</v>
      </c>
      <c r="T158" s="173">
        <v>0.74037037037037035</v>
      </c>
      <c r="U158" s="174"/>
      <c r="V158" s="175">
        <v>46.13333333333324</v>
      </c>
      <c r="W158" s="176"/>
      <c r="X158" s="177"/>
      <c r="Y158" s="311"/>
      <c r="Z158" s="312"/>
      <c r="AA158" s="121">
        <f>M158-J158</f>
        <v>-354.19075144508088</v>
      </c>
      <c r="AB158" s="171">
        <f>M158/J158</f>
        <v>0.89266946925906643</v>
      </c>
      <c r="AC158" s="313">
        <f>AB174</f>
        <v>0.8921182411446037</v>
      </c>
    </row>
    <row r="159" spans="1:29" ht="15.75" customHeight="1">
      <c r="A159" s="317"/>
      <c r="B159" s="106" t="s">
        <v>118</v>
      </c>
      <c r="C159" s="298" t="s">
        <v>153</v>
      </c>
      <c r="D159" s="299"/>
      <c r="E159" s="107">
        <v>22.28</v>
      </c>
      <c r="F159" s="108">
        <v>1867</v>
      </c>
      <c r="G159" s="109">
        <f t="shared" si="41"/>
        <v>41596.76</v>
      </c>
      <c r="H159" s="26"/>
      <c r="I159" s="110">
        <v>5</v>
      </c>
      <c r="J159" s="111">
        <v>3300</v>
      </c>
      <c r="K159" s="112">
        <f t="shared" ref="K159:K197" si="42">J159/I159</f>
        <v>660</v>
      </c>
      <c r="L159" s="113">
        <v>5</v>
      </c>
      <c r="M159" s="111">
        <f>F159/V159*60</f>
        <v>2941.4442013129155</v>
      </c>
      <c r="N159" s="112">
        <f>M159/L159</f>
        <v>588.28884026258311</v>
      </c>
      <c r="O159" s="114">
        <f>L159-I159</f>
        <v>0</v>
      </c>
      <c r="P159" s="115">
        <f>N159-K159</f>
        <v>-71.711159737416892</v>
      </c>
      <c r="Q159" s="116">
        <f>N159/K159</f>
        <v>0.89134672767058043</v>
      </c>
      <c r="R159" s="309"/>
      <c r="S159" s="47">
        <v>0.74375000000000002</v>
      </c>
      <c r="T159" s="48">
        <v>0.77019675925925923</v>
      </c>
      <c r="U159" s="117">
        <v>4.8666666666667346</v>
      </c>
      <c r="V159" s="118">
        <v>38.083333333333265</v>
      </c>
      <c r="W159" s="119"/>
      <c r="X159" s="123"/>
      <c r="Y159" s="300"/>
      <c r="Z159" s="301"/>
      <c r="AA159" s="124">
        <f>M159-J159</f>
        <v>-358.55579868708446</v>
      </c>
      <c r="AB159" s="116">
        <f>M159/J159</f>
        <v>0.89134672767058043</v>
      </c>
      <c r="AC159" s="314"/>
    </row>
    <row r="160" spans="1:29" ht="15.75" customHeight="1">
      <c r="A160" s="317"/>
      <c r="B160" s="106" t="s">
        <v>118</v>
      </c>
      <c r="C160" s="298" t="s">
        <v>154</v>
      </c>
      <c r="D160" s="299"/>
      <c r="E160" s="107">
        <v>18.18</v>
      </c>
      <c r="F160" s="108">
        <v>1029</v>
      </c>
      <c r="G160" s="109">
        <f t="shared" si="41"/>
        <v>18707.22</v>
      </c>
      <c r="H160" s="26"/>
      <c r="I160" s="110">
        <v>4</v>
      </c>
      <c r="J160" s="111">
        <v>3300</v>
      </c>
      <c r="K160" s="112">
        <f t="shared" si="42"/>
        <v>825</v>
      </c>
      <c r="L160" s="113">
        <v>4</v>
      </c>
      <c r="M160" s="111">
        <f>F160/V160*60</f>
        <v>2947.0167064439256</v>
      </c>
      <c r="N160" s="112">
        <f>M160/L160</f>
        <v>736.7541766109814</v>
      </c>
      <c r="O160" s="114">
        <f>L160-I160</f>
        <v>0</v>
      </c>
      <c r="P160" s="115">
        <f>N160-K160</f>
        <v>-88.245823389018597</v>
      </c>
      <c r="Q160" s="116">
        <f>N160/K160</f>
        <v>0.89303536558906838</v>
      </c>
      <c r="R160" s="309"/>
      <c r="S160" s="47">
        <v>0.77364583333333337</v>
      </c>
      <c r="T160" s="48">
        <v>0.78819444444444442</v>
      </c>
      <c r="U160" s="117">
        <v>4.9666666666667503</v>
      </c>
      <c r="V160" s="118">
        <v>20.949999999999918</v>
      </c>
      <c r="W160" s="119"/>
      <c r="X160" s="123"/>
      <c r="Y160" s="300"/>
      <c r="Z160" s="301"/>
      <c r="AA160" s="124">
        <f>M160-J160</f>
        <v>-352.98329355607439</v>
      </c>
      <c r="AB160" s="116">
        <f>M160/J160</f>
        <v>0.89303536558906838</v>
      </c>
      <c r="AC160" s="314"/>
    </row>
    <row r="161" spans="1:29" ht="15.75" customHeight="1">
      <c r="A161" s="317"/>
      <c r="B161" s="106" t="s">
        <v>118</v>
      </c>
      <c r="C161" s="298" t="s">
        <v>155</v>
      </c>
      <c r="D161" s="299"/>
      <c r="E161" s="107">
        <v>16.66</v>
      </c>
      <c r="F161" s="108">
        <v>8526</v>
      </c>
      <c r="G161" s="109">
        <f t="shared" si="41"/>
        <v>142043.16</v>
      </c>
      <c r="H161" s="26"/>
      <c r="I161" s="110">
        <v>4</v>
      </c>
      <c r="J161" s="111">
        <v>3300</v>
      </c>
      <c r="K161" s="112">
        <f t="shared" si="42"/>
        <v>825</v>
      </c>
      <c r="L161" s="113">
        <v>4</v>
      </c>
      <c r="M161" s="111">
        <f>F161/V161*60</f>
        <v>2941.6906267970098</v>
      </c>
      <c r="N161" s="112">
        <f>M161/L161</f>
        <v>735.42265669925246</v>
      </c>
      <c r="O161" s="114">
        <f>L161-I161</f>
        <v>0</v>
      </c>
      <c r="P161" s="115">
        <f>N161-K161</f>
        <v>-89.577343300747543</v>
      </c>
      <c r="Q161" s="116">
        <f>N161/K161</f>
        <v>0.8914214020597</v>
      </c>
      <c r="R161" s="309"/>
      <c r="S161" s="47">
        <v>0.79173611111111108</v>
      </c>
      <c r="T161" s="48">
        <v>0.91249999999999998</v>
      </c>
      <c r="U161" s="117">
        <v>5.0999999999999979</v>
      </c>
      <c r="V161" s="118">
        <v>173.9</v>
      </c>
      <c r="W161" s="119"/>
      <c r="X161" s="123"/>
      <c r="Y161" s="300"/>
      <c r="Z161" s="301"/>
      <c r="AA161" s="124">
        <f>M161-J161</f>
        <v>-358.30937320299017</v>
      </c>
      <c r="AB161" s="116">
        <f>M161/J161</f>
        <v>0.8914214020597</v>
      </c>
      <c r="AC161" s="314"/>
    </row>
    <row r="162" spans="1:29" ht="15.75" customHeight="1">
      <c r="A162" s="317"/>
      <c r="B162" s="106"/>
      <c r="C162" s="298"/>
      <c r="D162" s="299"/>
      <c r="E162" s="107"/>
      <c r="F162" s="108"/>
      <c r="G162" s="109"/>
      <c r="H162" s="13"/>
      <c r="I162" s="110"/>
      <c r="J162" s="111"/>
      <c r="K162" s="112"/>
      <c r="L162" s="126"/>
      <c r="M162" s="111"/>
      <c r="N162" s="112"/>
      <c r="O162" s="114"/>
      <c r="P162" s="115"/>
      <c r="Q162" s="116"/>
      <c r="R162" s="309"/>
      <c r="S162" s="47"/>
      <c r="T162" s="48"/>
      <c r="U162" s="117"/>
      <c r="V162" s="118"/>
      <c r="W162" s="119"/>
      <c r="X162" s="123"/>
      <c r="Y162" s="300"/>
      <c r="Z162" s="301"/>
      <c r="AA162" s="124"/>
      <c r="AB162" s="116"/>
      <c r="AC162" s="314"/>
    </row>
    <row r="163" spans="1:29" ht="15.75" customHeight="1">
      <c r="A163" s="317"/>
      <c r="B163" s="106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123"/>
      <c r="Y163" s="300"/>
      <c r="Z163" s="301"/>
      <c r="AA163" s="124"/>
      <c r="AB163" s="116"/>
      <c r="AC163" s="314"/>
    </row>
    <row r="164" spans="1:29" ht="15.75" customHeight="1">
      <c r="A164" s="317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24"/>
      <c r="AB164" s="116"/>
      <c r="AC164" s="314"/>
    </row>
    <row r="165" spans="1:29" ht="15.75" customHeight="1">
      <c r="A165" s="317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24"/>
      <c r="AB165" s="116"/>
      <c r="AC165" s="314"/>
    </row>
    <row r="166" spans="1:29" ht="15.75" customHeight="1">
      <c r="A166" s="317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19"/>
      <c r="X166" s="123"/>
      <c r="Y166" s="300"/>
      <c r="Z166" s="301"/>
      <c r="AA166" s="124"/>
      <c r="AB166" s="116"/>
      <c r="AC166" s="314"/>
    </row>
    <row r="167" spans="1:29" ht="15.75" customHeight="1">
      <c r="A167" s="317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19"/>
      <c r="X167" s="123"/>
      <c r="Y167" s="300"/>
      <c r="Z167" s="301"/>
      <c r="AA167" s="124"/>
      <c r="AB167" s="116"/>
      <c r="AC167" s="314"/>
    </row>
    <row r="168" spans="1:29" ht="15.75" customHeight="1">
      <c r="A168" s="317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24"/>
      <c r="AB168" s="116"/>
      <c r="AC168" s="314"/>
    </row>
    <row r="169" spans="1:29" ht="15.75" customHeight="1">
      <c r="A169" s="317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24"/>
      <c r="AB169" s="116"/>
      <c r="AC169" s="314"/>
    </row>
    <row r="170" spans="1:29" ht="15.75" customHeight="1">
      <c r="A170" s="317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24"/>
      <c r="AB170" s="116"/>
      <c r="AC170" s="314"/>
    </row>
    <row r="171" spans="1:29" ht="15.75" customHeight="1">
      <c r="A171" s="317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34"/>
      <c r="X171" s="135"/>
      <c r="Y171" s="300"/>
      <c r="Z171" s="301"/>
      <c r="AA171" s="124"/>
      <c r="AB171" s="116"/>
      <c r="AC171" s="314"/>
    </row>
    <row r="172" spans="1:29" ht="15.75" customHeight="1">
      <c r="A172" s="317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24"/>
      <c r="AB172" s="116"/>
      <c r="AC172" s="314"/>
    </row>
    <row r="173" spans="1:29" ht="15.75" customHeight="1">
      <c r="A173" s="317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0"/>
      <c r="AB173" s="133"/>
      <c r="AC173" s="314"/>
    </row>
    <row r="174" spans="1:29" ht="15.75" customHeight="1" thickBot="1">
      <c r="A174" s="318"/>
      <c r="B174" s="144" t="s">
        <v>124</v>
      </c>
      <c r="C174" s="295"/>
      <c r="D174" s="295"/>
      <c r="E174" s="145"/>
      <c r="F174" s="105"/>
      <c r="G174" s="146"/>
      <c r="H174" s="75"/>
      <c r="I174" s="147">
        <f t="shared" ref="I174:J174" si="43">AVERAGE(I158:I173)</f>
        <v>4</v>
      </c>
      <c r="J174" s="148">
        <f t="shared" si="43"/>
        <v>3300</v>
      </c>
      <c r="K174" s="149">
        <f t="shared" ref="K174" si="44">J174/I174</f>
        <v>825</v>
      </c>
      <c r="L174" s="147">
        <f t="shared" ref="L174:M174" si="45">AVERAGE(L158:L173)</f>
        <v>4</v>
      </c>
      <c r="M174" s="148">
        <f t="shared" si="45"/>
        <v>2943.9901957771922</v>
      </c>
      <c r="N174" s="149">
        <f>M174/L174</f>
        <v>735.99754894429805</v>
      </c>
      <c r="O174" s="150">
        <f>L174-I174</f>
        <v>0</v>
      </c>
      <c r="P174" s="151">
        <f>N174-K174</f>
        <v>-89.002451055701954</v>
      </c>
      <c r="Q174" s="152">
        <f>N174/K174</f>
        <v>0.8921182411446037</v>
      </c>
      <c r="R174" s="310"/>
      <c r="S174" s="153">
        <f>S158</f>
        <v>0.70833333333333337</v>
      </c>
      <c r="T174" s="154">
        <f>INDEX(T158:T173,COUNTA(T158:T173))</f>
        <v>0.91249999999999998</v>
      </c>
      <c r="U174" s="155"/>
      <c r="V174" s="181"/>
      <c r="W174" s="105"/>
      <c r="X174" s="75"/>
      <c r="Y174" s="296"/>
      <c r="Z174" s="297"/>
      <c r="AA174" s="183">
        <f>M174-J174</f>
        <v>-356.00980422280782</v>
      </c>
      <c r="AB174" s="152">
        <f>M174/J174</f>
        <v>0.8921182411446037</v>
      </c>
      <c r="AC174" s="315"/>
    </row>
    <row r="175" spans="1:29" ht="15.75" customHeight="1">
      <c r="A175" s="302" t="s">
        <v>156</v>
      </c>
      <c r="B175" s="120" t="s">
        <v>118</v>
      </c>
      <c r="C175" s="306" t="s">
        <v>157</v>
      </c>
      <c r="D175" s="307"/>
      <c r="E175" s="162">
        <v>14.03</v>
      </c>
      <c r="F175" s="103">
        <v>1447</v>
      </c>
      <c r="G175" s="163">
        <f t="shared" ref="G175:G178" si="46">E175*F175</f>
        <v>20301.41</v>
      </c>
      <c r="H175" s="164">
        <v>2</v>
      </c>
      <c r="I175" s="165">
        <v>3</v>
      </c>
      <c r="J175" s="166">
        <v>3000</v>
      </c>
      <c r="K175" s="167">
        <f>J175/I175</f>
        <v>1000</v>
      </c>
      <c r="L175" s="168">
        <v>3</v>
      </c>
      <c r="M175" s="166">
        <f>F175/V175*60</f>
        <v>2681.0087493566652</v>
      </c>
      <c r="N175" s="167">
        <f>M175/L175</f>
        <v>893.66958311888845</v>
      </c>
      <c r="O175" s="169">
        <f>L175-I175</f>
        <v>0</v>
      </c>
      <c r="P175" s="170">
        <f>N175-K175</f>
        <v>-106.33041688111155</v>
      </c>
      <c r="Q175" s="171">
        <f>N175/K175</f>
        <v>0.89366958311888844</v>
      </c>
      <c r="R175" s="308">
        <f>Q191</f>
        <v>0.88553272176467812</v>
      </c>
      <c r="S175" s="172">
        <v>0.70833333333333337</v>
      </c>
      <c r="T175" s="173">
        <v>0.7308217592592593</v>
      </c>
      <c r="U175" s="174"/>
      <c r="V175" s="175">
        <v>32.383333333333333</v>
      </c>
      <c r="W175" s="176"/>
      <c r="X175" s="177"/>
      <c r="Y175" s="311"/>
      <c r="Z175" s="312"/>
      <c r="AA175" s="121">
        <f>M175-J175</f>
        <v>-318.99125064333475</v>
      </c>
      <c r="AB175" s="171">
        <f>M175/J175</f>
        <v>0.89366958311888844</v>
      </c>
      <c r="AC175" s="313">
        <f>AB191</f>
        <v>0.88553272176467823</v>
      </c>
    </row>
    <row r="176" spans="1:29" ht="15.75" customHeight="1">
      <c r="A176" s="303"/>
      <c r="B176" s="106" t="s">
        <v>118</v>
      </c>
      <c r="C176" s="298" t="s">
        <v>158</v>
      </c>
      <c r="D176" s="299"/>
      <c r="E176" s="107">
        <v>18.18</v>
      </c>
      <c r="F176" s="108">
        <v>1985</v>
      </c>
      <c r="G176" s="109">
        <f t="shared" si="46"/>
        <v>36087.300000000003</v>
      </c>
      <c r="H176" s="26"/>
      <c r="I176" s="110">
        <v>4</v>
      </c>
      <c r="J176" s="111">
        <v>3000</v>
      </c>
      <c r="K176" s="112">
        <f t="shared" si="42"/>
        <v>750</v>
      </c>
      <c r="L176" s="113">
        <v>4</v>
      </c>
      <c r="M176" s="111">
        <f>F176/V176*60</f>
        <v>2682.4324324324384</v>
      </c>
      <c r="N176" s="112">
        <f>M176/L176</f>
        <v>670.6081081081096</v>
      </c>
      <c r="O176" s="114">
        <f>L176-I176</f>
        <v>0</v>
      </c>
      <c r="P176" s="115">
        <f>N176-K176</f>
        <v>-79.391891891890396</v>
      </c>
      <c r="Q176" s="116">
        <f>N176/K176</f>
        <v>0.89414414414414611</v>
      </c>
      <c r="R176" s="309"/>
      <c r="S176" s="47">
        <v>0.74097222222222225</v>
      </c>
      <c r="T176" s="48">
        <v>0.77180555555555552</v>
      </c>
      <c r="U176" s="117">
        <v>14.61666666666666</v>
      </c>
      <c r="V176" s="118">
        <v>44.399999999999906</v>
      </c>
      <c r="W176" s="119"/>
      <c r="X176" s="123"/>
      <c r="Y176" s="300"/>
      <c r="Z176" s="301"/>
      <c r="AA176" s="124">
        <f>M176-J176</f>
        <v>-317.56756756756158</v>
      </c>
      <c r="AB176" s="116">
        <f>M176/J176</f>
        <v>0.89414414414414611</v>
      </c>
      <c r="AC176" s="314"/>
    </row>
    <row r="177" spans="1:29" ht="15.75" customHeight="1">
      <c r="A177" s="303"/>
      <c r="B177" s="106" t="s">
        <v>118</v>
      </c>
      <c r="C177" s="298" t="s">
        <v>159</v>
      </c>
      <c r="D177" s="299"/>
      <c r="E177" s="107">
        <v>14.28</v>
      </c>
      <c r="F177" s="108">
        <v>5612</v>
      </c>
      <c r="G177" s="109">
        <f t="shared" si="46"/>
        <v>80139.360000000001</v>
      </c>
      <c r="H177" s="26">
        <v>2</v>
      </c>
      <c r="I177" s="110">
        <v>3</v>
      </c>
      <c r="J177" s="111">
        <v>3600</v>
      </c>
      <c r="K177" s="112">
        <f t="shared" si="42"/>
        <v>1200</v>
      </c>
      <c r="L177" s="113">
        <v>3</v>
      </c>
      <c r="M177" s="111">
        <f>F177/V177*60</f>
        <v>3113.4535367545086</v>
      </c>
      <c r="N177" s="112">
        <f>M177/L177</f>
        <v>1037.8178455848363</v>
      </c>
      <c r="O177" s="114">
        <f>L177-I177</f>
        <v>0</v>
      </c>
      <c r="P177" s="115">
        <f>N177-K177</f>
        <v>-162.18215441516372</v>
      </c>
      <c r="Q177" s="116">
        <f>N177/K177</f>
        <v>0.86484820465403023</v>
      </c>
      <c r="R177" s="309"/>
      <c r="S177" s="47">
        <v>0.78194444444444444</v>
      </c>
      <c r="T177" s="48">
        <v>0.85704861111111108</v>
      </c>
      <c r="U177" s="117">
        <v>14.600000000000044</v>
      </c>
      <c r="V177" s="118">
        <v>108.14999999999996</v>
      </c>
      <c r="W177" s="119">
        <v>0.85704861111111108</v>
      </c>
      <c r="X177" s="123">
        <v>0.91041666666666665</v>
      </c>
      <c r="Y177" s="300"/>
      <c r="Z177" s="301"/>
      <c r="AA177" s="124">
        <f>M177-J177</f>
        <v>-486.5464632454914</v>
      </c>
      <c r="AB177" s="116">
        <f>M177/J177</f>
        <v>0.86484820465403012</v>
      </c>
      <c r="AC177" s="314"/>
    </row>
    <row r="178" spans="1:29" ht="15.75" customHeight="1">
      <c r="A178" s="303"/>
      <c r="B178" s="106" t="s">
        <v>118</v>
      </c>
      <c r="C178" s="298" t="s">
        <v>157</v>
      </c>
      <c r="D178" s="299"/>
      <c r="E178" s="107">
        <v>14.03</v>
      </c>
      <c r="F178" s="108">
        <v>6813</v>
      </c>
      <c r="G178" s="109">
        <f t="shared" si="46"/>
        <v>95586.39</v>
      </c>
      <c r="H178" s="26"/>
      <c r="I178" s="110">
        <v>3</v>
      </c>
      <c r="J178" s="111">
        <v>3000</v>
      </c>
      <c r="K178" s="112">
        <f t="shared" si="42"/>
        <v>1000</v>
      </c>
      <c r="L178" s="113">
        <v>3</v>
      </c>
      <c r="M178" s="111">
        <f>F178/V178*60</f>
        <v>2680.8175756913342</v>
      </c>
      <c r="N178" s="112">
        <f>M178/L178</f>
        <v>893.60585856377804</v>
      </c>
      <c r="O178" s="114">
        <f>L178-I178</f>
        <v>0</v>
      </c>
      <c r="P178" s="115">
        <f>N178-K178</f>
        <v>-106.39414143622196</v>
      </c>
      <c r="Q178" s="116">
        <f>N178/K178</f>
        <v>0.89360585856377805</v>
      </c>
      <c r="R178" s="309"/>
      <c r="S178" s="47">
        <v>0.91041666666666665</v>
      </c>
      <c r="T178" s="48">
        <v>1.0163078703703703</v>
      </c>
      <c r="U178" s="117">
        <v>76.850000000000023</v>
      </c>
      <c r="V178" s="118">
        <v>152.48333333333323</v>
      </c>
      <c r="W178" s="119"/>
      <c r="X178" s="123"/>
      <c r="Y178" s="300"/>
      <c r="Z178" s="301"/>
      <c r="AA178" s="124">
        <f>M178-J178</f>
        <v>-319.18242430866576</v>
      </c>
      <c r="AB178" s="116">
        <f>M178/J178</f>
        <v>0.89360585856377805</v>
      </c>
      <c r="AC178" s="314"/>
    </row>
    <row r="179" spans="1:29" ht="15.75" customHeight="1">
      <c r="A179" s="304"/>
      <c r="B179" s="106"/>
      <c r="C179" s="298"/>
      <c r="D179" s="299"/>
      <c r="E179" s="107"/>
      <c r="F179" s="108"/>
      <c r="G179" s="109"/>
      <c r="H179" s="13"/>
      <c r="I179" s="110"/>
      <c r="J179" s="111"/>
      <c r="K179" s="112"/>
      <c r="L179" s="126"/>
      <c r="M179" s="111"/>
      <c r="N179" s="112"/>
      <c r="O179" s="114"/>
      <c r="P179" s="115"/>
      <c r="Q179" s="116"/>
      <c r="R179" s="309"/>
      <c r="S179" s="47"/>
      <c r="T179" s="48"/>
      <c r="U179" s="117"/>
      <c r="V179" s="118"/>
      <c r="W179" s="119"/>
      <c r="X179" s="123"/>
      <c r="Y179" s="300"/>
      <c r="Z179" s="301"/>
      <c r="AA179" s="124"/>
      <c r="AB179" s="116"/>
      <c r="AC179" s="314"/>
    </row>
    <row r="180" spans="1:29" ht="15.75" customHeight="1">
      <c r="A180" s="304"/>
      <c r="B180" s="106"/>
      <c r="C180" s="298"/>
      <c r="D180" s="299"/>
      <c r="E180" s="107"/>
      <c r="F180" s="108"/>
      <c r="G180" s="129"/>
      <c r="H180" s="130"/>
      <c r="I180" s="110"/>
      <c r="J180" s="111"/>
      <c r="K180" s="112"/>
      <c r="L180" s="113"/>
      <c r="M180" s="111"/>
      <c r="N180" s="112"/>
      <c r="O180" s="114"/>
      <c r="P180" s="115"/>
      <c r="Q180" s="116"/>
      <c r="R180" s="309"/>
      <c r="S180" s="47"/>
      <c r="T180" s="48"/>
      <c r="U180" s="117"/>
      <c r="V180" s="118"/>
      <c r="W180" s="119"/>
      <c r="X180" s="123"/>
      <c r="Y180" s="300"/>
      <c r="Z180" s="301"/>
      <c r="AA180" s="124"/>
      <c r="AB180" s="116"/>
      <c r="AC180" s="314"/>
    </row>
    <row r="181" spans="1:29" ht="15.75" customHeight="1">
      <c r="A181" s="304"/>
      <c r="B181" s="106"/>
      <c r="C181" s="298"/>
      <c r="D181" s="299"/>
      <c r="E181" s="107"/>
      <c r="F181" s="108"/>
      <c r="G181" s="129"/>
      <c r="H181" s="68"/>
      <c r="I181" s="110"/>
      <c r="J181" s="111"/>
      <c r="K181" s="112"/>
      <c r="L181" s="126"/>
      <c r="M181" s="111"/>
      <c r="N181" s="112"/>
      <c r="O181" s="131"/>
      <c r="P181" s="132"/>
      <c r="Q181" s="133"/>
      <c r="R181" s="309"/>
      <c r="S181" s="47"/>
      <c r="T181" s="48"/>
      <c r="U181" s="117"/>
      <c r="V181" s="118"/>
      <c r="W181" s="119"/>
      <c r="X181" s="123"/>
      <c r="Y181" s="300"/>
      <c r="Z181" s="301"/>
      <c r="AA181" s="124"/>
      <c r="AB181" s="116"/>
      <c r="AC181" s="314"/>
    </row>
    <row r="182" spans="1:29" ht="15.75" customHeight="1">
      <c r="A182" s="304"/>
      <c r="B182" s="106"/>
      <c r="C182" s="298"/>
      <c r="D182" s="299"/>
      <c r="E182" s="107"/>
      <c r="F182" s="108"/>
      <c r="G182" s="129"/>
      <c r="H182" s="68"/>
      <c r="I182" s="110"/>
      <c r="J182" s="111"/>
      <c r="K182" s="112"/>
      <c r="L182" s="126"/>
      <c r="M182" s="111"/>
      <c r="N182" s="112"/>
      <c r="O182" s="131"/>
      <c r="P182" s="132"/>
      <c r="Q182" s="133"/>
      <c r="R182" s="309"/>
      <c r="S182" s="47"/>
      <c r="T182" s="48"/>
      <c r="U182" s="117"/>
      <c r="V182" s="118"/>
      <c r="W182" s="119"/>
      <c r="X182" s="123"/>
      <c r="Y182" s="300"/>
      <c r="Z182" s="301"/>
      <c r="AA182" s="124"/>
      <c r="AB182" s="116"/>
      <c r="AC182" s="314"/>
    </row>
    <row r="183" spans="1:29" ht="15.75" customHeight="1">
      <c r="A183" s="304"/>
      <c r="B183" s="106"/>
      <c r="C183" s="298"/>
      <c r="D183" s="299"/>
      <c r="E183" s="107"/>
      <c r="F183" s="108"/>
      <c r="G183" s="129"/>
      <c r="H183" s="68"/>
      <c r="I183" s="110"/>
      <c r="J183" s="111"/>
      <c r="K183" s="112"/>
      <c r="L183" s="126"/>
      <c r="M183" s="111"/>
      <c r="N183" s="112"/>
      <c r="O183" s="131"/>
      <c r="P183" s="132"/>
      <c r="Q183" s="133"/>
      <c r="R183" s="309"/>
      <c r="S183" s="47"/>
      <c r="T183" s="48"/>
      <c r="U183" s="117"/>
      <c r="V183" s="118"/>
      <c r="W183" s="119"/>
      <c r="X183" s="123"/>
      <c r="Y183" s="300"/>
      <c r="Z183" s="301"/>
      <c r="AA183" s="124"/>
      <c r="AB183" s="116"/>
      <c r="AC183" s="314"/>
    </row>
    <row r="184" spans="1:29" ht="15.75" customHeight="1">
      <c r="A184" s="304"/>
      <c r="B184" s="106"/>
      <c r="C184" s="298"/>
      <c r="D184" s="299"/>
      <c r="E184" s="107"/>
      <c r="F184" s="108"/>
      <c r="G184" s="129"/>
      <c r="H184" s="68"/>
      <c r="I184" s="110"/>
      <c r="J184" s="111"/>
      <c r="K184" s="112"/>
      <c r="L184" s="126"/>
      <c r="M184" s="111"/>
      <c r="N184" s="112"/>
      <c r="O184" s="131"/>
      <c r="P184" s="132"/>
      <c r="Q184" s="133"/>
      <c r="R184" s="309"/>
      <c r="S184" s="47"/>
      <c r="T184" s="48"/>
      <c r="U184" s="117"/>
      <c r="V184" s="118"/>
      <c r="W184" s="119"/>
      <c r="X184" s="123"/>
      <c r="Y184" s="300"/>
      <c r="Z184" s="301"/>
      <c r="AA184" s="124"/>
      <c r="AB184" s="116"/>
      <c r="AC184" s="314"/>
    </row>
    <row r="185" spans="1:29" ht="15.75" customHeight="1">
      <c r="A185" s="304"/>
      <c r="B185" s="106"/>
      <c r="C185" s="298"/>
      <c r="D185" s="299"/>
      <c r="E185" s="107"/>
      <c r="F185" s="108"/>
      <c r="G185" s="129"/>
      <c r="H185" s="68"/>
      <c r="I185" s="110"/>
      <c r="J185" s="111"/>
      <c r="K185" s="112"/>
      <c r="L185" s="126"/>
      <c r="M185" s="111"/>
      <c r="N185" s="112"/>
      <c r="O185" s="131"/>
      <c r="P185" s="132"/>
      <c r="Q185" s="133"/>
      <c r="R185" s="309"/>
      <c r="S185" s="47"/>
      <c r="T185" s="48"/>
      <c r="U185" s="117"/>
      <c r="V185" s="118"/>
      <c r="W185" s="134"/>
      <c r="X185" s="135"/>
      <c r="Y185" s="300"/>
      <c r="Z185" s="301"/>
      <c r="AA185" s="124"/>
      <c r="AB185" s="116"/>
      <c r="AC185" s="314"/>
    </row>
    <row r="186" spans="1:29" ht="15.75" customHeight="1">
      <c r="A186" s="304"/>
      <c r="B186" s="106"/>
      <c r="C186" s="298"/>
      <c r="D186" s="299"/>
      <c r="E186" s="107"/>
      <c r="F186" s="108"/>
      <c r="G186" s="129"/>
      <c r="H186" s="68"/>
      <c r="I186" s="110"/>
      <c r="J186" s="111"/>
      <c r="K186" s="112"/>
      <c r="L186" s="126"/>
      <c r="M186" s="111"/>
      <c r="N186" s="112"/>
      <c r="O186" s="131"/>
      <c r="P186" s="132"/>
      <c r="Q186" s="133"/>
      <c r="R186" s="309"/>
      <c r="S186" s="47"/>
      <c r="T186" s="48"/>
      <c r="U186" s="117"/>
      <c r="V186" s="118"/>
      <c r="W186" s="134"/>
      <c r="X186" s="135"/>
      <c r="Y186" s="300"/>
      <c r="Z186" s="301"/>
      <c r="AA186" s="124"/>
      <c r="AB186" s="116"/>
      <c r="AC186" s="314"/>
    </row>
    <row r="187" spans="1:29" ht="15.75" customHeight="1">
      <c r="A187" s="304"/>
      <c r="B187" s="106"/>
      <c r="C187" s="298"/>
      <c r="D187" s="299"/>
      <c r="E187" s="107"/>
      <c r="F187" s="108"/>
      <c r="G187" s="129"/>
      <c r="H187" s="68"/>
      <c r="I187" s="110"/>
      <c r="J187" s="111"/>
      <c r="K187" s="112"/>
      <c r="L187" s="126"/>
      <c r="M187" s="111"/>
      <c r="N187" s="112"/>
      <c r="O187" s="131"/>
      <c r="P187" s="132"/>
      <c r="Q187" s="133"/>
      <c r="R187" s="309"/>
      <c r="S187" s="47"/>
      <c r="T187" s="48"/>
      <c r="U187" s="117"/>
      <c r="V187" s="118"/>
      <c r="W187" s="134"/>
      <c r="X187" s="135"/>
      <c r="Y187" s="300"/>
      <c r="Z187" s="301"/>
      <c r="AA187" s="124"/>
      <c r="AB187" s="116"/>
      <c r="AC187" s="314"/>
    </row>
    <row r="188" spans="1:29" ht="15.75" customHeight="1">
      <c r="A188" s="304"/>
      <c r="B188" s="106"/>
      <c r="C188" s="298"/>
      <c r="D188" s="299"/>
      <c r="E188" s="107"/>
      <c r="F188" s="108"/>
      <c r="G188" s="129"/>
      <c r="H188" s="68"/>
      <c r="I188" s="110"/>
      <c r="J188" s="111"/>
      <c r="K188" s="112"/>
      <c r="L188" s="126"/>
      <c r="M188" s="111"/>
      <c r="N188" s="112"/>
      <c r="O188" s="131"/>
      <c r="P188" s="132"/>
      <c r="Q188" s="133"/>
      <c r="R188" s="309"/>
      <c r="S188" s="47"/>
      <c r="T188" s="48"/>
      <c r="U188" s="117"/>
      <c r="V188" s="118"/>
      <c r="W188" s="134"/>
      <c r="X188" s="135"/>
      <c r="Y188" s="300"/>
      <c r="Z188" s="301"/>
      <c r="AA188" s="124"/>
      <c r="AB188" s="116"/>
      <c r="AC188" s="314"/>
    </row>
    <row r="189" spans="1:29" ht="15.75" customHeight="1">
      <c r="A189" s="304"/>
      <c r="B189" s="106"/>
      <c r="C189" s="298"/>
      <c r="D189" s="299"/>
      <c r="E189" s="107"/>
      <c r="F189" s="108"/>
      <c r="G189" s="129"/>
      <c r="H189" s="68"/>
      <c r="I189" s="110"/>
      <c r="J189" s="111"/>
      <c r="K189" s="112"/>
      <c r="L189" s="126"/>
      <c r="M189" s="111"/>
      <c r="N189" s="112"/>
      <c r="O189" s="131"/>
      <c r="P189" s="132"/>
      <c r="Q189" s="133"/>
      <c r="R189" s="309"/>
      <c r="S189" s="47"/>
      <c r="T189" s="48"/>
      <c r="U189" s="117"/>
      <c r="V189" s="118"/>
      <c r="W189" s="134"/>
      <c r="X189" s="135"/>
      <c r="Y189" s="300"/>
      <c r="Z189" s="301"/>
      <c r="AA189" s="124"/>
      <c r="AB189" s="116"/>
      <c r="AC189" s="314"/>
    </row>
    <row r="190" spans="1:29" ht="15.75" customHeight="1">
      <c r="A190" s="304"/>
      <c r="B190" s="106"/>
      <c r="C190" s="298"/>
      <c r="D190" s="299"/>
      <c r="E190" s="185"/>
      <c r="F190" s="108"/>
      <c r="G190" s="139"/>
      <c r="H190" s="68"/>
      <c r="I190" s="110"/>
      <c r="J190" s="111"/>
      <c r="K190" s="112"/>
      <c r="L190" s="126"/>
      <c r="M190" s="111"/>
      <c r="N190" s="112"/>
      <c r="O190" s="131"/>
      <c r="P190" s="132"/>
      <c r="Q190" s="133"/>
      <c r="R190" s="309"/>
      <c r="S190" s="127"/>
      <c r="T190" s="128"/>
      <c r="U190" s="140"/>
      <c r="V190" s="141"/>
      <c r="W190" s="134"/>
      <c r="X190" s="135"/>
      <c r="Y190" s="300"/>
      <c r="Z190" s="301"/>
      <c r="AA190" s="180"/>
      <c r="AB190" s="133"/>
      <c r="AC190" s="314"/>
    </row>
    <row r="191" spans="1:29" ht="15.75" customHeight="1" thickBot="1">
      <c r="A191" s="305"/>
      <c r="B191" s="144" t="s">
        <v>124</v>
      </c>
      <c r="C191" s="295"/>
      <c r="D191" s="295"/>
      <c r="E191" s="145"/>
      <c r="F191" s="105"/>
      <c r="G191" s="146"/>
      <c r="H191" s="75"/>
      <c r="I191" s="147">
        <f t="shared" ref="I191:J191" si="47">AVERAGE(I175:I190)</f>
        <v>3.25</v>
      </c>
      <c r="J191" s="148">
        <f t="shared" si="47"/>
        <v>3150</v>
      </c>
      <c r="K191" s="149">
        <f t="shared" ref="K191" si="48">J191/I191</f>
        <v>969.23076923076928</v>
      </c>
      <c r="L191" s="147">
        <f t="shared" ref="L191:M191" si="49">AVERAGE(L175:L190)</f>
        <v>3.25</v>
      </c>
      <c r="M191" s="148">
        <f t="shared" si="49"/>
        <v>2789.4280735587363</v>
      </c>
      <c r="N191" s="149">
        <f t="shared" ref="N191:N197" si="50">M191/L191</f>
        <v>858.28556109499573</v>
      </c>
      <c r="O191" s="150">
        <f t="shared" ref="O191:O197" si="51">L191-I191</f>
        <v>0</v>
      </c>
      <c r="P191" s="151">
        <f t="shared" ref="P191:P197" si="52">N191-K191</f>
        <v>-110.94520813577356</v>
      </c>
      <c r="Q191" s="152">
        <f t="shared" ref="Q191:Q197" si="53">N191/K191</f>
        <v>0.88553272176467812</v>
      </c>
      <c r="R191" s="310"/>
      <c r="S191" s="153">
        <f>S175</f>
        <v>0.70833333333333337</v>
      </c>
      <c r="T191" s="154">
        <f>INDEX(T175:T190,COUNTA(T175:T190))</f>
        <v>1.0163078703703703</v>
      </c>
      <c r="U191" s="155"/>
      <c r="V191" s="181"/>
      <c r="W191" s="105"/>
      <c r="X191" s="75"/>
      <c r="Y191" s="296"/>
      <c r="Z191" s="297"/>
      <c r="AA191" s="183">
        <f t="shared" ref="AA191:AA197" si="54">M191-J191</f>
        <v>-360.57192644126371</v>
      </c>
      <c r="AB191" s="152">
        <f t="shared" ref="AB191:AB197" si="55">M191/J191</f>
        <v>0.88553272176467823</v>
      </c>
      <c r="AC191" s="315"/>
    </row>
    <row r="192" spans="1:29" ht="15.75" customHeight="1">
      <c r="A192" s="316" t="s">
        <v>160</v>
      </c>
      <c r="B192" s="120" t="s">
        <v>118</v>
      </c>
      <c r="C192" s="306" t="s">
        <v>164</v>
      </c>
      <c r="D192" s="307"/>
      <c r="E192" s="162">
        <v>18.18</v>
      </c>
      <c r="F192" s="103">
        <v>1565</v>
      </c>
      <c r="G192" s="163">
        <f t="shared" ref="G192:G197" si="56">E192*F192</f>
        <v>28451.7</v>
      </c>
      <c r="H192" s="164">
        <v>2</v>
      </c>
      <c r="I192" s="165">
        <v>3</v>
      </c>
      <c r="J192" s="166">
        <v>3600</v>
      </c>
      <c r="K192" s="167">
        <f>J192/I192</f>
        <v>1200</v>
      </c>
      <c r="L192" s="168">
        <v>3</v>
      </c>
      <c r="M192" s="166">
        <f t="shared" ref="M192:M197" si="57">F192/V192*60</f>
        <v>3116.1504424778796</v>
      </c>
      <c r="N192" s="167">
        <f t="shared" si="50"/>
        <v>1038.7168141592931</v>
      </c>
      <c r="O192" s="169">
        <f t="shared" si="51"/>
        <v>0</v>
      </c>
      <c r="P192" s="170">
        <f t="shared" si="52"/>
        <v>-161.28318584070689</v>
      </c>
      <c r="Q192" s="171">
        <f t="shared" si="53"/>
        <v>0.86559734513274422</v>
      </c>
      <c r="R192" s="308">
        <f>Q208</f>
        <v>0.87128706477834228</v>
      </c>
      <c r="S192" s="172">
        <v>0.70833333333333337</v>
      </c>
      <c r="T192" s="173">
        <v>0.72925925925925927</v>
      </c>
      <c r="U192" s="174"/>
      <c r="V192" s="175">
        <v>30.133333333333301</v>
      </c>
      <c r="W192" s="173"/>
      <c r="X192" s="184"/>
      <c r="Y192" s="311"/>
      <c r="Z192" s="312"/>
      <c r="AA192" s="186">
        <f t="shared" si="54"/>
        <v>-483.84955752212045</v>
      </c>
      <c r="AB192" s="171">
        <f t="shared" si="55"/>
        <v>0.86559734513274433</v>
      </c>
      <c r="AC192" s="313">
        <f>AB208</f>
        <v>0.87128706477834239</v>
      </c>
    </row>
    <row r="193" spans="1:29" ht="15.75" customHeight="1">
      <c r="A193" s="317"/>
      <c r="B193" s="106" t="s">
        <v>118</v>
      </c>
      <c r="C193" s="298" t="s">
        <v>161</v>
      </c>
      <c r="D193" s="299"/>
      <c r="E193" s="107">
        <v>18.18</v>
      </c>
      <c r="F193" s="108">
        <v>1524</v>
      </c>
      <c r="G193" s="109">
        <f t="shared" si="56"/>
        <v>27706.32</v>
      </c>
      <c r="H193" s="26"/>
      <c r="I193" s="110">
        <v>3</v>
      </c>
      <c r="J193" s="111">
        <v>3600</v>
      </c>
      <c r="K193" s="112">
        <f t="shared" si="42"/>
        <v>1200</v>
      </c>
      <c r="L193" s="113">
        <v>3</v>
      </c>
      <c r="M193" s="111">
        <f t="shared" si="57"/>
        <v>3113.7343927355382</v>
      </c>
      <c r="N193" s="112">
        <f t="shared" si="50"/>
        <v>1037.9114642451793</v>
      </c>
      <c r="O193" s="114">
        <f t="shared" si="51"/>
        <v>0</v>
      </c>
      <c r="P193" s="115">
        <f t="shared" si="52"/>
        <v>-162.08853575482067</v>
      </c>
      <c r="Q193" s="116">
        <f t="shared" si="53"/>
        <v>0.86492622020431609</v>
      </c>
      <c r="R193" s="309"/>
      <c r="S193" s="47">
        <v>0.73958333333333337</v>
      </c>
      <c r="T193" s="48">
        <v>0.75997685185185182</v>
      </c>
      <c r="U193" s="117">
        <v>14.866666666666699</v>
      </c>
      <c r="V193" s="118">
        <v>29.366666666666568</v>
      </c>
      <c r="W193" s="119"/>
      <c r="X193" s="13"/>
      <c r="Y193" s="300"/>
      <c r="Z193" s="301"/>
      <c r="AA193" s="187">
        <f t="shared" si="54"/>
        <v>-486.26560726446178</v>
      </c>
      <c r="AB193" s="116">
        <f t="shared" si="55"/>
        <v>0.8649262202043162</v>
      </c>
      <c r="AC193" s="314"/>
    </row>
    <row r="194" spans="1:29" ht="15.75" customHeight="1">
      <c r="A194" s="317"/>
      <c r="B194" s="106" t="s">
        <v>118</v>
      </c>
      <c r="C194" s="298" t="s">
        <v>162</v>
      </c>
      <c r="D194" s="299"/>
      <c r="E194" s="107">
        <v>24.82</v>
      </c>
      <c r="F194" s="108">
        <v>2895</v>
      </c>
      <c r="G194" s="109">
        <f t="shared" si="56"/>
        <v>71853.899999999994</v>
      </c>
      <c r="H194" s="26"/>
      <c r="I194" s="110">
        <v>4</v>
      </c>
      <c r="J194" s="111">
        <v>3300</v>
      </c>
      <c r="K194" s="112">
        <f t="shared" si="42"/>
        <v>825</v>
      </c>
      <c r="L194" s="113">
        <v>4</v>
      </c>
      <c r="M194" s="111">
        <f t="shared" si="57"/>
        <v>2920.9641255605393</v>
      </c>
      <c r="N194" s="112">
        <f t="shared" si="50"/>
        <v>730.24103139013482</v>
      </c>
      <c r="O194" s="114">
        <f t="shared" si="51"/>
        <v>0</v>
      </c>
      <c r="P194" s="115">
        <f t="shared" si="52"/>
        <v>-94.758968609865178</v>
      </c>
      <c r="Q194" s="116">
        <f t="shared" si="53"/>
        <v>0.8851406441092543</v>
      </c>
      <c r="R194" s="309"/>
      <c r="S194" s="47">
        <v>0.77013888888888893</v>
      </c>
      <c r="T194" s="48">
        <v>0.8114351851851852</v>
      </c>
      <c r="U194" s="117">
        <v>14.633333333333436</v>
      </c>
      <c r="V194" s="118">
        <v>59.46666666666664</v>
      </c>
      <c r="W194" s="119"/>
      <c r="X194" s="13"/>
      <c r="Y194" s="300"/>
      <c r="Z194" s="301"/>
      <c r="AA194" s="187">
        <f t="shared" si="54"/>
        <v>-379.03587443946071</v>
      </c>
      <c r="AB194" s="116">
        <f t="shared" si="55"/>
        <v>0.8851406441092543</v>
      </c>
      <c r="AC194" s="314"/>
    </row>
    <row r="195" spans="1:29" ht="15.75" customHeight="1">
      <c r="A195" s="317"/>
      <c r="B195" s="106" t="s">
        <v>118</v>
      </c>
      <c r="C195" s="298" t="s">
        <v>163</v>
      </c>
      <c r="D195" s="299"/>
      <c r="E195" s="107">
        <v>25.03</v>
      </c>
      <c r="F195" s="108">
        <v>2417</v>
      </c>
      <c r="G195" s="109">
        <f t="shared" si="56"/>
        <v>60497.51</v>
      </c>
      <c r="H195" s="26"/>
      <c r="I195" s="110">
        <v>4</v>
      </c>
      <c r="J195" s="111">
        <v>3300</v>
      </c>
      <c r="K195" s="112">
        <f t="shared" si="42"/>
        <v>825</v>
      </c>
      <c r="L195" s="113">
        <v>4</v>
      </c>
      <c r="M195" s="111">
        <f t="shared" si="57"/>
        <v>2917.907444668012</v>
      </c>
      <c r="N195" s="112">
        <f t="shared" si="50"/>
        <v>729.47686116700299</v>
      </c>
      <c r="O195" s="114">
        <f t="shared" si="51"/>
        <v>0</v>
      </c>
      <c r="P195" s="115">
        <f t="shared" si="52"/>
        <v>-95.523138832997006</v>
      </c>
      <c r="Q195" s="116">
        <f t="shared" si="53"/>
        <v>0.88421437717212481</v>
      </c>
      <c r="R195" s="309"/>
      <c r="S195" s="47">
        <v>0.82173611111111111</v>
      </c>
      <c r="T195" s="48">
        <v>0.85624999999999996</v>
      </c>
      <c r="U195" s="117">
        <v>14.833333333333307</v>
      </c>
      <c r="V195" s="118">
        <v>49.699999999999932</v>
      </c>
      <c r="W195" s="119">
        <v>0.85624999999999996</v>
      </c>
      <c r="X195" s="123">
        <v>0.90995370370370365</v>
      </c>
      <c r="Y195" s="300"/>
      <c r="Z195" s="301"/>
      <c r="AA195" s="187">
        <f t="shared" si="54"/>
        <v>-382.09255533198802</v>
      </c>
      <c r="AB195" s="116">
        <f t="shared" si="55"/>
        <v>0.88421437717212481</v>
      </c>
      <c r="AC195" s="314"/>
    </row>
    <row r="196" spans="1:29" ht="15.75" customHeight="1">
      <c r="A196" s="317"/>
      <c r="B196" s="106" t="s">
        <v>118</v>
      </c>
      <c r="C196" s="298" t="s">
        <v>164</v>
      </c>
      <c r="D196" s="299"/>
      <c r="E196" s="107">
        <v>18.18</v>
      </c>
      <c r="F196" s="108">
        <v>2319</v>
      </c>
      <c r="G196" s="109">
        <f t="shared" si="56"/>
        <v>42159.42</v>
      </c>
      <c r="H196" s="13"/>
      <c r="I196" s="110">
        <v>3</v>
      </c>
      <c r="J196" s="111">
        <v>3600</v>
      </c>
      <c r="K196" s="112">
        <f t="shared" si="42"/>
        <v>1200</v>
      </c>
      <c r="L196" s="126">
        <v>3</v>
      </c>
      <c r="M196" s="111">
        <f t="shared" si="57"/>
        <v>3115.0746268656676</v>
      </c>
      <c r="N196" s="112">
        <f t="shared" si="50"/>
        <v>1038.3582089552226</v>
      </c>
      <c r="O196" s="114">
        <f t="shared" si="51"/>
        <v>0</v>
      </c>
      <c r="P196" s="115">
        <f t="shared" si="52"/>
        <v>-161.64179104477739</v>
      </c>
      <c r="Q196" s="116">
        <f t="shared" si="53"/>
        <v>0.86529850746268555</v>
      </c>
      <c r="R196" s="309"/>
      <c r="S196" s="47">
        <v>0.90995370370370365</v>
      </c>
      <c r="T196" s="48">
        <v>0.94097222222222221</v>
      </c>
      <c r="U196" s="117">
        <v>77.333333333333329</v>
      </c>
      <c r="V196" s="118">
        <v>44.666666666666721</v>
      </c>
      <c r="W196" s="119"/>
      <c r="X196" s="123"/>
      <c r="Y196" s="300"/>
      <c r="Z196" s="301"/>
      <c r="AA196" s="187">
        <f t="shared" si="54"/>
        <v>-484.9253731343324</v>
      </c>
      <c r="AB196" s="116">
        <f t="shared" si="55"/>
        <v>0.86529850746268544</v>
      </c>
      <c r="AC196" s="314"/>
    </row>
    <row r="197" spans="1:29" ht="15.75" customHeight="1">
      <c r="A197" s="317"/>
      <c r="B197" s="106" t="s">
        <v>118</v>
      </c>
      <c r="C197" s="298" t="s">
        <v>159</v>
      </c>
      <c r="D197" s="299"/>
      <c r="E197" s="107">
        <v>14.28</v>
      </c>
      <c r="F197" s="108">
        <v>4790</v>
      </c>
      <c r="G197" s="129">
        <f t="shared" si="56"/>
        <v>68401.2</v>
      </c>
      <c r="H197" s="130"/>
      <c r="I197" s="110">
        <v>3</v>
      </c>
      <c r="J197" s="111">
        <v>3600</v>
      </c>
      <c r="K197" s="112">
        <f t="shared" si="42"/>
        <v>1200</v>
      </c>
      <c r="L197" s="113">
        <v>3</v>
      </c>
      <c r="M197" s="111">
        <f t="shared" si="57"/>
        <v>3113.1973280375519</v>
      </c>
      <c r="N197" s="112">
        <f t="shared" si="50"/>
        <v>1037.732442679184</v>
      </c>
      <c r="O197" s="114">
        <f t="shared" si="51"/>
        <v>0</v>
      </c>
      <c r="P197" s="115">
        <f t="shared" si="52"/>
        <v>-162.26755732081597</v>
      </c>
      <c r="Q197" s="116">
        <f t="shared" si="53"/>
        <v>0.86477703556598673</v>
      </c>
      <c r="R197" s="309"/>
      <c r="S197" s="47">
        <v>0.95138888888888884</v>
      </c>
      <c r="T197" s="48">
        <v>1.0154976851851851</v>
      </c>
      <c r="U197" s="117">
        <v>14.999999999999947</v>
      </c>
      <c r="V197" s="118">
        <v>92.316666666666663</v>
      </c>
      <c r="W197" s="119"/>
      <c r="X197" s="50"/>
      <c r="Y197" s="300"/>
      <c r="Z197" s="301"/>
      <c r="AA197" s="187">
        <f t="shared" si="54"/>
        <v>-486.80267196244813</v>
      </c>
      <c r="AB197" s="116">
        <f t="shared" si="55"/>
        <v>0.86477703556598662</v>
      </c>
      <c r="AC197" s="314"/>
    </row>
    <row r="198" spans="1:29" ht="15.75" customHeight="1">
      <c r="A198" s="317"/>
      <c r="B198" s="106"/>
      <c r="C198" s="298"/>
      <c r="D198" s="299"/>
      <c r="E198" s="107"/>
      <c r="F198" s="108"/>
      <c r="G198" s="129"/>
      <c r="H198" s="68"/>
      <c r="I198" s="110"/>
      <c r="J198" s="111"/>
      <c r="K198" s="112"/>
      <c r="L198" s="126"/>
      <c r="M198" s="111"/>
      <c r="N198" s="112"/>
      <c r="O198" s="131"/>
      <c r="P198" s="132"/>
      <c r="Q198" s="133"/>
      <c r="R198" s="309"/>
      <c r="S198" s="47"/>
      <c r="T198" s="48"/>
      <c r="U198" s="117"/>
      <c r="V198" s="118"/>
      <c r="W198" s="119"/>
      <c r="X198" s="123"/>
      <c r="Y198" s="300"/>
      <c r="Z198" s="301"/>
      <c r="AA198" s="187"/>
      <c r="AB198" s="116"/>
      <c r="AC198" s="314"/>
    </row>
    <row r="199" spans="1:29" ht="15.75" customHeight="1">
      <c r="A199" s="317"/>
      <c r="B199" s="106"/>
      <c r="C199" s="298"/>
      <c r="D199" s="299"/>
      <c r="E199" s="107"/>
      <c r="F199" s="108"/>
      <c r="G199" s="129"/>
      <c r="H199" s="68"/>
      <c r="I199" s="110"/>
      <c r="J199" s="111"/>
      <c r="K199" s="112"/>
      <c r="L199" s="126"/>
      <c r="M199" s="111"/>
      <c r="N199" s="112"/>
      <c r="O199" s="131"/>
      <c r="P199" s="132"/>
      <c r="Q199" s="133"/>
      <c r="R199" s="309"/>
      <c r="S199" s="47"/>
      <c r="T199" s="48"/>
      <c r="U199" s="117"/>
      <c r="V199" s="118"/>
      <c r="W199" s="119"/>
      <c r="X199" s="123"/>
      <c r="Y199" s="300"/>
      <c r="Z199" s="301"/>
      <c r="AA199" s="187"/>
      <c r="AB199" s="116"/>
      <c r="AC199" s="314"/>
    </row>
    <row r="200" spans="1:29" ht="15.75" customHeight="1">
      <c r="A200" s="317"/>
      <c r="B200" s="106"/>
      <c r="C200" s="298"/>
      <c r="D200" s="299"/>
      <c r="E200" s="107"/>
      <c r="F200" s="108"/>
      <c r="G200" s="129"/>
      <c r="H200" s="68"/>
      <c r="I200" s="110"/>
      <c r="J200" s="111"/>
      <c r="K200" s="112"/>
      <c r="L200" s="126"/>
      <c r="M200" s="111"/>
      <c r="N200" s="112"/>
      <c r="O200" s="131"/>
      <c r="P200" s="132"/>
      <c r="Q200" s="133"/>
      <c r="R200" s="309"/>
      <c r="S200" s="47"/>
      <c r="T200" s="48"/>
      <c r="U200" s="117"/>
      <c r="V200" s="118"/>
      <c r="W200" s="134"/>
      <c r="X200" s="135"/>
      <c r="Y200" s="300"/>
      <c r="Z200" s="301"/>
      <c r="AA200" s="187"/>
      <c r="AB200" s="116"/>
      <c r="AC200" s="314"/>
    </row>
    <row r="201" spans="1:29" ht="15.75" customHeight="1">
      <c r="A201" s="317"/>
      <c r="B201" s="106"/>
      <c r="C201" s="298"/>
      <c r="D201" s="299"/>
      <c r="E201" s="107"/>
      <c r="F201" s="108"/>
      <c r="G201" s="129"/>
      <c r="H201" s="68"/>
      <c r="I201" s="110"/>
      <c r="J201" s="111"/>
      <c r="K201" s="112"/>
      <c r="L201" s="126"/>
      <c r="M201" s="111"/>
      <c r="N201" s="112"/>
      <c r="O201" s="131"/>
      <c r="P201" s="132"/>
      <c r="Q201" s="133"/>
      <c r="R201" s="309"/>
      <c r="S201" s="47"/>
      <c r="T201" s="48"/>
      <c r="U201" s="117"/>
      <c r="V201" s="118"/>
      <c r="W201" s="134"/>
      <c r="X201" s="135"/>
      <c r="Y201" s="300"/>
      <c r="Z201" s="301"/>
      <c r="AA201" s="187"/>
      <c r="AB201" s="116"/>
      <c r="AC201" s="314"/>
    </row>
    <row r="202" spans="1:29" ht="15.75" customHeight="1">
      <c r="A202" s="317"/>
      <c r="B202" s="106"/>
      <c r="C202" s="298"/>
      <c r="D202" s="299"/>
      <c r="E202" s="107"/>
      <c r="F202" s="108"/>
      <c r="G202" s="129"/>
      <c r="H202" s="68"/>
      <c r="I202" s="110"/>
      <c r="J202" s="111"/>
      <c r="K202" s="112"/>
      <c r="L202" s="126"/>
      <c r="M202" s="111"/>
      <c r="N202" s="112"/>
      <c r="O202" s="131"/>
      <c r="P202" s="132"/>
      <c r="Q202" s="133"/>
      <c r="R202" s="309"/>
      <c r="S202" s="47"/>
      <c r="T202" s="48"/>
      <c r="U202" s="117"/>
      <c r="V202" s="118"/>
      <c r="W202" s="134"/>
      <c r="X202" s="135"/>
      <c r="Y202" s="300"/>
      <c r="Z202" s="301"/>
      <c r="AA202" s="187"/>
      <c r="AB202" s="116"/>
      <c r="AC202" s="314"/>
    </row>
    <row r="203" spans="1:29" ht="15.75" customHeight="1">
      <c r="A203" s="317"/>
      <c r="B203" s="106"/>
      <c r="C203" s="298"/>
      <c r="D203" s="299"/>
      <c r="E203" s="107"/>
      <c r="F203" s="108"/>
      <c r="G203" s="129"/>
      <c r="H203" s="68"/>
      <c r="I203" s="110"/>
      <c r="J203" s="111"/>
      <c r="K203" s="112"/>
      <c r="L203" s="126"/>
      <c r="M203" s="111"/>
      <c r="N203" s="112"/>
      <c r="O203" s="131"/>
      <c r="P203" s="132"/>
      <c r="Q203" s="133"/>
      <c r="R203" s="309"/>
      <c r="S203" s="47"/>
      <c r="T203" s="48"/>
      <c r="U203" s="117"/>
      <c r="V203" s="118"/>
      <c r="W203" s="134"/>
      <c r="X203" s="135"/>
      <c r="Y203" s="300"/>
      <c r="Z203" s="301"/>
      <c r="AA203" s="187"/>
      <c r="AB203" s="116"/>
      <c r="AC203" s="314"/>
    </row>
    <row r="204" spans="1:29" ht="15.75" customHeight="1">
      <c r="A204" s="317"/>
      <c r="B204" s="106"/>
      <c r="C204" s="298"/>
      <c r="D204" s="299"/>
      <c r="E204" s="107"/>
      <c r="F204" s="108"/>
      <c r="G204" s="129"/>
      <c r="H204" s="68"/>
      <c r="I204" s="110"/>
      <c r="J204" s="111"/>
      <c r="K204" s="112"/>
      <c r="L204" s="126"/>
      <c r="M204" s="111"/>
      <c r="N204" s="112"/>
      <c r="O204" s="131"/>
      <c r="P204" s="132"/>
      <c r="Q204" s="133"/>
      <c r="R204" s="309"/>
      <c r="S204" s="47"/>
      <c r="T204" s="48"/>
      <c r="U204" s="117"/>
      <c r="V204" s="118"/>
      <c r="W204" s="134"/>
      <c r="X204" s="135"/>
      <c r="Y204" s="300"/>
      <c r="Z204" s="301"/>
      <c r="AA204" s="187"/>
      <c r="AB204" s="116"/>
      <c r="AC204" s="314"/>
    </row>
    <row r="205" spans="1:29" ht="15.75" customHeight="1">
      <c r="A205" s="317"/>
      <c r="B205" s="106"/>
      <c r="C205" s="298"/>
      <c r="D205" s="299"/>
      <c r="E205" s="107"/>
      <c r="F205" s="108"/>
      <c r="G205" s="129"/>
      <c r="H205" s="68"/>
      <c r="I205" s="110"/>
      <c r="J205" s="111"/>
      <c r="K205" s="112"/>
      <c r="L205" s="126"/>
      <c r="M205" s="111"/>
      <c r="N205" s="112"/>
      <c r="O205" s="131"/>
      <c r="P205" s="132"/>
      <c r="Q205" s="133"/>
      <c r="R205" s="309"/>
      <c r="S205" s="47"/>
      <c r="T205" s="48"/>
      <c r="U205" s="117"/>
      <c r="V205" s="118"/>
      <c r="W205" s="119"/>
      <c r="X205" s="123"/>
      <c r="Y205" s="300"/>
      <c r="Z205" s="301"/>
      <c r="AA205" s="187"/>
      <c r="AB205" s="116"/>
      <c r="AC205" s="314"/>
    </row>
    <row r="206" spans="1:29" ht="15.75" customHeight="1">
      <c r="A206" s="317"/>
      <c r="B206" s="106"/>
      <c r="C206" s="298"/>
      <c r="D206" s="299"/>
      <c r="E206" s="107"/>
      <c r="F206" s="108"/>
      <c r="G206" s="129"/>
      <c r="H206" s="68"/>
      <c r="I206" s="110"/>
      <c r="J206" s="111"/>
      <c r="K206" s="112"/>
      <c r="L206" s="126"/>
      <c r="M206" s="111"/>
      <c r="N206" s="112"/>
      <c r="O206" s="131"/>
      <c r="P206" s="132"/>
      <c r="Q206" s="133"/>
      <c r="R206" s="309"/>
      <c r="S206" s="47"/>
      <c r="T206" s="48"/>
      <c r="U206" s="117"/>
      <c r="V206" s="118"/>
      <c r="W206" s="134"/>
      <c r="X206" s="135"/>
      <c r="Y206" s="300"/>
      <c r="Z206" s="301"/>
      <c r="AA206" s="187"/>
      <c r="AB206" s="116"/>
      <c r="AC206" s="314"/>
    </row>
    <row r="207" spans="1:29" ht="15.75" customHeight="1">
      <c r="A207" s="317"/>
      <c r="B207" s="106"/>
      <c r="C207" s="298"/>
      <c r="D207" s="299"/>
      <c r="E207" s="185"/>
      <c r="F207" s="108"/>
      <c r="G207" s="139"/>
      <c r="H207" s="68"/>
      <c r="I207" s="110"/>
      <c r="J207" s="111"/>
      <c r="K207" s="112"/>
      <c r="L207" s="126"/>
      <c r="M207" s="111"/>
      <c r="N207" s="112"/>
      <c r="O207" s="131"/>
      <c r="P207" s="132"/>
      <c r="Q207" s="133"/>
      <c r="R207" s="309"/>
      <c r="S207" s="127"/>
      <c r="T207" s="128"/>
      <c r="U207" s="140"/>
      <c r="V207" s="141"/>
      <c r="W207" s="134"/>
      <c r="X207" s="135"/>
      <c r="Y207" s="300"/>
      <c r="Z207" s="301"/>
      <c r="AA207" s="188"/>
      <c r="AB207" s="133"/>
      <c r="AC207" s="314"/>
    </row>
    <row r="208" spans="1:29" ht="15.75" customHeight="1" thickBot="1">
      <c r="A208" s="318"/>
      <c r="B208" s="144" t="s">
        <v>124</v>
      </c>
      <c r="C208" s="295"/>
      <c r="D208" s="295"/>
      <c r="E208" s="145"/>
      <c r="F208" s="182"/>
      <c r="G208" s="146"/>
      <c r="H208" s="75"/>
      <c r="I208" s="147">
        <f t="shared" ref="I208:J208" si="58">AVERAGE(I192:I207)</f>
        <v>3.3333333333333335</v>
      </c>
      <c r="J208" s="148">
        <f t="shared" si="58"/>
        <v>3500</v>
      </c>
      <c r="K208" s="149">
        <f t="shared" ref="K208" si="59">J208/I208</f>
        <v>1050</v>
      </c>
      <c r="L208" s="147">
        <f t="shared" ref="L208:M208" si="60">AVERAGE(L192:L207)</f>
        <v>3.3333333333333335</v>
      </c>
      <c r="M208" s="148">
        <f t="shared" si="60"/>
        <v>3049.5047267241985</v>
      </c>
      <c r="N208" s="149">
        <f>M208/L208</f>
        <v>914.85141801725945</v>
      </c>
      <c r="O208" s="150">
        <f>L208-I208</f>
        <v>0</v>
      </c>
      <c r="P208" s="151">
        <f>N208-K208</f>
        <v>-135.14858198274055</v>
      </c>
      <c r="Q208" s="152">
        <f>N208/K208</f>
        <v>0.87128706477834228</v>
      </c>
      <c r="R208" s="310"/>
      <c r="S208" s="153">
        <f>S192</f>
        <v>0.70833333333333337</v>
      </c>
      <c r="T208" s="154">
        <f>INDEX(T192:T207,COUNTA(T192:T207))</f>
        <v>1.0154976851851851</v>
      </c>
      <c r="U208" s="155"/>
      <c r="V208" s="181"/>
      <c r="W208" s="182"/>
      <c r="X208" s="149"/>
      <c r="Y208" s="296"/>
      <c r="Z208" s="297"/>
      <c r="AA208" s="189">
        <f>M208-J208</f>
        <v>-450.49527327580154</v>
      </c>
      <c r="AB208" s="152">
        <f>M208/J208</f>
        <v>0.87128706477834239</v>
      </c>
      <c r="AC208" s="315"/>
    </row>
    <row r="210" spans="25:26">
      <c r="Y210" s="294" t="s">
        <v>165</v>
      </c>
      <c r="Z210" s="294"/>
    </row>
    <row r="211" spans="25:26">
      <c r="Y211" s="294" t="s">
        <v>166</v>
      </c>
      <c r="Z211" s="294"/>
    </row>
    <row r="212" spans="25:26">
      <c r="Y212" s="294" t="s">
        <v>167</v>
      </c>
      <c r="Z212" s="294"/>
    </row>
    <row r="213" spans="25:26">
      <c r="Y213" s="294" t="s">
        <v>168</v>
      </c>
      <c r="Z213" s="294"/>
    </row>
    <row r="214" spans="25:26">
      <c r="Y214" s="294" t="s">
        <v>169</v>
      </c>
      <c r="Z214" s="294"/>
    </row>
    <row r="215" spans="25:26">
      <c r="Y215" s="294" t="s">
        <v>170</v>
      </c>
      <c r="Z215" s="294"/>
    </row>
    <row r="216" spans="25:26">
      <c r="Y216" s="294" t="s">
        <v>171</v>
      </c>
      <c r="Z216" s="294"/>
    </row>
    <row r="217" spans="25:26">
      <c r="Y217" s="294" t="s">
        <v>172</v>
      </c>
      <c r="Z217" s="294"/>
    </row>
    <row r="218" spans="25:26">
      <c r="Y218" s="294" t="s">
        <v>173</v>
      </c>
      <c r="Z218" s="294"/>
    </row>
    <row r="219" spans="25:26">
      <c r="Y219" s="294" t="s">
        <v>174</v>
      </c>
      <c r="Z219" s="294"/>
    </row>
    <row r="220" spans="25:26">
      <c r="Y220" s="294" t="s">
        <v>175</v>
      </c>
      <c r="Z220" s="294"/>
    </row>
    <row r="221" spans="25:26">
      <c r="Y221" s="294" t="s">
        <v>176</v>
      </c>
      <c r="Z221" s="294"/>
    </row>
    <row r="222" spans="25:26">
      <c r="Y222" s="294" t="s">
        <v>177</v>
      </c>
      <c r="Z222" s="294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208">
    <cfRule type="cellIs" dxfId="430" priority="1" operator="greaterThan">
      <formula>0</formula>
    </cfRule>
  </conditionalFormatting>
  <conditionalFormatting sqref="P5:P208 AA5:AA208">
    <cfRule type="cellIs" dxfId="429" priority="4" operator="lessThan">
      <formula>0</formula>
    </cfRule>
  </conditionalFormatting>
  <conditionalFormatting sqref="Q5:Q208 AB5:AB208">
    <cfRule type="cellIs" dxfId="428" priority="2" operator="greaterThan">
      <formula>1</formula>
    </cfRule>
    <cfRule type="cellIs" dxfId="427" priority="3" operator="lessThan">
      <formula>0.8</formula>
    </cfRule>
  </conditionalFormatting>
  <conditionalFormatting sqref="AC5:AC23 R5:R208 AC124:AC129">
    <cfRule type="cellIs" dxfId="426" priority="5" operator="lessThan">
      <formula>0.8</formula>
    </cfRule>
  </conditionalFormatting>
  <conditionalFormatting sqref="AC29:AC37">
    <cfRule type="cellIs" dxfId="425" priority="15" operator="lessThan">
      <formula>0.8</formula>
    </cfRule>
  </conditionalFormatting>
  <conditionalFormatting sqref="AC39:AC44">
    <cfRule type="cellIs" dxfId="424" priority="14" operator="lessThan">
      <formula>0.8</formula>
    </cfRule>
  </conditionalFormatting>
  <conditionalFormatting sqref="AC56:AC61">
    <cfRule type="cellIs" dxfId="423" priority="8" operator="lessThan">
      <formula>0.8</formula>
    </cfRule>
  </conditionalFormatting>
  <conditionalFormatting sqref="AC73">
    <cfRule type="cellIs" dxfId="422" priority="13" operator="lessThan">
      <formula>0.8</formula>
    </cfRule>
  </conditionalFormatting>
  <conditionalFormatting sqref="AC90">
    <cfRule type="cellIs" dxfId="421" priority="7" operator="lessThan">
      <formula>0.8</formula>
    </cfRule>
  </conditionalFormatting>
  <conditionalFormatting sqref="AC107:AC112">
    <cfRule type="cellIs" dxfId="420" priority="6" operator="lessThan">
      <formula>0.8</formula>
    </cfRule>
  </conditionalFormatting>
  <conditionalFormatting sqref="AC141">
    <cfRule type="cellIs" dxfId="419" priority="12" operator="lessThan">
      <formula>0.8</formula>
    </cfRule>
  </conditionalFormatting>
  <conditionalFormatting sqref="AC158">
    <cfRule type="cellIs" dxfId="418" priority="11" operator="lessThan">
      <formula>0.8</formula>
    </cfRule>
  </conditionalFormatting>
  <conditionalFormatting sqref="AC175">
    <cfRule type="cellIs" dxfId="417" priority="10" operator="lessThan">
      <formula>0.8</formula>
    </cfRule>
  </conditionalFormatting>
  <conditionalFormatting sqref="AC192:AC197">
    <cfRule type="cellIs" dxfId="416" priority="9" operator="lessThan">
      <formula>0.8</formula>
    </cfRule>
  </conditionalFormatting>
  <dataValidations count="1">
    <dataValidation type="list" allowBlank="1" showInputMessage="1" showErrorMessage="1" sqref="Y5:Z208" xr:uid="{A3F941FE-0A67-42C8-9298-E024281952A0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C0CE2-4077-48F2-A203-8A4B7FB58A68}">
  <sheetPr>
    <tabColor theme="8" tint="0.59999389629810485"/>
    <pageSetUpPr fitToPage="1"/>
  </sheetPr>
  <dimension ref="A1:AK154"/>
  <sheetViews>
    <sheetView zoomScale="85" zoomScaleNormal="85" workbookViewId="0">
      <pane ySplit="4" topLeftCell="A5" activePane="bottomLeft" state="frozen"/>
      <selection pane="bottomLeft" activeCell="E29" sqref="E29"/>
      <selection activeCell="C22" sqref="B21:X38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SUM(F5:F140)</f>
        <v>61963</v>
      </c>
      <c r="E1" s="94" t="s">
        <v>4</v>
      </c>
      <c r="F1" s="95">
        <f>SUM(G5:G140)</f>
        <v>3291555.39</v>
      </c>
      <c r="G1" s="96" t="s">
        <v>85</v>
      </c>
      <c r="H1" s="97">
        <f>L21+L38+L55+L72+L89+L106+L123+L140</f>
        <v>153.98333333333332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46007</v>
      </c>
      <c r="B2" s="353"/>
      <c r="C2" s="98" t="s">
        <v>41</v>
      </c>
      <c r="D2" s="99">
        <f>AVERAGE(N21,N38,N55,N72,N89,N106,N123,N140)</f>
        <v>143.42286505280396</v>
      </c>
      <c r="E2" s="99" t="s">
        <v>92</v>
      </c>
      <c r="F2" s="100">
        <f>F1/D1</f>
        <v>53.121304488162295</v>
      </c>
      <c r="G2" s="101" t="s">
        <v>93</v>
      </c>
      <c r="H2" s="102">
        <f>COUNT(H5:H140)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SUM(Y21+Y38+Y55+Y72+Y89+Y106+Y123+Y140)</f>
        <v>0</v>
      </c>
      <c r="Z2" s="195">
        <f>SUM(Z21+Z38+Z55+Z72+Z89+Z106+Z123+Z140)</f>
        <v>0</v>
      </c>
      <c r="AA2" s="398"/>
      <c r="AB2" s="399"/>
      <c r="AC2" s="196">
        <f>SUM(AC21+AC38+AC55+AC72+AC89+AC106+AC123+AC140)</f>
        <v>0</v>
      </c>
      <c r="AD2" s="197">
        <f>SUM(AD21+AD38+AD55+AD72+AD89+AD106+AD123+AD140)</f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02" t="s">
        <v>243</v>
      </c>
      <c r="B5" s="120" t="s">
        <v>195</v>
      </c>
      <c r="C5" s="400" t="s">
        <v>196</v>
      </c>
      <c r="D5" s="401"/>
      <c r="E5" s="162">
        <v>19.7</v>
      </c>
      <c r="F5" s="103">
        <v>3711</v>
      </c>
      <c r="G5" s="163">
        <f t="shared" ref="G5:G7" si="0">E5*F5</f>
        <v>73106.7</v>
      </c>
      <c r="H5" s="164"/>
      <c r="I5" s="165">
        <v>13</v>
      </c>
      <c r="J5" s="166">
        <v>1200</v>
      </c>
      <c r="K5" s="167">
        <f>J5/I5</f>
        <v>92.307692307692307</v>
      </c>
      <c r="L5" s="168">
        <v>13</v>
      </c>
      <c r="M5" s="166">
        <f>F5/V5*60</f>
        <v>1077.8217022993142</v>
      </c>
      <c r="N5" s="167">
        <f>M5/L5</f>
        <v>82.909361715331869</v>
      </c>
      <c r="O5" s="200">
        <f>L5-I5</f>
        <v>0</v>
      </c>
      <c r="P5" s="201">
        <f>N5-K5</f>
        <v>-9.3983305923604377</v>
      </c>
      <c r="Q5" s="143">
        <f>N5/K5</f>
        <v>0.89818475191609526</v>
      </c>
      <c r="R5" s="309">
        <f>Q21</f>
        <v>0.88900096198224399</v>
      </c>
      <c r="S5" s="172">
        <v>0.25028935185185186</v>
      </c>
      <c r="T5" s="173">
        <v>0.39374999999999999</v>
      </c>
      <c r="U5" s="174"/>
      <c r="V5" s="175">
        <v>206.58333333333331</v>
      </c>
      <c r="W5" s="103"/>
      <c r="X5" s="104"/>
      <c r="Y5" s="202"/>
      <c r="Z5" s="203"/>
      <c r="AA5" s="311"/>
      <c r="AB5" s="312"/>
      <c r="AC5" s="202"/>
      <c r="AD5" s="203"/>
      <c r="AE5" s="311"/>
      <c r="AF5" s="312"/>
      <c r="AG5" s="311"/>
      <c r="AH5" s="312"/>
      <c r="AI5" s="204">
        <f>M5-J5</f>
        <v>-122.17829770068579</v>
      </c>
      <c r="AJ5" s="143">
        <f>M5/J5</f>
        <v>0.89818475191609515</v>
      </c>
      <c r="AK5" s="384">
        <f>AJ21</f>
        <v>0.8890009619822441</v>
      </c>
    </row>
    <row r="6" spans="1:37" ht="15.75" customHeight="1">
      <c r="A6" s="303"/>
      <c r="B6" s="106" t="s">
        <v>188</v>
      </c>
      <c r="C6" s="402" t="s">
        <v>189</v>
      </c>
      <c r="D6" s="403"/>
      <c r="E6" s="107">
        <v>24.07</v>
      </c>
      <c r="F6" s="108">
        <v>1365</v>
      </c>
      <c r="G6" s="109">
        <f t="shared" si="0"/>
        <v>32855.550000000003</v>
      </c>
      <c r="H6" s="26"/>
      <c r="I6" s="110">
        <v>20</v>
      </c>
      <c r="J6" s="111">
        <v>2600</v>
      </c>
      <c r="K6" s="112">
        <f t="shared" ref="K6:K7" si="1">J6/I6</f>
        <v>130</v>
      </c>
      <c r="L6" s="113">
        <v>20</v>
      </c>
      <c r="M6" s="111">
        <f>F6/V6*60</f>
        <v>2305.9596433599258</v>
      </c>
      <c r="N6" s="112">
        <f>M6/L6</f>
        <v>115.2979821679963</v>
      </c>
      <c r="O6" s="114">
        <f>L6-I6</f>
        <v>0</v>
      </c>
      <c r="P6" s="115">
        <f>N6-K6</f>
        <v>-14.702017832003705</v>
      </c>
      <c r="Q6" s="116">
        <f>N6/K6</f>
        <v>0.886907555138433</v>
      </c>
      <c r="R6" s="309"/>
      <c r="S6" s="47">
        <v>0.46283564814814815</v>
      </c>
      <c r="T6" s="48">
        <v>0.48749999999999999</v>
      </c>
      <c r="U6" s="117">
        <v>5.4333333333333567</v>
      </c>
      <c r="V6" s="118">
        <v>35.516666666666652</v>
      </c>
      <c r="W6" s="119">
        <v>0.48749999999999999</v>
      </c>
      <c r="X6" s="123">
        <v>0.52710648148148154</v>
      </c>
      <c r="Y6" s="106"/>
      <c r="Z6" s="205"/>
      <c r="AA6" s="300"/>
      <c r="AB6" s="301"/>
      <c r="AC6" s="106"/>
      <c r="AD6" s="205"/>
      <c r="AE6" s="300"/>
      <c r="AF6" s="301"/>
      <c r="AG6" s="300"/>
      <c r="AH6" s="301"/>
      <c r="AI6" s="124">
        <f>M6-J6</f>
        <v>-294.04035664007415</v>
      </c>
      <c r="AJ6" s="116">
        <f>M6/J6</f>
        <v>0.886907555138433</v>
      </c>
      <c r="AK6" s="380"/>
    </row>
    <row r="7" spans="1:37" ht="15.75" customHeight="1">
      <c r="A7" s="303"/>
      <c r="B7" s="106" t="s">
        <v>188</v>
      </c>
      <c r="C7" s="402" t="s">
        <v>190</v>
      </c>
      <c r="D7" s="403"/>
      <c r="E7" s="107">
        <v>29.97</v>
      </c>
      <c r="F7" s="108">
        <v>2881</v>
      </c>
      <c r="G7" s="109">
        <f t="shared" si="0"/>
        <v>86343.569999999992</v>
      </c>
      <c r="H7" s="13"/>
      <c r="I7" s="110">
        <v>20</v>
      </c>
      <c r="J7" s="111">
        <v>2600</v>
      </c>
      <c r="K7" s="112">
        <f t="shared" si="1"/>
        <v>130</v>
      </c>
      <c r="L7" s="126">
        <v>20</v>
      </c>
      <c r="M7" s="111">
        <f>F7/V7*60</f>
        <v>2305.8248110271229</v>
      </c>
      <c r="N7" s="112">
        <f>M7/L7</f>
        <v>115.29124055135614</v>
      </c>
      <c r="O7" s="114">
        <f>L7-I7</f>
        <v>0</v>
      </c>
      <c r="P7" s="115">
        <f>N7-K7</f>
        <v>-14.70875944864386</v>
      </c>
      <c r="Q7" s="116">
        <f>N7/K7</f>
        <v>0.8868556965488934</v>
      </c>
      <c r="R7" s="309"/>
      <c r="S7" s="47">
        <v>0.52710648148148154</v>
      </c>
      <c r="T7" s="48">
        <v>0.57916666666666672</v>
      </c>
      <c r="U7" s="117">
        <v>57.033333333333431</v>
      </c>
      <c r="V7" s="118">
        <v>74.966666666666669</v>
      </c>
      <c r="W7" s="119"/>
      <c r="X7" s="123"/>
      <c r="Y7" s="106"/>
      <c r="Z7" s="205"/>
      <c r="AA7" s="300"/>
      <c r="AB7" s="301"/>
      <c r="AC7" s="106"/>
      <c r="AD7" s="205"/>
      <c r="AE7" s="300"/>
      <c r="AF7" s="301"/>
      <c r="AG7" s="300"/>
      <c r="AH7" s="301"/>
      <c r="AI7" s="124">
        <f>M7-J7</f>
        <v>-294.17518897287709</v>
      </c>
      <c r="AJ7" s="116">
        <f>M7/J7</f>
        <v>0.8868556965488934</v>
      </c>
      <c r="AK7" s="380"/>
    </row>
    <row r="8" spans="1:37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127"/>
      <c r="T8" s="128"/>
      <c r="U8" s="117"/>
      <c r="V8" s="118"/>
      <c r="W8" s="119"/>
      <c r="X8" s="123"/>
      <c r="Y8" s="106"/>
      <c r="Z8" s="205"/>
      <c r="AA8" s="300"/>
      <c r="AB8" s="301"/>
      <c r="AC8" s="106"/>
      <c r="AD8" s="205"/>
      <c r="AE8" s="300"/>
      <c r="AF8" s="301"/>
      <c r="AG8" s="300"/>
      <c r="AH8" s="301"/>
      <c r="AI8" s="124"/>
      <c r="AJ8" s="116"/>
      <c r="AK8" s="380"/>
    </row>
    <row r="9" spans="1:37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106"/>
      <c r="Z9" s="205"/>
      <c r="AA9" s="300"/>
      <c r="AB9" s="301"/>
      <c r="AC9" s="106"/>
      <c r="AD9" s="205"/>
      <c r="AE9" s="300"/>
      <c r="AF9" s="301"/>
      <c r="AG9" s="300"/>
      <c r="AH9" s="301"/>
      <c r="AI9" s="124"/>
      <c r="AJ9" s="116"/>
      <c r="AK9" s="380"/>
    </row>
    <row r="10" spans="1:37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106"/>
      <c r="Z10" s="205"/>
      <c r="AA10" s="300"/>
      <c r="AB10" s="301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106"/>
      <c r="Z11" s="205"/>
      <c r="AA11" s="300"/>
      <c r="AB11" s="301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106"/>
      <c r="Z12" s="205"/>
      <c r="AA12" s="300"/>
      <c r="AB12" s="301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106"/>
      <c r="Z13" s="205"/>
      <c r="AA13" s="300"/>
      <c r="AB13" s="301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106"/>
      <c r="Z14" s="205"/>
      <c r="AA14" s="300"/>
      <c r="AB14" s="301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106"/>
      <c r="Z15" s="205"/>
      <c r="AA15" s="300"/>
      <c r="AB15" s="301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106"/>
      <c r="Z16" s="205"/>
      <c r="AA16" s="300"/>
      <c r="AB16" s="301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106"/>
      <c r="Z17" s="205"/>
      <c r="AA17" s="300"/>
      <c r="AB17" s="301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106"/>
      <c r="Z18" s="205"/>
      <c r="AA18" s="300"/>
      <c r="AB18" s="301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106"/>
      <c r="Z19" s="205"/>
      <c r="AA19" s="300"/>
      <c r="AB19" s="301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106"/>
      <c r="Z20" s="205"/>
      <c r="AA20" s="300"/>
      <c r="AB20" s="301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17.666666666666668</v>
      </c>
      <c r="J21" s="148">
        <f t="shared" si="2"/>
        <v>2133.3333333333335</v>
      </c>
      <c r="K21" s="149">
        <f t="shared" ref="K21" si="3">J21/I21</f>
        <v>120.75471698113208</v>
      </c>
      <c r="L21" s="147">
        <f t="shared" ref="L21:M21" si="4">AVERAGE(L5:L20)</f>
        <v>17.666666666666668</v>
      </c>
      <c r="M21" s="148">
        <f t="shared" si="4"/>
        <v>1896.5353855621208</v>
      </c>
      <c r="N21" s="149">
        <f>M21/L21</f>
        <v>107.35105956012004</v>
      </c>
      <c r="O21" s="150">
        <f>L21-I21</f>
        <v>0</v>
      </c>
      <c r="P21" s="151">
        <f>N21-K21</f>
        <v>-13.403657421012042</v>
      </c>
      <c r="Q21" s="152">
        <f>N21/K21</f>
        <v>0.88900096198224399</v>
      </c>
      <c r="R21" s="310"/>
      <c r="S21" s="153">
        <f>S5</f>
        <v>0.25028935185185186</v>
      </c>
      <c r="T21" s="154">
        <f>INDEX(T5:T20,COUNTA(T5:T20))</f>
        <v>0.57916666666666672</v>
      </c>
      <c r="U21" s="155"/>
      <c r="V21" s="155"/>
      <c r="W21" s="156"/>
      <c r="X21" s="157"/>
      <c r="Y21" s="206">
        <f>SUM(Y5:Y20)</f>
        <v>0</v>
      </c>
      <c r="Z21" s="207">
        <f>SUM(Z5:Z20)</f>
        <v>0</v>
      </c>
      <c r="AA21" s="296"/>
      <c r="AB21" s="297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223">
        <f>M21-J21</f>
        <v>-236.79794777121265</v>
      </c>
      <c r="AJ21" s="159">
        <f>M21/J21</f>
        <v>0.8890009619822441</v>
      </c>
      <c r="AK21" s="381"/>
    </row>
    <row r="22" spans="1:37" ht="15.75" customHeight="1">
      <c r="A22" s="316" t="s">
        <v>185</v>
      </c>
      <c r="B22" s="120" t="s">
        <v>186</v>
      </c>
      <c r="C22" s="383" t="s">
        <v>187</v>
      </c>
      <c r="D22" s="383"/>
      <c r="E22" s="162">
        <v>56.77</v>
      </c>
      <c r="F22" s="166">
        <v>4148</v>
      </c>
      <c r="G22" s="163">
        <f t="shared" ref="G22:G24" si="5">E22*F22</f>
        <v>235481.96000000002</v>
      </c>
      <c r="H22" s="164"/>
      <c r="I22" s="165">
        <v>25</v>
      </c>
      <c r="J22" s="166">
        <v>2000</v>
      </c>
      <c r="K22" s="167">
        <f>J22/I22</f>
        <v>80</v>
      </c>
      <c r="L22" s="168">
        <v>25</v>
      </c>
      <c r="M22" s="166">
        <f>F22/V22*60</f>
        <v>1775.1783166904431</v>
      </c>
      <c r="N22" s="167">
        <f>M22/L22</f>
        <v>71.007132667617725</v>
      </c>
      <c r="O22" s="169">
        <f>L22-I22</f>
        <v>0</v>
      </c>
      <c r="P22" s="170">
        <f>N22-K22</f>
        <v>-8.992867332382275</v>
      </c>
      <c r="Q22" s="171">
        <f>N22/K22</f>
        <v>0.88758915834522156</v>
      </c>
      <c r="R22" s="308">
        <f>Q38</f>
        <v>0.88882722770062172</v>
      </c>
      <c r="S22" s="172">
        <v>0.29166666666666669</v>
      </c>
      <c r="T22" s="173">
        <v>0.38902777777777775</v>
      </c>
      <c r="U22" s="174"/>
      <c r="V22" s="175">
        <v>140.19999999999993</v>
      </c>
      <c r="W22" s="208"/>
      <c r="X22" s="167"/>
      <c r="Y22" s="202"/>
      <c r="Z22" s="203"/>
      <c r="AA22" s="311"/>
      <c r="AB22" s="312"/>
      <c r="AC22" s="202"/>
      <c r="AD22" s="203"/>
      <c r="AE22" s="311"/>
      <c r="AF22" s="312"/>
      <c r="AG22" s="311"/>
      <c r="AH22" s="312"/>
      <c r="AI22" s="204">
        <f>M22-J22</f>
        <v>-224.82168330955687</v>
      </c>
      <c r="AJ22" s="143">
        <f>M22/J22</f>
        <v>0.88758915834522156</v>
      </c>
      <c r="AK22" s="384">
        <f>AJ38</f>
        <v>0.88882722770062184</v>
      </c>
    </row>
    <row r="23" spans="1:37" ht="15.75" customHeight="1">
      <c r="A23" s="317"/>
      <c r="B23" s="106" t="s">
        <v>191</v>
      </c>
      <c r="C23" s="382" t="s">
        <v>193</v>
      </c>
      <c r="D23" s="382"/>
      <c r="E23" s="107">
        <v>59.52</v>
      </c>
      <c r="F23" s="108">
        <v>5180</v>
      </c>
      <c r="G23" s="109">
        <f t="shared" si="5"/>
        <v>308313.60000000003</v>
      </c>
      <c r="H23" s="26"/>
      <c r="I23" s="110">
        <v>25</v>
      </c>
      <c r="J23" s="111">
        <v>2000</v>
      </c>
      <c r="K23" s="112">
        <f t="shared" ref="K23:K59" si="6">J23/I23</f>
        <v>80</v>
      </c>
      <c r="L23" s="113">
        <v>25</v>
      </c>
      <c r="M23" s="111">
        <f>F23/V23*60</f>
        <v>1781.429117309897</v>
      </c>
      <c r="N23" s="112">
        <f>M23/L23</f>
        <v>71.257164692395875</v>
      </c>
      <c r="O23" s="114">
        <f>L23-I23</f>
        <v>0</v>
      </c>
      <c r="P23" s="115">
        <f>N23-K23</f>
        <v>-8.7428353076041248</v>
      </c>
      <c r="Q23" s="116">
        <f>N23/K23</f>
        <v>0.89071455865494842</v>
      </c>
      <c r="R23" s="309"/>
      <c r="S23" s="47">
        <v>0.3923611111111111</v>
      </c>
      <c r="T23" s="48">
        <v>0.51351851851851849</v>
      </c>
      <c r="U23" s="117">
        <v>4.8000000000000309</v>
      </c>
      <c r="V23" s="118">
        <v>174.46666666666664</v>
      </c>
      <c r="W23" s="119">
        <v>0.51351851851851849</v>
      </c>
      <c r="X23" s="123">
        <v>0.55300925925925926</v>
      </c>
      <c r="Y23" s="106"/>
      <c r="Z23" s="205"/>
      <c r="AA23" s="300"/>
      <c r="AB23" s="301"/>
      <c r="AC23" s="106"/>
      <c r="AD23" s="205"/>
      <c r="AE23" s="300"/>
      <c r="AF23" s="301"/>
      <c r="AG23" s="300"/>
      <c r="AH23" s="301"/>
      <c r="AI23" s="124">
        <f>M23-J23</f>
        <v>-218.57088269010296</v>
      </c>
      <c r="AJ23" s="116">
        <f>M23/J23</f>
        <v>0.89071455865494853</v>
      </c>
      <c r="AK23" s="380"/>
    </row>
    <row r="24" spans="1:37" ht="15.75" customHeight="1">
      <c r="A24" s="317"/>
      <c r="B24" s="106" t="s">
        <v>191</v>
      </c>
      <c r="C24" s="382" t="s">
        <v>192</v>
      </c>
      <c r="D24" s="382"/>
      <c r="E24" s="107">
        <v>77.34</v>
      </c>
      <c r="F24" s="108">
        <v>2329</v>
      </c>
      <c r="G24" s="109">
        <f t="shared" si="5"/>
        <v>180124.86000000002</v>
      </c>
      <c r="H24" s="26"/>
      <c r="I24" s="110">
        <v>25</v>
      </c>
      <c r="J24" s="111">
        <v>2000</v>
      </c>
      <c r="K24" s="112">
        <f t="shared" si="6"/>
        <v>80</v>
      </c>
      <c r="L24" s="113">
        <v>25</v>
      </c>
      <c r="M24" s="111">
        <f>F24/V24*60</f>
        <v>1776.3559322033914</v>
      </c>
      <c r="N24" s="112">
        <f>M24/L24</f>
        <v>71.054237288135653</v>
      </c>
      <c r="O24" s="114">
        <f>L24-I24</f>
        <v>0</v>
      </c>
      <c r="P24" s="115">
        <f>N24-K24</f>
        <v>-8.9457627118643472</v>
      </c>
      <c r="Q24" s="116">
        <f>N24/K24</f>
        <v>0.88817796610169564</v>
      </c>
      <c r="R24" s="309"/>
      <c r="S24" s="47">
        <v>0.55300925925925926</v>
      </c>
      <c r="T24" s="48">
        <v>0.60763888888888884</v>
      </c>
      <c r="U24" s="117">
        <v>56.86666666666671</v>
      </c>
      <c r="V24" s="118">
        <v>78.6666666666666</v>
      </c>
      <c r="W24" s="119"/>
      <c r="X24" s="123"/>
      <c r="Y24" s="106"/>
      <c r="Z24" s="205"/>
      <c r="AA24" s="300"/>
      <c r="AB24" s="301"/>
      <c r="AC24" s="106"/>
      <c r="AD24" s="205"/>
      <c r="AE24" s="300"/>
      <c r="AF24" s="301"/>
      <c r="AG24" s="300"/>
      <c r="AH24" s="301"/>
      <c r="AI24" s="124">
        <f>M24-J24</f>
        <v>-223.64406779660862</v>
      </c>
      <c r="AJ24" s="116">
        <f>M24/J24</f>
        <v>0.88817796610169564</v>
      </c>
      <c r="AK24" s="380"/>
    </row>
    <row r="25" spans="1:37" ht="15.75" customHeight="1">
      <c r="A25" s="317"/>
      <c r="B25" s="106"/>
      <c r="C25" s="382"/>
      <c r="D25" s="382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106"/>
      <c r="Z25" s="205"/>
      <c r="AA25" s="300"/>
      <c r="AB25" s="301"/>
      <c r="AC25" s="106"/>
      <c r="AD25" s="205"/>
      <c r="AE25" s="300"/>
      <c r="AF25" s="301"/>
      <c r="AG25" s="300"/>
      <c r="AH25" s="301"/>
      <c r="AI25" s="124"/>
      <c r="AJ25" s="116"/>
      <c r="AK25" s="380"/>
    </row>
    <row r="26" spans="1:37" ht="15.75" customHeight="1">
      <c r="A26" s="317"/>
      <c r="B26" s="106"/>
      <c r="C26" s="382"/>
      <c r="D26" s="382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300"/>
      <c r="AH26" s="301"/>
      <c r="AI26" s="124"/>
      <c r="AJ26" s="116"/>
      <c r="AK26" s="380"/>
    </row>
    <row r="27" spans="1:37" ht="15.75" customHeight="1">
      <c r="A27" s="317"/>
      <c r="B27" s="106"/>
      <c r="C27" s="382"/>
      <c r="D27" s="382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300"/>
      <c r="AH27" s="301"/>
      <c r="AI27" s="124"/>
      <c r="AJ27" s="116"/>
      <c r="AK27" s="380"/>
    </row>
    <row r="28" spans="1:37" ht="15.75" customHeight="1">
      <c r="A28" s="317"/>
      <c r="B28" s="106"/>
      <c r="C28" s="382"/>
      <c r="D28" s="382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300"/>
      <c r="AH28" s="301"/>
      <c r="AI28" s="124"/>
      <c r="AJ28" s="116"/>
      <c r="AK28" s="380"/>
    </row>
    <row r="29" spans="1:37" ht="15.75" customHeight="1">
      <c r="A29" s="317"/>
      <c r="B29" s="106"/>
      <c r="C29" s="382"/>
      <c r="D29" s="382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300"/>
      <c r="AH29" s="301"/>
      <c r="AI29" s="124"/>
      <c r="AJ29" s="116"/>
      <c r="AK29" s="380"/>
    </row>
    <row r="30" spans="1:37" ht="15.75" customHeight="1">
      <c r="A30" s="317"/>
      <c r="B30" s="106"/>
      <c r="C30" s="382"/>
      <c r="D30" s="382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300"/>
      <c r="AH30" s="301"/>
      <c r="AI30" s="124"/>
      <c r="AJ30" s="116"/>
      <c r="AK30" s="380"/>
    </row>
    <row r="31" spans="1:37" ht="15.75" customHeight="1">
      <c r="A31" s="317"/>
      <c r="B31" s="106"/>
      <c r="C31" s="382"/>
      <c r="D31" s="382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300"/>
      <c r="AH31" s="301"/>
      <c r="AI31" s="124"/>
      <c r="AJ31" s="116"/>
      <c r="AK31" s="380"/>
    </row>
    <row r="32" spans="1:37" ht="15.75" customHeight="1">
      <c r="A32" s="317"/>
      <c r="B32" s="106"/>
      <c r="C32" s="382"/>
      <c r="D32" s="382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300"/>
      <c r="AH32" s="301"/>
      <c r="AI32" s="124"/>
      <c r="AJ32" s="116"/>
      <c r="AK32" s="380"/>
    </row>
    <row r="33" spans="1:37" ht="15.75" customHeight="1">
      <c r="A33" s="317"/>
      <c r="B33" s="106"/>
      <c r="C33" s="382"/>
      <c r="D33" s="382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300"/>
      <c r="AH33" s="301"/>
      <c r="AI33" s="124"/>
      <c r="AJ33" s="116"/>
      <c r="AK33" s="380"/>
    </row>
    <row r="34" spans="1:37" ht="15.75" customHeight="1">
      <c r="A34" s="317"/>
      <c r="B34" s="106"/>
      <c r="C34" s="382"/>
      <c r="D34" s="382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300"/>
      <c r="AH34" s="301"/>
      <c r="AI34" s="124"/>
      <c r="AJ34" s="116"/>
      <c r="AK34" s="380"/>
    </row>
    <row r="35" spans="1:37" ht="15.75" customHeight="1">
      <c r="A35" s="317"/>
      <c r="B35" s="106"/>
      <c r="C35" s="382"/>
      <c r="D35" s="382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23"/>
      <c r="Y35" s="106"/>
      <c r="Z35" s="205"/>
      <c r="AA35" s="300"/>
      <c r="AB35" s="301"/>
      <c r="AC35" s="106"/>
      <c r="AD35" s="205"/>
      <c r="AE35" s="300"/>
      <c r="AF35" s="301"/>
      <c r="AG35" s="300"/>
      <c r="AH35" s="301"/>
      <c r="AI35" s="124"/>
      <c r="AJ35" s="116"/>
      <c r="AK35" s="380"/>
    </row>
    <row r="36" spans="1:37" ht="15.75" customHeight="1">
      <c r="A36" s="317"/>
      <c r="B36" s="106"/>
      <c r="C36" s="382"/>
      <c r="D36" s="382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23"/>
      <c r="Y36" s="106"/>
      <c r="Z36" s="205"/>
      <c r="AA36" s="300"/>
      <c r="AB36" s="301"/>
      <c r="AC36" s="106"/>
      <c r="AD36" s="205"/>
      <c r="AE36" s="300"/>
      <c r="AF36" s="301"/>
      <c r="AG36" s="300"/>
      <c r="AH36" s="301"/>
      <c r="AI36" s="124"/>
      <c r="AJ36" s="116"/>
      <c r="AK36" s="380"/>
    </row>
    <row r="37" spans="1:37" ht="15.75" customHeight="1">
      <c r="A37" s="317"/>
      <c r="B37" s="106"/>
      <c r="C37" s="382"/>
      <c r="D37" s="382"/>
      <c r="E37" s="209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119"/>
      <c r="X37" s="123"/>
      <c r="Y37" s="106"/>
      <c r="Z37" s="205"/>
      <c r="AA37" s="300"/>
      <c r="AB37" s="301"/>
      <c r="AC37" s="106"/>
      <c r="AD37" s="205"/>
      <c r="AE37" s="300"/>
      <c r="AF37" s="301"/>
      <c r="AG37" s="300"/>
      <c r="AH37" s="301"/>
      <c r="AI37" s="124"/>
      <c r="AJ37" s="116"/>
      <c r="AK37" s="380"/>
    </row>
    <row r="38" spans="1:37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25</v>
      </c>
      <c r="J38" s="148">
        <f t="shared" si="7"/>
        <v>2000</v>
      </c>
      <c r="K38" s="149">
        <f t="shared" ref="K38" si="8">J38/I38</f>
        <v>80</v>
      </c>
      <c r="L38" s="147">
        <f t="shared" ref="L38:M38" si="9">AVERAGE(L22:L37)</f>
        <v>25</v>
      </c>
      <c r="M38" s="148">
        <f t="shared" si="9"/>
        <v>1777.6544554012437</v>
      </c>
      <c r="N38" s="149">
        <f t="shared" ref="N38:N43" si="10">M38/L38</f>
        <v>71.106178216049742</v>
      </c>
      <c r="O38" s="150">
        <f t="shared" ref="O38:O43" si="11">L38-I38</f>
        <v>0</v>
      </c>
      <c r="P38" s="151">
        <f t="shared" ref="P38:P43" si="12">N38-K38</f>
        <v>-8.8938217839502585</v>
      </c>
      <c r="Q38" s="152">
        <f t="shared" ref="Q38:Q43" si="13">N38/K38</f>
        <v>0.88882722770062172</v>
      </c>
      <c r="R38" s="310"/>
      <c r="S38" s="153">
        <f>S22</f>
        <v>0.29166666666666669</v>
      </c>
      <c r="T38" s="154">
        <f>INDEX(T22:T37,COUNTA(T22:T37))</f>
        <v>0.60763888888888884</v>
      </c>
      <c r="U38" s="155"/>
      <c r="V38" s="181"/>
      <c r="W38" s="182"/>
      <c r="X38" s="149"/>
      <c r="Y38" s="206">
        <f t="shared" ref="Y38:Z38" si="14">SUM(Y22:Y37)</f>
        <v>0</v>
      </c>
      <c r="Z38" s="207">
        <f t="shared" si="14"/>
        <v>0</v>
      </c>
      <c r="AA38" s="296"/>
      <c r="AB38" s="297"/>
      <c r="AC38" s="206">
        <f t="shared" ref="AC38:AD38" si="15">SUM(AC22:AC37)</f>
        <v>0</v>
      </c>
      <c r="AD38" s="207">
        <f t="shared" si="15"/>
        <v>0</v>
      </c>
      <c r="AE38" s="296"/>
      <c r="AF38" s="297"/>
      <c r="AG38" s="296"/>
      <c r="AH38" s="297"/>
      <c r="AI38" s="183">
        <f t="shared" ref="AI38:AI43" si="16">M38-J38</f>
        <v>-222.34554459875631</v>
      </c>
      <c r="AJ38" s="152">
        <f t="shared" ref="AJ38:AJ43" si="17">M38/J38</f>
        <v>0.88882722770062184</v>
      </c>
      <c r="AK38" s="381"/>
    </row>
    <row r="39" spans="1:37" ht="15.75" customHeight="1">
      <c r="A39" s="302" t="s">
        <v>194</v>
      </c>
      <c r="B39" s="161" t="s">
        <v>200</v>
      </c>
      <c r="C39" s="306" t="s">
        <v>201</v>
      </c>
      <c r="D39" s="307"/>
      <c r="E39" s="162">
        <v>57.3</v>
      </c>
      <c r="F39" s="174">
        <v>1627</v>
      </c>
      <c r="G39" s="163">
        <f t="shared" ref="G39:G43" si="18">E39*F39</f>
        <v>93227.099999999991</v>
      </c>
      <c r="H39" s="164"/>
      <c r="I39" s="168">
        <v>21</v>
      </c>
      <c r="J39" s="166">
        <v>2000</v>
      </c>
      <c r="K39" s="167">
        <f>J39/I39</f>
        <v>95.238095238095241</v>
      </c>
      <c r="L39" s="168">
        <v>21</v>
      </c>
      <c r="M39" s="166">
        <f>F39/V39*60</f>
        <v>1771.6878402903819</v>
      </c>
      <c r="N39" s="167">
        <f t="shared" si="10"/>
        <v>84.366087632875335</v>
      </c>
      <c r="O39" s="169">
        <f t="shared" si="11"/>
        <v>0</v>
      </c>
      <c r="P39" s="170">
        <f t="shared" si="12"/>
        <v>-10.872007605219906</v>
      </c>
      <c r="Q39" s="171">
        <f t="shared" si="13"/>
        <v>0.88584392014519098</v>
      </c>
      <c r="R39" s="308">
        <f>Q55</f>
        <v>0.88537124199608241</v>
      </c>
      <c r="S39" s="172">
        <v>0.29166666666666669</v>
      </c>
      <c r="T39" s="173">
        <v>0.32993055555555556</v>
      </c>
      <c r="U39" s="174"/>
      <c r="V39" s="175">
        <v>55.09999999999998</v>
      </c>
      <c r="W39" s="103"/>
      <c r="X39" s="104"/>
      <c r="Y39" s="202"/>
      <c r="Z39" s="203"/>
      <c r="AA39" s="311"/>
      <c r="AB39" s="312"/>
      <c r="AC39" s="202"/>
      <c r="AD39" s="203"/>
      <c r="AE39" s="311"/>
      <c r="AF39" s="312"/>
      <c r="AG39" s="311"/>
      <c r="AH39" s="312"/>
      <c r="AI39" s="121">
        <f t="shared" si="16"/>
        <v>-228.31215970961807</v>
      </c>
      <c r="AJ39" s="171">
        <f t="shared" si="17"/>
        <v>0.88584392014519098</v>
      </c>
      <c r="AK39" s="379">
        <f>AJ55</f>
        <v>0.88537124199608241</v>
      </c>
    </row>
    <row r="40" spans="1:37" ht="15.75" customHeight="1">
      <c r="A40" s="303"/>
      <c r="B40" s="178" t="s">
        <v>191</v>
      </c>
      <c r="C40" s="298" t="s">
        <v>197</v>
      </c>
      <c r="D40" s="299"/>
      <c r="E40" s="107">
        <v>47.37</v>
      </c>
      <c r="F40" s="117">
        <v>1652</v>
      </c>
      <c r="G40" s="109">
        <f t="shared" si="18"/>
        <v>78255.239999999991</v>
      </c>
      <c r="H40" s="26"/>
      <c r="I40" s="113">
        <v>21</v>
      </c>
      <c r="J40" s="111">
        <v>2000</v>
      </c>
      <c r="K40" s="112">
        <f t="shared" si="6"/>
        <v>95.238095238095241</v>
      </c>
      <c r="L40" s="113">
        <v>21</v>
      </c>
      <c r="M40" s="111">
        <f>F40/V40*60</f>
        <v>1771.5817694369962</v>
      </c>
      <c r="N40" s="112">
        <f t="shared" si="10"/>
        <v>84.361036639856962</v>
      </c>
      <c r="O40" s="114">
        <f t="shared" si="11"/>
        <v>0</v>
      </c>
      <c r="P40" s="115">
        <f t="shared" si="12"/>
        <v>-10.877058598238278</v>
      </c>
      <c r="Q40" s="116">
        <f t="shared" si="13"/>
        <v>0.88579088471849809</v>
      </c>
      <c r="R40" s="309"/>
      <c r="S40" s="47">
        <v>0.33336805555555554</v>
      </c>
      <c r="T40" s="48">
        <v>0.37222222222222223</v>
      </c>
      <c r="U40" s="117">
        <v>4.9499999999999744</v>
      </c>
      <c r="V40" s="118">
        <v>55.950000000000031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300"/>
      <c r="AH40" s="301"/>
      <c r="AI40" s="124">
        <f t="shared" si="16"/>
        <v>-228.41823056300382</v>
      </c>
      <c r="AJ40" s="116">
        <f t="shared" si="17"/>
        <v>0.88579088471849809</v>
      </c>
      <c r="AK40" s="380"/>
    </row>
    <row r="41" spans="1:37" ht="15.75" customHeight="1">
      <c r="A41" s="303"/>
      <c r="B41" s="178" t="s">
        <v>191</v>
      </c>
      <c r="C41" s="298" t="s">
        <v>198</v>
      </c>
      <c r="D41" s="299"/>
      <c r="E41" s="107">
        <v>53.76</v>
      </c>
      <c r="F41" s="117">
        <v>3588</v>
      </c>
      <c r="G41" s="109">
        <f t="shared" si="18"/>
        <v>192890.88</v>
      </c>
      <c r="H41" s="26"/>
      <c r="I41" s="113">
        <v>20</v>
      </c>
      <c r="J41" s="111">
        <v>2000</v>
      </c>
      <c r="K41" s="112">
        <f t="shared" si="6"/>
        <v>100</v>
      </c>
      <c r="L41" s="113">
        <v>20</v>
      </c>
      <c r="M41" s="111">
        <f>F41/V41*60</f>
        <v>1770.1521173084839</v>
      </c>
      <c r="N41" s="112">
        <f t="shared" si="10"/>
        <v>88.507605865424196</v>
      </c>
      <c r="O41" s="114">
        <f t="shared" si="11"/>
        <v>0</v>
      </c>
      <c r="P41" s="115">
        <f t="shared" si="12"/>
        <v>-11.492394134575804</v>
      </c>
      <c r="Q41" s="116">
        <f t="shared" si="13"/>
        <v>0.88507605865424199</v>
      </c>
      <c r="R41" s="309"/>
      <c r="S41" s="47">
        <v>0.37596064814814817</v>
      </c>
      <c r="T41" s="48">
        <v>0.46041666666666664</v>
      </c>
      <c r="U41" s="117">
        <v>5.3833333333333488</v>
      </c>
      <c r="V41" s="118">
        <v>121.6166666666666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300"/>
      <c r="AH41" s="301"/>
      <c r="AI41" s="124">
        <f t="shared" si="16"/>
        <v>-229.84788269151613</v>
      </c>
      <c r="AJ41" s="116">
        <f t="shared" si="17"/>
        <v>0.88507605865424188</v>
      </c>
      <c r="AK41" s="380"/>
    </row>
    <row r="42" spans="1:37" ht="15.75" customHeight="1">
      <c r="A42" s="303"/>
      <c r="B42" s="178" t="s">
        <v>191</v>
      </c>
      <c r="C42" s="298" t="s">
        <v>199</v>
      </c>
      <c r="D42" s="299"/>
      <c r="E42" s="107">
        <v>64.97</v>
      </c>
      <c r="F42" s="117">
        <v>1256</v>
      </c>
      <c r="G42" s="109">
        <f t="shared" si="18"/>
        <v>81602.319999999992</v>
      </c>
      <c r="H42" s="26"/>
      <c r="I42" s="113">
        <v>20</v>
      </c>
      <c r="J42" s="111">
        <v>2000</v>
      </c>
      <c r="K42" s="112">
        <f t="shared" si="6"/>
        <v>100</v>
      </c>
      <c r="L42" s="113">
        <v>20</v>
      </c>
      <c r="M42" s="111">
        <f>F42/V42*60</f>
        <v>1771.0928319623963</v>
      </c>
      <c r="N42" s="112">
        <f t="shared" si="10"/>
        <v>88.554641598119815</v>
      </c>
      <c r="O42" s="114">
        <f t="shared" si="11"/>
        <v>0</v>
      </c>
      <c r="P42" s="115">
        <f t="shared" si="12"/>
        <v>-11.445358401880185</v>
      </c>
      <c r="Q42" s="116">
        <f t="shared" si="13"/>
        <v>0.8855464159811981</v>
      </c>
      <c r="R42" s="309"/>
      <c r="S42" s="47">
        <v>0.4642013888888889</v>
      </c>
      <c r="T42" s="48">
        <v>0.49375000000000002</v>
      </c>
      <c r="U42" s="117">
        <v>5.4500000000000526</v>
      </c>
      <c r="V42" s="118">
        <v>42.550000000000018</v>
      </c>
      <c r="W42" s="119">
        <v>0.49375000000000002</v>
      </c>
      <c r="X42" s="123">
        <v>0.53333333333333333</v>
      </c>
      <c r="Y42" s="106"/>
      <c r="Z42" s="205"/>
      <c r="AA42" s="300"/>
      <c r="AB42" s="301"/>
      <c r="AC42" s="106"/>
      <c r="AD42" s="205"/>
      <c r="AE42" s="300"/>
      <c r="AF42" s="301"/>
      <c r="AG42" s="300"/>
      <c r="AH42" s="301"/>
      <c r="AI42" s="124">
        <f t="shared" si="16"/>
        <v>-228.9071680376037</v>
      </c>
      <c r="AJ42" s="116">
        <f t="shared" si="17"/>
        <v>0.8855464159811981</v>
      </c>
      <c r="AK42" s="380"/>
    </row>
    <row r="43" spans="1:37" ht="15.75" customHeight="1">
      <c r="A43" s="304"/>
      <c r="B43" s="178" t="s">
        <v>191</v>
      </c>
      <c r="C43" s="298" t="s">
        <v>248</v>
      </c>
      <c r="D43" s="299"/>
      <c r="E43" s="107">
        <v>59.36</v>
      </c>
      <c r="F43" s="117">
        <v>919</v>
      </c>
      <c r="G43" s="109">
        <f t="shared" si="18"/>
        <v>54551.839999999997</v>
      </c>
      <c r="H43" s="13"/>
      <c r="I43" s="126">
        <v>20</v>
      </c>
      <c r="J43" s="111">
        <v>2000</v>
      </c>
      <c r="K43" s="112">
        <f t="shared" si="6"/>
        <v>100</v>
      </c>
      <c r="L43" s="126">
        <v>20</v>
      </c>
      <c r="M43" s="111">
        <f>F43/V43*60</f>
        <v>1769.1978609625658</v>
      </c>
      <c r="N43" s="112">
        <f t="shared" si="10"/>
        <v>88.459893048128293</v>
      </c>
      <c r="O43" s="114">
        <f t="shared" si="11"/>
        <v>0</v>
      </c>
      <c r="P43" s="115">
        <f t="shared" si="12"/>
        <v>-11.540106951871707</v>
      </c>
      <c r="Q43" s="116">
        <f t="shared" si="13"/>
        <v>0.88459893048128291</v>
      </c>
      <c r="R43" s="309"/>
      <c r="S43" s="47">
        <v>0.53333333333333333</v>
      </c>
      <c r="T43" s="48">
        <v>0.55497685185185186</v>
      </c>
      <c r="U43" s="117">
        <v>56.999999999999957</v>
      </c>
      <c r="V43" s="118">
        <v>31.166666666666689</v>
      </c>
      <c r="W43" s="119"/>
      <c r="X43" s="123"/>
      <c r="Y43" s="106"/>
      <c r="Z43" s="205"/>
      <c r="AA43" s="300"/>
      <c r="AB43" s="301"/>
      <c r="AC43" s="106"/>
      <c r="AD43" s="205"/>
      <c r="AE43" s="300"/>
      <c r="AF43" s="301"/>
      <c r="AG43" s="300"/>
      <c r="AH43" s="301"/>
      <c r="AI43" s="124">
        <f t="shared" si="16"/>
        <v>-230.80213903743424</v>
      </c>
      <c r="AJ43" s="116">
        <f t="shared" si="17"/>
        <v>0.88459893048128291</v>
      </c>
      <c r="AK43" s="380"/>
    </row>
    <row r="44" spans="1:37" ht="15.75" customHeight="1">
      <c r="A44" s="304"/>
      <c r="B44" s="178"/>
      <c r="C44" s="298"/>
      <c r="D44" s="299"/>
      <c r="E44" s="107"/>
      <c r="F44" s="117"/>
      <c r="G44" s="129"/>
      <c r="H44" s="130"/>
      <c r="I44" s="113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300"/>
      <c r="AH44" s="301"/>
      <c r="AI44" s="124"/>
      <c r="AJ44" s="116"/>
      <c r="AK44" s="380"/>
    </row>
    <row r="45" spans="1:37" ht="15.75" customHeight="1">
      <c r="A45" s="304"/>
      <c r="B45" s="178"/>
      <c r="C45" s="298"/>
      <c r="D45" s="299"/>
      <c r="E45" s="107"/>
      <c r="F45" s="117"/>
      <c r="G45" s="129"/>
      <c r="H45" s="68"/>
      <c r="I45" s="126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106"/>
      <c r="Z45" s="205"/>
      <c r="AA45" s="300"/>
      <c r="AB45" s="301"/>
      <c r="AC45" s="106"/>
      <c r="AD45" s="205"/>
      <c r="AE45" s="300"/>
      <c r="AF45" s="301"/>
      <c r="AG45" s="300"/>
      <c r="AH45" s="301"/>
      <c r="AI45" s="124"/>
      <c r="AJ45" s="116"/>
      <c r="AK45" s="380"/>
    </row>
    <row r="46" spans="1:37" ht="15.75" customHeight="1">
      <c r="A46" s="304"/>
      <c r="B46" s="178"/>
      <c r="C46" s="298"/>
      <c r="D46" s="299"/>
      <c r="E46" s="107"/>
      <c r="F46" s="117"/>
      <c r="G46" s="129"/>
      <c r="H46" s="68"/>
      <c r="I46" s="126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106"/>
      <c r="Z46" s="205"/>
      <c r="AA46" s="300"/>
      <c r="AB46" s="301"/>
      <c r="AC46" s="106"/>
      <c r="AD46" s="205"/>
      <c r="AE46" s="300"/>
      <c r="AF46" s="301"/>
      <c r="AG46" s="300"/>
      <c r="AH46" s="301"/>
      <c r="AI46" s="124"/>
      <c r="AJ46" s="116"/>
      <c r="AK46" s="380"/>
    </row>
    <row r="47" spans="1:37" ht="15.75" customHeight="1">
      <c r="A47" s="304"/>
      <c r="B47" s="178"/>
      <c r="C47" s="298"/>
      <c r="D47" s="299"/>
      <c r="E47" s="107"/>
      <c r="F47" s="117"/>
      <c r="G47" s="129"/>
      <c r="H47" s="68"/>
      <c r="I47" s="126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106"/>
      <c r="Z47" s="205"/>
      <c r="AA47" s="300"/>
      <c r="AB47" s="301"/>
      <c r="AC47" s="106"/>
      <c r="AD47" s="205"/>
      <c r="AE47" s="300"/>
      <c r="AF47" s="301"/>
      <c r="AG47" s="300"/>
      <c r="AH47" s="301"/>
      <c r="AI47" s="124"/>
      <c r="AJ47" s="116"/>
      <c r="AK47" s="380"/>
    </row>
    <row r="48" spans="1:37" ht="15.75" customHeight="1">
      <c r="A48" s="304"/>
      <c r="B48" s="178"/>
      <c r="C48" s="298"/>
      <c r="D48" s="299"/>
      <c r="E48" s="107"/>
      <c r="F48" s="117"/>
      <c r="G48" s="129"/>
      <c r="H48" s="68"/>
      <c r="I48" s="126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106"/>
      <c r="Z48" s="205"/>
      <c r="AA48" s="300"/>
      <c r="AB48" s="301"/>
      <c r="AC48" s="106"/>
      <c r="AD48" s="205"/>
      <c r="AE48" s="300"/>
      <c r="AF48" s="301"/>
      <c r="AG48" s="300"/>
      <c r="AH48" s="301"/>
      <c r="AI48" s="124"/>
      <c r="AJ48" s="116"/>
      <c r="AK48" s="380"/>
    </row>
    <row r="49" spans="1:37" ht="15.75" customHeight="1">
      <c r="A49" s="304"/>
      <c r="B49" s="178"/>
      <c r="C49" s="298"/>
      <c r="D49" s="299"/>
      <c r="E49" s="107"/>
      <c r="F49" s="117"/>
      <c r="G49" s="129"/>
      <c r="H49" s="68"/>
      <c r="I49" s="126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106"/>
      <c r="Z49" s="205"/>
      <c r="AA49" s="300"/>
      <c r="AB49" s="301"/>
      <c r="AC49" s="106"/>
      <c r="AD49" s="205"/>
      <c r="AE49" s="300"/>
      <c r="AF49" s="301"/>
      <c r="AG49" s="300"/>
      <c r="AH49" s="301"/>
      <c r="AI49" s="124"/>
      <c r="AJ49" s="116"/>
      <c r="AK49" s="380"/>
    </row>
    <row r="50" spans="1:37" ht="15.75" customHeight="1">
      <c r="A50" s="304"/>
      <c r="B50" s="178"/>
      <c r="C50" s="298"/>
      <c r="D50" s="299"/>
      <c r="E50" s="107"/>
      <c r="F50" s="117"/>
      <c r="G50" s="129"/>
      <c r="H50" s="68"/>
      <c r="I50" s="126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106"/>
      <c r="Z50" s="205"/>
      <c r="AA50" s="300"/>
      <c r="AB50" s="301"/>
      <c r="AC50" s="106"/>
      <c r="AD50" s="205"/>
      <c r="AE50" s="300"/>
      <c r="AF50" s="301"/>
      <c r="AG50" s="300"/>
      <c r="AH50" s="301"/>
      <c r="AI50" s="124"/>
      <c r="AJ50" s="116"/>
      <c r="AK50" s="380"/>
    </row>
    <row r="51" spans="1:37" ht="15.75" customHeight="1">
      <c r="A51" s="304"/>
      <c r="B51" s="178"/>
      <c r="C51" s="298"/>
      <c r="D51" s="299"/>
      <c r="E51" s="107"/>
      <c r="F51" s="117"/>
      <c r="G51" s="129"/>
      <c r="H51" s="68"/>
      <c r="I51" s="126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106"/>
      <c r="Z51" s="205"/>
      <c r="AA51" s="300"/>
      <c r="AB51" s="301"/>
      <c r="AC51" s="106"/>
      <c r="AD51" s="205"/>
      <c r="AE51" s="300"/>
      <c r="AF51" s="301"/>
      <c r="AG51" s="300"/>
      <c r="AH51" s="301"/>
      <c r="AI51" s="124"/>
      <c r="AJ51" s="116"/>
      <c r="AK51" s="380"/>
    </row>
    <row r="52" spans="1:37" ht="15.75" customHeight="1">
      <c r="A52" s="304"/>
      <c r="B52" s="178"/>
      <c r="C52" s="298"/>
      <c r="D52" s="299"/>
      <c r="E52" s="107"/>
      <c r="F52" s="117"/>
      <c r="G52" s="129"/>
      <c r="H52" s="68"/>
      <c r="I52" s="126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210"/>
      <c r="X52" s="211"/>
      <c r="Y52" s="106"/>
      <c r="Z52" s="205"/>
      <c r="AA52" s="300"/>
      <c r="AB52" s="301"/>
      <c r="AC52" s="106"/>
      <c r="AD52" s="205"/>
      <c r="AE52" s="300"/>
      <c r="AF52" s="301"/>
      <c r="AG52" s="300"/>
      <c r="AH52" s="301"/>
      <c r="AI52" s="124"/>
      <c r="AJ52" s="116"/>
      <c r="AK52" s="380"/>
    </row>
    <row r="53" spans="1:37" ht="15.75" customHeight="1">
      <c r="A53" s="304"/>
      <c r="B53" s="178"/>
      <c r="C53" s="298"/>
      <c r="D53" s="299"/>
      <c r="E53" s="107"/>
      <c r="F53" s="117"/>
      <c r="G53" s="129"/>
      <c r="H53" s="68"/>
      <c r="I53" s="126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212"/>
      <c r="X53" s="213"/>
      <c r="Y53" s="106"/>
      <c r="Z53" s="205"/>
      <c r="AA53" s="300"/>
      <c r="AB53" s="301"/>
      <c r="AC53" s="106"/>
      <c r="AD53" s="205"/>
      <c r="AE53" s="300"/>
      <c r="AF53" s="301"/>
      <c r="AG53" s="300"/>
      <c r="AH53" s="301"/>
      <c r="AI53" s="124"/>
      <c r="AJ53" s="116"/>
      <c r="AK53" s="380"/>
    </row>
    <row r="54" spans="1:37" ht="15.75" customHeight="1">
      <c r="A54" s="304"/>
      <c r="B54" s="106"/>
      <c r="C54" s="298"/>
      <c r="D54" s="299"/>
      <c r="E54" s="185"/>
      <c r="F54" s="108"/>
      <c r="G54" s="139"/>
      <c r="H54" s="68"/>
      <c r="I54" s="126"/>
      <c r="J54" s="111"/>
      <c r="K54" s="112"/>
      <c r="L54" s="126"/>
      <c r="M54" s="111"/>
      <c r="N54" s="112"/>
      <c r="O54" s="131"/>
      <c r="P54" s="132"/>
      <c r="Q54" s="133"/>
      <c r="R54" s="309"/>
      <c r="S54" s="47"/>
      <c r="T54" s="48"/>
      <c r="U54" s="140"/>
      <c r="V54" s="118"/>
      <c r="W54" s="212"/>
      <c r="X54" s="213"/>
      <c r="Y54" s="106"/>
      <c r="Z54" s="205"/>
      <c r="AA54" s="300"/>
      <c r="AB54" s="301"/>
      <c r="AC54" s="106"/>
      <c r="AD54" s="205"/>
      <c r="AE54" s="300"/>
      <c r="AF54" s="301"/>
      <c r="AG54" s="300"/>
      <c r="AH54" s="301"/>
      <c r="AI54" s="124"/>
      <c r="AJ54" s="116"/>
      <c r="AK54" s="380"/>
    </row>
    <row r="55" spans="1:37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9">AVERAGE(I39:I54)</f>
        <v>20.399999999999999</v>
      </c>
      <c r="J55" s="148">
        <f t="shared" si="19"/>
        <v>2000</v>
      </c>
      <c r="K55" s="149">
        <f t="shared" ref="K55" si="20">J55/I55</f>
        <v>98.039215686274517</v>
      </c>
      <c r="L55" s="147">
        <f t="shared" ref="L55:M55" si="21">AVERAGE(L39:L54)</f>
        <v>20.399999999999999</v>
      </c>
      <c r="M55" s="148">
        <f t="shared" si="21"/>
        <v>1770.7424839921648</v>
      </c>
      <c r="N55" s="149">
        <f>M55/L55</f>
        <v>86.801102156478677</v>
      </c>
      <c r="O55" s="150">
        <f>L55-I55</f>
        <v>0</v>
      </c>
      <c r="P55" s="151">
        <f>N55-K55</f>
        <v>-11.238113529795839</v>
      </c>
      <c r="Q55" s="152">
        <f>N55/K55</f>
        <v>0.88537124199608241</v>
      </c>
      <c r="R55" s="310"/>
      <c r="S55" s="153">
        <f>S39</f>
        <v>0.29166666666666669</v>
      </c>
      <c r="T55" s="154">
        <f>INDEX(T39:T54,COUNTA(T39:T54))</f>
        <v>0.55497685185185186</v>
      </c>
      <c r="U55" s="155"/>
      <c r="V55" s="181"/>
      <c r="W55" s="214"/>
      <c r="X55" s="215"/>
      <c r="Y55" s="206">
        <f t="shared" ref="Y55:Z55" si="22">SUM(Y39:Y54)</f>
        <v>0</v>
      </c>
      <c r="Z55" s="207">
        <f t="shared" si="22"/>
        <v>0</v>
      </c>
      <c r="AA55" s="296"/>
      <c r="AB55" s="297"/>
      <c r="AC55" s="206">
        <f t="shared" ref="AC55:AD55" si="23">SUM(AC39:AC54)</f>
        <v>0</v>
      </c>
      <c r="AD55" s="207">
        <f t="shared" si="23"/>
        <v>0</v>
      </c>
      <c r="AE55" s="296"/>
      <c r="AF55" s="297"/>
      <c r="AG55" s="296"/>
      <c r="AH55" s="297"/>
      <c r="AI55" s="183">
        <f>M55-J55</f>
        <v>-229.25751600783519</v>
      </c>
      <c r="AJ55" s="152">
        <f>M55/J55</f>
        <v>0.88537124199608241</v>
      </c>
      <c r="AK55" s="381"/>
    </row>
    <row r="56" spans="1:37" ht="15.75" customHeight="1">
      <c r="A56" s="316" t="s">
        <v>202</v>
      </c>
      <c r="B56" s="161" t="s">
        <v>191</v>
      </c>
      <c r="C56" s="306" t="s">
        <v>203</v>
      </c>
      <c r="D56" s="307"/>
      <c r="E56" s="162">
        <v>59.34</v>
      </c>
      <c r="F56" s="103">
        <v>1660</v>
      </c>
      <c r="G56" s="163">
        <f t="shared" ref="G56:G59" si="24">E56*F56</f>
        <v>98504.400000000009</v>
      </c>
      <c r="H56" s="164"/>
      <c r="I56" s="165">
        <v>24</v>
      </c>
      <c r="J56" s="166">
        <v>2000</v>
      </c>
      <c r="K56" s="167">
        <f>J56/I56</f>
        <v>83.333333333333329</v>
      </c>
      <c r="L56" s="168">
        <v>24</v>
      </c>
      <c r="M56" s="166">
        <f>F56/V56*60</f>
        <v>1771.1914641375231</v>
      </c>
      <c r="N56" s="167">
        <f>M56/L56</f>
        <v>73.799644339063462</v>
      </c>
      <c r="O56" s="169">
        <f>L56-I56</f>
        <v>0</v>
      </c>
      <c r="P56" s="170">
        <f>N56-K56</f>
        <v>-9.5336889942698662</v>
      </c>
      <c r="Q56" s="171">
        <f>N56/K56</f>
        <v>0.88559573206876163</v>
      </c>
      <c r="R56" s="308">
        <f>Q72</f>
        <v>0.88593290689851656</v>
      </c>
      <c r="S56" s="172">
        <v>0.29166666666666669</v>
      </c>
      <c r="T56" s="173">
        <v>0.33071759259259259</v>
      </c>
      <c r="U56" s="174"/>
      <c r="V56" s="175">
        <v>56.233333333333306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311"/>
      <c r="AH56" s="312"/>
      <c r="AI56" s="121">
        <f>M56-J56</f>
        <v>-228.8085358624769</v>
      </c>
      <c r="AJ56" s="171">
        <f>M56/J56</f>
        <v>0.88559573206876152</v>
      </c>
      <c r="AK56" s="313">
        <f>AJ72</f>
        <v>0.88593290689851667</v>
      </c>
    </row>
    <row r="57" spans="1:37" ht="15.75" customHeight="1">
      <c r="A57" s="317"/>
      <c r="B57" s="178" t="s">
        <v>191</v>
      </c>
      <c r="C57" s="298" t="s">
        <v>204</v>
      </c>
      <c r="D57" s="299"/>
      <c r="E57" s="107">
        <v>58.67</v>
      </c>
      <c r="F57" s="108">
        <v>3724</v>
      </c>
      <c r="G57" s="109">
        <f t="shared" si="24"/>
        <v>218487.08000000002</v>
      </c>
      <c r="H57" s="26"/>
      <c r="I57" s="110">
        <v>23</v>
      </c>
      <c r="J57" s="111">
        <v>2000</v>
      </c>
      <c r="K57" s="112">
        <f t="shared" si="6"/>
        <v>86.956521739130437</v>
      </c>
      <c r="L57" s="113">
        <v>23</v>
      </c>
      <c r="M57" s="111">
        <f>F57/V57*60</f>
        <v>1774.9768303985172</v>
      </c>
      <c r="N57" s="112">
        <f>M57/L57</f>
        <v>77.17290566950075</v>
      </c>
      <c r="O57" s="114">
        <f>L57-I57</f>
        <v>0</v>
      </c>
      <c r="P57" s="115">
        <f>N57-K57</f>
        <v>-9.7836160696296872</v>
      </c>
      <c r="Q57" s="116">
        <f>N57/K57</f>
        <v>0.88748841519925858</v>
      </c>
      <c r="R57" s="309"/>
      <c r="S57" s="47">
        <v>0.33410879629629631</v>
      </c>
      <c r="T57" s="48">
        <v>0.42152777777777778</v>
      </c>
      <c r="U57" s="117">
        <v>4.8833333333333506</v>
      </c>
      <c r="V57" s="118">
        <v>125.88333333333333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300"/>
      <c r="AH57" s="301"/>
      <c r="AI57" s="124">
        <f>M57-J57</f>
        <v>-225.02316960148278</v>
      </c>
      <c r="AJ57" s="116">
        <f>M57/J57</f>
        <v>0.88748841519925858</v>
      </c>
      <c r="AK57" s="314"/>
    </row>
    <row r="58" spans="1:37" ht="15.75" customHeight="1">
      <c r="A58" s="317"/>
      <c r="B58" s="178" t="s">
        <v>191</v>
      </c>
      <c r="C58" s="298" t="s">
        <v>205</v>
      </c>
      <c r="D58" s="299"/>
      <c r="E58" s="107">
        <v>59.54</v>
      </c>
      <c r="F58" s="108">
        <v>3165</v>
      </c>
      <c r="G58" s="109">
        <f t="shared" si="24"/>
        <v>188444.1</v>
      </c>
      <c r="H58" s="26"/>
      <c r="I58" s="110">
        <v>23</v>
      </c>
      <c r="J58" s="111">
        <v>2000</v>
      </c>
      <c r="K58" s="112">
        <f t="shared" si="6"/>
        <v>86.956521739130437</v>
      </c>
      <c r="L58" s="113">
        <v>23</v>
      </c>
      <c r="M58" s="111">
        <f>F58/V58*60</f>
        <v>1769.2546583850926</v>
      </c>
      <c r="N58" s="112">
        <f>M58/L58</f>
        <v>76.92411558196055</v>
      </c>
      <c r="O58" s="114">
        <f>L58-I58</f>
        <v>0</v>
      </c>
      <c r="P58" s="115">
        <f>N58-K58</f>
        <v>-10.032406157169888</v>
      </c>
      <c r="Q58" s="116">
        <f>N58/K58</f>
        <v>0.88462732919254627</v>
      </c>
      <c r="R58" s="309"/>
      <c r="S58" s="47">
        <v>0.42499999999999999</v>
      </c>
      <c r="T58" s="48">
        <v>0.49953703703703706</v>
      </c>
      <c r="U58" s="117">
        <v>4.9999999999999822</v>
      </c>
      <c r="V58" s="118">
        <v>107.33333333333337</v>
      </c>
      <c r="W58" s="119">
        <v>0.49953703703703706</v>
      </c>
      <c r="X58" s="123">
        <v>0.53888888888888886</v>
      </c>
      <c r="Y58" s="106"/>
      <c r="Z58" s="205"/>
      <c r="AA58" s="300"/>
      <c r="AB58" s="301"/>
      <c r="AC58" s="106"/>
      <c r="AD58" s="205"/>
      <c r="AE58" s="300"/>
      <c r="AF58" s="301"/>
      <c r="AG58" s="300"/>
      <c r="AH58" s="301"/>
      <c r="AI58" s="124">
        <f>M58-J58</f>
        <v>-230.74534161490737</v>
      </c>
      <c r="AJ58" s="116">
        <f>M58/J58</f>
        <v>0.88462732919254627</v>
      </c>
      <c r="AK58" s="314"/>
    </row>
    <row r="59" spans="1:37" ht="15.75" customHeight="1">
      <c r="A59" s="317"/>
      <c r="B59" s="178" t="s">
        <v>191</v>
      </c>
      <c r="C59" s="298" t="s">
        <v>206</v>
      </c>
      <c r="D59" s="299"/>
      <c r="E59" s="107">
        <v>71.55</v>
      </c>
      <c r="F59" s="108">
        <v>2345</v>
      </c>
      <c r="G59" s="109">
        <f t="shared" si="24"/>
        <v>167784.75</v>
      </c>
      <c r="H59" s="26"/>
      <c r="I59" s="110">
        <v>22</v>
      </c>
      <c r="J59" s="111">
        <v>2000</v>
      </c>
      <c r="K59" s="112">
        <f t="shared" si="6"/>
        <v>90.909090909090907</v>
      </c>
      <c r="L59" s="113">
        <v>22</v>
      </c>
      <c r="M59" s="111">
        <f>F59/V59*60</f>
        <v>1772.0403022670002</v>
      </c>
      <c r="N59" s="112">
        <f>M59/L59</f>
        <v>80.547286466681825</v>
      </c>
      <c r="O59" s="114">
        <f>L59-I59</f>
        <v>0</v>
      </c>
      <c r="P59" s="115">
        <f>N59-K59</f>
        <v>-10.361804442409081</v>
      </c>
      <c r="Q59" s="116">
        <f>N59/K59</f>
        <v>0.88602015113350008</v>
      </c>
      <c r="R59" s="309"/>
      <c r="S59" s="47">
        <v>0.53888888888888886</v>
      </c>
      <c r="T59" s="48">
        <v>0.59402777777777782</v>
      </c>
      <c r="U59" s="117">
        <v>56.6666666666666</v>
      </c>
      <c r="V59" s="118">
        <v>79.400000000000105</v>
      </c>
      <c r="W59" s="119"/>
      <c r="X59" s="123"/>
      <c r="Y59" s="106"/>
      <c r="Z59" s="205"/>
      <c r="AA59" s="300"/>
      <c r="AB59" s="301"/>
      <c r="AC59" s="106"/>
      <c r="AD59" s="205"/>
      <c r="AE59" s="300"/>
      <c r="AF59" s="301"/>
      <c r="AG59" s="300"/>
      <c r="AH59" s="301"/>
      <c r="AI59" s="124">
        <f>M59-J59</f>
        <v>-227.95969773299976</v>
      </c>
      <c r="AJ59" s="116">
        <f>M59/J59</f>
        <v>0.88602015113350008</v>
      </c>
      <c r="AK59" s="314"/>
    </row>
    <row r="60" spans="1:37" ht="15.75" customHeight="1">
      <c r="A60" s="317"/>
      <c r="B60" s="178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300"/>
      <c r="AH60" s="301"/>
      <c r="AI60" s="124"/>
      <c r="AJ60" s="116"/>
      <c r="AK60" s="314"/>
    </row>
    <row r="61" spans="1:37" ht="15.75" customHeight="1">
      <c r="A61" s="317"/>
      <c r="B61" s="178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300"/>
      <c r="AH61" s="301"/>
      <c r="AI61" s="124"/>
      <c r="AJ61" s="116"/>
      <c r="AK61" s="314"/>
    </row>
    <row r="62" spans="1:37" ht="15.75" customHeight="1">
      <c r="A62" s="317"/>
      <c r="B62" s="178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127"/>
      <c r="T62" s="128"/>
      <c r="U62" s="117"/>
      <c r="V62" s="118"/>
      <c r="W62" s="128"/>
      <c r="X62" s="216"/>
      <c r="Y62" s="106"/>
      <c r="Z62" s="205"/>
      <c r="AA62" s="300"/>
      <c r="AB62" s="301"/>
      <c r="AC62" s="106"/>
      <c r="AD62" s="205"/>
      <c r="AE62" s="300"/>
      <c r="AF62" s="301"/>
      <c r="AG62" s="300"/>
      <c r="AH62" s="301"/>
      <c r="AI62" s="124"/>
      <c r="AJ62" s="116"/>
      <c r="AK62" s="314"/>
    </row>
    <row r="63" spans="1:37" ht="15.75" customHeight="1">
      <c r="A63" s="317"/>
      <c r="B63" s="178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127"/>
      <c r="T63" s="128"/>
      <c r="U63" s="117"/>
      <c r="V63" s="118"/>
      <c r="W63" s="128"/>
      <c r="X63" s="216"/>
      <c r="Y63" s="106"/>
      <c r="Z63" s="205"/>
      <c r="AA63" s="300"/>
      <c r="AB63" s="301"/>
      <c r="AC63" s="106"/>
      <c r="AD63" s="205"/>
      <c r="AE63" s="300"/>
      <c r="AF63" s="301"/>
      <c r="AG63" s="300"/>
      <c r="AH63" s="301"/>
      <c r="AI63" s="124"/>
      <c r="AJ63" s="116"/>
      <c r="AK63" s="314"/>
    </row>
    <row r="64" spans="1:37" ht="15.75" customHeight="1">
      <c r="A64" s="317"/>
      <c r="B64" s="178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127"/>
      <c r="T64" s="128"/>
      <c r="U64" s="117"/>
      <c r="V64" s="118"/>
      <c r="W64" s="128"/>
      <c r="X64" s="216"/>
      <c r="Y64" s="106"/>
      <c r="Z64" s="205"/>
      <c r="AA64" s="300"/>
      <c r="AB64" s="301"/>
      <c r="AC64" s="106"/>
      <c r="AD64" s="205"/>
      <c r="AE64" s="300"/>
      <c r="AF64" s="301"/>
      <c r="AG64" s="300"/>
      <c r="AH64" s="301"/>
      <c r="AI64" s="124"/>
      <c r="AJ64" s="116"/>
      <c r="AK64" s="314"/>
    </row>
    <row r="65" spans="1:37" ht="15.75" customHeight="1">
      <c r="A65" s="317"/>
      <c r="B65" s="178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127"/>
      <c r="T65" s="128"/>
      <c r="U65" s="117"/>
      <c r="V65" s="118"/>
      <c r="W65" s="128"/>
      <c r="X65" s="216"/>
      <c r="Y65" s="106"/>
      <c r="Z65" s="205"/>
      <c r="AA65" s="300"/>
      <c r="AB65" s="301"/>
      <c r="AC65" s="106"/>
      <c r="AD65" s="205"/>
      <c r="AE65" s="300"/>
      <c r="AF65" s="301"/>
      <c r="AG65" s="300"/>
      <c r="AH65" s="301"/>
      <c r="AI65" s="124"/>
      <c r="AJ65" s="116"/>
      <c r="AK65" s="314"/>
    </row>
    <row r="66" spans="1:37" ht="15.75" customHeight="1">
      <c r="A66" s="317"/>
      <c r="B66" s="178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127"/>
      <c r="T66" s="128"/>
      <c r="U66" s="117"/>
      <c r="V66" s="118"/>
      <c r="W66" s="128"/>
      <c r="X66" s="216"/>
      <c r="Y66" s="106"/>
      <c r="Z66" s="205"/>
      <c r="AA66" s="300"/>
      <c r="AB66" s="301"/>
      <c r="AC66" s="106"/>
      <c r="AD66" s="205"/>
      <c r="AE66" s="300"/>
      <c r="AF66" s="301"/>
      <c r="AG66" s="300"/>
      <c r="AH66" s="301"/>
      <c r="AI66" s="124"/>
      <c r="AJ66" s="116"/>
      <c r="AK66" s="314"/>
    </row>
    <row r="67" spans="1:37" ht="15.75" customHeight="1">
      <c r="A67" s="317"/>
      <c r="B67" s="178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127"/>
      <c r="T67" s="128"/>
      <c r="U67" s="117"/>
      <c r="V67" s="118"/>
      <c r="W67" s="128"/>
      <c r="X67" s="216"/>
      <c r="Y67" s="106"/>
      <c r="Z67" s="205"/>
      <c r="AA67" s="300"/>
      <c r="AB67" s="301"/>
      <c r="AC67" s="106"/>
      <c r="AD67" s="205"/>
      <c r="AE67" s="300"/>
      <c r="AF67" s="301"/>
      <c r="AG67" s="300"/>
      <c r="AH67" s="301"/>
      <c r="AI67" s="124"/>
      <c r="AJ67" s="116"/>
      <c r="AK67" s="314"/>
    </row>
    <row r="68" spans="1:37" ht="15.75" customHeight="1">
      <c r="A68" s="317"/>
      <c r="B68" s="178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127"/>
      <c r="T68" s="128"/>
      <c r="U68" s="117"/>
      <c r="V68" s="118"/>
      <c r="W68" s="128"/>
      <c r="X68" s="216"/>
      <c r="Y68" s="106"/>
      <c r="Z68" s="205"/>
      <c r="AA68" s="300"/>
      <c r="AB68" s="301"/>
      <c r="AC68" s="106"/>
      <c r="AD68" s="205"/>
      <c r="AE68" s="300"/>
      <c r="AF68" s="301"/>
      <c r="AG68" s="300"/>
      <c r="AH68" s="301"/>
      <c r="AI68" s="124"/>
      <c r="AJ68" s="116"/>
      <c r="AK68" s="314"/>
    </row>
    <row r="69" spans="1:37" ht="15.75" customHeight="1">
      <c r="A69" s="317"/>
      <c r="B69" s="178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127"/>
      <c r="T69" s="128"/>
      <c r="U69" s="117"/>
      <c r="V69" s="118"/>
      <c r="W69" s="128"/>
      <c r="X69" s="216"/>
      <c r="Y69" s="106"/>
      <c r="Z69" s="205"/>
      <c r="AA69" s="300"/>
      <c r="AB69" s="301"/>
      <c r="AC69" s="106"/>
      <c r="AD69" s="205"/>
      <c r="AE69" s="300"/>
      <c r="AF69" s="301"/>
      <c r="AG69" s="300"/>
      <c r="AH69" s="301"/>
      <c r="AI69" s="124"/>
      <c r="AJ69" s="116"/>
      <c r="AK69" s="314"/>
    </row>
    <row r="70" spans="1:37" ht="15.75" customHeight="1">
      <c r="A70" s="317"/>
      <c r="B70" s="178"/>
      <c r="C70" s="298"/>
      <c r="D70" s="299"/>
      <c r="E70" s="107"/>
      <c r="F70" s="13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127"/>
      <c r="T70" s="128"/>
      <c r="U70" s="117"/>
      <c r="V70" s="118"/>
      <c r="W70" s="128"/>
      <c r="X70" s="216"/>
      <c r="Y70" s="106"/>
      <c r="Z70" s="205"/>
      <c r="AA70" s="300"/>
      <c r="AB70" s="301"/>
      <c r="AC70" s="106"/>
      <c r="AD70" s="205"/>
      <c r="AE70" s="300"/>
      <c r="AF70" s="301"/>
      <c r="AG70" s="300"/>
      <c r="AH70" s="301"/>
      <c r="AI70" s="124"/>
      <c r="AJ70" s="116"/>
      <c r="AK70" s="314"/>
    </row>
    <row r="71" spans="1:37" ht="15.75" customHeight="1">
      <c r="A71" s="317"/>
      <c r="B71" s="178"/>
      <c r="C71" s="298"/>
      <c r="D71" s="299"/>
      <c r="E71" s="179"/>
      <c r="F71" s="13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300"/>
      <c r="AH71" s="301"/>
      <c r="AI71" s="180"/>
      <c r="AJ71" s="133"/>
      <c r="AK71" s="314"/>
    </row>
    <row r="72" spans="1:37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25">AVERAGE(I56:I71)</f>
        <v>23</v>
      </c>
      <c r="J72" s="148">
        <f t="shared" si="25"/>
        <v>2000</v>
      </c>
      <c r="K72" s="149">
        <f t="shared" ref="K72" si="26">J72/I72</f>
        <v>86.956521739130437</v>
      </c>
      <c r="L72" s="147">
        <f t="shared" ref="L72:M72" si="27">AVERAGE(L56:L71)</f>
        <v>23</v>
      </c>
      <c r="M72" s="148">
        <f t="shared" si="27"/>
        <v>1771.8658137970333</v>
      </c>
      <c r="N72" s="149">
        <f t="shared" ref="N72:N78" si="28">M72/L72</f>
        <v>77.037644078131876</v>
      </c>
      <c r="O72" s="150">
        <f t="shared" ref="O72:O78" si="29">L72-I72</f>
        <v>0</v>
      </c>
      <c r="P72" s="151">
        <f t="shared" ref="P72:P78" si="30">N72-K72</f>
        <v>-9.9188776609985609</v>
      </c>
      <c r="Q72" s="152">
        <f t="shared" ref="Q72:Q78" si="31">N72/K72</f>
        <v>0.88593290689851656</v>
      </c>
      <c r="R72" s="310"/>
      <c r="S72" s="153">
        <f>S56</f>
        <v>0.29166666666666669</v>
      </c>
      <c r="T72" s="154">
        <f>INDEX(T56:T71,COUNTA(T56:T71))</f>
        <v>0.59402777777777782</v>
      </c>
      <c r="U72" s="155"/>
      <c r="V72" s="181"/>
      <c r="W72" s="182"/>
      <c r="X72" s="149"/>
      <c r="Y72" s="206">
        <f t="shared" ref="Y72:Z72" si="32">SUM(Y56:Y71)</f>
        <v>0</v>
      </c>
      <c r="Z72" s="207">
        <f t="shared" si="32"/>
        <v>0</v>
      </c>
      <c r="AA72" s="296"/>
      <c r="AB72" s="297"/>
      <c r="AC72" s="206">
        <f t="shared" ref="AC72:AD72" si="33">SUM(AC56:AC71)</f>
        <v>0</v>
      </c>
      <c r="AD72" s="207">
        <f t="shared" si="33"/>
        <v>0</v>
      </c>
      <c r="AE72" s="296"/>
      <c r="AF72" s="297"/>
      <c r="AG72" s="296"/>
      <c r="AH72" s="297"/>
      <c r="AI72" s="183">
        <f t="shared" ref="AI72:AI78" si="34">M72-J72</f>
        <v>-228.1341862029667</v>
      </c>
      <c r="AJ72" s="152">
        <f t="shared" ref="AJ72:AJ78" si="35">M72/J72</f>
        <v>0.88593290689851667</v>
      </c>
      <c r="AK72" s="315"/>
    </row>
    <row r="73" spans="1:37" ht="15.75" customHeight="1">
      <c r="A73" s="302" t="s">
        <v>207</v>
      </c>
      <c r="B73" s="120" t="s">
        <v>209</v>
      </c>
      <c r="C73" s="383" t="s">
        <v>212</v>
      </c>
      <c r="D73" s="383"/>
      <c r="E73" s="162">
        <v>32.06</v>
      </c>
      <c r="F73" s="103">
        <v>535</v>
      </c>
      <c r="G73" s="163">
        <f t="shared" ref="G73:G78" si="36">E73*F73</f>
        <v>17152.100000000002</v>
      </c>
      <c r="H73" s="164"/>
      <c r="I73" s="165">
        <v>19</v>
      </c>
      <c r="J73" s="166">
        <v>3600</v>
      </c>
      <c r="K73" s="167">
        <f>J73/I73</f>
        <v>189.47368421052633</v>
      </c>
      <c r="L73" s="168">
        <v>19</v>
      </c>
      <c r="M73" s="166">
        <f t="shared" ref="M73:M78" si="37">F73/V73*60</f>
        <v>3172.9818780889591</v>
      </c>
      <c r="N73" s="167">
        <f t="shared" si="28"/>
        <v>166.99904621520838</v>
      </c>
      <c r="O73" s="169">
        <f t="shared" si="29"/>
        <v>0</v>
      </c>
      <c r="P73" s="170">
        <f t="shared" si="30"/>
        <v>-22.474637995317948</v>
      </c>
      <c r="Q73" s="171">
        <f t="shared" si="31"/>
        <v>0.88138385502471084</v>
      </c>
      <c r="R73" s="308">
        <f>Q89</f>
        <v>0.88508604718784045</v>
      </c>
      <c r="S73" s="172">
        <v>0.25</v>
      </c>
      <c r="T73" s="173">
        <v>0.25702546296296297</v>
      </c>
      <c r="U73" s="174"/>
      <c r="V73" s="175">
        <v>10.116666666666676</v>
      </c>
      <c r="W73" s="173"/>
      <c r="X73" s="184"/>
      <c r="Y73" s="202"/>
      <c r="Z73" s="203"/>
      <c r="AA73" s="311"/>
      <c r="AB73" s="312"/>
      <c r="AC73" s="202"/>
      <c r="AD73" s="203"/>
      <c r="AE73" s="311"/>
      <c r="AF73" s="312"/>
      <c r="AG73" s="311"/>
      <c r="AH73" s="312"/>
      <c r="AI73" s="121">
        <f t="shared" si="34"/>
        <v>-427.01812191104091</v>
      </c>
      <c r="AJ73" s="171">
        <f t="shared" si="35"/>
        <v>0.88138385502471084</v>
      </c>
      <c r="AK73" s="313">
        <f>AJ89</f>
        <v>0.88508604718784045</v>
      </c>
    </row>
    <row r="74" spans="1:37" ht="15.75" customHeight="1">
      <c r="A74" s="303"/>
      <c r="B74" s="106" t="s">
        <v>200</v>
      </c>
      <c r="C74" s="382" t="s">
        <v>208</v>
      </c>
      <c r="D74" s="382"/>
      <c r="E74" s="107">
        <v>57.3</v>
      </c>
      <c r="F74" s="108">
        <v>2588</v>
      </c>
      <c r="G74" s="109">
        <f t="shared" si="36"/>
        <v>148292.4</v>
      </c>
      <c r="H74" s="26"/>
      <c r="I74" s="110">
        <v>22</v>
      </c>
      <c r="J74" s="111">
        <v>1800</v>
      </c>
      <c r="K74" s="112">
        <f t="shared" ref="K74:K78" si="38">J74/I74</f>
        <v>81.818181818181813</v>
      </c>
      <c r="L74" s="113">
        <v>22</v>
      </c>
      <c r="M74" s="111">
        <f t="shared" si="37"/>
        <v>1594.7963026360826</v>
      </c>
      <c r="N74" s="112">
        <f t="shared" si="28"/>
        <v>72.490741028912851</v>
      </c>
      <c r="O74" s="114">
        <f t="shared" si="29"/>
        <v>0</v>
      </c>
      <c r="P74" s="115">
        <f t="shared" si="30"/>
        <v>-9.3274407892689624</v>
      </c>
      <c r="Q74" s="116">
        <f t="shared" si="31"/>
        <v>0.88599794590893488</v>
      </c>
      <c r="R74" s="309"/>
      <c r="S74" s="47">
        <v>0.26041666666666663</v>
      </c>
      <c r="T74" s="48">
        <v>0.32803240740740741</v>
      </c>
      <c r="U74" s="117">
        <v>4.8833333333332707</v>
      </c>
      <c r="V74" s="118">
        <v>97.366666666666731</v>
      </c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300"/>
      <c r="AH74" s="301"/>
      <c r="AI74" s="124">
        <f t="shared" si="34"/>
        <v>-205.2036973639174</v>
      </c>
      <c r="AJ74" s="116">
        <f t="shared" si="35"/>
        <v>0.88599794590893477</v>
      </c>
      <c r="AK74" s="314"/>
    </row>
    <row r="75" spans="1:37" ht="15.75" customHeight="1">
      <c r="A75" s="303"/>
      <c r="B75" s="106" t="s">
        <v>195</v>
      </c>
      <c r="C75" s="382" t="s">
        <v>214</v>
      </c>
      <c r="D75" s="382"/>
      <c r="E75" s="107">
        <v>57.73</v>
      </c>
      <c r="F75" s="108">
        <v>1274</v>
      </c>
      <c r="G75" s="109">
        <f t="shared" si="36"/>
        <v>73548.01999999999</v>
      </c>
      <c r="H75" s="26"/>
      <c r="I75" s="110">
        <v>22</v>
      </c>
      <c r="J75" s="111">
        <v>1800</v>
      </c>
      <c r="K75" s="112">
        <f t="shared" si="38"/>
        <v>81.818181818181813</v>
      </c>
      <c r="L75" s="113">
        <v>22</v>
      </c>
      <c r="M75" s="111">
        <f t="shared" si="37"/>
        <v>1596.3800904977395</v>
      </c>
      <c r="N75" s="112">
        <f t="shared" si="28"/>
        <v>72.562731386260893</v>
      </c>
      <c r="O75" s="114">
        <f t="shared" si="29"/>
        <v>0</v>
      </c>
      <c r="P75" s="115">
        <f t="shared" si="30"/>
        <v>-9.2554504319209201</v>
      </c>
      <c r="Q75" s="116">
        <f t="shared" si="31"/>
        <v>0.88687782805429982</v>
      </c>
      <c r="R75" s="309"/>
      <c r="S75" s="47">
        <v>0.33133101851851854</v>
      </c>
      <c r="T75" s="48">
        <v>0.36458333333333331</v>
      </c>
      <c r="U75" s="117">
        <v>4.7500000000000231</v>
      </c>
      <c r="V75" s="118">
        <v>47.883333333333276</v>
      </c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300"/>
      <c r="AH75" s="301"/>
      <c r="AI75" s="124">
        <f t="shared" si="34"/>
        <v>-203.6199095022605</v>
      </c>
      <c r="AJ75" s="116">
        <f t="shared" si="35"/>
        <v>0.88687782805429971</v>
      </c>
      <c r="AK75" s="314"/>
    </row>
    <row r="76" spans="1:37" ht="15.75" customHeight="1">
      <c r="A76" s="303"/>
      <c r="B76" s="106" t="s">
        <v>195</v>
      </c>
      <c r="C76" s="382" t="s">
        <v>213</v>
      </c>
      <c r="D76" s="382"/>
      <c r="E76" s="107">
        <v>57.73</v>
      </c>
      <c r="F76" s="108">
        <v>1168</v>
      </c>
      <c r="G76" s="109">
        <f t="shared" si="36"/>
        <v>67428.639999999999</v>
      </c>
      <c r="H76" s="26"/>
      <c r="I76" s="110">
        <v>22</v>
      </c>
      <c r="J76" s="111">
        <v>1800</v>
      </c>
      <c r="K76" s="112">
        <f t="shared" si="38"/>
        <v>81.818181818181813</v>
      </c>
      <c r="L76" s="113">
        <v>22</v>
      </c>
      <c r="M76" s="111">
        <f t="shared" si="37"/>
        <v>1595.1441578148692</v>
      </c>
      <c r="N76" s="112">
        <f t="shared" si="28"/>
        <v>72.506552627948608</v>
      </c>
      <c r="O76" s="114">
        <f t="shared" si="29"/>
        <v>0</v>
      </c>
      <c r="P76" s="115">
        <f t="shared" si="30"/>
        <v>-9.3116291902332051</v>
      </c>
      <c r="Q76" s="116">
        <f t="shared" si="31"/>
        <v>0.88619119878603858</v>
      </c>
      <c r="R76" s="309"/>
      <c r="S76" s="47">
        <v>0.36810185185185185</v>
      </c>
      <c r="T76" s="48">
        <v>0.39861111111111114</v>
      </c>
      <c r="U76" s="117">
        <v>5.066666666666686</v>
      </c>
      <c r="V76" s="118">
        <v>43.93333333333338</v>
      </c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300"/>
      <c r="AH76" s="301"/>
      <c r="AI76" s="217">
        <f t="shared" si="34"/>
        <v>-204.85584218513077</v>
      </c>
      <c r="AJ76" s="218">
        <f t="shared" si="35"/>
        <v>0.88619119878603847</v>
      </c>
      <c r="AK76" s="314"/>
    </row>
    <row r="77" spans="1:37" ht="15.75" customHeight="1">
      <c r="A77" s="304"/>
      <c r="B77" s="106" t="s">
        <v>209</v>
      </c>
      <c r="C77" s="382" t="s">
        <v>210</v>
      </c>
      <c r="D77" s="382"/>
      <c r="E77" s="107">
        <v>71.84</v>
      </c>
      <c r="F77" s="111">
        <v>1272</v>
      </c>
      <c r="G77" s="109">
        <f t="shared" si="36"/>
        <v>91380.48000000001</v>
      </c>
      <c r="H77" s="13"/>
      <c r="I77" s="110">
        <v>19</v>
      </c>
      <c r="J77" s="111">
        <v>1800</v>
      </c>
      <c r="K77" s="112">
        <f t="shared" si="38"/>
        <v>94.736842105263165</v>
      </c>
      <c r="L77" s="126">
        <v>19</v>
      </c>
      <c r="M77" s="111">
        <f t="shared" si="37"/>
        <v>1596.0962007668181</v>
      </c>
      <c r="N77" s="112">
        <f t="shared" si="28"/>
        <v>84.00506319825358</v>
      </c>
      <c r="O77" s="114">
        <f t="shared" si="29"/>
        <v>0</v>
      </c>
      <c r="P77" s="115">
        <f t="shared" si="30"/>
        <v>-10.731778907009584</v>
      </c>
      <c r="Q77" s="116">
        <f t="shared" si="31"/>
        <v>0.88672011153712105</v>
      </c>
      <c r="R77" s="309"/>
      <c r="S77" s="47">
        <v>0.40221064814814816</v>
      </c>
      <c r="T77" s="48">
        <v>0.43541666666666667</v>
      </c>
      <c r="U77" s="117">
        <v>5.1833333333333176</v>
      </c>
      <c r="V77" s="118">
        <v>47.816666666666656</v>
      </c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300"/>
      <c r="AH77" s="301"/>
      <c r="AI77" s="217">
        <f t="shared" si="34"/>
        <v>-203.90379923318187</v>
      </c>
      <c r="AJ77" s="218">
        <f t="shared" si="35"/>
        <v>0.88672011153712116</v>
      </c>
      <c r="AK77" s="314"/>
    </row>
    <row r="78" spans="1:37" ht="15.75" customHeight="1">
      <c r="A78" s="304"/>
      <c r="B78" s="106" t="s">
        <v>209</v>
      </c>
      <c r="C78" s="382" t="s">
        <v>211</v>
      </c>
      <c r="D78" s="382"/>
      <c r="E78" s="107">
        <v>72.400000000000006</v>
      </c>
      <c r="F78" s="111">
        <v>1017</v>
      </c>
      <c r="G78" s="129">
        <f t="shared" si="36"/>
        <v>73630.8</v>
      </c>
      <c r="H78" s="130"/>
      <c r="I78" s="110">
        <v>18</v>
      </c>
      <c r="J78" s="111">
        <v>1800</v>
      </c>
      <c r="K78" s="112">
        <f t="shared" si="38"/>
        <v>100</v>
      </c>
      <c r="L78" s="113">
        <v>18</v>
      </c>
      <c r="M78" s="111">
        <f t="shared" si="37"/>
        <v>1596.6855647623202</v>
      </c>
      <c r="N78" s="112">
        <f t="shared" si="28"/>
        <v>88.704753597906674</v>
      </c>
      <c r="O78" s="114">
        <f t="shared" si="29"/>
        <v>0</v>
      </c>
      <c r="P78" s="115">
        <f t="shared" si="30"/>
        <v>-11.295246402093326</v>
      </c>
      <c r="Q78" s="116">
        <f t="shared" si="31"/>
        <v>0.88704753597906671</v>
      </c>
      <c r="R78" s="309"/>
      <c r="S78" s="47">
        <v>0.43888888888888888</v>
      </c>
      <c r="T78" s="48">
        <v>0.46542824074074074</v>
      </c>
      <c r="U78" s="117">
        <v>4.9999999999999822</v>
      </c>
      <c r="V78" s="118">
        <v>38.216666666666669</v>
      </c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300"/>
      <c r="AH78" s="301"/>
      <c r="AI78" s="217">
        <f t="shared" si="34"/>
        <v>-203.31443523767985</v>
      </c>
      <c r="AJ78" s="218">
        <f t="shared" si="35"/>
        <v>0.88704753597906671</v>
      </c>
      <c r="AK78" s="314"/>
    </row>
    <row r="79" spans="1:37" ht="15.75" customHeight="1">
      <c r="A79" s="304"/>
      <c r="B79" s="106"/>
      <c r="C79" s="382"/>
      <c r="D79" s="382"/>
      <c r="E79" s="107"/>
      <c r="F79" s="111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300"/>
      <c r="AH79" s="301"/>
      <c r="AI79" s="217"/>
      <c r="AJ79" s="218"/>
      <c r="AK79" s="314"/>
    </row>
    <row r="80" spans="1:37" ht="15.75" customHeight="1">
      <c r="A80" s="304"/>
      <c r="B80" s="106"/>
      <c r="C80" s="382"/>
      <c r="D80" s="382"/>
      <c r="E80" s="107"/>
      <c r="F80" s="111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106"/>
      <c r="Z80" s="205"/>
      <c r="AA80" s="300"/>
      <c r="AB80" s="301"/>
      <c r="AC80" s="106"/>
      <c r="AD80" s="205"/>
      <c r="AE80" s="300"/>
      <c r="AF80" s="301"/>
      <c r="AG80" s="300"/>
      <c r="AH80" s="301"/>
      <c r="AI80" s="217"/>
      <c r="AJ80" s="218"/>
      <c r="AK80" s="314"/>
    </row>
    <row r="81" spans="1:37" ht="15.75" customHeight="1">
      <c r="A81" s="304"/>
      <c r="B81" s="106"/>
      <c r="C81" s="382"/>
      <c r="D81" s="382"/>
      <c r="E81" s="107"/>
      <c r="F81" s="111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106"/>
      <c r="Z81" s="205"/>
      <c r="AA81" s="300"/>
      <c r="AB81" s="301"/>
      <c r="AC81" s="106"/>
      <c r="AD81" s="205"/>
      <c r="AE81" s="300"/>
      <c r="AF81" s="301"/>
      <c r="AG81" s="300"/>
      <c r="AH81" s="301"/>
      <c r="AI81" s="217"/>
      <c r="AJ81" s="218"/>
      <c r="AK81" s="314"/>
    </row>
    <row r="82" spans="1:37" ht="15.75" customHeight="1">
      <c r="A82" s="304"/>
      <c r="B82" s="106"/>
      <c r="C82" s="382"/>
      <c r="D82" s="382"/>
      <c r="E82" s="107"/>
      <c r="F82" s="111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106"/>
      <c r="Z82" s="205"/>
      <c r="AA82" s="300"/>
      <c r="AB82" s="301"/>
      <c r="AC82" s="106"/>
      <c r="AD82" s="205"/>
      <c r="AE82" s="300"/>
      <c r="AF82" s="301"/>
      <c r="AG82" s="300"/>
      <c r="AH82" s="301"/>
      <c r="AI82" s="217"/>
      <c r="AJ82" s="218"/>
      <c r="AK82" s="314"/>
    </row>
    <row r="83" spans="1:37" ht="15.75" customHeight="1">
      <c r="A83" s="304"/>
      <c r="B83" s="106"/>
      <c r="C83" s="382"/>
      <c r="D83" s="382"/>
      <c r="E83" s="107"/>
      <c r="F83" s="111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106"/>
      <c r="Z83" s="205"/>
      <c r="AA83" s="300"/>
      <c r="AB83" s="301"/>
      <c r="AC83" s="106"/>
      <c r="AD83" s="205"/>
      <c r="AE83" s="300"/>
      <c r="AF83" s="301"/>
      <c r="AG83" s="300"/>
      <c r="AH83" s="301"/>
      <c r="AI83" s="217"/>
      <c r="AJ83" s="218"/>
      <c r="AK83" s="314"/>
    </row>
    <row r="84" spans="1:37" ht="15.75" customHeight="1">
      <c r="A84" s="304"/>
      <c r="B84" s="106"/>
      <c r="C84" s="382"/>
      <c r="D84" s="382"/>
      <c r="E84" s="107"/>
      <c r="F84" s="111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106"/>
      <c r="Z84" s="205"/>
      <c r="AA84" s="300"/>
      <c r="AB84" s="301"/>
      <c r="AC84" s="106"/>
      <c r="AD84" s="205"/>
      <c r="AE84" s="300"/>
      <c r="AF84" s="301"/>
      <c r="AG84" s="300"/>
      <c r="AH84" s="301"/>
      <c r="AI84" s="217"/>
      <c r="AJ84" s="218"/>
      <c r="AK84" s="314"/>
    </row>
    <row r="85" spans="1:37" ht="15.75" customHeight="1">
      <c r="A85" s="304"/>
      <c r="B85" s="106"/>
      <c r="C85" s="382"/>
      <c r="D85" s="382"/>
      <c r="E85" s="107"/>
      <c r="F85" s="111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106"/>
      <c r="Z85" s="205"/>
      <c r="AA85" s="300"/>
      <c r="AB85" s="301"/>
      <c r="AC85" s="106"/>
      <c r="AD85" s="205"/>
      <c r="AE85" s="300"/>
      <c r="AF85" s="301"/>
      <c r="AG85" s="300"/>
      <c r="AH85" s="301"/>
      <c r="AI85" s="217"/>
      <c r="AJ85" s="218"/>
      <c r="AK85" s="314"/>
    </row>
    <row r="86" spans="1:37" ht="15.75" customHeight="1">
      <c r="A86" s="304"/>
      <c r="B86" s="106"/>
      <c r="C86" s="382"/>
      <c r="D86" s="382"/>
      <c r="E86" s="107"/>
      <c r="F86" s="111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106"/>
      <c r="Z86" s="205"/>
      <c r="AA86" s="300"/>
      <c r="AB86" s="301"/>
      <c r="AC86" s="106"/>
      <c r="AD86" s="205"/>
      <c r="AE86" s="300"/>
      <c r="AF86" s="301"/>
      <c r="AG86" s="300"/>
      <c r="AH86" s="301"/>
      <c r="AI86" s="217"/>
      <c r="AJ86" s="218"/>
      <c r="AK86" s="314"/>
    </row>
    <row r="87" spans="1:37" ht="15.75" customHeight="1">
      <c r="A87" s="304"/>
      <c r="B87" s="106"/>
      <c r="C87" s="382"/>
      <c r="D87" s="382"/>
      <c r="E87" s="107"/>
      <c r="F87" s="111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106"/>
      <c r="Z87" s="205"/>
      <c r="AA87" s="300"/>
      <c r="AB87" s="301"/>
      <c r="AC87" s="106"/>
      <c r="AD87" s="205"/>
      <c r="AE87" s="300"/>
      <c r="AF87" s="301"/>
      <c r="AG87" s="300"/>
      <c r="AH87" s="301"/>
      <c r="AI87" s="217"/>
      <c r="AJ87" s="218"/>
      <c r="AK87" s="314"/>
    </row>
    <row r="88" spans="1:37" ht="15.75" customHeight="1">
      <c r="A88" s="304"/>
      <c r="B88" s="106"/>
      <c r="C88" s="382"/>
      <c r="D88" s="382"/>
      <c r="E88" s="209"/>
      <c r="F88" s="111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300"/>
      <c r="AH88" s="301"/>
      <c r="AI88" s="180"/>
      <c r="AJ88" s="133"/>
      <c r="AK88" s="314"/>
    </row>
    <row r="89" spans="1:37" ht="15.75" customHeight="1" thickBot="1">
      <c r="A89" s="305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39">AVERAGE(I73:I88)</f>
        <v>20.333333333333332</v>
      </c>
      <c r="J89" s="148">
        <f t="shared" si="39"/>
        <v>2100</v>
      </c>
      <c r="K89" s="149">
        <f t="shared" ref="K89" si="40">J89/I89</f>
        <v>103.27868852459017</v>
      </c>
      <c r="L89" s="147">
        <f t="shared" ref="L89:M89" si="41">AVERAGE(L73:L88)</f>
        <v>20.333333333333332</v>
      </c>
      <c r="M89" s="148">
        <f t="shared" si="41"/>
        <v>1858.6806990944649</v>
      </c>
      <c r="N89" s="149">
        <f>M89/L89</f>
        <v>91.410526184973691</v>
      </c>
      <c r="O89" s="150">
        <f>L89-I89</f>
        <v>0</v>
      </c>
      <c r="P89" s="151">
        <f>N89-K89</f>
        <v>-11.868162339616475</v>
      </c>
      <c r="Q89" s="152">
        <f>N89/K89</f>
        <v>0.88508604718784045</v>
      </c>
      <c r="R89" s="310"/>
      <c r="S89" s="153">
        <f>S73</f>
        <v>0.25</v>
      </c>
      <c r="T89" s="154">
        <f>INDEX(T73:T88,COUNTA(T73:T88))</f>
        <v>0.46542824074074074</v>
      </c>
      <c r="U89" s="155"/>
      <c r="V89" s="181"/>
      <c r="W89" s="182"/>
      <c r="X89" s="149"/>
      <c r="Y89" s="206">
        <f t="shared" ref="Y89:Z89" si="42">SUM(Y73:Y88)</f>
        <v>0</v>
      </c>
      <c r="Z89" s="207">
        <f t="shared" si="42"/>
        <v>0</v>
      </c>
      <c r="AA89" s="296"/>
      <c r="AB89" s="297"/>
      <c r="AC89" s="206">
        <f t="shared" ref="AC89:AD89" si="43">SUM(AC73:AC88)</f>
        <v>0</v>
      </c>
      <c r="AD89" s="207">
        <f t="shared" si="43"/>
        <v>0</v>
      </c>
      <c r="AE89" s="296"/>
      <c r="AF89" s="297"/>
      <c r="AG89" s="296"/>
      <c r="AH89" s="297"/>
      <c r="AI89" s="183">
        <f>M89-J89</f>
        <v>-241.3193009055351</v>
      </c>
      <c r="AJ89" s="152">
        <f>M89/J89</f>
        <v>0.88508604718784045</v>
      </c>
      <c r="AK89" s="315"/>
    </row>
    <row r="90" spans="1:37" ht="15.75" customHeight="1">
      <c r="A90" s="316" t="s">
        <v>251</v>
      </c>
      <c r="B90" s="120" t="s">
        <v>188</v>
      </c>
      <c r="C90" s="306" t="s">
        <v>215</v>
      </c>
      <c r="D90" s="307"/>
      <c r="E90" s="162">
        <v>21.74</v>
      </c>
      <c r="F90" s="103">
        <v>1512</v>
      </c>
      <c r="G90" s="163">
        <f t="shared" ref="G90" si="44">E90*F90</f>
        <v>32870.879999999997</v>
      </c>
      <c r="H90" s="164"/>
      <c r="I90" s="165">
        <v>6</v>
      </c>
      <c r="J90" s="166">
        <v>3600</v>
      </c>
      <c r="K90" s="167">
        <f>J90/I90</f>
        <v>600</v>
      </c>
      <c r="L90" s="168">
        <v>6</v>
      </c>
      <c r="M90" s="166">
        <f>F90/V90*60</f>
        <v>3257.4506283662522</v>
      </c>
      <c r="N90" s="167">
        <f>M90/L90</f>
        <v>542.90843806104203</v>
      </c>
      <c r="O90" s="169">
        <f>L90-I90</f>
        <v>0</v>
      </c>
      <c r="P90" s="170">
        <f>N90-K90</f>
        <v>-57.091561938957966</v>
      </c>
      <c r="Q90" s="171">
        <f>N90/K90</f>
        <v>0.90484739676840342</v>
      </c>
      <c r="R90" s="308">
        <f>Q106</f>
        <v>0.90484739676840342</v>
      </c>
      <c r="S90" s="219">
        <v>0.37579861111111112</v>
      </c>
      <c r="T90" s="220">
        <v>0.39513888888888887</v>
      </c>
      <c r="U90" s="174"/>
      <c r="V90" s="175">
        <v>27.849999999999959</v>
      </c>
      <c r="W90" s="173"/>
      <c r="X90" s="184"/>
      <c r="Y90" s="202"/>
      <c r="Z90" s="203"/>
      <c r="AA90" s="311"/>
      <c r="AB90" s="312"/>
      <c r="AC90" s="202"/>
      <c r="AD90" s="203"/>
      <c r="AE90" s="311"/>
      <c r="AF90" s="312"/>
      <c r="AG90" s="311"/>
      <c r="AH90" s="312"/>
      <c r="AI90" s="121">
        <f>M90-J90</f>
        <v>-342.5493716337478</v>
      </c>
      <c r="AJ90" s="171">
        <f>M90/J90</f>
        <v>0.90484739676840342</v>
      </c>
      <c r="AK90" s="313">
        <f>AJ106</f>
        <v>0.90484739676840342</v>
      </c>
    </row>
    <row r="91" spans="1:37" ht="15.75" customHeight="1">
      <c r="A91" s="317"/>
      <c r="B91" s="106"/>
      <c r="C91" s="298"/>
      <c r="D91" s="299"/>
      <c r="E91" s="107"/>
      <c r="F91" s="108"/>
      <c r="G91" s="109"/>
      <c r="H91" s="26"/>
      <c r="I91" s="110"/>
      <c r="J91" s="111"/>
      <c r="K91" s="112"/>
      <c r="L91" s="113"/>
      <c r="M91" s="111"/>
      <c r="N91" s="112"/>
      <c r="O91" s="114"/>
      <c r="P91" s="115"/>
      <c r="Q91" s="116"/>
      <c r="R91" s="309"/>
      <c r="S91" s="47"/>
      <c r="T91" s="48"/>
      <c r="U91" s="117"/>
      <c r="V91" s="118"/>
      <c r="W91" s="119"/>
      <c r="X91" s="13"/>
      <c r="Y91" s="106"/>
      <c r="Z91" s="205"/>
      <c r="AA91" s="300"/>
      <c r="AB91" s="301"/>
      <c r="AC91" s="106"/>
      <c r="AD91" s="205"/>
      <c r="AE91" s="300"/>
      <c r="AF91" s="301"/>
      <c r="AG91" s="300"/>
      <c r="AH91" s="301"/>
      <c r="AI91" s="124"/>
      <c r="AJ91" s="116"/>
      <c r="AK91" s="314"/>
    </row>
    <row r="92" spans="1:37" ht="15.75" customHeight="1">
      <c r="A92" s="317"/>
      <c r="B92" s="106"/>
      <c r="C92" s="298"/>
      <c r="D92" s="299"/>
      <c r="E92" s="107"/>
      <c r="F92" s="108"/>
      <c r="G92" s="109"/>
      <c r="H92" s="26"/>
      <c r="I92" s="110"/>
      <c r="J92" s="111"/>
      <c r="K92" s="112"/>
      <c r="L92" s="113"/>
      <c r="M92" s="111"/>
      <c r="N92" s="112"/>
      <c r="O92" s="114"/>
      <c r="P92" s="115"/>
      <c r="Q92" s="116"/>
      <c r="R92" s="309"/>
      <c r="S92" s="47"/>
      <c r="T92" s="48"/>
      <c r="U92" s="117"/>
      <c r="V92" s="118"/>
      <c r="W92" s="119"/>
      <c r="X92" s="123"/>
      <c r="Y92" s="106"/>
      <c r="Z92" s="205"/>
      <c r="AA92" s="300"/>
      <c r="AB92" s="301"/>
      <c r="AC92" s="106"/>
      <c r="AD92" s="205"/>
      <c r="AE92" s="300"/>
      <c r="AF92" s="301"/>
      <c r="AG92" s="300"/>
      <c r="AH92" s="301"/>
      <c r="AI92" s="124"/>
      <c r="AJ92" s="116"/>
      <c r="AK92" s="314"/>
    </row>
    <row r="93" spans="1:37" ht="15.75" customHeight="1">
      <c r="A93" s="317"/>
      <c r="B93" s="106"/>
      <c r="C93" s="298"/>
      <c r="D93" s="299"/>
      <c r="E93" s="107"/>
      <c r="F93" s="108"/>
      <c r="G93" s="109"/>
      <c r="H93" s="26"/>
      <c r="I93" s="110"/>
      <c r="J93" s="111"/>
      <c r="K93" s="112"/>
      <c r="L93" s="113"/>
      <c r="M93" s="111"/>
      <c r="N93" s="112"/>
      <c r="O93" s="114"/>
      <c r="P93" s="115"/>
      <c r="Q93" s="116"/>
      <c r="R93" s="309"/>
      <c r="S93" s="47"/>
      <c r="T93" s="48"/>
      <c r="U93" s="117"/>
      <c r="V93" s="118"/>
      <c r="W93" s="119"/>
      <c r="X93" s="13"/>
      <c r="Y93" s="106"/>
      <c r="Z93" s="205"/>
      <c r="AA93" s="300"/>
      <c r="AB93" s="301"/>
      <c r="AC93" s="106"/>
      <c r="AD93" s="205"/>
      <c r="AE93" s="300"/>
      <c r="AF93" s="301"/>
      <c r="AG93" s="300"/>
      <c r="AH93" s="301"/>
      <c r="AI93" s="124"/>
      <c r="AJ93" s="116"/>
      <c r="AK93" s="314"/>
    </row>
    <row r="94" spans="1:37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3"/>
      <c r="Y94" s="106"/>
      <c r="Z94" s="205"/>
      <c r="AA94" s="300"/>
      <c r="AB94" s="301"/>
      <c r="AC94" s="106"/>
      <c r="AD94" s="205"/>
      <c r="AE94" s="300"/>
      <c r="AF94" s="301"/>
      <c r="AG94" s="300"/>
      <c r="AH94" s="301"/>
      <c r="AI94" s="124"/>
      <c r="AJ94" s="116"/>
      <c r="AK94" s="314"/>
    </row>
    <row r="95" spans="1:37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3"/>
      <c r="Y95" s="106"/>
      <c r="Z95" s="205"/>
      <c r="AA95" s="300"/>
      <c r="AB95" s="301"/>
      <c r="AC95" s="106"/>
      <c r="AD95" s="205"/>
      <c r="AE95" s="300"/>
      <c r="AF95" s="301"/>
      <c r="AG95" s="300"/>
      <c r="AH95" s="301"/>
      <c r="AI95" s="124"/>
      <c r="AJ95" s="116"/>
      <c r="AK95" s="314"/>
    </row>
    <row r="96" spans="1:37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3"/>
      <c r="Y96" s="106"/>
      <c r="Z96" s="205"/>
      <c r="AA96" s="300"/>
      <c r="AB96" s="301"/>
      <c r="AC96" s="106"/>
      <c r="AD96" s="205"/>
      <c r="AE96" s="300"/>
      <c r="AF96" s="301"/>
      <c r="AG96" s="300"/>
      <c r="AH96" s="301"/>
      <c r="AI96" s="124"/>
      <c r="AJ96" s="116"/>
      <c r="AK96" s="314"/>
    </row>
    <row r="97" spans="1:37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106"/>
      <c r="Z97" s="205"/>
      <c r="AA97" s="300"/>
      <c r="AB97" s="301"/>
      <c r="AC97" s="106"/>
      <c r="AD97" s="205"/>
      <c r="AE97" s="300"/>
      <c r="AF97" s="301"/>
      <c r="AG97" s="300"/>
      <c r="AH97" s="301"/>
      <c r="AI97" s="124"/>
      <c r="AJ97" s="116"/>
      <c r="AK97" s="314"/>
    </row>
    <row r="98" spans="1:37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3"/>
      <c r="Y98" s="106"/>
      <c r="Z98" s="205"/>
      <c r="AA98" s="300"/>
      <c r="AB98" s="301"/>
      <c r="AC98" s="106"/>
      <c r="AD98" s="205"/>
      <c r="AE98" s="300"/>
      <c r="AF98" s="301"/>
      <c r="AG98" s="300"/>
      <c r="AH98" s="301"/>
      <c r="AI98" s="124"/>
      <c r="AJ98" s="116"/>
      <c r="AK98" s="314"/>
    </row>
    <row r="99" spans="1:37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3"/>
      <c r="Y99" s="106"/>
      <c r="Z99" s="205"/>
      <c r="AA99" s="300"/>
      <c r="AB99" s="301"/>
      <c r="AC99" s="106"/>
      <c r="AD99" s="205"/>
      <c r="AE99" s="300"/>
      <c r="AF99" s="301"/>
      <c r="AG99" s="300"/>
      <c r="AH99" s="301"/>
      <c r="AI99" s="124"/>
      <c r="AJ99" s="116"/>
      <c r="AK99" s="314"/>
    </row>
    <row r="100" spans="1:37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19"/>
      <c r="X100" s="13"/>
      <c r="Y100" s="106"/>
      <c r="Z100" s="205"/>
      <c r="AA100" s="300"/>
      <c r="AB100" s="301"/>
      <c r="AC100" s="106"/>
      <c r="AD100" s="205"/>
      <c r="AE100" s="300"/>
      <c r="AF100" s="301"/>
      <c r="AG100" s="300"/>
      <c r="AH100" s="301"/>
      <c r="AI100" s="124"/>
      <c r="AJ100" s="116"/>
      <c r="AK100" s="314"/>
    </row>
    <row r="101" spans="1:37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19"/>
      <c r="X101" s="13"/>
      <c r="Y101" s="106"/>
      <c r="Z101" s="205"/>
      <c r="AA101" s="300"/>
      <c r="AB101" s="301"/>
      <c r="AC101" s="106"/>
      <c r="AD101" s="205"/>
      <c r="AE101" s="300"/>
      <c r="AF101" s="301"/>
      <c r="AG101" s="300"/>
      <c r="AH101" s="301"/>
      <c r="AI101" s="124"/>
      <c r="AJ101" s="116"/>
      <c r="AK101" s="314"/>
    </row>
    <row r="102" spans="1:37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19"/>
      <c r="X102" s="13"/>
      <c r="Y102" s="106"/>
      <c r="Z102" s="205"/>
      <c r="AA102" s="300"/>
      <c r="AB102" s="301"/>
      <c r="AC102" s="106"/>
      <c r="AD102" s="205"/>
      <c r="AE102" s="300"/>
      <c r="AF102" s="301"/>
      <c r="AG102" s="300"/>
      <c r="AH102" s="301"/>
      <c r="AI102" s="124"/>
      <c r="AJ102" s="116"/>
      <c r="AK102" s="314"/>
    </row>
    <row r="103" spans="1:37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19"/>
      <c r="X103" s="13"/>
      <c r="Y103" s="106"/>
      <c r="Z103" s="205"/>
      <c r="AA103" s="300"/>
      <c r="AB103" s="301"/>
      <c r="AC103" s="106"/>
      <c r="AD103" s="205"/>
      <c r="AE103" s="300"/>
      <c r="AF103" s="301"/>
      <c r="AG103" s="300"/>
      <c r="AH103" s="301"/>
      <c r="AI103" s="124"/>
      <c r="AJ103" s="116"/>
      <c r="AK103" s="314"/>
    </row>
    <row r="104" spans="1:37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19"/>
      <c r="X104" s="13"/>
      <c r="Y104" s="106"/>
      <c r="Z104" s="205"/>
      <c r="AA104" s="300"/>
      <c r="AB104" s="301"/>
      <c r="AC104" s="106"/>
      <c r="AD104" s="205"/>
      <c r="AE104" s="300"/>
      <c r="AF104" s="301"/>
      <c r="AG104" s="300"/>
      <c r="AH104" s="301"/>
      <c r="AI104" s="124"/>
      <c r="AJ104" s="116"/>
      <c r="AK104" s="314"/>
    </row>
    <row r="105" spans="1:37" ht="15.75" customHeight="1">
      <c r="A105" s="317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300"/>
      <c r="AH105" s="301"/>
      <c r="AI105" s="180"/>
      <c r="AJ105" s="133"/>
      <c r="AK105" s="314"/>
    </row>
    <row r="106" spans="1:37" ht="15.75" customHeight="1" thickBot="1">
      <c r="A106" s="318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45">AVERAGE(I90:I105)</f>
        <v>6</v>
      </c>
      <c r="J106" s="148">
        <f t="shared" si="45"/>
        <v>3600</v>
      </c>
      <c r="K106" s="149">
        <f t="shared" ref="K106" si="46">J106/I106</f>
        <v>600</v>
      </c>
      <c r="L106" s="147">
        <f t="shared" ref="L106:M106" si="47">AVERAGE(L90:L105)</f>
        <v>6</v>
      </c>
      <c r="M106" s="148">
        <f t="shared" si="47"/>
        <v>3257.4506283662522</v>
      </c>
      <c r="N106" s="149">
        <f>M106/L106</f>
        <v>542.90843806104203</v>
      </c>
      <c r="O106" s="150">
        <f>L106-I106</f>
        <v>0</v>
      </c>
      <c r="P106" s="151">
        <f>N106-K106</f>
        <v>-57.091561938957966</v>
      </c>
      <c r="Q106" s="152">
        <f>N106/K106</f>
        <v>0.90484739676840342</v>
      </c>
      <c r="R106" s="310"/>
      <c r="S106" s="153">
        <f>S90</f>
        <v>0.37579861111111112</v>
      </c>
      <c r="T106" s="154">
        <f>INDEX(T90:T105,COUNTA(T90:T105))</f>
        <v>0.39513888888888887</v>
      </c>
      <c r="U106" s="155"/>
      <c r="V106" s="181"/>
      <c r="W106" s="182"/>
      <c r="X106" s="149"/>
      <c r="Y106" s="206">
        <f t="shared" ref="Y106:Z106" si="48">SUM(Y90:Y105)</f>
        <v>0</v>
      </c>
      <c r="Z106" s="207">
        <f t="shared" si="48"/>
        <v>0</v>
      </c>
      <c r="AA106" s="296"/>
      <c r="AB106" s="297"/>
      <c r="AC106" s="206">
        <f t="shared" ref="AC106:AD106" si="49">SUM(AC90:AC105)</f>
        <v>0</v>
      </c>
      <c r="AD106" s="207">
        <f t="shared" si="49"/>
        <v>0</v>
      </c>
      <c r="AE106" s="296"/>
      <c r="AF106" s="297"/>
      <c r="AG106" s="296"/>
      <c r="AH106" s="297"/>
      <c r="AI106" s="183">
        <f>M106-J106</f>
        <v>-342.5493716337478</v>
      </c>
      <c r="AJ106" s="152">
        <f>M106/J106</f>
        <v>0.90484739676840342</v>
      </c>
      <c r="AK106" s="315"/>
    </row>
    <row r="107" spans="1:37" ht="15.75" customHeight="1">
      <c r="A107" s="302" t="s">
        <v>221</v>
      </c>
      <c r="B107" s="161" t="s">
        <v>186</v>
      </c>
      <c r="C107" s="306" t="s">
        <v>217</v>
      </c>
      <c r="D107" s="307"/>
      <c r="E107" s="162">
        <v>44.3</v>
      </c>
      <c r="F107" s="174">
        <v>936</v>
      </c>
      <c r="G107" s="163">
        <f t="shared" ref="G107:G109" si="50">E107*F107</f>
        <v>41464.799999999996</v>
      </c>
      <c r="H107" s="164"/>
      <c r="I107" s="165">
        <v>17</v>
      </c>
      <c r="J107" s="166">
        <v>2000</v>
      </c>
      <c r="K107" s="167">
        <f>J107/I107</f>
        <v>117.64705882352941</v>
      </c>
      <c r="L107" s="168">
        <v>17</v>
      </c>
      <c r="M107" s="166">
        <f>F107/V107*60</f>
        <v>1770.6778770362614</v>
      </c>
      <c r="N107" s="167">
        <f>M107/L107</f>
        <v>104.15752217860361</v>
      </c>
      <c r="O107" s="169">
        <f>L107-I107</f>
        <v>0</v>
      </c>
      <c r="P107" s="170">
        <f>N107-K107</f>
        <v>-13.489536644925792</v>
      </c>
      <c r="Q107" s="171">
        <f>N107/K107</f>
        <v>0.88533893851813072</v>
      </c>
      <c r="R107" s="308">
        <f>Q123</f>
        <v>0.86689332850104361</v>
      </c>
      <c r="S107" s="172">
        <v>0.70853009259259259</v>
      </c>
      <c r="T107" s="173">
        <v>0.73055555555555551</v>
      </c>
      <c r="U107" s="174"/>
      <c r="V107" s="175">
        <v>31.716666666666615</v>
      </c>
      <c r="W107" s="103"/>
      <c r="X107" s="104"/>
      <c r="Y107" s="202"/>
      <c r="Z107" s="203"/>
      <c r="AA107" s="311"/>
      <c r="AB107" s="312"/>
      <c r="AC107" s="202"/>
      <c r="AD107" s="203"/>
      <c r="AE107" s="311"/>
      <c r="AF107" s="312"/>
      <c r="AG107" s="311"/>
      <c r="AH107" s="312"/>
      <c r="AI107" s="121">
        <f>M107-J107</f>
        <v>-229.32212296373859</v>
      </c>
      <c r="AJ107" s="171">
        <f>M107/J107</f>
        <v>0.88533893851813072</v>
      </c>
      <c r="AK107" s="379">
        <f>AJ123</f>
        <v>0.88210198338702672</v>
      </c>
    </row>
    <row r="108" spans="1:37" ht="15.75" customHeight="1">
      <c r="A108" s="303"/>
      <c r="B108" s="178" t="s">
        <v>186</v>
      </c>
      <c r="C108" s="298" t="s">
        <v>225</v>
      </c>
      <c r="D108" s="299"/>
      <c r="E108" s="107">
        <v>54.09</v>
      </c>
      <c r="F108" s="117">
        <v>4134</v>
      </c>
      <c r="G108" s="109">
        <f t="shared" si="50"/>
        <v>223608.06000000003</v>
      </c>
      <c r="H108" s="26"/>
      <c r="I108" s="110">
        <v>19</v>
      </c>
      <c r="J108" s="111">
        <v>2000</v>
      </c>
      <c r="K108" s="112">
        <f t="shared" ref="K108:K109" si="51">J108/I108</f>
        <v>105.26315789473684</v>
      </c>
      <c r="L108" s="113">
        <v>20</v>
      </c>
      <c r="M108" s="111">
        <f>F108/V108*60</f>
        <v>1754.9999999999986</v>
      </c>
      <c r="N108" s="112">
        <f>M108/L108</f>
        <v>87.749999999999929</v>
      </c>
      <c r="O108" s="114">
        <f>L108-I108</f>
        <v>1</v>
      </c>
      <c r="P108" s="115">
        <f>N108-K108</f>
        <v>-17.513157894736906</v>
      </c>
      <c r="Q108" s="116">
        <f>N108/K108</f>
        <v>0.83362499999999939</v>
      </c>
      <c r="R108" s="309"/>
      <c r="S108" s="47">
        <v>0.73402777777777772</v>
      </c>
      <c r="T108" s="48">
        <v>0.83217592592592593</v>
      </c>
      <c r="U108" s="117">
        <v>4.9999999999999822</v>
      </c>
      <c r="V108" s="118">
        <v>141.33333333333343</v>
      </c>
      <c r="W108" s="119"/>
      <c r="X108" s="123"/>
      <c r="Y108" s="106"/>
      <c r="Z108" s="205"/>
      <c r="AA108" s="300"/>
      <c r="AB108" s="301"/>
      <c r="AC108" s="106"/>
      <c r="AD108" s="205"/>
      <c r="AE108" s="300"/>
      <c r="AF108" s="301"/>
      <c r="AG108" s="300"/>
      <c r="AH108" s="301"/>
      <c r="AI108" s="124">
        <f>M108-J108</f>
        <v>-245.00000000000136</v>
      </c>
      <c r="AJ108" s="116">
        <f>M108/J108</f>
        <v>0.87749999999999928</v>
      </c>
      <c r="AK108" s="380"/>
    </row>
    <row r="109" spans="1:37" ht="15.75" customHeight="1">
      <c r="A109" s="303"/>
      <c r="B109" s="178" t="s">
        <v>186</v>
      </c>
      <c r="C109" s="298" t="s">
        <v>220</v>
      </c>
      <c r="D109" s="299"/>
      <c r="E109" s="107">
        <v>57.3</v>
      </c>
      <c r="F109" s="117">
        <v>1897</v>
      </c>
      <c r="G109" s="109">
        <f t="shared" si="50"/>
        <v>108698.09999999999</v>
      </c>
      <c r="H109" s="26"/>
      <c r="I109" s="110">
        <v>21</v>
      </c>
      <c r="J109" s="111">
        <v>2000</v>
      </c>
      <c r="K109" s="112">
        <f t="shared" si="51"/>
        <v>95.238095238095241</v>
      </c>
      <c r="L109" s="113">
        <v>21</v>
      </c>
      <c r="M109" s="111">
        <f>F109/V109*60</f>
        <v>1766.9340232859004</v>
      </c>
      <c r="N109" s="112">
        <f>M109/L109</f>
        <v>84.139715394566679</v>
      </c>
      <c r="O109" s="114">
        <f>L109-I109</f>
        <v>0</v>
      </c>
      <c r="P109" s="115">
        <f>N109-K109</f>
        <v>-11.098379843528562</v>
      </c>
      <c r="Q109" s="116">
        <f>N109/K109</f>
        <v>0.88346701164295005</v>
      </c>
      <c r="R109" s="309"/>
      <c r="S109" s="47">
        <v>0.8354166666666667</v>
      </c>
      <c r="T109" s="48">
        <v>0.88015046296296295</v>
      </c>
      <c r="U109" s="117">
        <v>4.6666666666667034</v>
      </c>
      <c r="V109" s="118">
        <v>64.416666666666615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300"/>
      <c r="AH109" s="301"/>
      <c r="AI109" s="124">
        <f>M109-J109</f>
        <v>-233.06597671409963</v>
      </c>
      <c r="AJ109" s="116">
        <f>M109/J109</f>
        <v>0.88346701164295016</v>
      </c>
      <c r="AK109" s="380"/>
    </row>
    <row r="110" spans="1:37" ht="15.75" customHeight="1">
      <c r="A110" s="303"/>
      <c r="B110" s="178"/>
      <c r="C110" s="298"/>
      <c r="D110" s="299"/>
      <c r="E110" s="107"/>
      <c r="F110" s="117"/>
      <c r="G110" s="109"/>
      <c r="H110" s="26"/>
      <c r="I110" s="110"/>
      <c r="J110" s="111"/>
      <c r="K110" s="112"/>
      <c r="L110" s="113"/>
      <c r="M110" s="111"/>
      <c r="N110" s="112"/>
      <c r="O110" s="114"/>
      <c r="P110" s="115"/>
      <c r="Q110" s="116"/>
      <c r="R110" s="309"/>
      <c r="S110" s="47"/>
      <c r="T110" s="48"/>
      <c r="U110" s="117"/>
      <c r="V110" s="118"/>
      <c r="W110" s="119"/>
      <c r="X110" s="123"/>
      <c r="Y110" s="106"/>
      <c r="Z110" s="205"/>
      <c r="AA110" s="300"/>
      <c r="AB110" s="301"/>
      <c r="AC110" s="106"/>
      <c r="AD110" s="205"/>
      <c r="AE110" s="300"/>
      <c r="AF110" s="301"/>
      <c r="AG110" s="300"/>
      <c r="AH110" s="301"/>
      <c r="AI110" s="124"/>
      <c r="AJ110" s="116"/>
      <c r="AK110" s="380"/>
    </row>
    <row r="111" spans="1:37" ht="15.75" customHeight="1">
      <c r="A111" s="304"/>
      <c r="B111" s="178"/>
      <c r="C111" s="298"/>
      <c r="D111" s="299"/>
      <c r="E111" s="107"/>
      <c r="F111" s="117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106"/>
      <c r="Z111" s="205"/>
      <c r="AA111" s="300"/>
      <c r="AB111" s="301"/>
      <c r="AC111" s="106"/>
      <c r="AD111" s="205"/>
      <c r="AE111" s="300"/>
      <c r="AF111" s="301"/>
      <c r="AG111" s="300"/>
      <c r="AH111" s="301"/>
      <c r="AI111" s="124"/>
      <c r="AJ111" s="116"/>
      <c r="AK111" s="380"/>
    </row>
    <row r="112" spans="1:37" ht="15.75" customHeight="1">
      <c r="A112" s="304"/>
      <c r="B112" s="178"/>
      <c r="C112" s="298"/>
      <c r="D112" s="299"/>
      <c r="E112" s="107"/>
      <c r="F112" s="117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23"/>
      <c r="Y112" s="106"/>
      <c r="Z112" s="205"/>
      <c r="AA112" s="300"/>
      <c r="AB112" s="301"/>
      <c r="AC112" s="106"/>
      <c r="AD112" s="205"/>
      <c r="AE112" s="300"/>
      <c r="AF112" s="301"/>
      <c r="AG112" s="300"/>
      <c r="AH112" s="301"/>
      <c r="AI112" s="124"/>
      <c r="AJ112" s="116"/>
      <c r="AK112" s="380"/>
    </row>
    <row r="113" spans="1:37" ht="15.75" customHeight="1">
      <c r="A113" s="304"/>
      <c r="B113" s="178"/>
      <c r="C113" s="298"/>
      <c r="D113" s="299"/>
      <c r="E113" s="107"/>
      <c r="F113" s="117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106"/>
      <c r="Z113" s="205"/>
      <c r="AA113" s="300"/>
      <c r="AB113" s="301"/>
      <c r="AC113" s="106"/>
      <c r="AD113" s="205"/>
      <c r="AE113" s="300"/>
      <c r="AF113" s="301"/>
      <c r="AG113" s="300"/>
      <c r="AH113" s="301"/>
      <c r="AI113" s="124"/>
      <c r="AJ113" s="116"/>
      <c r="AK113" s="380"/>
    </row>
    <row r="114" spans="1:37" ht="15.75" customHeight="1">
      <c r="A114" s="304"/>
      <c r="B114" s="178"/>
      <c r="C114" s="298"/>
      <c r="D114" s="299"/>
      <c r="E114" s="107"/>
      <c r="F114" s="117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300"/>
      <c r="AH114" s="301"/>
      <c r="AI114" s="124"/>
      <c r="AJ114" s="116"/>
      <c r="AK114" s="380"/>
    </row>
    <row r="115" spans="1:37" ht="15.75" customHeight="1">
      <c r="A115" s="304"/>
      <c r="B115" s="178"/>
      <c r="C115" s="298"/>
      <c r="D115" s="299"/>
      <c r="E115" s="107"/>
      <c r="F115" s="117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23"/>
      <c r="Y115" s="106"/>
      <c r="Z115" s="205"/>
      <c r="AA115" s="300"/>
      <c r="AB115" s="301"/>
      <c r="AC115" s="106"/>
      <c r="AD115" s="205"/>
      <c r="AE115" s="300"/>
      <c r="AF115" s="301"/>
      <c r="AG115" s="300"/>
      <c r="AH115" s="301"/>
      <c r="AI115" s="124"/>
      <c r="AJ115" s="116"/>
      <c r="AK115" s="380"/>
    </row>
    <row r="116" spans="1:37" ht="15.75" customHeight="1">
      <c r="A116" s="304"/>
      <c r="B116" s="178"/>
      <c r="C116" s="298"/>
      <c r="D116" s="299"/>
      <c r="E116" s="107"/>
      <c r="F116" s="117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23"/>
      <c r="Y116" s="106"/>
      <c r="Z116" s="205"/>
      <c r="AA116" s="300"/>
      <c r="AB116" s="301"/>
      <c r="AC116" s="106"/>
      <c r="AD116" s="205"/>
      <c r="AE116" s="300"/>
      <c r="AF116" s="301"/>
      <c r="AG116" s="300"/>
      <c r="AH116" s="301"/>
      <c r="AI116" s="124"/>
      <c r="AJ116" s="116"/>
      <c r="AK116" s="380"/>
    </row>
    <row r="117" spans="1:37" ht="15.75" customHeight="1">
      <c r="A117" s="304"/>
      <c r="B117" s="178"/>
      <c r="C117" s="298"/>
      <c r="D117" s="299"/>
      <c r="E117" s="107"/>
      <c r="F117" s="117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23"/>
      <c r="Y117" s="106"/>
      <c r="Z117" s="205"/>
      <c r="AA117" s="300"/>
      <c r="AB117" s="301"/>
      <c r="AC117" s="106"/>
      <c r="AD117" s="205"/>
      <c r="AE117" s="300"/>
      <c r="AF117" s="301"/>
      <c r="AG117" s="300"/>
      <c r="AH117" s="301"/>
      <c r="AI117" s="124"/>
      <c r="AJ117" s="116"/>
      <c r="AK117" s="380"/>
    </row>
    <row r="118" spans="1:37" ht="15.75" customHeight="1">
      <c r="A118" s="304"/>
      <c r="B118" s="178"/>
      <c r="C118" s="298"/>
      <c r="D118" s="299"/>
      <c r="E118" s="107"/>
      <c r="F118" s="117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23"/>
      <c r="Y118" s="106"/>
      <c r="Z118" s="205"/>
      <c r="AA118" s="300"/>
      <c r="AB118" s="301"/>
      <c r="AC118" s="106"/>
      <c r="AD118" s="205"/>
      <c r="AE118" s="300"/>
      <c r="AF118" s="301"/>
      <c r="AG118" s="300"/>
      <c r="AH118" s="301"/>
      <c r="AI118" s="124"/>
      <c r="AJ118" s="116"/>
      <c r="AK118" s="380"/>
    </row>
    <row r="119" spans="1:37" ht="15.75" customHeight="1">
      <c r="A119" s="304"/>
      <c r="B119" s="178"/>
      <c r="C119" s="298"/>
      <c r="D119" s="299"/>
      <c r="E119" s="107"/>
      <c r="F119" s="117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23"/>
      <c r="Y119" s="106"/>
      <c r="Z119" s="205"/>
      <c r="AA119" s="300"/>
      <c r="AB119" s="301"/>
      <c r="AC119" s="106"/>
      <c r="AD119" s="205"/>
      <c r="AE119" s="300"/>
      <c r="AF119" s="301"/>
      <c r="AG119" s="300"/>
      <c r="AH119" s="301"/>
      <c r="AI119" s="124"/>
      <c r="AJ119" s="116"/>
      <c r="AK119" s="380"/>
    </row>
    <row r="120" spans="1:37" ht="15.75" customHeight="1">
      <c r="A120" s="304"/>
      <c r="B120" s="178"/>
      <c r="C120" s="298"/>
      <c r="D120" s="299"/>
      <c r="E120" s="107"/>
      <c r="F120" s="117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210"/>
      <c r="X120" s="211"/>
      <c r="Y120" s="106"/>
      <c r="Z120" s="205"/>
      <c r="AA120" s="300"/>
      <c r="AB120" s="301"/>
      <c r="AC120" s="106"/>
      <c r="AD120" s="205"/>
      <c r="AE120" s="300"/>
      <c r="AF120" s="301"/>
      <c r="AG120" s="300"/>
      <c r="AH120" s="301"/>
      <c r="AI120" s="124"/>
      <c r="AJ120" s="116"/>
      <c r="AK120" s="380"/>
    </row>
    <row r="121" spans="1:37" ht="15.75" customHeight="1">
      <c r="A121" s="304"/>
      <c r="B121" s="178"/>
      <c r="C121" s="298"/>
      <c r="D121" s="299"/>
      <c r="E121" s="107"/>
      <c r="F121" s="117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212"/>
      <c r="X121" s="213"/>
      <c r="Y121" s="106"/>
      <c r="Z121" s="205"/>
      <c r="AA121" s="300"/>
      <c r="AB121" s="301"/>
      <c r="AC121" s="106"/>
      <c r="AD121" s="205"/>
      <c r="AE121" s="300"/>
      <c r="AF121" s="301"/>
      <c r="AG121" s="300"/>
      <c r="AH121" s="301"/>
      <c r="AI121" s="124"/>
      <c r="AJ121" s="116"/>
      <c r="AK121" s="380"/>
    </row>
    <row r="122" spans="1:37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47"/>
      <c r="T122" s="48"/>
      <c r="U122" s="140"/>
      <c r="V122" s="118"/>
      <c r="W122" s="212"/>
      <c r="X122" s="213"/>
      <c r="Y122" s="106"/>
      <c r="Z122" s="205"/>
      <c r="AA122" s="300"/>
      <c r="AB122" s="301"/>
      <c r="AC122" s="106"/>
      <c r="AD122" s="205"/>
      <c r="AE122" s="300"/>
      <c r="AF122" s="301"/>
      <c r="AG122" s="300"/>
      <c r="AH122" s="301"/>
      <c r="AI122" s="124"/>
      <c r="AJ122" s="116"/>
      <c r="AK122" s="380"/>
    </row>
    <row r="123" spans="1:37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52">AVERAGE(I107:I122)</f>
        <v>19</v>
      </c>
      <c r="J123" s="148">
        <f t="shared" si="52"/>
        <v>2000</v>
      </c>
      <c r="K123" s="149">
        <f t="shared" ref="K123" si="53">J123/I123</f>
        <v>105.26315789473684</v>
      </c>
      <c r="L123" s="147">
        <f t="shared" ref="L123:M123" si="54">AVERAGE(L107:L122)</f>
        <v>19.333333333333332</v>
      </c>
      <c r="M123" s="148">
        <f t="shared" si="54"/>
        <v>1764.2039667740535</v>
      </c>
      <c r="N123" s="149">
        <f>M123/L123</f>
        <v>91.251929315899318</v>
      </c>
      <c r="O123" s="150">
        <f>L123-I123</f>
        <v>0.33333333333333215</v>
      </c>
      <c r="P123" s="151">
        <f>N123-K123</f>
        <v>-14.011228578837517</v>
      </c>
      <c r="Q123" s="152">
        <f>N123/K123</f>
        <v>0.86689332850104361</v>
      </c>
      <c r="R123" s="310"/>
      <c r="S123" s="153">
        <f>S107</f>
        <v>0.70853009259259259</v>
      </c>
      <c r="T123" s="154">
        <f>INDEX(T107:T122,COUNTA(T107:T122))</f>
        <v>0.88015046296296295</v>
      </c>
      <c r="U123" s="155"/>
      <c r="V123" s="181"/>
      <c r="W123" s="214"/>
      <c r="X123" s="215"/>
      <c r="Y123" s="206">
        <f t="shared" ref="Y123:Z123" si="55">SUM(Y107:Y122)</f>
        <v>0</v>
      </c>
      <c r="Z123" s="207">
        <f t="shared" si="55"/>
        <v>0</v>
      </c>
      <c r="AA123" s="296"/>
      <c r="AB123" s="297"/>
      <c r="AC123" s="206">
        <f t="shared" ref="AC123:AD123" si="56">SUM(AC107:AC122)</f>
        <v>0</v>
      </c>
      <c r="AD123" s="207">
        <f t="shared" si="56"/>
        <v>0</v>
      </c>
      <c r="AE123" s="296"/>
      <c r="AF123" s="297"/>
      <c r="AG123" s="296"/>
      <c r="AH123" s="297"/>
      <c r="AI123" s="183">
        <f>M123-J123</f>
        <v>-235.79603322594653</v>
      </c>
      <c r="AJ123" s="152">
        <f>M123/J123</f>
        <v>0.88210198338702672</v>
      </c>
      <c r="AK123" s="381"/>
    </row>
    <row r="124" spans="1:37" ht="15.75" customHeight="1">
      <c r="A124" s="316" t="s">
        <v>244</v>
      </c>
      <c r="B124" s="161" t="s">
        <v>186</v>
      </c>
      <c r="C124" s="306" t="s">
        <v>222</v>
      </c>
      <c r="D124" s="307"/>
      <c r="E124" s="162">
        <v>56.79</v>
      </c>
      <c r="F124" s="103">
        <v>1975</v>
      </c>
      <c r="G124" s="163">
        <f t="shared" ref="G124:G127" si="57">E124*F124</f>
        <v>112160.25</v>
      </c>
      <c r="H124" s="164"/>
      <c r="I124" s="165">
        <v>23</v>
      </c>
      <c r="J124" s="166">
        <v>2000</v>
      </c>
      <c r="K124" s="167">
        <f>J124/I124</f>
        <v>86.956521739130437</v>
      </c>
      <c r="L124" s="168">
        <v>23</v>
      </c>
      <c r="M124" s="166">
        <f>F124/V124*60</f>
        <v>1769.9775952203158</v>
      </c>
      <c r="N124" s="167">
        <f>M124/L124</f>
        <v>76.955547618274608</v>
      </c>
      <c r="O124" s="169">
        <f>L124-I124</f>
        <v>0</v>
      </c>
      <c r="P124" s="170">
        <f>N124-K124</f>
        <v>-10.00097412085583</v>
      </c>
      <c r="Q124" s="171">
        <f>N124/K124</f>
        <v>0.88498879761015792</v>
      </c>
      <c r="R124" s="308">
        <f>Q140</f>
        <v>0.88461597670331682</v>
      </c>
      <c r="S124" s="172">
        <v>0.7083680555555556</v>
      </c>
      <c r="T124" s="173">
        <v>0.75486111111111109</v>
      </c>
      <c r="U124" s="174"/>
      <c r="V124" s="175">
        <v>66.949999999999918</v>
      </c>
      <c r="W124" s="173"/>
      <c r="X124" s="184"/>
      <c r="Y124" s="202"/>
      <c r="Z124" s="203"/>
      <c r="AA124" s="311"/>
      <c r="AB124" s="312"/>
      <c r="AC124" s="202"/>
      <c r="AD124" s="203"/>
      <c r="AE124" s="311"/>
      <c r="AF124" s="312"/>
      <c r="AG124" s="311"/>
      <c r="AH124" s="312"/>
      <c r="AI124" s="121">
        <f>M124-J124</f>
        <v>-230.02240477968417</v>
      </c>
      <c r="AJ124" s="171">
        <f>M124/J124</f>
        <v>0.88498879761015792</v>
      </c>
      <c r="AK124" s="313">
        <f>AJ140</f>
        <v>0.88461597670331693</v>
      </c>
    </row>
    <row r="125" spans="1:37" ht="15.75" customHeight="1">
      <c r="A125" s="317"/>
      <c r="B125" s="178" t="s">
        <v>186</v>
      </c>
      <c r="C125" s="298" t="s">
        <v>223</v>
      </c>
      <c r="D125" s="299"/>
      <c r="E125" s="107">
        <v>56.87</v>
      </c>
      <c r="F125" s="108">
        <v>1437</v>
      </c>
      <c r="G125" s="109">
        <f t="shared" si="57"/>
        <v>81722.19</v>
      </c>
      <c r="H125" s="26"/>
      <c r="I125" s="110">
        <v>23</v>
      </c>
      <c r="J125" s="111">
        <v>2000</v>
      </c>
      <c r="K125" s="112">
        <f t="shared" ref="K125:K127" si="58">J125/I125</f>
        <v>86.956521739130437</v>
      </c>
      <c r="L125" s="113">
        <v>23</v>
      </c>
      <c r="M125" s="111">
        <f>F125/V125*60</f>
        <v>1769.8255217242599</v>
      </c>
      <c r="N125" s="112">
        <f>M125/L125</f>
        <v>76.94893572714173</v>
      </c>
      <c r="O125" s="114">
        <f>L125-I125</f>
        <v>0</v>
      </c>
      <c r="P125" s="115">
        <f>N125-K125</f>
        <v>-10.007586011988707</v>
      </c>
      <c r="Q125" s="116">
        <f>N125/K125</f>
        <v>0.88491276086212989</v>
      </c>
      <c r="R125" s="309"/>
      <c r="S125" s="47">
        <v>0.75853009259259263</v>
      </c>
      <c r="T125" s="48">
        <v>0.79236111111111107</v>
      </c>
      <c r="U125" s="117">
        <v>5.2833333333334132</v>
      </c>
      <c r="V125" s="118">
        <v>48.716666666666555</v>
      </c>
      <c r="W125" s="119"/>
      <c r="X125" s="123"/>
      <c r="Y125" s="106"/>
      <c r="Z125" s="205"/>
      <c r="AA125" s="300"/>
      <c r="AB125" s="301"/>
      <c r="AC125" s="106"/>
      <c r="AD125" s="205"/>
      <c r="AE125" s="300"/>
      <c r="AF125" s="301"/>
      <c r="AG125" s="300"/>
      <c r="AH125" s="301"/>
      <c r="AI125" s="124">
        <f>M125-J125</f>
        <v>-230.17447827574006</v>
      </c>
      <c r="AJ125" s="116">
        <f>M125/J125</f>
        <v>0.88491276086213</v>
      </c>
      <c r="AK125" s="314"/>
    </row>
    <row r="126" spans="1:37" ht="15.75" customHeight="1">
      <c r="A126" s="317"/>
      <c r="B126" s="178" t="s">
        <v>186</v>
      </c>
      <c r="C126" s="298" t="s">
        <v>224</v>
      </c>
      <c r="D126" s="299"/>
      <c r="E126" s="107">
        <v>47.6</v>
      </c>
      <c r="F126" s="108">
        <v>1812</v>
      </c>
      <c r="G126" s="109">
        <f t="shared" si="57"/>
        <v>86251.199999999997</v>
      </c>
      <c r="H126" s="26"/>
      <c r="I126" s="110">
        <v>23</v>
      </c>
      <c r="J126" s="111">
        <v>2000</v>
      </c>
      <c r="K126" s="112">
        <f t="shared" si="58"/>
        <v>86.956521739130437</v>
      </c>
      <c r="L126" s="113">
        <v>23</v>
      </c>
      <c r="M126" s="111">
        <f>F126/V126*60</f>
        <v>1771.1648112951382</v>
      </c>
      <c r="N126" s="112">
        <f>M126/L126</f>
        <v>77.007165708484266</v>
      </c>
      <c r="O126" s="114">
        <f>L126-I126</f>
        <v>0</v>
      </c>
      <c r="P126" s="115">
        <f>N126-K126</f>
        <v>-9.9493560306461717</v>
      </c>
      <c r="Q126" s="116">
        <f>N126/K126</f>
        <v>0.88558240564756907</v>
      </c>
      <c r="R126" s="309"/>
      <c r="S126" s="47">
        <v>0.79583333333333328</v>
      </c>
      <c r="T126" s="48">
        <v>0.83846064814814814</v>
      </c>
      <c r="U126" s="117">
        <v>4.9999999999999822</v>
      </c>
      <c r="V126" s="118">
        <v>61.38333333333339</v>
      </c>
      <c r="W126" s="119"/>
      <c r="X126" s="123"/>
      <c r="Y126" s="106"/>
      <c r="Z126" s="205"/>
      <c r="AA126" s="300"/>
      <c r="AB126" s="301"/>
      <c r="AC126" s="106"/>
      <c r="AD126" s="205"/>
      <c r="AE126" s="300"/>
      <c r="AF126" s="301"/>
      <c r="AG126" s="300"/>
      <c r="AH126" s="301"/>
      <c r="AI126" s="124">
        <f>M126-J126</f>
        <v>-228.83518870486182</v>
      </c>
      <c r="AJ126" s="116">
        <f>M126/J126</f>
        <v>0.88558240564756907</v>
      </c>
      <c r="AK126" s="314"/>
    </row>
    <row r="127" spans="1:37" ht="15.75" customHeight="1">
      <c r="A127" s="317"/>
      <c r="B127" s="178" t="s">
        <v>186</v>
      </c>
      <c r="C127" s="298" t="s">
        <v>219</v>
      </c>
      <c r="D127" s="299"/>
      <c r="E127" s="107">
        <v>50.67</v>
      </c>
      <c r="F127" s="108">
        <v>856</v>
      </c>
      <c r="G127" s="109">
        <f t="shared" si="57"/>
        <v>43373.520000000004</v>
      </c>
      <c r="H127" s="26"/>
      <c r="I127" s="110">
        <v>20</v>
      </c>
      <c r="J127" s="111">
        <v>2000</v>
      </c>
      <c r="K127" s="112">
        <f t="shared" si="58"/>
        <v>100</v>
      </c>
      <c r="L127" s="113">
        <v>20</v>
      </c>
      <c r="M127" s="111">
        <f>F127/V127*60</f>
        <v>1765.9598853868217</v>
      </c>
      <c r="N127" s="112">
        <f>M127/L127</f>
        <v>88.297994269341089</v>
      </c>
      <c r="O127" s="114">
        <f>L127-I127</f>
        <v>0</v>
      </c>
      <c r="P127" s="115">
        <f>N127-K127</f>
        <v>-11.702005730658911</v>
      </c>
      <c r="Q127" s="116">
        <f>N127/K127</f>
        <v>0.88297994269341085</v>
      </c>
      <c r="R127" s="309"/>
      <c r="S127" s="47">
        <v>0.84166666666666667</v>
      </c>
      <c r="T127" s="48">
        <v>0.86186342592592591</v>
      </c>
      <c r="U127" s="117">
        <v>4.6166666666666956</v>
      </c>
      <c r="V127" s="118">
        <v>29.083333333333297</v>
      </c>
      <c r="W127" s="119"/>
      <c r="X127" s="123"/>
      <c r="Y127" s="106"/>
      <c r="Z127" s="205"/>
      <c r="AA127" s="300"/>
      <c r="AB127" s="301"/>
      <c r="AC127" s="106"/>
      <c r="AD127" s="205"/>
      <c r="AE127" s="300"/>
      <c r="AF127" s="301"/>
      <c r="AG127" s="300"/>
      <c r="AH127" s="301"/>
      <c r="AI127" s="124">
        <f>M127-J127</f>
        <v>-234.04011461317828</v>
      </c>
      <c r="AJ127" s="116">
        <f>M127/J127</f>
        <v>0.88297994269341085</v>
      </c>
      <c r="AK127" s="314"/>
    </row>
    <row r="128" spans="1:37" ht="15.75" customHeight="1">
      <c r="A128" s="317"/>
      <c r="B128" s="178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106"/>
      <c r="Z128" s="205"/>
      <c r="AA128" s="300"/>
      <c r="AB128" s="301"/>
      <c r="AC128" s="106"/>
      <c r="AD128" s="205"/>
      <c r="AE128" s="300"/>
      <c r="AF128" s="301"/>
      <c r="AG128" s="300"/>
      <c r="AH128" s="301"/>
      <c r="AI128" s="124"/>
      <c r="AJ128" s="116"/>
      <c r="AK128" s="314"/>
    </row>
    <row r="129" spans="1:37" ht="15.75" customHeight="1">
      <c r="A129" s="317"/>
      <c r="B129" s="178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106"/>
      <c r="Z129" s="205"/>
      <c r="AA129" s="300"/>
      <c r="AB129" s="301"/>
      <c r="AC129" s="106"/>
      <c r="AD129" s="205"/>
      <c r="AE129" s="300"/>
      <c r="AF129" s="301"/>
      <c r="AG129" s="300"/>
      <c r="AH129" s="301"/>
      <c r="AI129" s="124"/>
      <c r="AJ129" s="116"/>
      <c r="AK129" s="314"/>
    </row>
    <row r="130" spans="1:37" ht="15.75" customHeight="1">
      <c r="A130" s="317"/>
      <c r="B130" s="178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127"/>
      <c r="T130" s="128"/>
      <c r="U130" s="117"/>
      <c r="V130" s="118"/>
      <c r="W130" s="128"/>
      <c r="X130" s="216"/>
      <c r="Y130" s="106"/>
      <c r="Z130" s="205"/>
      <c r="AA130" s="300"/>
      <c r="AB130" s="301"/>
      <c r="AC130" s="106"/>
      <c r="AD130" s="205"/>
      <c r="AE130" s="300"/>
      <c r="AF130" s="301"/>
      <c r="AG130" s="300"/>
      <c r="AH130" s="301"/>
      <c r="AI130" s="124"/>
      <c r="AJ130" s="116"/>
      <c r="AK130" s="314"/>
    </row>
    <row r="131" spans="1:37" ht="15.75" customHeight="1">
      <c r="A131" s="317"/>
      <c r="B131" s="178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127"/>
      <c r="T131" s="128"/>
      <c r="U131" s="117"/>
      <c r="V131" s="118"/>
      <c r="W131" s="128"/>
      <c r="X131" s="216"/>
      <c r="Y131" s="106"/>
      <c r="Z131" s="205"/>
      <c r="AA131" s="300"/>
      <c r="AB131" s="301"/>
      <c r="AC131" s="106"/>
      <c r="AD131" s="205"/>
      <c r="AE131" s="300"/>
      <c r="AF131" s="301"/>
      <c r="AG131" s="300"/>
      <c r="AH131" s="301"/>
      <c r="AI131" s="124"/>
      <c r="AJ131" s="116"/>
      <c r="AK131" s="314"/>
    </row>
    <row r="132" spans="1:37" ht="15.75" customHeight="1">
      <c r="A132" s="317"/>
      <c r="B132" s="178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127"/>
      <c r="T132" s="128"/>
      <c r="U132" s="117"/>
      <c r="V132" s="118"/>
      <c r="W132" s="128"/>
      <c r="X132" s="216"/>
      <c r="Y132" s="106"/>
      <c r="Z132" s="205"/>
      <c r="AA132" s="300"/>
      <c r="AB132" s="301"/>
      <c r="AC132" s="106"/>
      <c r="AD132" s="205"/>
      <c r="AE132" s="300"/>
      <c r="AF132" s="301"/>
      <c r="AG132" s="300"/>
      <c r="AH132" s="301"/>
      <c r="AI132" s="124"/>
      <c r="AJ132" s="116"/>
      <c r="AK132" s="314"/>
    </row>
    <row r="133" spans="1:37" ht="15.75" customHeight="1">
      <c r="A133" s="317"/>
      <c r="B133" s="178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127"/>
      <c r="T133" s="128"/>
      <c r="U133" s="117"/>
      <c r="V133" s="118"/>
      <c r="W133" s="128"/>
      <c r="X133" s="216"/>
      <c r="Y133" s="106"/>
      <c r="Z133" s="205"/>
      <c r="AA133" s="300"/>
      <c r="AB133" s="301"/>
      <c r="AC133" s="106"/>
      <c r="AD133" s="205"/>
      <c r="AE133" s="300"/>
      <c r="AF133" s="301"/>
      <c r="AG133" s="300"/>
      <c r="AH133" s="301"/>
      <c r="AI133" s="124"/>
      <c r="AJ133" s="116"/>
      <c r="AK133" s="314"/>
    </row>
    <row r="134" spans="1:37" ht="15.75" customHeight="1">
      <c r="A134" s="317"/>
      <c r="B134" s="178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127"/>
      <c r="T134" s="128"/>
      <c r="U134" s="117"/>
      <c r="V134" s="118"/>
      <c r="W134" s="128"/>
      <c r="X134" s="216"/>
      <c r="Y134" s="106"/>
      <c r="Z134" s="205"/>
      <c r="AA134" s="300"/>
      <c r="AB134" s="301"/>
      <c r="AC134" s="106"/>
      <c r="AD134" s="205"/>
      <c r="AE134" s="300"/>
      <c r="AF134" s="301"/>
      <c r="AG134" s="300"/>
      <c r="AH134" s="301"/>
      <c r="AI134" s="124"/>
      <c r="AJ134" s="116"/>
      <c r="AK134" s="314"/>
    </row>
    <row r="135" spans="1:37" ht="15.75" customHeight="1">
      <c r="A135" s="317"/>
      <c r="B135" s="178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127"/>
      <c r="T135" s="128"/>
      <c r="U135" s="117"/>
      <c r="V135" s="118"/>
      <c r="W135" s="128"/>
      <c r="X135" s="216"/>
      <c r="Y135" s="106"/>
      <c r="Z135" s="205"/>
      <c r="AA135" s="300"/>
      <c r="AB135" s="301"/>
      <c r="AC135" s="106"/>
      <c r="AD135" s="205"/>
      <c r="AE135" s="300"/>
      <c r="AF135" s="301"/>
      <c r="AG135" s="300"/>
      <c r="AH135" s="301"/>
      <c r="AI135" s="124"/>
      <c r="AJ135" s="116"/>
      <c r="AK135" s="314"/>
    </row>
    <row r="136" spans="1:37" ht="15.75" customHeight="1">
      <c r="A136" s="317"/>
      <c r="B136" s="178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127"/>
      <c r="T136" s="128"/>
      <c r="U136" s="117"/>
      <c r="V136" s="118"/>
      <c r="W136" s="128"/>
      <c r="X136" s="216"/>
      <c r="Y136" s="106"/>
      <c r="Z136" s="205"/>
      <c r="AA136" s="300"/>
      <c r="AB136" s="301"/>
      <c r="AC136" s="106"/>
      <c r="AD136" s="205"/>
      <c r="AE136" s="300"/>
      <c r="AF136" s="301"/>
      <c r="AG136" s="300"/>
      <c r="AH136" s="301"/>
      <c r="AI136" s="124"/>
      <c r="AJ136" s="116"/>
      <c r="AK136" s="314"/>
    </row>
    <row r="137" spans="1:37" ht="15.75" customHeight="1">
      <c r="A137" s="317"/>
      <c r="B137" s="178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127"/>
      <c r="T137" s="128"/>
      <c r="U137" s="117"/>
      <c r="V137" s="118"/>
      <c r="W137" s="128"/>
      <c r="X137" s="216"/>
      <c r="Y137" s="106"/>
      <c r="Z137" s="205"/>
      <c r="AA137" s="300"/>
      <c r="AB137" s="301"/>
      <c r="AC137" s="106"/>
      <c r="AD137" s="205"/>
      <c r="AE137" s="300"/>
      <c r="AF137" s="301"/>
      <c r="AG137" s="300"/>
      <c r="AH137" s="301"/>
      <c r="AI137" s="124"/>
      <c r="AJ137" s="116"/>
      <c r="AK137" s="314"/>
    </row>
    <row r="138" spans="1:37" ht="15.75" customHeight="1">
      <c r="A138" s="317"/>
      <c r="B138" s="178"/>
      <c r="C138" s="298"/>
      <c r="D138" s="299"/>
      <c r="E138" s="107"/>
      <c r="F138" s="13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127"/>
      <c r="T138" s="128"/>
      <c r="U138" s="117"/>
      <c r="V138" s="118"/>
      <c r="W138" s="128"/>
      <c r="X138" s="216"/>
      <c r="Y138" s="106"/>
      <c r="Z138" s="205"/>
      <c r="AA138" s="300"/>
      <c r="AB138" s="301"/>
      <c r="AC138" s="106"/>
      <c r="AD138" s="205"/>
      <c r="AE138" s="300"/>
      <c r="AF138" s="301"/>
      <c r="AG138" s="300"/>
      <c r="AH138" s="301"/>
      <c r="AI138" s="124"/>
      <c r="AJ138" s="116"/>
      <c r="AK138" s="314"/>
    </row>
    <row r="139" spans="1:37" ht="15.75" customHeight="1">
      <c r="A139" s="317"/>
      <c r="B139" s="178"/>
      <c r="C139" s="298"/>
      <c r="D139" s="299"/>
      <c r="E139" s="179"/>
      <c r="F139" s="13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106"/>
      <c r="Z139" s="205"/>
      <c r="AA139" s="300"/>
      <c r="AB139" s="301"/>
      <c r="AC139" s="106"/>
      <c r="AD139" s="205"/>
      <c r="AE139" s="300"/>
      <c r="AF139" s="301"/>
      <c r="AG139" s="300"/>
      <c r="AH139" s="301"/>
      <c r="AI139" s="180"/>
      <c r="AJ139" s="133"/>
      <c r="AK139" s="314"/>
    </row>
    <row r="140" spans="1:37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59">AVERAGE(I124:I139)</f>
        <v>22.25</v>
      </c>
      <c r="J140" s="148">
        <f t="shared" si="59"/>
        <v>2000</v>
      </c>
      <c r="K140" s="149">
        <f t="shared" ref="K140" si="60">J140/I140</f>
        <v>89.887640449438209</v>
      </c>
      <c r="L140" s="147">
        <f t="shared" ref="L140:M140" si="61">AVERAGE(L124:L139)</f>
        <v>22.25</v>
      </c>
      <c r="M140" s="148">
        <f t="shared" si="61"/>
        <v>1769.2319534066339</v>
      </c>
      <c r="N140" s="149">
        <f>M140/L140</f>
        <v>79.516042849736351</v>
      </c>
      <c r="O140" s="150">
        <f>L140-I140</f>
        <v>0</v>
      </c>
      <c r="P140" s="151">
        <f>N140-K140</f>
        <v>-10.371597599701857</v>
      </c>
      <c r="Q140" s="152">
        <f>N140/K140</f>
        <v>0.88461597670331682</v>
      </c>
      <c r="R140" s="310"/>
      <c r="S140" s="153">
        <f>S124</f>
        <v>0.7083680555555556</v>
      </c>
      <c r="T140" s="154">
        <f>INDEX(T124:T139,COUNTA(T124:T139))</f>
        <v>0.86186342592592591</v>
      </c>
      <c r="U140" s="155"/>
      <c r="V140" s="181"/>
      <c r="W140" s="182"/>
      <c r="X140" s="149"/>
      <c r="Y140" s="206">
        <f t="shared" ref="Y140:Z140" si="62">SUM(Y124:Y139)</f>
        <v>0</v>
      </c>
      <c r="Z140" s="207">
        <f t="shared" si="62"/>
        <v>0</v>
      </c>
      <c r="AA140" s="296"/>
      <c r="AB140" s="297"/>
      <c r="AC140" s="206">
        <f t="shared" ref="AC140:AD140" si="63">SUM(AC124:AC139)</f>
        <v>0</v>
      </c>
      <c r="AD140" s="207">
        <f t="shared" si="63"/>
        <v>0</v>
      </c>
      <c r="AE140" s="296"/>
      <c r="AF140" s="297"/>
      <c r="AG140" s="296"/>
      <c r="AH140" s="297"/>
      <c r="AI140" s="183">
        <f>M140-J140</f>
        <v>-230.76804659336608</v>
      </c>
      <c r="AJ140" s="152">
        <f>M140/J140</f>
        <v>0.88461597670331693</v>
      </c>
      <c r="AK140" s="315"/>
    </row>
    <row r="142" spans="1:37">
      <c r="AA142" s="294" t="s">
        <v>165</v>
      </c>
      <c r="AB142" s="294"/>
      <c r="AE142" s="5" t="s">
        <v>226</v>
      </c>
      <c r="AF142" s="190"/>
      <c r="AG142" s="190"/>
      <c r="AH142" s="190"/>
    </row>
    <row r="143" spans="1:37">
      <c r="AA143" s="294" t="s">
        <v>166</v>
      </c>
      <c r="AB143" s="294"/>
      <c r="AE143" s="5" t="s">
        <v>227</v>
      </c>
      <c r="AF143" s="190"/>
      <c r="AG143" s="190"/>
      <c r="AH143" s="190"/>
    </row>
    <row r="144" spans="1:37">
      <c r="AA144" s="294" t="s">
        <v>167</v>
      </c>
      <c r="AB144" s="294"/>
      <c r="AE144" s="5" t="s">
        <v>228</v>
      </c>
      <c r="AF144" s="190"/>
      <c r="AG144" s="190"/>
      <c r="AH144" s="190"/>
    </row>
    <row r="145" spans="27:34">
      <c r="AA145" s="294" t="s">
        <v>168</v>
      </c>
      <c r="AB145" s="294"/>
      <c r="AE145" s="5" t="s">
        <v>229</v>
      </c>
      <c r="AF145" s="190"/>
      <c r="AG145" s="190"/>
      <c r="AH145" s="190"/>
    </row>
    <row r="146" spans="27:34">
      <c r="AA146" s="294" t="s">
        <v>169</v>
      </c>
      <c r="AB146" s="294"/>
      <c r="AE146" s="5" t="s">
        <v>230</v>
      </c>
      <c r="AF146" s="190"/>
      <c r="AG146" s="190"/>
      <c r="AH146" s="190"/>
    </row>
    <row r="147" spans="27:34">
      <c r="AA147" s="294" t="s">
        <v>170</v>
      </c>
      <c r="AB147" s="294"/>
      <c r="AE147" s="5" t="s">
        <v>231</v>
      </c>
      <c r="AF147" s="190"/>
      <c r="AG147" s="190"/>
      <c r="AH147" s="190"/>
    </row>
    <row r="148" spans="27:34">
      <c r="AA148" s="294" t="s">
        <v>171</v>
      </c>
      <c r="AB148" s="294"/>
      <c r="AE148" s="221" t="s">
        <v>232</v>
      </c>
      <c r="AF148" s="190"/>
      <c r="AG148" s="190"/>
      <c r="AH148" s="190"/>
    </row>
    <row r="149" spans="27:34">
      <c r="AA149" s="294" t="s">
        <v>172</v>
      </c>
      <c r="AB149" s="294"/>
      <c r="AE149" s="221" t="s">
        <v>233</v>
      </c>
      <c r="AF149" s="190"/>
      <c r="AG149" s="190"/>
      <c r="AH149" s="190"/>
    </row>
    <row r="150" spans="27:34">
      <c r="AA150" s="294" t="s">
        <v>173</v>
      </c>
      <c r="AB150" s="294"/>
      <c r="AE150" s="221" t="s">
        <v>234</v>
      </c>
      <c r="AF150" s="190"/>
      <c r="AG150" s="190"/>
      <c r="AH150" s="190"/>
    </row>
    <row r="151" spans="27:34">
      <c r="AA151" s="294" t="s">
        <v>174</v>
      </c>
      <c r="AB151" s="294"/>
      <c r="AE151" s="221"/>
      <c r="AF151" s="190"/>
      <c r="AG151" s="190"/>
      <c r="AH151" s="190"/>
    </row>
    <row r="152" spans="27:34">
      <c r="AA152" s="294" t="s">
        <v>175</v>
      </c>
      <c r="AB152" s="294"/>
      <c r="AE152" s="221"/>
      <c r="AF152" s="190"/>
      <c r="AG152" s="190"/>
      <c r="AH152" s="190"/>
    </row>
    <row r="153" spans="27:34">
      <c r="AA153" s="294" t="s">
        <v>176</v>
      </c>
      <c r="AB153" s="294"/>
      <c r="AE153" s="190"/>
      <c r="AF153" s="190"/>
      <c r="AG153" s="190"/>
      <c r="AH153" s="190"/>
    </row>
    <row r="154" spans="27:34">
      <c r="AA154" s="294" t="s">
        <v>177</v>
      </c>
      <c r="AB154" s="294"/>
      <c r="AE154" s="190"/>
      <c r="AF154" s="190"/>
      <c r="AG154" s="190"/>
      <c r="AH154" s="190"/>
    </row>
  </sheetData>
  <mergeCells count="619">
    <mergeCell ref="AA150:AB150"/>
    <mergeCell ref="AA151:AB151"/>
    <mergeCell ref="AA152:AB152"/>
    <mergeCell ref="AA153:AB153"/>
    <mergeCell ref="AA154:AB154"/>
    <mergeCell ref="AA144:AB144"/>
    <mergeCell ref="AA145:AB145"/>
    <mergeCell ref="AA146:AB146"/>
    <mergeCell ref="AA147:AB147"/>
    <mergeCell ref="AA148:AB148"/>
    <mergeCell ref="AA149:AB149"/>
    <mergeCell ref="C140:D140"/>
    <mergeCell ref="AA140:AB140"/>
    <mergeCell ref="AE140:AF140"/>
    <mergeCell ref="AG140:AH140"/>
    <mergeCell ref="AA142:AB142"/>
    <mergeCell ref="AA143:AB143"/>
    <mergeCell ref="C138:D138"/>
    <mergeCell ref="AA138:AB138"/>
    <mergeCell ref="AE138:AF138"/>
    <mergeCell ref="AG138:AH138"/>
    <mergeCell ref="C139:D139"/>
    <mergeCell ref="AA139:AB139"/>
    <mergeCell ref="AE139:AF139"/>
    <mergeCell ref="AG139:AH139"/>
    <mergeCell ref="AA137:AB137"/>
    <mergeCell ref="AE137:AF137"/>
    <mergeCell ref="AG137:AH137"/>
    <mergeCell ref="C134:D134"/>
    <mergeCell ref="AA134:AB134"/>
    <mergeCell ref="AE134:AF134"/>
    <mergeCell ref="AG134:AH134"/>
    <mergeCell ref="C135:D135"/>
    <mergeCell ref="AA135:AB135"/>
    <mergeCell ref="AE135:AF135"/>
    <mergeCell ref="AG135:AH135"/>
    <mergeCell ref="AK124:AK140"/>
    <mergeCell ref="C125:D125"/>
    <mergeCell ref="AA125:AB125"/>
    <mergeCell ref="AE125:AF125"/>
    <mergeCell ref="AG125:AH125"/>
    <mergeCell ref="C126:D126"/>
    <mergeCell ref="AA126:AB126"/>
    <mergeCell ref="AE126:AF126"/>
    <mergeCell ref="AG126:AH126"/>
    <mergeCell ref="C127:D127"/>
    <mergeCell ref="C132:D132"/>
    <mergeCell ref="AA132:AB132"/>
    <mergeCell ref="AE132:AF132"/>
    <mergeCell ref="AG132:AH132"/>
    <mergeCell ref="C133:D133"/>
    <mergeCell ref="AA133:AB133"/>
    <mergeCell ref="AE133:AF133"/>
    <mergeCell ref="AG133:AH133"/>
    <mergeCell ref="C130:D130"/>
    <mergeCell ref="AA130:AB130"/>
    <mergeCell ref="AE130:AF130"/>
    <mergeCell ref="AG130:AH130"/>
    <mergeCell ref="C131:D131"/>
    <mergeCell ref="AA131:AB131"/>
    <mergeCell ref="A124:A140"/>
    <mergeCell ref="C124:D124"/>
    <mergeCell ref="R124:R140"/>
    <mergeCell ref="AA124:AB124"/>
    <mergeCell ref="AE124:AF124"/>
    <mergeCell ref="AG124:AH124"/>
    <mergeCell ref="AA127:AB127"/>
    <mergeCell ref="AE127:AF127"/>
    <mergeCell ref="AG127:AH127"/>
    <mergeCell ref="C128:D128"/>
    <mergeCell ref="AA128:AB128"/>
    <mergeCell ref="AE128:AF128"/>
    <mergeCell ref="AG128:AH128"/>
    <mergeCell ref="C129:D129"/>
    <mergeCell ref="AA129:AB129"/>
    <mergeCell ref="AE129:AF129"/>
    <mergeCell ref="AG129:AH129"/>
    <mergeCell ref="AE131:AF131"/>
    <mergeCell ref="AG131:AH131"/>
    <mergeCell ref="C136:D136"/>
    <mergeCell ref="AA136:AB136"/>
    <mergeCell ref="AE136:AF136"/>
    <mergeCell ref="AG136:AH136"/>
    <mergeCell ref="C137:D137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</mergeCells>
  <phoneticPr fontId="5" type="noConversion"/>
  <conditionalFormatting sqref="O5:O140">
    <cfRule type="cellIs" dxfId="415" priority="3" operator="greaterThan">
      <formula>0</formula>
    </cfRule>
  </conditionalFormatting>
  <conditionalFormatting sqref="P5:P140 AI5:AI140">
    <cfRule type="cellIs" dxfId="414" priority="6" operator="lessThan">
      <formula>0</formula>
    </cfRule>
  </conditionalFormatting>
  <conditionalFormatting sqref="Q5:Q140 AJ5:AJ140">
    <cfRule type="cellIs" dxfId="413" priority="4" operator="greaterThan">
      <formula>1</formula>
    </cfRule>
    <cfRule type="cellIs" dxfId="412" priority="5" operator="lessThan">
      <formula>0.8</formula>
    </cfRule>
  </conditionalFormatting>
  <conditionalFormatting sqref="R5:R140 AK107">
    <cfRule type="cellIs" dxfId="411" priority="7" operator="lessThan">
      <formula>0.8</formula>
    </cfRule>
  </conditionalFormatting>
  <conditionalFormatting sqref="AK5:AK22">
    <cfRule type="cellIs" dxfId="410" priority="9" operator="lessThan">
      <formula>0.8</formula>
    </cfRule>
  </conditionalFormatting>
  <conditionalFormatting sqref="AK39">
    <cfRule type="cellIs" dxfId="409" priority="11" operator="lessThan">
      <formula>0.8</formula>
    </cfRule>
  </conditionalFormatting>
  <conditionalFormatting sqref="AK54">
    <cfRule type="cellIs" dxfId="408" priority="10" operator="lessThan">
      <formula>0.8</formula>
    </cfRule>
  </conditionalFormatting>
  <conditionalFormatting sqref="AK56:AK95">
    <cfRule type="cellIs" dxfId="407" priority="8" operator="lessThan">
      <formula>0.8</formula>
    </cfRule>
  </conditionalFormatting>
  <conditionalFormatting sqref="AK122">
    <cfRule type="cellIs" dxfId="406" priority="2" operator="lessThan">
      <formula>0.8</formula>
    </cfRule>
  </conditionalFormatting>
  <conditionalFormatting sqref="AK124:AK140">
    <cfRule type="cellIs" dxfId="405" priority="1" operator="lessThan">
      <formula>0.8</formula>
    </cfRule>
  </conditionalFormatting>
  <dataValidations count="2">
    <dataValidation type="list" allowBlank="1" showInputMessage="1" showErrorMessage="1" sqref="AE5:AH140" xr:uid="{A69E569C-825F-4C15-86D6-E62CE3697672}">
      <formula1>$AE$142:$AE$150</formula1>
    </dataValidation>
    <dataValidation type="list" allowBlank="1" showInputMessage="1" showErrorMessage="1" sqref="AA5:AB140" xr:uid="{43267DFB-F984-4425-973B-6AB856902934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FDCD9-0C68-4363-9741-6A6ED792A781}">
  <sheetPr>
    <tabColor theme="9" tint="0.59999389629810485"/>
  </sheetPr>
  <dimension ref="B1:AR42"/>
  <sheetViews>
    <sheetView zoomScale="70" zoomScaleNormal="70" workbookViewId="0">
      <selection activeCell="N43" sqref="N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258</v>
      </c>
      <c r="D3" s="284"/>
      <c r="E3" s="3" t="s">
        <v>3</v>
      </c>
      <c r="F3" s="285">
        <f>'1215(18度C)'!D1+'1215(4度C)'!D1</f>
        <v>205915</v>
      </c>
      <c r="G3" s="286"/>
      <c r="H3" s="3" t="s">
        <v>4</v>
      </c>
      <c r="I3" s="287">
        <f>'1215(18度C)'!F1+'1215(4度C)'!F1</f>
        <v>6574665.4299999997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446.74929086529397</v>
      </c>
      <c r="F6" s="259" t="e">
        <f>AVERAGE(#REF!,D14:K14)</f>
        <v>#REF!</v>
      </c>
      <c r="G6" s="260">
        <f>AVERAGE(D14:K14)</f>
        <v>177.87283656243022</v>
      </c>
      <c r="H6" s="261"/>
      <c r="I6" s="260">
        <f>AVERAGE(L14:O14)</f>
        <v>97.575399172087515</v>
      </c>
      <c r="J6" s="261"/>
      <c r="K6" s="260">
        <f>AVERAGE(D32:O32)</f>
        <v>594.46839605407388</v>
      </c>
      <c r="L6" s="261"/>
      <c r="M6" s="260">
        <f>AVERAGE(P32:X32)</f>
        <v>756.0391363022942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393.24587291457073</v>
      </c>
      <c r="F7" s="255" t="e">
        <f>AVERAGE(#REF!,D15:K15)</f>
        <v>#REF!</v>
      </c>
      <c r="G7" s="256">
        <f>AVERAGE(D15:K15)</f>
        <v>158.0668377054364</v>
      </c>
      <c r="H7" s="257"/>
      <c r="I7" s="256">
        <f>AVERAGE(L15:O15)</f>
        <v>85.331964195268284</v>
      </c>
      <c r="J7" s="257"/>
      <c r="K7" s="256">
        <f>AVERAGE(D33:O33)</f>
        <v>524.74934747795874</v>
      </c>
      <c r="L7" s="257"/>
      <c r="M7" s="256">
        <f>AVERAGE(P33:X33)</f>
        <v>661.55722130633683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0.88090276523363242</v>
      </c>
      <c r="F8" s="264" t="e">
        <f>AVERAGE(D16:K16,#REF!)</f>
        <v>#REF!</v>
      </c>
      <c r="G8" s="243">
        <f>AVERAGE(D16:K16)</f>
        <v>0.88694515094372106</v>
      </c>
      <c r="H8" s="244"/>
      <c r="I8" s="243">
        <f>AVERAGE(L16:O16)</f>
        <v>0.87525850057059895</v>
      </c>
      <c r="J8" s="244"/>
      <c r="K8" s="243">
        <f>AVERAGE(D34:O34)</f>
        <v>0.88217891748381549</v>
      </c>
      <c r="L8" s="244"/>
      <c r="M8" s="243">
        <f>AVERAGE(P34:X34)</f>
        <v>0.87291451795446628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>
        <v>120.75471698113208</v>
      </c>
      <c r="E14" s="28">
        <v>80</v>
      </c>
      <c r="F14" s="28">
        <v>96</v>
      </c>
      <c r="G14" s="28">
        <v>86.021505376344081</v>
      </c>
      <c r="H14" s="28">
        <v>103.27868852459017</v>
      </c>
      <c r="I14" s="28">
        <v>244.76923076923077</v>
      </c>
      <c r="J14" s="28" t="s">
        <v>43</v>
      </c>
      <c r="K14" s="29">
        <v>514.28571428571433</v>
      </c>
      <c r="L14" s="27" t="s">
        <v>43</v>
      </c>
      <c r="M14" s="30" t="s">
        <v>43</v>
      </c>
      <c r="N14" s="28">
        <v>105.26315789473684</v>
      </c>
      <c r="O14" s="31">
        <v>89.887640449438209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>
        <v>107.36650275988092</v>
      </c>
      <c r="E15" s="35">
        <v>71.03228035970875</v>
      </c>
      <c r="F15" s="35">
        <v>84.987333435017263</v>
      </c>
      <c r="G15" s="35">
        <v>76.201104714095749</v>
      </c>
      <c r="H15" s="35">
        <v>91.383632561684593</v>
      </c>
      <c r="I15" s="35">
        <v>215.8623186325685</v>
      </c>
      <c r="J15" s="35" t="s">
        <v>43</v>
      </c>
      <c r="K15" s="36">
        <v>459.63469147509903</v>
      </c>
      <c r="L15" s="34" t="s">
        <v>43</v>
      </c>
      <c r="M15" s="37" t="s">
        <v>43</v>
      </c>
      <c r="N15" s="35">
        <v>91.150278279090116</v>
      </c>
      <c r="O15" s="38">
        <v>79.513650111446452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>
        <f t="shared" ref="D16:I16" si="0">D15/D14</f>
        <v>0.88912885098026384</v>
      </c>
      <c r="E16" s="43">
        <f t="shared" si="0"/>
        <v>0.88790350449635935</v>
      </c>
      <c r="F16" s="43">
        <f t="shared" si="0"/>
        <v>0.88528472328142982</v>
      </c>
      <c r="G16" s="43">
        <f t="shared" si="0"/>
        <v>0.88583784230136309</v>
      </c>
      <c r="H16" s="43">
        <f t="shared" si="0"/>
        <v>0.88482564861313651</v>
      </c>
      <c r="I16" s="43">
        <f t="shared" si="0"/>
        <v>0.88190136462080149</v>
      </c>
      <c r="J16" s="43" t="s">
        <v>43</v>
      </c>
      <c r="K16" s="44">
        <f t="shared" ref="K16" si="1">K15/K14</f>
        <v>0.89373412231269245</v>
      </c>
      <c r="L16" s="42" t="s">
        <v>43</v>
      </c>
      <c r="M16" s="45" t="s">
        <v>43</v>
      </c>
      <c r="N16" s="43">
        <f t="shared" ref="N16:O16" si="2">N15/N14</f>
        <v>0.86592764365135622</v>
      </c>
      <c r="O16" s="46">
        <f t="shared" si="2"/>
        <v>0.88458935748984169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>
        <v>0.25019675925925927</v>
      </c>
      <c r="E17" s="48">
        <v>0.25</v>
      </c>
      <c r="F17" s="48">
        <v>0.25</v>
      </c>
      <c r="G17" s="48">
        <v>0.25015046296296295</v>
      </c>
      <c r="H17" s="48">
        <v>0.25</v>
      </c>
      <c r="I17" s="48">
        <v>0.31891203703703702</v>
      </c>
      <c r="J17" s="48" t="s">
        <v>43</v>
      </c>
      <c r="K17" s="48">
        <v>0.31180555555555556</v>
      </c>
      <c r="L17" s="47" t="s">
        <v>43</v>
      </c>
      <c r="M17" s="49" t="s">
        <v>43</v>
      </c>
      <c r="N17" s="48">
        <v>0.70833333333333337</v>
      </c>
      <c r="O17" s="50">
        <v>0.70862268518518523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>
        <v>0.57361111111111107</v>
      </c>
      <c r="E18" s="48">
        <v>0.61420138888888887</v>
      </c>
      <c r="F18" s="48">
        <v>0.58958333333333335</v>
      </c>
      <c r="G18" s="48">
        <v>0.56048611111111113</v>
      </c>
      <c r="H18" s="48">
        <v>0.47987268518518517</v>
      </c>
      <c r="I18" s="48">
        <v>0.54652777777777772</v>
      </c>
      <c r="J18" s="48" t="s">
        <v>43</v>
      </c>
      <c r="K18" s="48">
        <v>0.40974537037037034</v>
      </c>
      <c r="L18" s="47" t="s">
        <v>43</v>
      </c>
      <c r="M18" s="49" t="s">
        <v>43</v>
      </c>
      <c r="N18" s="48">
        <v>0.87222222222222223</v>
      </c>
      <c r="O18" s="50">
        <v>0.86736111111111114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>
        <v>17.666666666666668</v>
      </c>
      <c r="E23" s="64">
        <v>25</v>
      </c>
      <c r="F23" s="64">
        <v>20.833333333333332</v>
      </c>
      <c r="G23" s="64">
        <v>23.25</v>
      </c>
      <c r="H23" s="64">
        <v>20.333333333333332</v>
      </c>
      <c r="I23" s="64">
        <v>13</v>
      </c>
      <c r="J23" s="64" t="s">
        <v>43</v>
      </c>
      <c r="K23" s="65">
        <v>7</v>
      </c>
      <c r="L23" s="63" t="s">
        <v>43</v>
      </c>
      <c r="M23" s="66" t="s">
        <v>43</v>
      </c>
      <c r="N23" s="64">
        <v>19.333333333333332</v>
      </c>
      <c r="O23" s="67">
        <v>22.25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>
        <v>211.76470588235293</v>
      </c>
      <c r="E32" s="28" t="s">
        <v>43</v>
      </c>
      <c r="F32" s="28" t="s">
        <v>43</v>
      </c>
      <c r="G32" s="28">
        <v>313.04347826086956</v>
      </c>
      <c r="H32" s="28">
        <v>433.33333333333331</v>
      </c>
      <c r="I32" s="28">
        <v>416.66666666666669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683.33333333333337</v>
      </c>
      <c r="U32" s="28" t="s">
        <v>43</v>
      </c>
      <c r="V32" s="28">
        <v>825</v>
      </c>
      <c r="W32" s="28">
        <v>969.23076923076928</v>
      </c>
      <c r="X32" s="31">
        <v>1050</v>
      </c>
    </row>
    <row r="33" spans="2:24" ht="39.6" customHeight="1">
      <c r="B33" s="240"/>
      <c r="C33" s="33" t="s">
        <v>44</v>
      </c>
      <c r="D33" s="35">
        <v>183.34552701774629</v>
      </c>
      <c r="E33" s="35" t="s">
        <v>43</v>
      </c>
      <c r="F33" s="35" t="s">
        <v>43</v>
      </c>
      <c r="G33" s="35">
        <v>271.88775303031963</v>
      </c>
      <c r="H33" s="35">
        <v>385.70798344894712</v>
      </c>
      <c r="I33" s="35">
        <v>375.18987341772134</v>
      </c>
      <c r="J33" s="35" t="s">
        <v>43</v>
      </c>
      <c r="K33" s="35" t="s">
        <v>43</v>
      </c>
      <c r="L33" s="35" t="s">
        <v>43</v>
      </c>
      <c r="M33" s="35">
        <v>693.48216029241792</v>
      </c>
      <c r="N33" s="35">
        <v>1000.8791494971528</v>
      </c>
      <c r="O33" s="35">
        <v>762.7529856414061</v>
      </c>
      <c r="P33" s="34">
        <v>219.0810113020836</v>
      </c>
      <c r="Q33" s="35" t="s">
        <v>43</v>
      </c>
      <c r="R33" s="35" t="s">
        <v>43</v>
      </c>
      <c r="S33" s="35" t="s">
        <v>43</v>
      </c>
      <c r="T33" s="35">
        <v>580.21261182846581</v>
      </c>
      <c r="U33" s="35" t="s">
        <v>43</v>
      </c>
      <c r="V33" s="35">
        <v>735.99062695756925</v>
      </c>
      <c r="W33" s="35">
        <v>857.7882932784554</v>
      </c>
      <c r="X33" s="38">
        <v>914.71356316511037</v>
      </c>
    </row>
    <row r="34" spans="2:24" ht="40.15" customHeight="1">
      <c r="B34" s="240"/>
      <c r="C34" s="41" t="s">
        <v>45</v>
      </c>
      <c r="D34" s="43">
        <f>D33/D32</f>
        <v>0.86579832202824647</v>
      </c>
      <c r="E34" s="43" t="s">
        <v>43</v>
      </c>
      <c r="F34" s="43" t="s">
        <v>43</v>
      </c>
      <c r="G34" s="43">
        <f>G33/G32</f>
        <v>0.86853032218018766</v>
      </c>
      <c r="H34" s="43">
        <f>H33/H32</f>
        <v>0.89009534642064725</v>
      </c>
      <c r="I34" s="43">
        <f>I33/I32</f>
        <v>0.90045569620253119</v>
      </c>
      <c r="J34" s="43" t="s">
        <v>43</v>
      </c>
      <c r="K34" s="43" t="s">
        <v>43</v>
      </c>
      <c r="L34" s="43" t="s">
        <v>43</v>
      </c>
      <c r="M34" s="43">
        <f>M33/M32</f>
        <v>0.89312096401296248</v>
      </c>
      <c r="N34" s="43">
        <f>N33/N32</f>
        <v>0.87032969521491543</v>
      </c>
      <c r="O34" s="43">
        <f>O33/O32</f>
        <v>0.88692207632721642</v>
      </c>
      <c r="P34" s="42">
        <f>P33/P32</f>
        <v>0.86719566973741424</v>
      </c>
      <c r="Q34" s="43" t="s">
        <v>43</v>
      </c>
      <c r="R34" s="43" t="s">
        <v>43</v>
      </c>
      <c r="S34" s="43" t="s">
        <v>43</v>
      </c>
      <c r="T34" s="43">
        <f>T33/T32</f>
        <v>0.84909162706604746</v>
      </c>
      <c r="U34" s="43" t="s">
        <v>43</v>
      </c>
      <c r="V34" s="43">
        <f>V33/V32</f>
        <v>0.8921098508576597</v>
      </c>
      <c r="W34" s="43">
        <f>W33/W32</f>
        <v>0.88501966766824758</v>
      </c>
      <c r="X34" s="46">
        <f>X33/X32</f>
        <v>0.87115577444296222</v>
      </c>
    </row>
    <row r="35" spans="2:24" ht="17.25" customHeight="1">
      <c r="B35" s="225" t="s">
        <v>46</v>
      </c>
      <c r="C35" s="13" t="s">
        <v>47</v>
      </c>
      <c r="D35" s="48">
        <v>0.38913194444444443</v>
      </c>
      <c r="E35" s="48" t="s">
        <v>43</v>
      </c>
      <c r="F35" s="48" t="s">
        <v>43</v>
      </c>
      <c r="G35" s="48">
        <v>0.25</v>
      </c>
      <c r="H35" s="48">
        <v>0.25</v>
      </c>
      <c r="I35" s="48">
        <v>0.41319444444444442</v>
      </c>
      <c r="J35" s="48" t="s">
        <v>43</v>
      </c>
      <c r="K35" s="48" t="s">
        <v>43</v>
      </c>
      <c r="L35" s="48" t="s">
        <v>43</v>
      </c>
      <c r="M35" s="48">
        <v>0.25025462962962963</v>
      </c>
      <c r="N35" s="48">
        <v>0.166875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>
        <v>0.70833333333333337</v>
      </c>
      <c r="U35" s="48" t="s">
        <v>43</v>
      </c>
      <c r="V35" s="48">
        <v>0.70833333333333337</v>
      </c>
      <c r="W35" s="48">
        <v>0.70835648148148145</v>
      </c>
      <c r="X35" s="50">
        <v>0.70847222222222217</v>
      </c>
    </row>
    <row r="36" spans="2:24" ht="17.25" customHeight="1">
      <c r="B36" s="226"/>
      <c r="C36" s="13" t="s">
        <v>48</v>
      </c>
      <c r="D36" s="48">
        <v>0.45347222222222222</v>
      </c>
      <c r="E36" s="48" t="s">
        <v>43</v>
      </c>
      <c r="F36" s="48" t="s">
        <v>43</v>
      </c>
      <c r="G36" s="48">
        <v>0.31527777777777777</v>
      </c>
      <c r="H36" s="48">
        <v>0.30694444444444446</v>
      </c>
      <c r="I36" s="48">
        <v>0.43148148148148147</v>
      </c>
      <c r="J36" s="48" t="s">
        <v>43</v>
      </c>
      <c r="K36" s="48" t="s">
        <v>43</v>
      </c>
      <c r="L36" s="48" t="s">
        <v>43</v>
      </c>
      <c r="M36" s="48">
        <v>0.44236111111111109</v>
      </c>
      <c r="N36" s="48">
        <v>0.43055555555555558</v>
      </c>
      <c r="O36" s="48">
        <v>0.41111111111111109</v>
      </c>
      <c r="P36" s="47">
        <v>0.82847222222222228</v>
      </c>
      <c r="Q36" s="48" t="s">
        <v>43</v>
      </c>
      <c r="R36" s="48" t="s">
        <v>43</v>
      </c>
      <c r="S36" s="48" t="s">
        <v>43</v>
      </c>
      <c r="T36" s="48">
        <v>0.98356481481481484</v>
      </c>
      <c r="U36" s="48" t="s">
        <v>43</v>
      </c>
      <c r="V36" s="48">
        <v>0.91822916666666665</v>
      </c>
      <c r="W36" s="48">
        <v>1.0229166666666667</v>
      </c>
      <c r="X36" s="50">
        <v>1.0223842592592594</v>
      </c>
    </row>
    <row r="37" spans="2:24" ht="17.25" customHeight="1">
      <c r="B37" s="226" t="s">
        <v>54</v>
      </c>
      <c r="C37" s="227"/>
      <c r="D37" s="64">
        <v>17</v>
      </c>
      <c r="E37" s="64" t="s">
        <v>43</v>
      </c>
      <c r="F37" s="64" t="s">
        <v>43</v>
      </c>
      <c r="G37" s="64">
        <v>11.5</v>
      </c>
      <c r="H37" s="64">
        <v>6</v>
      </c>
      <c r="I37" s="64">
        <v>6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4.5</v>
      </c>
      <c r="U37" s="48" t="s">
        <v>43</v>
      </c>
      <c r="V37" s="64">
        <v>4</v>
      </c>
      <c r="W37" s="64">
        <v>3.25</v>
      </c>
      <c r="X37" s="67">
        <v>3.3333333333333335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AC9C7-F99C-4203-B19F-3C70A2842B94}">
  <sheetPr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pane="bottomLeft" activeCell="N43" sqref="N43"/>
      <selection activeCell="N43" sqref="N43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SUM(F5:F208)</f>
        <v>120390</v>
      </c>
      <c r="E1" s="94" t="s">
        <v>4</v>
      </c>
      <c r="F1" s="95">
        <f>SUM(G5:G208)</f>
        <v>2381141.06</v>
      </c>
      <c r="G1" s="96" t="s">
        <v>85</v>
      </c>
      <c r="H1" s="97">
        <f>L21+L38+L55+L72+L89+L106+L123+L140+L157+L174+L191+L208</f>
        <v>80.833333333333329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46006</v>
      </c>
      <c r="B2" s="353"/>
      <c r="C2" s="98" t="s">
        <v>41</v>
      </c>
      <c r="D2" s="99">
        <f>AVERAGE(N21,N38,N55,N72,N89,N106,N123,N140,N157,N174,N191,N208)</f>
        <v>581.75262823978301</v>
      </c>
      <c r="E2" s="99" t="s">
        <v>92</v>
      </c>
      <c r="F2" s="100">
        <f>F1/D1</f>
        <v>19.778561840684443</v>
      </c>
      <c r="G2" s="101" t="s">
        <v>93</v>
      </c>
      <c r="H2" s="102">
        <f>COUNT(H5:H208)</f>
        <v>4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02" t="s">
        <v>243</v>
      </c>
      <c r="B5" s="106" t="s">
        <v>116</v>
      </c>
      <c r="C5" s="383" t="s">
        <v>120</v>
      </c>
      <c r="D5" s="383"/>
      <c r="E5" s="107">
        <v>29.85</v>
      </c>
      <c r="F5" s="108">
        <v>2320</v>
      </c>
      <c r="G5" s="109">
        <f t="shared" ref="G5:G6" si="0">E5*F5</f>
        <v>69252</v>
      </c>
      <c r="H5" s="26"/>
      <c r="I5" s="110">
        <v>17</v>
      </c>
      <c r="J5" s="111">
        <v>3600</v>
      </c>
      <c r="K5" s="112">
        <f t="shared" ref="K5:K6" si="1">J5/I5</f>
        <v>211.76470588235293</v>
      </c>
      <c r="L5" s="113">
        <v>17</v>
      </c>
      <c r="M5" s="111">
        <f>F5/V5*60</f>
        <v>3117.5811870100765</v>
      </c>
      <c r="N5" s="112">
        <f>M5/L5</f>
        <v>183.38712864765156</v>
      </c>
      <c r="O5" s="114">
        <f>L5-I5</f>
        <v>0</v>
      </c>
      <c r="P5" s="115">
        <f>N5-K5</f>
        <v>-28.377577234701363</v>
      </c>
      <c r="Q5" s="116">
        <f>N5/K5</f>
        <v>0.8659947741694658</v>
      </c>
      <c r="R5" s="309">
        <f>Q21</f>
        <v>0.86579832202824647</v>
      </c>
      <c r="S5" s="47">
        <v>0.38913194444444443</v>
      </c>
      <c r="T5" s="48">
        <v>0.4201388888888889</v>
      </c>
      <c r="U5" s="117">
        <v>5.349999999999957</v>
      </c>
      <c r="V5" s="118">
        <v>44.650000000000027</v>
      </c>
      <c r="W5" s="119"/>
      <c r="X5" s="104"/>
      <c r="Y5" s="311"/>
      <c r="Z5" s="405"/>
      <c r="AA5" s="204">
        <f>M5-J5</f>
        <v>-482.41881298992348</v>
      </c>
      <c r="AB5" s="143">
        <f>M5/J5</f>
        <v>0.86599477416946569</v>
      </c>
      <c r="AC5" s="384">
        <f>AB21</f>
        <v>0.86579832202824647</v>
      </c>
    </row>
    <row r="6" spans="1:29" ht="15.75" customHeight="1">
      <c r="A6" s="303"/>
      <c r="B6" s="106" t="s">
        <v>116</v>
      </c>
      <c r="C6" s="382" t="s">
        <v>121</v>
      </c>
      <c r="D6" s="382"/>
      <c r="E6" s="107">
        <v>29.52</v>
      </c>
      <c r="F6" s="108">
        <v>2222</v>
      </c>
      <c r="G6" s="109">
        <f t="shared" si="0"/>
        <v>65593.440000000002</v>
      </c>
      <c r="H6" s="26"/>
      <c r="I6" s="110">
        <v>17</v>
      </c>
      <c r="J6" s="111">
        <v>3600</v>
      </c>
      <c r="K6" s="112">
        <f t="shared" si="1"/>
        <v>211.76470588235293</v>
      </c>
      <c r="L6" s="113">
        <v>17</v>
      </c>
      <c r="M6" s="111">
        <f>F6/V6*60</f>
        <v>3116.1667315932973</v>
      </c>
      <c r="N6" s="112">
        <f>M6/L6</f>
        <v>183.30392538784102</v>
      </c>
      <c r="O6" s="114">
        <f>L6-I6</f>
        <v>0</v>
      </c>
      <c r="P6" s="115">
        <f>N6-K6</f>
        <v>-28.460780494511909</v>
      </c>
      <c r="Q6" s="116">
        <f>N6/K6</f>
        <v>0.86560186988702714</v>
      </c>
      <c r="R6" s="309"/>
      <c r="S6" s="47">
        <v>0.42376157407407405</v>
      </c>
      <c r="T6" s="48">
        <v>0.45347222222222222</v>
      </c>
      <c r="U6" s="117">
        <v>5.2166666666666295</v>
      </c>
      <c r="V6" s="118">
        <v>42.78333333333336</v>
      </c>
      <c r="W6" s="119"/>
      <c r="X6" s="123"/>
      <c r="Y6" s="300"/>
      <c r="Z6" s="404"/>
      <c r="AA6" s="124">
        <f>M6-J6</f>
        <v>-483.8332684067027</v>
      </c>
      <c r="AB6" s="116">
        <f>M6/J6</f>
        <v>0.86560186988702703</v>
      </c>
      <c r="AC6" s="380"/>
    </row>
    <row r="7" spans="1:29" ht="15.75" customHeight="1">
      <c r="A7" s="303"/>
      <c r="B7" s="106"/>
      <c r="C7" s="382"/>
      <c r="D7" s="382"/>
      <c r="E7" s="107"/>
      <c r="F7" s="108"/>
      <c r="G7" s="109"/>
      <c r="H7" s="26"/>
      <c r="I7" s="110"/>
      <c r="J7" s="111"/>
      <c r="K7" s="112"/>
      <c r="L7" s="113"/>
      <c r="M7" s="111"/>
      <c r="N7" s="112"/>
      <c r="O7" s="114"/>
      <c r="P7" s="115"/>
      <c r="Q7" s="116"/>
      <c r="R7" s="309"/>
      <c r="S7" s="47"/>
      <c r="T7" s="48"/>
      <c r="U7" s="117"/>
      <c r="V7" s="118"/>
      <c r="W7" s="119"/>
      <c r="X7" s="123"/>
      <c r="Y7" s="300"/>
      <c r="Z7" s="404"/>
      <c r="AA7" s="124"/>
      <c r="AB7" s="116"/>
      <c r="AC7" s="380"/>
    </row>
    <row r="8" spans="1:29" ht="15.75" customHeight="1">
      <c r="A8" s="303"/>
      <c r="B8" s="106"/>
      <c r="C8" s="402"/>
      <c r="D8" s="403"/>
      <c r="E8" s="107"/>
      <c r="F8" s="108"/>
      <c r="G8" s="109"/>
      <c r="H8" s="13"/>
      <c r="I8" s="110"/>
      <c r="J8" s="111"/>
      <c r="K8" s="112"/>
      <c r="L8" s="126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300"/>
      <c r="Z8" s="404"/>
      <c r="AA8" s="124"/>
      <c r="AB8" s="116"/>
      <c r="AC8" s="380"/>
    </row>
    <row r="9" spans="1:29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300"/>
      <c r="Z9" s="404"/>
      <c r="AA9" s="124"/>
      <c r="AB9" s="116"/>
      <c r="AC9" s="380"/>
    </row>
    <row r="10" spans="1:29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300"/>
      <c r="Z10" s="404"/>
      <c r="AA10" s="124"/>
      <c r="AB10" s="116"/>
      <c r="AC10" s="380"/>
    </row>
    <row r="11" spans="1:29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300"/>
      <c r="Z11" s="404"/>
      <c r="AA11" s="124"/>
      <c r="AB11" s="116"/>
      <c r="AC11" s="380"/>
    </row>
    <row r="12" spans="1:29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300"/>
      <c r="Z12" s="404"/>
      <c r="AA12" s="124"/>
      <c r="AB12" s="116"/>
      <c r="AC12" s="380"/>
    </row>
    <row r="13" spans="1:29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300"/>
      <c r="Z13" s="404"/>
      <c r="AA13" s="124"/>
      <c r="AB13" s="116"/>
      <c r="AC13" s="380"/>
    </row>
    <row r="14" spans="1:29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300"/>
      <c r="Z14" s="404"/>
      <c r="AA14" s="124"/>
      <c r="AB14" s="116"/>
      <c r="AC14" s="380"/>
    </row>
    <row r="15" spans="1:29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300"/>
      <c r="Z15" s="404"/>
      <c r="AA15" s="124"/>
      <c r="AB15" s="116"/>
      <c r="AC15" s="380"/>
    </row>
    <row r="16" spans="1:29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300"/>
      <c r="Z16" s="404"/>
      <c r="AA16" s="124"/>
      <c r="AB16" s="116"/>
      <c r="AC16" s="380"/>
    </row>
    <row r="17" spans="1:29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300"/>
      <c r="Z17" s="404"/>
      <c r="AA17" s="124"/>
      <c r="AB17" s="116"/>
      <c r="AC17" s="380"/>
    </row>
    <row r="18" spans="1:29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300"/>
      <c r="Z18" s="404"/>
      <c r="AA18" s="124"/>
      <c r="AB18" s="116"/>
      <c r="AC18" s="380"/>
    </row>
    <row r="19" spans="1:29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300"/>
      <c r="Z19" s="404"/>
      <c r="AA19" s="124"/>
      <c r="AB19" s="116"/>
      <c r="AC19" s="380"/>
    </row>
    <row r="20" spans="1:29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404"/>
      <c r="AA20" s="124"/>
      <c r="AB20" s="116"/>
      <c r="AC20" s="380"/>
    </row>
    <row r="21" spans="1:29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</v>
      </c>
      <c r="J21" s="148">
        <f t="shared" si="2"/>
        <v>3600</v>
      </c>
      <c r="K21" s="149">
        <f t="shared" ref="K21" si="3">J21/I21</f>
        <v>211.76470588235293</v>
      </c>
      <c r="L21" s="147">
        <f t="shared" ref="L21:M21" si="4">AVERAGE(L5:L20)</f>
        <v>17</v>
      </c>
      <c r="M21" s="148">
        <f t="shared" si="4"/>
        <v>3116.8739593016871</v>
      </c>
      <c r="N21" s="149">
        <f>M21/L21</f>
        <v>183.34552701774629</v>
      </c>
      <c r="O21" s="150">
        <f>L21-I21</f>
        <v>0</v>
      </c>
      <c r="P21" s="151">
        <f>N21-K21</f>
        <v>-28.419178864606636</v>
      </c>
      <c r="Q21" s="152">
        <f>N21/K21</f>
        <v>0.86579832202824647</v>
      </c>
      <c r="R21" s="310"/>
      <c r="S21" s="153">
        <f>S5</f>
        <v>0.38913194444444443</v>
      </c>
      <c r="T21" s="154">
        <f>INDEX(T5:T20,COUNTA(T5:T20))</f>
        <v>0.45347222222222222</v>
      </c>
      <c r="U21" s="155"/>
      <c r="V21" s="155"/>
      <c r="W21" s="156"/>
      <c r="X21" s="157"/>
      <c r="Y21" s="296"/>
      <c r="Z21" s="406"/>
      <c r="AA21" s="223">
        <f>M21-J21</f>
        <v>-483.12604069831286</v>
      </c>
      <c r="AB21" s="159">
        <f>M21/J21</f>
        <v>0.86579832202824647</v>
      </c>
      <c r="AC21" s="381"/>
    </row>
    <row r="22" spans="1:29" ht="15.75" customHeight="1">
      <c r="A22" s="316" t="s">
        <v>115</v>
      </c>
      <c r="B22" s="161" t="s">
        <v>116</v>
      </c>
      <c r="C22" s="306" t="s">
        <v>122</v>
      </c>
      <c r="D22" s="307"/>
      <c r="E22" s="162">
        <v>25.64</v>
      </c>
      <c r="F22" s="103">
        <v>1527</v>
      </c>
      <c r="G22" s="163">
        <f t="shared" ref="G22:G23" si="5">E22*F22</f>
        <v>39152.28</v>
      </c>
      <c r="H22" s="164"/>
      <c r="I22" s="165">
        <v>11</v>
      </c>
      <c r="J22" s="166">
        <v>3600</v>
      </c>
      <c r="K22" s="167">
        <f>J22/I22</f>
        <v>327.27272727272725</v>
      </c>
      <c r="L22" s="168">
        <v>11</v>
      </c>
      <c r="M22" s="166">
        <f>F22/V22*60</f>
        <v>3146.6514024041189</v>
      </c>
      <c r="N22" s="167">
        <f>M22/L22</f>
        <v>286.05921840037445</v>
      </c>
      <c r="O22" s="169">
        <f>L22-I22</f>
        <v>0</v>
      </c>
      <c r="P22" s="170">
        <f>N22-K22</f>
        <v>-41.213508872352804</v>
      </c>
      <c r="Q22" s="171">
        <f>N22/K22</f>
        <v>0.87406983400114424</v>
      </c>
      <c r="R22" s="308">
        <f>Q38</f>
        <v>0.86853032218018766</v>
      </c>
      <c r="S22" s="172">
        <v>0.25</v>
      </c>
      <c r="T22" s="173">
        <v>0.27021990740740742</v>
      </c>
      <c r="U22" s="174"/>
      <c r="V22" s="175">
        <v>29.116666666666688</v>
      </c>
      <c r="W22" s="176"/>
      <c r="X22" s="177"/>
      <c r="Y22" s="311"/>
      <c r="Z22" s="312"/>
      <c r="AA22" s="121">
        <f>M22-J22</f>
        <v>-453.34859759588107</v>
      </c>
      <c r="AB22" s="171">
        <f>M22/J22</f>
        <v>0.87406983400114413</v>
      </c>
      <c r="AC22" s="313">
        <f>AB38</f>
        <v>0.86853032218018777</v>
      </c>
    </row>
    <row r="23" spans="1:29" ht="15.75" customHeight="1">
      <c r="A23" s="317"/>
      <c r="B23" s="106" t="s">
        <v>118</v>
      </c>
      <c r="C23" s="298" t="s">
        <v>119</v>
      </c>
      <c r="D23" s="299"/>
      <c r="E23" s="107">
        <v>28.57</v>
      </c>
      <c r="F23" s="108">
        <v>3099</v>
      </c>
      <c r="G23" s="109">
        <f t="shared" si="5"/>
        <v>88538.430000000008</v>
      </c>
      <c r="H23" s="26"/>
      <c r="I23" s="110">
        <v>12</v>
      </c>
      <c r="J23" s="111">
        <v>3600</v>
      </c>
      <c r="K23" s="112">
        <f t="shared" ref="K23:K40" si="6">J23/I23</f>
        <v>300</v>
      </c>
      <c r="L23" s="113">
        <v>12</v>
      </c>
      <c r="M23" s="111">
        <f>F23/V23*60</f>
        <v>3106.7669172932328</v>
      </c>
      <c r="N23" s="112">
        <f>M23/L23</f>
        <v>258.89724310776938</v>
      </c>
      <c r="O23" s="114">
        <f>L23-I23</f>
        <v>0</v>
      </c>
      <c r="P23" s="115">
        <f>N23-K23</f>
        <v>-41.102756892230616</v>
      </c>
      <c r="Q23" s="116">
        <f>N23/K23</f>
        <v>0.86299081035923131</v>
      </c>
      <c r="R23" s="309"/>
      <c r="S23" s="47">
        <v>0.27371527777777777</v>
      </c>
      <c r="T23" s="48">
        <v>0.31527777777777777</v>
      </c>
      <c r="U23" s="117">
        <v>5.0333333333332941</v>
      </c>
      <c r="V23" s="118">
        <v>59.85</v>
      </c>
      <c r="W23" s="119"/>
      <c r="X23" s="123"/>
      <c r="Y23" s="300"/>
      <c r="Z23" s="301"/>
      <c r="AA23" s="124">
        <f>M23-J23</f>
        <v>-493.23308270676716</v>
      </c>
      <c r="AB23" s="116">
        <f>M23/J23</f>
        <v>0.86299081035923131</v>
      </c>
      <c r="AC23" s="314"/>
    </row>
    <row r="24" spans="1:29" ht="15.75" customHeight="1">
      <c r="A24" s="317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23"/>
      <c r="Y24" s="300"/>
      <c r="Z24" s="301"/>
      <c r="AA24" s="124"/>
      <c r="AB24" s="116"/>
      <c r="AC24" s="314"/>
    </row>
    <row r="25" spans="1:29" ht="15.75" customHeight="1">
      <c r="A25" s="317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17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300"/>
      <c r="Z26" s="301"/>
      <c r="AA26" s="124"/>
      <c r="AB26" s="116"/>
      <c r="AC26" s="314"/>
    </row>
    <row r="27" spans="1:29" ht="15.75" customHeight="1">
      <c r="A27" s="317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300"/>
      <c r="Z27" s="301"/>
      <c r="AA27" s="124"/>
      <c r="AB27" s="116"/>
      <c r="AC27" s="314"/>
    </row>
    <row r="28" spans="1:29" ht="15.75" customHeight="1">
      <c r="A28" s="317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17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17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35"/>
      <c r="Y30" s="300"/>
      <c r="Z30" s="301"/>
      <c r="AA30" s="124"/>
      <c r="AB30" s="116"/>
      <c r="AC30" s="314"/>
    </row>
    <row r="31" spans="1:29" ht="15.75" customHeight="1">
      <c r="A31" s="317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35"/>
      <c r="Y31" s="300"/>
      <c r="Z31" s="301"/>
      <c r="AA31" s="124"/>
      <c r="AB31" s="116"/>
      <c r="AC31" s="314"/>
    </row>
    <row r="32" spans="1:29" ht="15.75" customHeight="1">
      <c r="A32" s="317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35"/>
      <c r="Y32" s="300"/>
      <c r="Z32" s="301"/>
      <c r="AA32" s="124"/>
      <c r="AB32" s="116"/>
      <c r="AC32" s="314"/>
    </row>
    <row r="33" spans="1:29" ht="15.75" customHeight="1">
      <c r="A33" s="317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35"/>
      <c r="Y33" s="300"/>
      <c r="Z33" s="301"/>
      <c r="AA33" s="124"/>
      <c r="AB33" s="116"/>
      <c r="AC33" s="314"/>
    </row>
    <row r="34" spans="1:29" ht="15.75" customHeight="1">
      <c r="A34" s="317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35"/>
      <c r="Y34" s="300"/>
      <c r="Z34" s="301"/>
      <c r="AA34" s="124"/>
      <c r="AB34" s="116"/>
      <c r="AC34" s="314"/>
    </row>
    <row r="35" spans="1:29" ht="15.75" customHeight="1">
      <c r="A35" s="317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35"/>
      <c r="Y35" s="300"/>
      <c r="Z35" s="301"/>
      <c r="AA35" s="124"/>
      <c r="AB35" s="116"/>
      <c r="AC35" s="314"/>
    </row>
    <row r="36" spans="1:29" ht="15.75" customHeight="1">
      <c r="A36" s="317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35"/>
      <c r="Y36" s="300"/>
      <c r="Z36" s="301"/>
      <c r="AA36" s="124"/>
      <c r="AB36" s="116"/>
      <c r="AC36" s="314"/>
    </row>
    <row r="37" spans="1:29" ht="15.75" customHeight="1">
      <c r="A37" s="317"/>
      <c r="B37" s="178"/>
      <c r="C37" s="298"/>
      <c r="D37" s="299"/>
      <c r="E37" s="179"/>
      <c r="F37" s="13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11.5</v>
      </c>
      <c r="J38" s="148">
        <f t="shared" si="7"/>
        <v>3600</v>
      </c>
      <c r="K38" s="149">
        <f t="shared" ref="K38" si="8">J38/I38</f>
        <v>313.04347826086956</v>
      </c>
      <c r="L38" s="147">
        <f t="shared" ref="L38:M38" si="9">AVERAGE(L22:L37)</f>
        <v>11.5</v>
      </c>
      <c r="M38" s="148">
        <f t="shared" si="9"/>
        <v>3126.7091598486759</v>
      </c>
      <c r="N38" s="149">
        <f>M38/L38</f>
        <v>271.88775303031963</v>
      </c>
      <c r="O38" s="150">
        <f>L38-I38</f>
        <v>0</v>
      </c>
      <c r="P38" s="151">
        <f>N38-K38</f>
        <v>-41.155725230549933</v>
      </c>
      <c r="Q38" s="152">
        <f>N38/K38</f>
        <v>0.86853032218018766</v>
      </c>
      <c r="R38" s="310"/>
      <c r="S38" s="153">
        <f>S22</f>
        <v>0.25</v>
      </c>
      <c r="T38" s="154">
        <f>INDEX(T22:T37,COUNTA(T22:T37))</f>
        <v>0.31527777777777777</v>
      </c>
      <c r="U38" s="155"/>
      <c r="V38" s="181"/>
      <c r="W38" s="182"/>
      <c r="X38" s="149"/>
      <c r="Y38" s="296"/>
      <c r="Z38" s="297"/>
      <c r="AA38" s="183">
        <f>M38-J38</f>
        <v>-473.29084015132412</v>
      </c>
      <c r="AB38" s="152">
        <f>M38/J38</f>
        <v>0.86853032218018777</v>
      </c>
      <c r="AC38" s="315"/>
    </row>
    <row r="39" spans="1:29" ht="15.75" customHeight="1">
      <c r="A39" s="302" t="s">
        <v>125</v>
      </c>
      <c r="B39" s="120" t="s">
        <v>116</v>
      </c>
      <c r="C39" s="306" t="s">
        <v>126</v>
      </c>
      <c r="D39" s="307"/>
      <c r="E39" s="162">
        <v>14.03</v>
      </c>
      <c r="F39" s="103">
        <v>1441</v>
      </c>
      <c r="G39" s="163">
        <f t="shared" ref="G39:G40" si="10">E39*F39</f>
        <v>20217.23</v>
      </c>
      <c r="H39" s="164"/>
      <c r="I39" s="165">
        <v>6</v>
      </c>
      <c r="J39" s="166">
        <v>2600</v>
      </c>
      <c r="K39" s="167">
        <f>J39/I39</f>
        <v>433.33333333333331</v>
      </c>
      <c r="L39" s="168">
        <v>6</v>
      </c>
      <c r="M39" s="166">
        <f>F39/V39*60</f>
        <v>2314.859437751004</v>
      </c>
      <c r="N39" s="167">
        <f>M39/L39</f>
        <v>385.80990629183401</v>
      </c>
      <c r="O39" s="169">
        <f>L39-I39</f>
        <v>0</v>
      </c>
      <c r="P39" s="170">
        <f>N39-K39</f>
        <v>-47.523427041499303</v>
      </c>
      <c r="Q39" s="171">
        <f>N39/K39</f>
        <v>0.89033055298115549</v>
      </c>
      <c r="R39" s="308">
        <f>Q55</f>
        <v>0.89009534642064725</v>
      </c>
      <c r="S39" s="172">
        <v>0.25</v>
      </c>
      <c r="T39" s="173">
        <v>0.2759375</v>
      </c>
      <c r="U39" s="174"/>
      <c r="V39" s="175">
        <v>37.35</v>
      </c>
      <c r="W39" s="173"/>
      <c r="X39" s="184"/>
      <c r="Y39" s="311"/>
      <c r="Z39" s="312"/>
      <c r="AA39" s="121">
        <f>M39-J39</f>
        <v>-285.14056224899605</v>
      </c>
      <c r="AB39" s="171">
        <f>M39/J39</f>
        <v>0.89033055298115538</v>
      </c>
      <c r="AC39" s="313">
        <f>AB55</f>
        <v>0.89009534642064725</v>
      </c>
    </row>
    <row r="40" spans="1:29" ht="15.75" customHeight="1">
      <c r="A40" s="303"/>
      <c r="B40" s="106" t="s">
        <v>116</v>
      </c>
      <c r="C40" s="298" t="s">
        <v>127</v>
      </c>
      <c r="D40" s="299"/>
      <c r="E40" s="107">
        <v>14.49</v>
      </c>
      <c r="F40" s="108">
        <v>1527</v>
      </c>
      <c r="G40" s="109">
        <f t="shared" si="10"/>
        <v>22126.23</v>
      </c>
      <c r="H40" s="26"/>
      <c r="I40" s="110">
        <v>6</v>
      </c>
      <c r="J40" s="111">
        <v>2600</v>
      </c>
      <c r="K40" s="112">
        <f t="shared" si="6"/>
        <v>433.33333333333331</v>
      </c>
      <c r="L40" s="113">
        <v>6</v>
      </c>
      <c r="M40" s="111">
        <f>F40/V40*60</f>
        <v>2313.6363636363617</v>
      </c>
      <c r="N40" s="112">
        <f>M40/L40</f>
        <v>385.60606060606028</v>
      </c>
      <c r="O40" s="114">
        <f>L40-I40</f>
        <v>0</v>
      </c>
      <c r="P40" s="115">
        <f>N40-K40</f>
        <v>-47.727272727273032</v>
      </c>
      <c r="Q40" s="116">
        <f>N40/K40</f>
        <v>0.88986013986013912</v>
      </c>
      <c r="R40" s="309"/>
      <c r="S40" s="47">
        <v>0.27944444444444444</v>
      </c>
      <c r="T40" s="48">
        <v>0.30694444444444446</v>
      </c>
      <c r="U40" s="117">
        <v>5.0499999999999901</v>
      </c>
      <c r="V40" s="118">
        <v>39.600000000000037</v>
      </c>
      <c r="W40" s="119"/>
      <c r="X40" s="13"/>
      <c r="Y40" s="300"/>
      <c r="Z40" s="301"/>
      <c r="AA40" s="124">
        <f>M40-J40</f>
        <v>-286.36363636363831</v>
      </c>
      <c r="AB40" s="116">
        <f>M40/J40</f>
        <v>0.88986013986013912</v>
      </c>
      <c r="AC40" s="314"/>
    </row>
    <row r="41" spans="1:29" ht="15.75" customHeight="1">
      <c r="A41" s="303"/>
      <c r="B41" s="106"/>
      <c r="C41" s="298"/>
      <c r="D41" s="299"/>
      <c r="E41" s="107"/>
      <c r="F41" s="108"/>
      <c r="G41" s="109"/>
      <c r="H41" s="26"/>
      <c r="I41" s="110"/>
      <c r="J41" s="111"/>
      <c r="K41" s="112"/>
      <c r="L41" s="113"/>
      <c r="M41" s="111"/>
      <c r="N41" s="112"/>
      <c r="O41" s="114"/>
      <c r="P41" s="115"/>
      <c r="Q41" s="116"/>
      <c r="R41" s="309"/>
      <c r="S41" s="47"/>
      <c r="T41" s="48"/>
      <c r="U41" s="117"/>
      <c r="V41" s="118"/>
      <c r="W41" s="119"/>
      <c r="X41" s="13"/>
      <c r="Y41" s="300"/>
      <c r="Z41" s="301"/>
      <c r="AA41" s="124"/>
      <c r="AB41" s="116"/>
      <c r="AC41" s="314"/>
    </row>
    <row r="42" spans="1:29" ht="15.75" customHeight="1">
      <c r="A42" s="303"/>
      <c r="B42" s="106"/>
      <c r="C42" s="298"/>
      <c r="D42" s="299"/>
      <c r="E42" s="107"/>
      <c r="F42" s="108"/>
      <c r="G42" s="109"/>
      <c r="H42" s="26"/>
      <c r="I42" s="110"/>
      <c r="J42" s="111"/>
      <c r="K42" s="112"/>
      <c r="L42" s="113"/>
      <c r="M42" s="111"/>
      <c r="N42" s="112"/>
      <c r="O42" s="114"/>
      <c r="P42" s="115"/>
      <c r="Q42" s="116"/>
      <c r="R42" s="309"/>
      <c r="S42" s="47"/>
      <c r="T42" s="48"/>
      <c r="U42" s="117"/>
      <c r="V42" s="118"/>
      <c r="W42" s="119"/>
      <c r="X42" s="123"/>
      <c r="Y42" s="300"/>
      <c r="Z42" s="301"/>
      <c r="AA42" s="124"/>
      <c r="AB42" s="116"/>
      <c r="AC42" s="314"/>
    </row>
    <row r="43" spans="1:29" ht="15.75" customHeight="1">
      <c r="A43" s="304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3"/>
      <c r="Y43" s="300"/>
      <c r="Z43" s="301"/>
      <c r="AA43" s="124"/>
      <c r="AB43" s="116"/>
      <c r="AC43" s="314"/>
    </row>
    <row r="44" spans="1:29" ht="15.75" customHeight="1">
      <c r="A44" s="304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50"/>
      <c r="Y44" s="300"/>
      <c r="Z44" s="301"/>
      <c r="AA44" s="124"/>
      <c r="AB44" s="116"/>
      <c r="AC44" s="314"/>
    </row>
    <row r="45" spans="1:29" ht="15.75" customHeight="1">
      <c r="A45" s="304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04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04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41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04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41"/>
      <c r="W48" s="134"/>
      <c r="X48" s="135"/>
      <c r="Y48" s="300"/>
      <c r="Z48" s="301"/>
      <c r="AA48" s="124"/>
      <c r="AB48" s="116"/>
      <c r="AC48" s="314"/>
    </row>
    <row r="49" spans="1:29" ht="15.75" customHeight="1">
      <c r="A49" s="304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41"/>
      <c r="W49" s="134"/>
      <c r="X49" s="135"/>
      <c r="Y49" s="300"/>
      <c r="Z49" s="301"/>
      <c r="AA49" s="124"/>
      <c r="AB49" s="116"/>
      <c r="AC49" s="314"/>
    </row>
    <row r="50" spans="1:29" ht="15.75" customHeight="1">
      <c r="A50" s="304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41"/>
      <c r="W50" s="134"/>
      <c r="X50" s="135"/>
      <c r="Y50" s="300"/>
      <c r="Z50" s="301"/>
      <c r="AA50" s="124"/>
      <c r="AB50" s="116"/>
      <c r="AC50" s="314"/>
    </row>
    <row r="51" spans="1:29" ht="15.75" customHeight="1">
      <c r="A51" s="304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41"/>
      <c r="W51" s="134"/>
      <c r="X51" s="135"/>
      <c r="Y51" s="300"/>
      <c r="Z51" s="301"/>
      <c r="AA51" s="124"/>
      <c r="AB51" s="116"/>
      <c r="AC51" s="314"/>
    </row>
    <row r="52" spans="1:29" ht="15.75" customHeight="1">
      <c r="A52" s="304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41"/>
      <c r="W52" s="134"/>
      <c r="X52" s="135"/>
      <c r="Y52" s="300"/>
      <c r="Z52" s="301"/>
      <c r="AA52" s="124"/>
      <c r="AB52" s="116"/>
      <c r="AC52" s="314"/>
    </row>
    <row r="53" spans="1:29" ht="15.75" customHeight="1">
      <c r="A53" s="304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41"/>
      <c r="W53" s="134"/>
      <c r="X53" s="135"/>
      <c r="Y53" s="300"/>
      <c r="Z53" s="301"/>
      <c r="AA53" s="124"/>
      <c r="AB53" s="116"/>
      <c r="AC53" s="314"/>
    </row>
    <row r="54" spans="1:29" ht="15.75" customHeight="1">
      <c r="A54" s="304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1">AVERAGE(I39:I54)</f>
        <v>6</v>
      </c>
      <c r="J55" s="148">
        <f t="shared" si="11"/>
        <v>2600</v>
      </c>
      <c r="K55" s="149">
        <f t="shared" ref="K55:K56" si="12">J55/I55</f>
        <v>433.33333333333331</v>
      </c>
      <c r="L55" s="147">
        <f t="shared" ref="L55:M55" si="13">AVERAGE(L39:L54)</f>
        <v>6</v>
      </c>
      <c r="M55" s="148">
        <f t="shared" si="13"/>
        <v>2314.2479006936828</v>
      </c>
      <c r="N55" s="149">
        <f>M55/L55</f>
        <v>385.70798344894712</v>
      </c>
      <c r="O55" s="150">
        <f>L55-I55</f>
        <v>0</v>
      </c>
      <c r="P55" s="151">
        <f>N55-K55</f>
        <v>-47.625349884386196</v>
      </c>
      <c r="Q55" s="152">
        <f>N55/K55</f>
        <v>0.89009534642064725</v>
      </c>
      <c r="R55" s="310"/>
      <c r="S55" s="153">
        <f>S39</f>
        <v>0.25</v>
      </c>
      <c r="T55" s="154">
        <f>INDEX(T39:T54,COUNTA(T39:T54))</f>
        <v>0.30694444444444446</v>
      </c>
      <c r="U55" s="155"/>
      <c r="V55" s="181"/>
      <c r="W55" s="182"/>
      <c r="X55" s="149"/>
      <c r="Y55" s="296"/>
      <c r="Z55" s="297"/>
      <c r="AA55" s="183">
        <f>M55-J55</f>
        <v>-285.75209930631718</v>
      </c>
      <c r="AB55" s="152">
        <f>M55/J55</f>
        <v>0.89009534642064725</v>
      </c>
      <c r="AC55" s="315"/>
    </row>
    <row r="56" spans="1:29" ht="15.75" customHeight="1">
      <c r="A56" s="316" t="s">
        <v>251</v>
      </c>
      <c r="B56" s="106" t="s">
        <v>116</v>
      </c>
      <c r="C56" s="298" t="s">
        <v>117</v>
      </c>
      <c r="D56" s="299"/>
      <c r="E56" s="107">
        <v>19.7</v>
      </c>
      <c r="F56" s="108">
        <v>988</v>
      </c>
      <c r="G56" s="109">
        <f t="shared" ref="G56" si="14">E56*F56</f>
        <v>19463.599999999999</v>
      </c>
      <c r="H56" s="13"/>
      <c r="I56" s="110">
        <v>6</v>
      </c>
      <c r="J56" s="111">
        <v>2500</v>
      </c>
      <c r="K56" s="112">
        <f t="shared" si="12"/>
        <v>416.66666666666669</v>
      </c>
      <c r="L56" s="126">
        <v>6</v>
      </c>
      <c r="M56" s="111">
        <f>F56/V56*60</f>
        <v>2251.139240506328</v>
      </c>
      <c r="N56" s="112">
        <f>M56/L56</f>
        <v>375.18987341772134</v>
      </c>
      <c r="O56" s="114">
        <f>L56-I56</f>
        <v>0</v>
      </c>
      <c r="P56" s="115">
        <f>N56-K56</f>
        <v>-41.476793248945341</v>
      </c>
      <c r="Q56" s="116">
        <f>N56/K56</f>
        <v>0.90045569620253119</v>
      </c>
      <c r="R56" s="308">
        <f>Q72</f>
        <v>0.90045569620253119</v>
      </c>
      <c r="S56" s="47">
        <v>0.41319444444444442</v>
      </c>
      <c r="T56" s="48">
        <v>0.43148148148148147</v>
      </c>
      <c r="U56" s="117">
        <v>4.9666666666666703</v>
      </c>
      <c r="V56" s="118">
        <v>26.333333333333346</v>
      </c>
      <c r="W56" s="119"/>
      <c r="X56" s="184"/>
      <c r="Y56" s="311"/>
      <c r="Z56" s="312"/>
      <c r="AA56" s="121">
        <f>M56-J56</f>
        <v>-248.86075949367205</v>
      </c>
      <c r="AB56" s="171">
        <f>M56/J56</f>
        <v>0.90045569620253119</v>
      </c>
      <c r="AC56" s="313">
        <f>AB72</f>
        <v>0.90045569620253119</v>
      </c>
    </row>
    <row r="57" spans="1:29" ht="15.75" customHeight="1">
      <c r="A57" s="317"/>
      <c r="B57" s="106"/>
      <c r="C57" s="298"/>
      <c r="D57" s="299"/>
      <c r="E57" s="107"/>
      <c r="F57" s="108"/>
      <c r="G57" s="109"/>
      <c r="H57" s="26"/>
      <c r="I57" s="110"/>
      <c r="J57" s="111"/>
      <c r="K57" s="112"/>
      <c r="L57" s="113"/>
      <c r="M57" s="111"/>
      <c r="N57" s="112"/>
      <c r="O57" s="114"/>
      <c r="P57" s="115"/>
      <c r="Q57" s="116"/>
      <c r="R57" s="309"/>
      <c r="S57" s="47"/>
      <c r="T57" s="48"/>
      <c r="U57" s="117"/>
      <c r="V57" s="118"/>
      <c r="W57" s="119"/>
      <c r="X57" s="13"/>
      <c r="Y57" s="300"/>
      <c r="Z57" s="301"/>
      <c r="AA57" s="124"/>
      <c r="AB57" s="116"/>
      <c r="AC57" s="314"/>
    </row>
    <row r="58" spans="1:29" ht="15.75" customHeight="1">
      <c r="A58" s="317"/>
      <c r="B58" s="106"/>
      <c r="C58" s="298"/>
      <c r="D58" s="299"/>
      <c r="E58" s="107"/>
      <c r="F58" s="108"/>
      <c r="G58" s="109"/>
      <c r="H58" s="26"/>
      <c r="I58" s="110"/>
      <c r="J58" s="111"/>
      <c r="K58" s="112"/>
      <c r="L58" s="113"/>
      <c r="M58" s="111"/>
      <c r="N58" s="112"/>
      <c r="O58" s="114"/>
      <c r="P58" s="115"/>
      <c r="Q58" s="116"/>
      <c r="R58" s="309"/>
      <c r="S58" s="47"/>
      <c r="T58" s="48"/>
      <c r="U58" s="117"/>
      <c r="V58" s="118"/>
      <c r="W58" s="119"/>
      <c r="X58" s="123"/>
      <c r="Y58" s="300"/>
      <c r="Z58" s="301"/>
      <c r="AA58" s="124"/>
      <c r="AB58" s="116"/>
      <c r="AC58" s="314"/>
    </row>
    <row r="59" spans="1:29" ht="15.75" customHeight="1">
      <c r="A59" s="317"/>
      <c r="B59" s="106"/>
      <c r="C59" s="298"/>
      <c r="D59" s="299"/>
      <c r="E59" s="107"/>
      <c r="F59" s="108"/>
      <c r="G59" s="109"/>
      <c r="H59" s="26"/>
      <c r="I59" s="110"/>
      <c r="J59" s="111"/>
      <c r="K59" s="112"/>
      <c r="L59" s="113"/>
      <c r="M59" s="111"/>
      <c r="N59" s="112"/>
      <c r="O59" s="114"/>
      <c r="P59" s="115"/>
      <c r="Q59" s="116"/>
      <c r="R59" s="309"/>
      <c r="S59" s="47"/>
      <c r="T59" s="48"/>
      <c r="U59" s="117"/>
      <c r="V59" s="118"/>
      <c r="W59" s="119"/>
      <c r="X59" s="13"/>
      <c r="Y59" s="300"/>
      <c r="Z59" s="301"/>
      <c r="AA59" s="124"/>
      <c r="AB59" s="116"/>
      <c r="AC59" s="314"/>
    </row>
    <row r="60" spans="1:29" ht="15.75" customHeight="1">
      <c r="A60" s="317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3"/>
      <c r="Y60" s="300"/>
      <c r="Z60" s="301"/>
      <c r="AA60" s="124"/>
      <c r="AB60" s="116"/>
      <c r="AC60" s="314"/>
    </row>
    <row r="61" spans="1:29" ht="15.75" customHeight="1">
      <c r="A61" s="317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3"/>
      <c r="Y61" s="300"/>
      <c r="Z61" s="301"/>
      <c r="AA61" s="124"/>
      <c r="AB61" s="116"/>
      <c r="AC61" s="314"/>
    </row>
    <row r="62" spans="1:29" ht="15.75" customHeight="1">
      <c r="A62" s="317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3"/>
      <c r="Y62" s="300"/>
      <c r="Z62" s="301"/>
      <c r="AA62" s="124"/>
      <c r="AB62" s="116"/>
      <c r="AC62" s="314"/>
    </row>
    <row r="63" spans="1:29" ht="15.75" customHeight="1">
      <c r="A63" s="317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17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3"/>
      <c r="Y64" s="300"/>
      <c r="Z64" s="301"/>
      <c r="AA64" s="124"/>
      <c r="AB64" s="116"/>
      <c r="AC64" s="314"/>
    </row>
    <row r="65" spans="1:29" ht="15.75" customHeight="1">
      <c r="A65" s="317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3"/>
      <c r="Y65" s="300"/>
      <c r="Z65" s="301"/>
      <c r="AA65" s="124"/>
      <c r="AB65" s="116"/>
      <c r="AC65" s="314"/>
    </row>
    <row r="66" spans="1:29" ht="15.75" customHeight="1">
      <c r="A66" s="317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3"/>
      <c r="Y66" s="300"/>
      <c r="Z66" s="301"/>
      <c r="AA66" s="124"/>
      <c r="AB66" s="116"/>
      <c r="AC66" s="314"/>
    </row>
    <row r="67" spans="1:29" ht="15.75" customHeight="1">
      <c r="A67" s="317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3"/>
      <c r="Y67" s="300"/>
      <c r="Z67" s="301"/>
      <c r="AA67" s="124"/>
      <c r="AB67" s="116"/>
      <c r="AC67" s="314"/>
    </row>
    <row r="68" spans="1:29" ht="15.75" customHeight="1">
      <c r="A68" s="317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3"/>
      <c r="Y68" s="300"/>
      <c r="Z68" s="301"/>
      <c r="AA68" s="124"/>
      <c r="AB68" s="116"/>
      <c r="AC68" s="314"/>
    </row>
    <row r="69" spans="1:29" ht="15.75" customHeight="1">
      <c r="A69" s="317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3"/>
      <c r="Y69" s="300"/>
      <c r="Z69" s="301"/>
      <c r="AA69" s="124"/>
      <c r="AB69" s="116"/>
      <c r="AC69" s="314"/>
    </row>
    <row r="70" spans="1:29" ht="15.75" customHeight="1">
      <c r="A70" s="317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3"/>
      <c r="Y70" s="300"/>
      <c r="Z70" s="301"/>
      <c r="AA70" s="124"/>
      <c r="AB70" s="116"/>
      <c r="AC70" s="314"/>
    </row>
    <row r="71" spans="1:29" ht="15.75" customHeight="1">
      <c r="A71" s="317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15">AVERAGE(I56:I71)</f>
        <v>6</v>
      </c>
      <c r="J72" s="148">
        <f t="shared" si="15"/>
        <v>2500</v>
      </c>
      <c r="K72" s="149">
        <f t="shared" ref="K72" si="16">J72/I72</f>
        <v>416.66666666666669</v>
      </c>
      <c r="L72" s="147">
        <f t="shared" ref="L72:M72" si="17">AVERAGE(L56:L71)</f>
        <v>6</v>
      </c>
      <c r="M72" s="148">
        <f t="shared" si="17"/>
        <v>2251.139240506328</v>
      </c>
      <c r="N72" s="149">
        <f>M72/L72</f>
        <v>375.18987341772134</v>
      </c>
      <c r="O72" s="150">
        <f>L72-I72</f>
        <v>0</v>
      </c>
      <c r="P72" s="151">
        <f>N72-K72</f>
        <v>-41.476793248945341</v>
      </c>
      <c r="Q72" s="152">
        <f>N72/K72</f>
        <v>0.90045569620253119</v>
      </c>
      <c r="R72" s="310"/>
      <c r="S72" s="153">
        <f>S56</f>
        <v>0.41319444444444442</v>
      </c>
      <c r="T72" s="154">
        <f>INDEX(T56:T71,COUNTA(T56:T71))</f>
        <v>0.43148148148148147</v>
      </c>
      <c r="U72" s="155"/>
      <c r="V72" s="181"/>
      <c r="W72" s="182"/>
      <c r="X72" s="149"/>
      <c r="Y72" s="296"/>
      <c r="Z72" s="297"/>
      <c r="AA72" s="183">
        <f>M72-J72</f>
        <v>-248.86075949367205</v>
      </c>
      <c r="AB72" s="152">
        <f>M72/J72</f>
        <v>0.90045569620253119</v>
      </c>
      <c r="AC72" s="315"/>
    </row>
    <row r="73" spans="1:29" ht="15.75" customHeight="1">
      <c r="A73" s="302" t="s">
        <v>128</v>
      </c>
      <c r="B73" s="120" t="s">
        <v>118</v>
      </c>
      <c r="C73" s="306" t="s">
        <v>129</v>
      </c>
      <c r="D73" s="307"/>
      <c r="E73" s="162">
        <v>21.45</v>
      </c>
      <c r="F73" s="103">
        <v>2441</v>
      </c>
      <c r="G73" s="163">
        <f t="shared" ref="G73:G76" si="18">E73*F73</f>
        <v>52359.45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2950.8394895903307</v>
      </c>
      <c r="N73" s="167">
        <f>M73/L73</f>
        <v>737.70987239758267</v>
      </c>
      <c r="O73" s="169">
        <f>L73-I73</f>
        <v>0</v>
      </c>
      <c r="P73" s="170">
        <f>N73-K73</f>
        <v>-87.290127602417328</v>
      </c>
      <c r="Q73" s="171">
        <f>N73/K73</f>
        <v>0.89419378472434263</v>
      </c>
      <c r="R73" s="308">
        <f>Q89</f>
        <v>0.89312096401296248</v>
      </c>
      <c r="S73" s="172">
        <v>0.25025462962962963</v>
      </c>
      <c r="T73" s="173">
        <v>0.28472222222222221</v>
      </c>
      <c r="U73" s="174"/>
      <c r="V73" s="175">
        <v>49.633333333333312</v>
      </c>
      <c r="W73" s="176"/>
      <c r="X73" s="177"/>
      <c r="Y73" s="311"/>
      <c r="Z73" s="312"/>
      <c r="AA73" s="121">
        <f>M73-J73</f>
        <v>-349.16051040966931</v>
      </c>
      <c r="AB73" s="171">
        <f>M73/J73</f>
        <v>0.89419378472434263</v>
      </c>
      <c r="AC73" s="313">
        <f>AB89</f>
        <v>0.89312096401296248</v>
      </c>
    </row>
    <row r="74" spans="1:29" ht="15.75" customHeight="1">
      <c r="A74" s="303"/>
      <c r="B74" s="106" t="s">
        <v>118</v>
      </c>
      <c r="C74" s="298" t="s">
        <v>130</v>
      </c>
      <c r="D74" s="299"/>
      <c r="E74" s="107">
        <v>22.28</v>
      </c>
      <c r="F74" s="108">
        <v>1377</v>
      </c>
      <c r="G74" s="109">
        <f t="shared" si="18"/>
        <v>30679.56</v>
      </c>
      <c r="H74" s="26"/>
      <c r="I74" s="110">
        <v>5</v>
      </c>
      <c r="J74" s="111">
        <v>3300</v>
      </c>
      <c r="K74" s="112">
        <f t="shared" ref="K74:K76" si="19">J74/I74</f>
        <v>660</v>
      </c>
      <c r="L74" s="113">
        <v>5</v>
      </c>
      <c r="M74" s="111">
        <f>F74/V74*60</f>
        <v>2948.958953004163</v>
      </c>
      <c r="N74" s="112">
        <f>M74/L74</f>
        <v>589.79179060083266</v>
      </c>
      <c r="O74" s="114">
        <f>L74-I74</f>
        <v>0</v>
      </c>
      <c r="P74" s="115">
        <f>N74-K74</f>
        <v>-70.208209399167345</v>
      </c>
      <c r="Q74" s="116">
        <f>N74/K74</f>
        <v>0.89362392515277678</v>
      </c>
      <c r="R74" s="309"/>
      <c r="S74" s="47">
        <v>0.28819444444444442</v>
      </c>
      <c r="T74" s="48">
        <v>0.30765046296296295</v>
      </c>
      <c r="U74" s="117">
        <v>4.9999999999999822</v>
      </c>
      <c r="V74" s="118">
        <v>28.016666666666676</v>
      </c>
      <c r="W74" s="119"/>
      <c r="X74" s="123"/>
      <c r="Y74" s="300"/>
      <c r="Z74" s="301"/>
      <c r="AA74" s="124">
        <f>M74-J74</f>
        <v>-351.04104699583695</v>
      </c>
      <c r="AB74" s="116">
        <f>M74/J74</f>
        <v>0.89362392515277667</v>
      </c>
      <c r="AC74" s="314"/>
    </row>
    <row r="75" spans="1:29" ht="15.75" customHeight="1">
      <c r="A75" s="303"/>
      <c r="B75" s="106" t="s">
        <v>118</v>
      </c>
      <c r="C75" s="298" t="s">
        <v>131</v>
      </c>
      <c r="D75" s="299"/>
      <c r="E75" s="107">
        <v>17.89</v>
      </c>
      <c r="F75" s="108">
        <v>3341</v>
      </c>
      <c r="G75" s="109">
        <f t="shared" si="18"/>
        <v>59770.490000000005</v>
      </c>
      <c r="H75" s="26"/>
      <c r="I75" s="110">
        <v>4</v>
      </c>
      <c r="J75" s="111">
        <v>3300</v>
      </c>
      <c r="K75" s="112">
        <f t="shared" si="19"/>
        <v>825</v>
      </c>
      <c r="L75" s="113">
        <v>4</v>
      </c>
      <c r="M75" s="111">
        <f>F75/V75*60</f>
        <v>2947.9411764705883</v>
      </c>
      <c r="N75" s="112">
        <f>M75/L75</f>
        <v>736.98529411764707</v>
      </c>
      <c r="O75" s="114">
        <f>L75-I75</f>
        <v>0</v>
      </c>
      <c r="P75" s="115">
        <f>N75-K75</f>
        <v>-88.014705882352928</v>
      </c>
      <c r="Q75" s="116">
        <f>N75/K75</f>
        <v>0.89331550802139037</v>
      </c>
      <c r="R75" s="309"/>
      <c r="S75" s="47">
        <v>0.31111111111111112</v>
      </c>
      <c r="T75" s="48">
        <v>0.35833333333333334</v>
      </c>
      <c r="U75" s="117">
        <v>4.9833333333333663</v>
      </c>
      <c r="V75" s="118">
        <v>68</v>
      </c>
      <c r="W75" s="119"/>
      <c r="X75" s="123"/>
      <c r="Y75" s="300"/>
      <c r="Z75" s="301"/>
      <c r="AA75" s="124">
        <f>M75-J75</f>
        <v>-352.05882352941171</v>
      </c>
      <c r="AB75" s="116">
        <f>M75/J75</f>
        <v>0.89331550802139037</v>
      </c>
      <c r="AC75" s="314"/>
    </row>
    <row r="76" spans="1:29" ht="15.75" customHeight="1">
      <c r="A76" s="303"/>
      <c r="B76" s="106" t="s">
        <v>118</v>
      </c>
      <c r="C76" s="298" t="s">
        <v>133</v>
      </c>
      <c r="D76" s="299"/>
      <c r="E76" s="107">
        <v>16.66</v>
      </c>
      <c r="F76" s="108">
        <v>5686</v>
      </c>
      <c r="G76" s="109">
        <f t="shared" si="18"/>
        <v>94728.76</v>
      </c>
      <c r="H76" s="26"/>
      <c r="I76" s="110">
        <v>4</v>
      </c>
      <c r="J76" s="111">
        <v>3300</v>
      </c>
      <c r="K76" s="112">
        <f t="shared" si="19"/>
        <v>825</v>
      </c>
      <c r="L76" s="113">
        <v>4</v>
      </c>
      <c r="M76" s="111">
        <f>F76/V76*60</f>
        <v>2941.4571059060222</v>
      </c>
      <c r="N76" s="112">
        <f>M76/L76</f>
        <v>735.36427647650555</v>
      </c>
      <c r="O76" s="114">
        <f>L76-I76</f>
        <v>0</v>
      </c>
      <c r="P76" s="115">
        <f>N76-K76</f>
        <v>-89.635723523494448</v>
      </c>
      <c r="Q76" s="116">
        <f>N76/K76</f>
        <v>0.89135063815334004</v>
      </c>
      <c r="R76" s="309"/>
      <c r="S76" s="47">
        <v>0.36181712962962964</v>
      </c>
      <c r="T76" s="48">
        <v>0.44236111111111109</v>
      </c>
      <c r="U76" s="117">
        <v>5.0166666666666782</v>
      </c>
      <c r="V76" s="118">
        <v>115.98333333333329</v>
      </c>
      <c r="W76" s="119"/>
      <c r="X76" s="123"/>
      <c r="Y76" s="300"/>
      <c r="Z76" s="301"/>
      <c r="AA76" s="124">
        <f>M76-J76</f>
        <v>-358.54289409397779</v>
      </c>
      <c r="AB76" s="116">
        <f>M76/J76</f>
        <v>0.89135063815334004</v>
      </c>
      <c r="AC76" s="314"/>
    </row>
    <row r="77" spans="1:29" ht="15.75" customHeight="1">
      <c r="A77" s="304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04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300"/>
      <c r="Z78" s="301"/>
      <c r="AA78" s="124"/>
      <c r="AB78" s="116"/>
      <c r="AC78" s="314"/>
    </row>
    <row r="79" spans="1:29" ht="15.75" customHeight="1">
      <c r="A79" s="304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04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04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300"/>
      <c r="Z81" s="301"/>
      <c r="AA81" s="124"/>
      <c r="AB81" s="116"/>
      <c r="AC81" s="314"/>
    </row>
    <row r="82" spans="1:29" ht="15.75" customHeight="1">
      <c r="A82" s="304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300"/>
      <c r="Z82" s="301"/>
      <c r="AA82" s="124"/>
      <c r="AB82" s="116"/>
      <c r="AC82" s="314"/>
    </row>
    <row r="83" spans="1:29" ht="15.75" customHeight="1">
      <c r="A83" s="304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300"/>
      <c r="Z83" s="301"/>
      <c r="AA83" s="124"/>
      <c r="AB83" s="116"/>
      <c r="AC83" s="314"/>
    </row>
    <row r="84" spans="1:29" ht="15.75" customHeight="1">
      <c r="A84" s="304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300"/>
      <c r="Z84" s="301"/>
      <c r="AA84" s="124"/>
      <c r="AB84" s="116"/>
      <c r="AC84" s="314"/>
    </row>
    <row r="85" spans="1:29" ht="15.75" customHeight="1">
      <c r="A85" s="304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300"/>
      <c r="Z85" s="301"/>
      <c r="AA85" s="124"/>
      <c r="AB85" s="116"/>
      <c r="AC85" s="314"/>
    </row>
    <row r="86" spans="1:29" ht="15.75" customHeight="1">
      <c r="A86" s="304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300"/>
      <c r="Z86" s="301"/>
      <c r="AA86" s="124"/>
      <c r="AB86" s="116"/>
      <c r="AC86" s="314"/>
    </row>
    <row r="87" spans="1:29" ht="15.75" customHeight="1">
      <c r="A87" s="304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300"/>
      <c r="Z87" s="301"/>
      <c r="AA87" s="124"/>
      <c r="AB87" s="116"/>
      <c r="AC87" s="314"/>
    </row>
    <row r="88" spans="1:29" ht="15.75" customHeight="1">
      <c r="A88" s="304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05"/>
      <c r="B89" s="144" t="s">
        <v>124</v>
      </c>
      <c r="C89" s="295"/>
      <c r="D89" s="295"/>
      <c r="E89" s="145"/>
      <c r="F89" s="105"/>
      <c r="G89" s="146"/>
      <c r="H89" s="75"/>
      <c r="I89" s="147">
        <f t="shared" ref="I89:J89" si="20">AVERAGE(I73:I88)</f>
        <v>4.25</v>
      </c>
      <c r="J89" s="148">
        <f t="shared" si="20"/>
        <v>3300</v>
      </c>
      <c r="K89" s="149">
        <f t="shared" ref="K89" si="21">J89/I89</f>
        <v>776.47058823529414</v>
      </c>
      <c r="L89" s="147">
        <f t="shared" ref="L89:M89" si="22">AVERAGE(L73:L88)</f>
        <v>4.25</v>
      </c>
      <c r="M89" s="148">
        <f t="shared" si="22"/>
        <v>2947.2991812427763</v>
      </c>
      <c r="N89" s="149">
        <f>M89/L89</f>
        <v>693.48216029241792</v>
      </c>
      <c r="O89" s="150">
        <f>L89-I89</f>
        <v>0</v>
      </c>
      <c r="P89" s="151">
        <f>N89-K89</f>
        <v>-82.988427942876228</v>
      </c>
      <c r="Q89" s="152">
        <f>N89/K89</f>
        <v>0.89312096401296248</v>
      </c>
      <c r="R89" s="310"/>
      <c r="S89" s="153">
        <f>S73</f>
        <v>0.25025462962962963</v>
      </c>
      <c r="T89" s="154">
        <f>INDEX(T73:T88,COUNTA(T73:T88))</f>
        <v>0.44236111111111109</v>
      </c>
      <c r="U89" s="155"/>
      <c r="V89" s="181"/>
      <c r="W89" s="105"/>
      <c r="X89" s="75"/>
      <c r="Y89" s="296"/>
      <c r="Z89" s="297"/>
      <c r="AA89" s="183">
        <f>M89-J89</f>
        <v>-352.70081875722371</v>
      </c>
      <c r="AB89" s="152">
        <f>M89/J89</f>
        <v>0.89312096401296248</v>
      </c>
      <c r="AC89" s="315"/>
    </row>
    <row r="90" spans="1:29" ht="15.75" customHeight="1">
      <c r="A90" s="316" t="s">
        <v>72</v>
      </c>
      <c r="B90" s="120" t="s">
        <v>118</v>
      </c>
      <c r="C90" s="306" t="s">
        <v>134</v>
      </c>
      <c r="D90" s="307"/>
      <c r="E90" s="162">
        <v>18.18</v>
      </c>
      <c r="F90" s="103">
        <v>1593</v>
      </c>
      <c r="G90" s="163">
        <f t="shared" ref="G90:G93" si="23">E90*F90</f>
        <v>28960.739999999998</v>
      </c>
      <c r="H90" s="164"/>
      <c r="I90" s="165">
        <v>3</v>
      </c>
      <c r="J90" s="166">
        <v>3600</v>
      </c>
      <c r="K90" s="167">
        <f>J90/I90</f>
        <v>1200</v>
      </c>
      <c r="L90" s="168">
        <v>3</v>
      </c>
      <c r="M90" s="166">
        <f>F90/V90*60</f>
        <v>3113.3550488599344</v>
      </c>
      <c r="N90" s="167">
        <f>M90/L90</f>
        <v>1037.7850162866448</v>
      </c>
      <c r="O90" s="169">
        <f>L90-I90</f>
        <v>0</v>
      </c>
      <c r="P90" s="170">
        <f>N90-K90</f>
        <v>-162.2149837133552</v>
      </c>
      <c r="Q90" s="171">
        <f>N90/K90</f>
        <v>0.86482084690553729</v>
      </c>
      <c r="R90" s="308">
        <f>Q106</f>
        <v>0.87032969521491543</v>
      </c>
      <c r="S90" s="172">
        <v>0.166875</v>
      </c>
      <c r="T90" s="173">
        <v>0.18819444444444444</v>
      </c>
      <c r="U90" s="174"/>
      <c r="V90" s="175">
        <v>30.700000000000003</v>
      </c>
      <c r="W90" s="176"/>
      <c r="X90" s="177"/>
      <c r="Y90" s="311"/>
      <c r="Z90" s="312"/>
      <c r="AA90" s="121">
        <f>M90-J90</f>
        <v>-486.64495114006559</v>
      </c>
      <c r="AB90" s="171">
        <f>M90/J90</f>
        <v>0.86482084690553729</v>
      </c>
      <c r="AC90" s="313">
        <f>AB106</f>
        <v>0.87032969521491543</v>
      </c>
    </row>
    <row r="91" spans="1:29" ht="15.75" customHeight="1">
      <c r="A91" s="317"/>
      <c r="B91" s="106" t="s">
        <v>118</v>
      </c>
      <c r="C91" s="298" t="s">
        <v>135</v>
      </c>
      <c r="D91" s="299"/>
      <c r="E91" s="107">
        <v>14.03</v>
      </c>
      <c r="F91" s="108">
        <v>5280</v>
      </c>
      <c r="G91" s="109">
        <f t="shared" si="23"/>
        <v>74078.399999999994</v>
      </c>
      <c r="H91" s="26"/>
      <c r="I91" s="110">
        <v>3</v>
      </c>
      <c r="J91" s="111">
        <v>3000</v>
      </c>
      <c r="K91" s="112">
        <f t="shared" ref="K91:K127" si="24">J91/I91</f>
        <v>1000</v>
      </c>
      <c r="L91" s="113">
        <v>3</v>
      </c>
      <c r="M91" s="111">
        <f>F91/V91*60</f>
        <v>2675.6756756756754</v>
      </c>
      <c r="N91" s="112">
        <f>M91/L91</f>
        <v>891.89189189189176</v>
      </c>
      <c r="O91" s="114">
        <f>L91-I91</f>
        <v>0</v>
      </c>
      <c r="P91" s="115">
        <f>N91-K91</f>
        <v>-108.10810810810824</v>
      </c>
      <c r="Q91" s="116">
        <f>N91/K91</f>
        <v>0.89189189189189177</v>
      </c>
      <c r="R91" s="309"/>
      <c r="S91" s="47">
        <v>0.1986111111111111</v>
      </c>
      <c r="T91" s="48">
        <v>0.28083333333333332</v>
      </c>
      <c r="U91" s="117">
        <v>14.999999999999986</v>
      </c>
      <c r="V91" s="118">
        <v>118.4</v>
      </c>
      <c r="W91" s="119"/>
      <c r="X91" s="123"/>
      <c r="Y91" s="300"/>
      <c r="Z91" s="301"/>
      <c r="AA91" s="124">
        <f>M91-J91</f>
        <v>-324.32432432432461</v>
      </c>
      <c r="AB91" s="116">
        <f>M91/J91</f>
        <v>0.89189189189189177</v>
      </c>
      <c r="AC91" s="314"/>
    </row>
    <row r="92" spans="1:29" ht="15.75" customHeight="1">
      <c r="A92" s="317"/>
      <c r="B92" s="106" t="s">
        <v>118</v>
      </c>
      <c r="C92" s="298" t="s">
        <v>136</v>
      </c>
      <c r="D92" s="299"/>
      <c r="E92" s="107">
        <v>18.18</v>
      </c>
      <c r="F92" s="108">
        <v>2637</v>
      </c>
      <c r="G92" s="109">
        <f t="shared" si="23"/>
        <v>47940.659999999996</v>
      </c>
      <c r="H92" s="26"/>
      <c r="I92" s="110">
        <v>3</v>
      </c>
      <c r="J92" s="111">
        <v>3600</v>
      </c>
      <c r="K92" s="112">
        <f t="shared" si="24"/>
        <v>1200</v>
      </c>
      <c r="L92" s="113">
        <v>3</v>
      </c>
      <c r="M92" s="111">
        <f>F92/V92*60</f>
        <v>3110.4849279161213</v>
      </c>
      <c r="N92" s="112">
        <f>M92/L92</f>
        <v>1036.8283093053738</v>
      </c>
      <c r="O92" s="114">
        <f>L92-I92</f>
        <v>0</v>
      </c>
      <c r="P92" s="115">
        <f>N92-K92</f>
        <v>-163.17169069462625</v>
      </c>
      <c r="Q92" s="116">
        <f>N92/K92</f>
        <v>0.86402359108781146</v>
      </c>
      <c r="R92" s="309"/>
      <c r="S92" s="47">
        <v>0.29106481481481483</v>
      </c>
      <c r="T92" s="48">
        <v>0.3263888888888889</v>
      </c>
      <c r="U92" s="117">
        <v>14.733333333333372</v>
      </c>
      <c r="V92" s="118">
        <v>50.866666666666653</v>
      </c>
      <c r="W92" s="119"/>
      <c r="X92" s="123"/>
      <c r="Y92" s="300"/>
      <c r="Z92" s="301"/>
      <c r="AA92" s="124">
        <f>M92-J92</f>
        <v>-489.51507208387875</v>
      </c>
      <c r="AB92" s="116">
        <f>M92/J92</f>
        <v>0.86402359108781146</v>
      </c>
      <c r="AC92" s="314"/>
    </row>
    <row r="93" spans="1:29" ht="15.75" customHeight="1">
      <c r="A93" s="317"/>
      <c r="B93" s="106" t="s">
        <v>118</v>
      </c>
      <c r="C93" s="298" t="s">
        <v>137</v>
      </c>
      <c r="D93" s="299"/>
      <c r="E93" s="107">
        <v>14.28</v>
      </c>
      <c r="F93" s="108">
        <v>6986</v>
      </c>
      <c r="G93" s="109">
        <f t="shared" si="23"/>
        <v>99760.08</v>
      </c>
      <c r="H93" s="26"/>
      <c r="I93" s="110">
        <v>3</v>
      </c>
      <c r="J93" s="111">
        <v>3600</v>
      </c>
      <c r="K93" s="112">
        <f t="shared" si="24"/>
        <v>1200</v>
      </c>
      <c r="L93" s="113">
        <v>3</v>
      </c>
      <c r="M93" s="111">
        <f>F93/V93*60</f>
        <v>3111.0341415141015</v>
      </c>
      <c r="N93" s="112">
        <f>M93/L93</f>
        <v>1037.0113805047006</v>
      </c>
      <c r="O93" s="114">
        <f>L93-I93</f>
        <v>0</v>
      </c>
      <c r="P93" s="115">
        <f>N93-K93</f>
        <v>-162.98861949529942</v>
      </c>
      <c r="Q93" s="116">
        <f>N93/K93</f>
        <v>0.86417615042058382</v>
      </c>
      <c r="R93" s="309"/>
      <c r="S93" s="47">
        <v>0.33699074074074076</v>
      </c>
      <c r="T93" s="48">
        <v>0.43055555555555558</v>
      </c>
      <c r="U93" s="117">
        <v>15.266666666666682</v>
      </c>
      <c r="V93" s="118">
        <v>134.73333333333335</v>
      </c>
      <c r="W93" s="119"/>
      <c r="X93" s="123"/>
      <c r="Y93" s="300"/>
      <c r="Z93" s="301"/>
      <c r="AA93" s="124">
        <f>M93-J93</f>
        <v>-488.96585848589848</v>
      </c>
      <c r="AB93" s="116">
        <f>M93/J93</f>
        <v>0.86417615042058371</v>
      </c>
      <c r="AC93" s="314"/>
    </row>
    <row r="94" spans="1:29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300"/>
      <c r="Z95" s="301"/>
      <c r="AA95" s="124"/>
      <c r="AB95" s="116"/>
      <c r="AC95" s="314"/>
    </row>
    <row r="96" spans="1:29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23"/>
      <c r="Y98" s="300"/>
      <c r="Z98" s="301"/>
      <c r="AA98" s="124"/>
      <c r="AB98" s="116"/>
      <c r="AC98" s="314"/>
    </row>
    <row r="99" spans="1:29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23"/>
      <c r="Y99" s="300"/>
      <c r="Z99" s="301"/>
      <c r="AA99" s="124"/>
      <c r="AB99" s="116"/>
      <c r="AC99" s="314"/>
    </row>
    <row r="100" spans="1:29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17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18"/>
      <c r="B106" s="144" t="s">
        <v>124</v>
      </c>
      <c r="C106" s="295"/>
      <c r="D106" s="295"/>
      <c r="E106" s="145"/>
      <c r="F106" s="105"/>
      <c r="G106" s="146"/>
      <c r="H106" s="75"/>
      <c r="I106" s="147">
        <f t="shared" ref="I106:J106" si="25">AVERAGE(I90:I105)</f>
        <v>3</v>
      </c>
      <c r="J106" s="148">
        <f t="shared" si="25"/>
        <v>3450</v>
      </c>
      <c r="K106" s="149">
        <f t="shared" ref="K106" si="26">J106/I106</f>
        <v>1150</v>
      </c>
      <c r="L106" s="147">
        <f t="shared" ref="L106:M106" si="27">AVERAGE(L90:L105)</f>
        <v>3</v>
      </c>
      <c r="M106" s="148">
        <f t="shared" si="27"/>
        <v>3002.6374484914581</v>
      </c>
      <c r="N106" s="149">
        <f>M106/L106</f>
        <v>1000.8791494971528</v>
      </c>
      <c r="O106" s="150">
        <f>L106-I106</f>
        <v>0</v>
      </c>
      <c r="P106" s="151">
        <f>N106-K106</f>
        <v>-149.12085050284725</v>
      </c>
      <c r="Q106" s="152">
        <f>N106/K106</f>
        <v>0.87032969521491543</v>
      </c>
      <c r="R106" s="310"/>
      <c r="S106" s="153">
        <f>S90</f>
        <v>0.166875</v>
      </c>
      <c r="T106" s="154">
        <f>INDEX(T90:T105,COUNTA(T90:T105))</f>
        <v>0.43055555555555558</v>
      </c>
      <c r="U106" s="155"/>
      <c r="V106" s="181"/>
      <c r="W106" s="105"/>
      <c r="X106" s="75"/>
      <c r="Y106" s="296"/>
      <c r="Z106" s="297"/>
      <c r="AA106" s="183">
        <f>M106-J106</f>
        <v>-447.36255150854186</v>
      </c>
      <c r="AB106" s="152">
        <f>M106/J106</f>
        <v>0.87032969521491543</v>
      </c>
      <c r="AC106" s="315"/>
    </row>
    <row r="107" spans="1:29" ht="15.75" customHeight="1">
      <c r="A107" s="302" t="s">
        <v>79</v>
      </c>
      <c r="B107" s="120" t="s">
        <v>118</v>
      </c>
      <c r="C107" s="306" t="s">
        <v>138</v>
      </c>
      <c r="D107" s="307"/>
      <c r="E107" s="162">
        <v>25.45</v>
      </c>
      <c r="F107" s="103">
        <v>1141</v>
      </c>
      <c r="G107" s="163">
        <f t="shared" ref="G107:G110" si="28">E107*F107</f>
        <v>29038.45</v>
      </c>
      <c r="H107" s="164"/>
      <c r="I107" s="165">
        <v>4</v>
      </c>
      <c r="J107" s="166">
        <v>3300</v>
      </c>
      <c r="K107" s="167">
        <f>J107/I107</f>
        <v>825</v>
      </c>
      <c r="L107" s="168">
        <v>4</v>
      </c>
      <c r="M107" s="166">
        <f>F107/V107*60</f>
        <v>2917.3295454545437</v>
      </c>
      <c r="N107" s="167">
        <f>M107/L107</f>
        <v>729.33238636363592</v>
      </c>
      <c r="O107" s="169">
        <f>L107-I107</f>
        <v>0</v>
      </c>
      <c r="P107" s="170">
        <f>N107-K107</f>
        <v>-95.667613636364081</v>
      </c>
      <c r="Q107" s="171">
        <f>N107/K107</f>
        <v>0.88403925619834656</v>
      </c>
      <c r="R107" s="308">
        <f>Q123</f>
        <v>0.88692207632721642</v>
      </c>
      <c r="S107" s="172">
        <v>0.25</v>
      </c>
      <c r="T107" s="173">
        <v>0.26629629629629631</v>
      </c>
      <c r="U107" s="174"/>
      <c r="V107" s="175">
        <v>23.466666666666683</v>
      </c>
      <c r="W107" s="173"/>
      <c r="X107" s="184"/>
      <c r="Y107" s="311"/>
      <c r="Z107" s="312"/>
      <c r="AA107" s="121">
        <f>M107-J107</f>
        <v>-382.67045454545632</v>
      </c>
      <c r="AB107" s="171">
        <f>M107/J107</f>
        <v>0.88403925619834656</v>
      </c>
      <c r="AC107" s="313">
        <f>AB123</f>
        <v>0.88692207632721642</v>
      </c>
    </row>
    <row r="108" spans="1:29" ht="15.75" customHeight="1">
      <c r="A108" s="303"/>
      <c r="B108" s="106" t="s">
        <v>118</v>
      </c>
      <c r="C108" s="298" t="s">
        <v>139</v>
      </c>
      <c r="D108" s="299"/>
      <c r="E108" s="107">
        <v>25.03</v>
      </c>
      <c r="F108" s="108">
        <v>1897</v>
      </c>
      <c r="G108" s="109">
        <f t="shared" si="28"/>
        <v>47481.91</v>
      </c>
      <c r="H108" s="26"/>
      <c r="I108" s="110">
        <v>4</v>
      </c>
      <c r="J108" s="111">
        <v>3300</v>
      </c>
      <c r="K108" s="112">
        <f t="shared" si="24"/>
        <v>825</v>
      </c>
      <c r="L108" s="113">
        <v>4</v>
      </c>
      <c r="M108" s="111">
        <f>F108/V108*60</f>
        <v>2918.4615384615367</v>
      </c>
      <c r="N108" s="112">
        <f>M108/L108</f>
        <v>729.61538461538419</v>
      </c>
      <c r="O108" s="114">
        <f>L108-I108</f>
        <v>0</v>
      </c>
      <c r="P108" s="115">
        <f>N108-K108</f>
        <v>-95.384615384615813</v>
      </c>
      <c r="Q108" s="116">
        <f>N108/K108</f>
        <v>0.88438228438228383</v>
      </c>
      <c r="R108" s="309"/>
      <c r="S108" s="47">
        <v>0.27638888888888891</v>
      </c>
      <c r="T108" s="48">
        <v>0.30347222222222225</v>
      </c>
      <c r="U108" s="117">
        <v>14.53333333333334</v>
      </c>
      <c r="V108" s="118">
        <v>39.000000000000021</v>
      </c>
      <c r="W108" s="119"/>
      <c r="X108" s="13"/>
      <c r="Y108" s="300"/>
      <c r="Z108" s="301"/>
      <c r="AA108" s="124">
        <f>M108-J108</f>
        <v>-381.53846153846325</v>
      </c>
      <c r="AB108" s="116">
        <f>M108/J108</f>
        <v>0.88438228438228383</v>
      </c>
      <c r="AC108" s="314"/>
    </row>
    <row r="109" spans="1:29" ht="15.75" customHeight="1">
      <c r="A109" s="303"/>
      <c r="B109" s="106" t="s">
        <v>118</v>
      </c>
      <c r="C109" s="298" t="s">
        <v>140</v>
      </c>
      <c r="D109" s="299"/>
      <c r="E109" s="107">
        <v>24.82</v>
      </c>
      <c r="F109" s="108">
        <v>2057</v>
      </c>
      <c r="G109" s="109">
        <f t="shared" si="28"/>
        <v>51054.74</v>
      </c>
      <c r="H109" s="26"/>
      <c r="I109" s="110">
        <v>4</v>
      </c>
      <c r="J109" s="111">
        <v>3300</v>
      </c>
      <c r="K109" s="112">
        <f t="shared" si="24"/>
        <v>825</v>
      </c>
      <c r="L109" s="113">
        <v>4</v>
      </c>
      <c r="M109" s="111">
        <f>F109/V109*60</f>
        <v>2920.0315457413303</v>
      </c>
      <c r="N109" s="112">
        <f>M109/L109</f>
        <v>730.00788643533258</v>
      </c>
      <c r="O109" s="114">
        <f>L109-I109</f>
        <v>0</v>
      </c>
      <c r="P109" s="115">
        <f>N109-K109</f>
        <v>-94.99211356466742</v>
      </c>
      <c r="Q109" s="116">
        <f>N109/K109</f>
        <v>0.88485804416403946</v>
      </c>
      <c r="R109" s="309"/>
      <c r="S109" s="47">
        <v>0.31388888888888894</v>
      </c>
      <c r="T109" s="48">
        <v>0.34324074074074074</v>
      </c>
      <c r="U109" s="117">
        <v>15.000000000000027</v>
      </c>
      <c r="V109" s="118">
        <v>42.266666666666588</v>
      </c>
      <c r="W109" s="119"/>
      <c r="X109" s="13"/>
      <c r="Y109" s="300"/>
      <c r="Z109" s="301"/>
      <c r="AA109" s="124">
        <f>M109-J109</f>
        <v>-379.96845425866968</v>
      </c>
      <c r="AB109" s="116">
        <f>M109/J109</f>
        <v>0.88485804416403946</v>
      </c>
      <c r="AC109" s="314"/>
    </row>
    <row r="110" spans="1:29" ht="15.75" customHeight="1">
      <c r="A110" s="303"/>
      <c r="B110" s="106" t="s">
        <v>118</v>
      </c>
      <c r="C110" s="298" t="s">
        <v>141</v>
      </c>
      <c r="D110" s="299"/>
      <c r="E110" s="107">
        <v>30</v>
      </c>
      <c r="F110" s="108">
        <v>3697</v>
      </c>
      <c r="G110" s="109">
        <f t="shared" si="28"/>
        <v>110910</v>
      </c>
      <c r="H110" s="26"/>
      <c r="I110" s="110">
        <v>3</v>
      </c>
      <c r="J110" s="111">
        <v>3000</v>
      </c>
      <c r="K110" s="112">
        <f t="shared" si="24"/>
        <v>1000</v>
      </c>
      <c r="L110" s="113">
        <v>3</v>
      </c>
      <c r="M110" s="111">
        <f>F110/V110*60</f>
        <v>2685.4721549636815</v>
      </c>
      <c r="N110" s="112">
        <f>M110/L110</f>
        <v>895.15738498789381</v>
      </c>
      <c r="O110" s="114">
        <f>L110-I110</f>
        <v>0</v>
      </c>
      <c r="P110" s="115">
        <f>N110-K110</f>
        <v>-104.84261501210619</v>
      </c>
      <c r="Q110" s="116">
        <f>N110/K110</f>
        <v>0.89515738498789377</v>
      </c>
      <c r="R110" s="309"/>
      <c r="S110" s="47">
        <v>0.35375000000000001</v>
      </c>
      <c r="T110" s="224">
        <v>0.41111111111111109</v>
      </c>
      <c r="U110" s="117">
        <v>15.133333333333354</v>
      </c>
      <c r="V110" s="118">
        <v>82.599999999999966</v>
      </c>
      <c r="W110" s="119"/>
      <c r="X110" s="123"/>
      <c r="Y110" s="300"/>
      <c r="Z110" s="301"/>
      <c r="AA110" s="124">
        <f>M110-J110</f>
        <v>-314.52784503631847</v>
      </c>
      <c r="AB110" s="116">
        <f>M110/J110</f>
        <v>0.89515738498789388</v>
      </c>
      <c r="AC110" s="314"/>
    </row>
    <row r="111" spans="1:29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50"/>
      <c r="Y112" s="300"/>
      <c r="Z112" s="301"/>
      <c r="AA112" s="124"/>
      <c r="AB112" s="116"/>
      <c r="AC112" s="314"/>
    </row>
    <row r="113" spans="1:29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34"/>
      <c r="X115" s="135"/>
      <c r="Y115" s="300"/>
      <c r="Z115" s="301"/>
      <c r="AA115" s="124"/>
      <c r="AB115" s="116"/>
      <c r="AC115" s="314"/>
    </row>
    <row r="116" spans="1:29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34"/>
      <c r="X116" s="135"/>
      <c r="Y116" s="300"/>
      <c r="Z116" s="301"/>
      <c r="AA116" s="124"/>
      <c r="AB116" s="116"/>
      <c r="AC116" s="314"/>
    </row>
    <row r="117" spans="1:29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34"/>
      <c r="X117" s="135"/>
      <c r="Y117" s="300"/>
      <c r="Z117" s="301"/>
      <c r="AA117" s="124"/>
      <c r="AB117" s="116"/>
      <c r="AC117" s="314"/>
    </row>
    <row r="118" spans="1:29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34"/>
      <c r="X118" s="135"/>
      <c r="Y118" s="300"/>
      <c r="Z118" s="301"/>
      <c r="AA118" s="124"/>
      <c r="AB118" s="116"/>
      <c r="AC118" s="314"/>
    </row>
    <row r="119" spans="1:29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34"/>
      <c r="X119" s="135"/>
      <c r="Y119" s="300"/>
      <c r="Z119" s="301"/>
      <c r="AA119" s="124"/>
      <c r="AB119" s="116"/>
      <c r="AC119" s="314"/>
    </row>
    <row r="120" spans="1:29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34"/>
      <c r="X120" s="135"/>
      <c r="Y120" s="300"/>
      <c r="Z120" s="301"/>
      <c r="AA120" s="124"/>
      <c r="AB120" s="116"/>
      <c r="AC120" s="314"/>
    </row>
    <row r="121" spans="1:29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34"/>
      <c r="X121" s="135"/>
      <c r="Y121" s="300"/>
      <c r="Z121" s="301"/>
      <c r="AA121" s="124"/>
      <c r="AB121" s="116"/>
      <c r="AC121" s="314"/>
    </row>
    <row r="122" spans="1:29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29">AVERAGE(I107:I122)</f>
        <v>3.75</v>
      </c>
      <c r="J123" s="148">
        <f t="shared" si="29"/>
        <v>3225</v>
      </c>
      <c r="K123" s="149">
        <f t="shared" ref="K123" si="30">J123/I123</f>
        <v>860</v>
      </c>
      <c r="L123" s="147">
        <f t="shared" ref="L123:M123" si="31">AVERAGE(L107:L122)</f>
        <v>3.75</v>
      </c>
      <c r="M123" s="148">
        <f t="shared" si="31"/>
        <v>2860.323696155273</v>
      </c>
      <c r="N123" s="149">
        <f>M123/L123</f>
        <v>762.7529856414061</v>
      </c>
      <c r="O123" s="150">
        <f>L123-I123</f>
        <v>0</v>
      </c>
      <c r="P123" s="151">
        <f>N123-K123</f>
        <v>-97.247014358593901</v>
      </c>
      <c r="Q123" s="152">
        <f>N123/K123</f>
        <v>0.88692207632721642</v>
      </c>
      <c r="R123" s="310"/>
      <c r="S123" s="153">
        <f>S107</f>
        <v>0.25</v>
      </c>
      <c r="T123" s="154">
        <f>INDEX(T107:T122,COUNTA(T107:T122))</f>
        <v>0.41111111111111109</v>
      </c>
      <c r="U123" s="155"/>
      <c r="V123" s="181"/>
      <c r="W123" s="182"/>
      <c r="X123" s="149"/>
      <c r="Y123" s="296"/>
      <c r="Z123" s="297"/>
      <c r="AA123" s="183">
        <f>M123-J123</f>
        <v>-364.67630384472704</v>
      </c>
      <c r="AB123" s="152">
        <f>M123/J123</f>
        <v>0.88692207632721642</v>
      </c>
      <c r="AC123" s="315"/>
    </row>
    <row r="124" spans="1:29" ht="15.75" customHeight="1">
      <c r="A124" s="316" t="s">
        <v>142</v>
      </c>
      <c r="B124" s="120" t="s">
        <v>116</v>
      </c>
      <c r="C124" s="306" t="s">
        <v>143</v>
      </c>
      <c r="D124" s="307"/>
      <c r="E124" s="162">
        <v>25.64</v>
      </c>
      <c r="F124" s="103">
        <v>1629</v>
      </c>
      <c r="G124" s="163">
        <f t="shared" ref="G124:G127" si="32">E124*F124</f>
        <v>41767.56</v>
      </c>
      <c r="H124" s="164"/>
      <c r="I124" s="165">
        <v>11</v>
      </c>
      <c r="J124" s="166">
        <v>3600</v>
      </c>
      <c r="K124" s="167">
        <f>J124/I124</f>
        <v>327.27272727272725</v>
      </c>
      <c r="L124" s="168">
        <v>11</v>
      </c>
      <c r="M124" s="166">
        <f>F124/V124*60</f>
        <v>3146.1373390557933</v>
      </c>
      <c r="N124" s="167">
        <f>M124/L124</f>
        <v>286.0124853687085</v>
      </c>
      <c r="O124" s="169">
        <f>L124-I124</f>
        <v>0</v>
      </c>
      <c r="P124" s="170">
        <f>N124-K124</f>
        <v>-41.260241904018756</v>
      </c>
      <c r="Q124" s="171">
        <f>N124/K124</f>
        <v>0.87392703862660936</v>
      </c>
      <c r="R124" s="308">
        <f>Q140</f>
        <v>0.86719566973741424</v>
      </c>
      <c r="S124" s="172">
        <v>0.70833333333333337</v>
      </c>
      <c r="T124" s="173">
        <v>0.72990740740740745</v>
      </c>
      <c r="U124" s="174"/>
      <c r="V124" s="175">
        <v>31.066666666666674</v>
      </c>
      <c r="W124" s="173"/>
      <c r="X124" s="184"/>
      <c r="Y124" s="311"/>
      <c r="Z124" s="312"/>
      <c r="AA124" s="121">
        <f>M124-J124</f>
        <v>-453.86266094420671</v>
      </c>
      <c r="AB124" s="171">
        <f>M124/J124</f>
        <v>0.87392703862660925</v>
      </c>
      <c r="AC124" s="313">
        <f>AB140</f>
        <v>0.86719566973741424</v>
      </c>
    </row>
    <row r="125" spans="1:29" ht="15.75" customHeight="1">
      <c r="A125" s="317"/>
      <c r="B125" s="106" t="s">
        <v>116</v>
      </c>
      <c r="C125" s="298" t="s">
        <v>144</v>
      </c>
      <c r="D125" s="299"/>
      <c r="E125" s="107">
        <v>29.52</v>
      </c>
      <c r="F125" s="108">
        <v>2134</v>
      </c>
      <c r="G125" s="109">
        <f t="shared" si="32"/>
        <v>62995.68</v>
      </c>
      <c r="H125" s="26"/>
      <c r="I125" s="110">
        <v>17</v>
      </c>
      <c r="J125" s="111">
        <v>3600</v>
      </c>
      <c r="K125" s="112">
        <f t="shared" si="24"/>
        <v>211.76470588235293</v>
      </c>
      <c r="L125" s="113">
        <v>17</v>
      </c>
      <c r="M125" s="111">
        <f>F125/V125*60</f>
        <v>3116.5922920892554</v>
      </c>
      <c r="N125" s="112">
        <f>M125/L125</f>
        <v>183.3289583581915</v>
      </c>
      <c r="O125" s="114">
        <f>L125-I125</f>
        <v>0</v>
      </c>
      <c r="P125" s="115">
        <f>N125-K125</f>
        <v>-28.435747524161428</v>
      </c>
      <c r="Q125" s="116">
        <f>N125/K125</f>
        <v>0.86572008113590437</v>
      </c>
      <c r="R125" s="309"/>
      <c r="S125" s="47">
        <v>0.73333333333333339</v>
      </c>
      <c r="T125" s="48">
        <v>0.76186342592592593</v>
      </c>
      <c r="U125" s="117">
        <v>4.9333333333333584</v>
      </c>
      <c r="V125" s="118">
        <v>41.083333333333258</v>
      </c>
      <c r="W125" s="119"/>
      <c r="X125" s="13"/>
      <c r="Y125" s="300"/>
      <c r="Z125" s="301"/>
      <c r="AA125" s="124">
        <f>M125-J125</f>
        <v>-483.40770791074465</v>
      </c>
      <c r="AB125" s="116">
        <f>M125/J125</f>
        <v>0.86572008113590426</v>
      </c>
      <c r="AC125" s="314"/>
    </row>
    <row r="126" spans="1:29" ht="15.75" customHeight="1">
      <c r="A126" s="317"/>
      <c r="B126" s="106" t="s">
        <v>116</v>
      </c>
      <c r="C126" s="298" t="s">
        <v>145</v>
      </c>
      <c r="D126" s="299"/>
      <c r="E126" s="107">
        <v>29.85</v>
      </c>
      <c r="F126" s="108">
        <v>2185</v>
      </c>
      <c r="G126" s="109">
        <f t="shared" si="32"/>
        <v>65222.25</v>
      </c>
      <c r="H126" s="26"/>
      <c r="I126" s="110">
        <v>17</v>
      </c>
      <c r="J126" s="111">
        <v>3600</v>
      </c>
      <c r="K126" s="112">
        <f t="shared" si="24"/>
        <v>211.76470588235293</v>
      </c>
      <c r="L126" s="113">
        <v>17</v>
      </c>
      <c r="M126" s="111">
        <f>F126/V126*60</f>
        <v>3116.4817749603712</v>
      </c>
      <c r="N126" s="112">
        <f>M126/L126</f>
        <v>183.32245735061008</v>
      </c>
      <c r="O126" s="114">
        <f>L126-I126</f>
        <v>0</v>
      </c>
      <c r="P126" s="115">
        <f>N126-K126</f>
        <v>-28.442248531742848</v>
      </c>
      <c r="Q126" s="116">
        <f>N126/K126</f>
        <v>0.86568938193343659</v>
      </c>
      <c r="R126" s="309"/>
      <c r="S126" s="47">
        <v>0.76527777777777772</v>
      </c>
      <c r="T126" s="224">
        <v>0.79449074074074078</v>
      </c>
      <c r="U126" s="117">
        <v>4.9166666666665826</v>
      </c>
      <c r="V126" s="118">
        <v>42.066666666666791</v>
      </c>
      <c r="W126" s="119"/>
      <c r="X126" s="13"/>
      <c r="Y126" s="300"/>
      <c r="Z126" s="301"/>
      <c r="AA126" s="124">
        <f>M126-J126</f>
        <v>-483.51822503962876</v>
      </c>
      <c r="AB126" s="116">
        <f>M126/J126</f>
        <v>0.86568938193343647</v>
      </c>
      <c r="AC126" s="314"/>
    </row>
    <row r="127" spans="1:29" ht="15.75" customHeight="1">
      <c r="A127" s="317"/>
      <c r="B127" s="106" t="s">
        <v>118</v>
      </c>
      <c r="C127" s="298" t="s">
        <v>146</v>
      </c>
      <c r="D127" s="299"/>
      <c r="E127" s="107">
        <v>28.57</v>
      </c>
      <c r="F127" s="108">
        <v>2270</v>
      </c>
      <c r="G127" s="109">
        <f t="shared" si="32"/>
        <v>64853.9</v>
      </c>
      <c r="H127" s="26"/>
      <c r="I127" s="110">
        <v>12</v>
      </c>
      <c r="J127" s="111">
        <v>3600</v>
      </c>
      <c r="K127" s="112">
        <f t="shared" si="24"/>
        <v>300</v>
      </c>
      <c r="L127" s="113">
        <v>12</v>
      </c>
      <c r="M127" s="111">
        <f>F127/V127*60</f>
        <v>3108.4062381133454</v>
      </c>
      <c r="N127" s="112">
        <f>M127/L127</f>
        <v>259.03385317611213</v>
      </c>
      <c r="O127" s="114">
        <f>L127-I127</f>
        <v>0</v>
      </c>
      <c r="P127" s="115">
        <f>N127-K127</f>
        <v>-40.966146823887868</v>
      </c>
      <c r="Q127" s="116">
        <f>N127/K127</f>
        <v>0.86344617725370709</v>
      </c>
      <c r="R127" s="309"/>
      <c r="S127" s="47">
        <v>0.79804398148148148</v>
      </c>
      <c r="T127" s="48">
        <v>0.82847222222222228</v>
      </c>
      <c r="U127" s="117">
        <v>5.1166666666666138</v>
      </c>
      <c r="V127" s="118">
        <v>43.816666666666748</v>
      </c>
      <c r="W127" s="119"/>
      <c r="X127" s="123"/>
      <c r="Y127" s="300"/>
      <c r="Z127" s="301"/>
      <c r="AA127" s="124">
        <f>M127-J127</f>
        <v>-491.59376188665465</v>
      </c>
      <c r="AB127" s="116">
        <f>M127/J127</f>
        <v>0.86344617725370709</v>
      </c>
      <c r="AC127" s="314"/>
    </row>
    <row r="128" spans="1:29" ht="15.75" customHeight="1">
      <c r="A128" s="317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17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50"/>
      <c r="Y129" s="300"/>
      <c r="Z129" s="301"/>
      <c r="AA129" s="124"/>
      <c r="AB129" s="116"/>
      <c r="AC129" s="314"/>
    </row>
    <row r="130" spans="1:29" ht="15.75" customHeight="1">
      <c r="A130" s="317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17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17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34"/>
      <c r="X132" s="135"/>
      <c r="Y132" s="300"/>
      <c r="Z132" s="301"/>
      <c r="AA132" s="124"/>
      <c r="AB132" s="116"/>
      <c r="AC132" s="314"/>
    </row>
    <row r="133" spans="1:29" ht="15.75" customHeight="1">
      <c r="A133" s="317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34"/>
      <c r="X133" s="135"/>
      <c r="Y133" s="300"/>
      <c r="Z133" s="301"/>
      <c r="AA133" s="124"/>
      <c r="AB133" s="116"/>
      <c r="AC133" s="314"/>
    </row>
    <row r="134" spans="1:29" ht="15.75" customHeight="1">
      <c r="A134" s="317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17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17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17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17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33">AVERAGE(I124:I139)</f>
        <v>14.25</v>
      </c>
      <c r="J140" s="148">
        <f t="shared" si="33"/>
        <v>3600</v>
      </c>
      <c r="K140" s="149">
        <f t="shared" ref="K140" si="34">J140/I140</f>
        <v>252.63157894736841</v>
      </c>
      <c r="L140" s="147">
        <f t="shared" ref="L140:M140" si="35">AVERAGE(L124:L139)</f>
        <v>14.25</v>
      </c>
      <c r="M140" s="148">
        <f t="shared" si="35"/>
        <v>3121.9044110546911</v>
      </c>
      <c r="N140" s="149">
        <f>M140/L140</f>
        <v>219.0810113020836</v>
      </c>
      <c r="O140" s="150">
        <f>L140-I140</f>
        <v>0</v>
      </c>
      <c r="P140" s="151">
        <f>N140-K140</f>
        <v>-33.550567645284815</v>
      </c>
      <c r="Q140" s="152">
        <f>N140/K140</f>
        <v>0.86719566973741424</v>
      </c>
      <c r="R140" s="310"/>
      <c r="S140" s="153">
        <f>S124</f>
        <v>0.70833333333333337</v>
      </c>
      <c r="T140" s="154">
        <f>INDEX(T124:T139,COUNTA(T124:T139))</f>
        <v>0.82847222222222228</v>
      </c>
      <c r="U140" s="155"/>
      <c r="V140" s="181"/>
      <c r="W140" s="182"/>
      <c r="X140" s="149"/>
      <c r="Y140" s="296"/>
      <c r="Z140" s="297"/>
      <c r="AA140" s="183">
        <f>M140-J140</f>
        <v>-478.09558894530892</v>
      </c>
      <c r="AB140" s="152">
        <f>M140/J140</f>
        <v>0.86719566973741424</v>
      </c>
      <c r="AC140" s="315"/>
    </row>
    <row r="141" spans="1:29" ht="15.75" customHeight="1">
      <c r="A141" s="302" t="s">
        <v>147</v>
      </c>
      <c r="B141" s="120" t="s">
        <v>118</v>
      </c>
      <c r="C141" s="306" t="s">
        <v>150</v>
      </c>
      <c r="D141" s="307"/>
      <c r="E141" s="162">
        <v>17.89</v>
      </c>
      <c r="F141" s="103">
        <v>5708</v>
      </c>
      <c r="G141" s="163">
        <f t="shared" ref="G141:G144" si="36">E141*F141</f>
        <v>102116.12000000001</v>
      </c>
      <c r="H141" s="164"/>
      <c r="I141" s="165">
        <v>4</v>
      </c>
      <c r="J141" s="166">
        <v>3300</v>
      </c>
      <c r="K141" s="167">
        <f>J141/I141</f>
        <v>825</v>
      </c>
      <c r="L141" s="168">
        <v>4</v>
      </c>
      <c r="M141" s="166">
        <f>F141/V141*60</f>
        <v>2941.4257085599806</v>
      </c>
      <c r="N141" s="167">
        <f>M141/L141</f>
        <v>735.35642713999516</v>
      </c>
      <c r="O141" s="169">
        <f>L141-I141</f>
        <v>0</v>
      </c>
      <c r="P141" s="170">
        <f>N141-K141</f>
        <v>-89.643572860004838</v>
      </c>
      <c r="Q141" s="171">
        <f>N141/K141</f>
        <v>0.89134112380605479</v>
      </c>
      <c r="R141" s="308">
        <f>Q157</f>
        <v>0.84909162706604746</v>
      </c>
      <c r="S141" s="172">
        <v>0.70833333333333337</v>
      </c>
      <c r="T141" s="173">
        <v>0.78918981481481476</v>
      </c>
      <c r="U141" s="174"/>
      <c r="V141" s="175">
        <v>116.4333333333332</v>
      </c>
      <c r="W141" s="176"/>
      <c r="X141" s="177"/>
      <c r="Y141" s="311"/>
      <c r="Z141" s="312"/>
      <c r="AA141" s="121">
        <f>M141-J141</f>
        <v>-358.57429144001935</v>
      </c>
      <c r="AB141" s="171">
        <f>M141/J141</f>
        <v>0.89134112380605479</v>
      </c>
      <c r="AC141" s="313">
        <f>AB157</f>
        <v>0.84909162706604757</v>
      </c>
    </row>
    <row r="142" spans="1:29" ht="15.75" customHeight="1">
      <c r="A142" s="303"/>
      <c r="B142" s="106" t="s">
        <v>118</v>
      </c>
      <c r="C142" s="298" t="s">
        <v>148</v>
      </c>
      <c r="D142" s="299"/>
      <c r="E142" s="107">
        <v>21.2</v>
      </c>
      <c r="F142" s="108">
        <v>195</v>
      </c>
      <c r="G142" s="109">
        <f t="shared" si="36"/>
        <v>4134</v>
      </c>
      <c r="H142" s="26">
        <v>2</v>
      </c>
      <c r="I142" s="110">
        <v>5</v>
      </c>
      <c r="J142" s="111">
        <v>3000</v>
      </c>
      <c r="K142" s="112">
        <f t="shared" ref="K142:K144" si="37">J142/I142</f>
        <v>600</v>
      </c>
      <c r="L142" s="113">
        <v>5</v>
      </c>
      <c r="M142" s="111">
        <f>F142/V142*60</f>
        <v>2420.6896551724894</v>
      </c>
      <c r="N142" s="112">
        <f>M142/L142</f>
        <v>484.13793103449791</v>
      </c>
      <c r="O142" s="114">
        <f>L142-I142</f>
        <v>0</v>
      </c>
      <c r="P142" s="115">
        <f>N142-K142</f>
        <v>-115.86206896550209</v>
      </c>
      <c r="Q142" s="116">
        <f>N142/K142</f>
        <v>0.80689655172416319</v>
      </c>
      <c r="R142" s="309"/>
      <c r="S142" s="47">
        <v>0.7924768518518519</v>
      </c>
      <c r="T142" s="48">
        <v>0.79583333333333328</v>
      </c>
      <c r="U142" s="117">
        <v>4.733333333333487</v>
      </c>
      <c r="V142" s="118">
        <v>4.8333333333331829</v>
      </c>
      <c r="W142" s="119"/>
      <c r="X142" s="123"/>
      <c r="Y142" s="300"/>
      <c r="Z142" s="301"/>
      <c r="AA142" s="124">
        <f>M142-J142</f>
        <v>-579.31034482751056</v>
      </c>
      <c r="AB142" s="116">
        <f>M142/J142</f>
        <v>0.80689655172416319</v>
      </c>
      <c r="AC142" s="314"/>
    </row>
    <row r="143" spans="1:29" ht="15.75" customHeight="1">
      <c r="A143" s="303"/>
      <c r="B143" s="106" t="s">
        <v>118</v>
      </c>
      <c r="C143" s="298" t="s">
        <v>149</v>
      </c>
      <c r="D143" s="299"/>
      <c r="E143" s="107">
        <v>24.54</v>
      </c>
      <c r="F143" s="108">
        <v>3493</v>
      </c>
      <c r="G143" s="109">
        <f t="shared" si="36"/>
        <v>85718.22</v>
      </c>
      <c r="H143" s="26"/>
      <c r="I143" s="110">
        <v>4</v>
      </c>
      <c r="J143" s="111">
        <v>3000</v>
      </c>
      <c r="K143" s="112">
        <f t="shared" si="37"/>
        <v>750</v>
      </c>
      <c r="L143" s="113">
        <v>4</v>
      </c>
      <c r="M143" s="111">
        <f>F143/V143*60</f>
        <v>2654.0312368087807</v>
      </c>
      <c r="N143" s="112">
        <f>M143/L143</f>
        <v>663.50780920219518</v>
      </c>
      <c r="O143" s="114">
        <f>L143-I143</f>
        <v>0</v>
      </c>
      <c r="P143" s="115">
        <f>N143-K143</f>
        <v>-86.492190797804824</v>
      </c>
      <c r="Q143" s="116">
        <f>N143/K143</f>
        <v>0.88467707893626024</v>
      </c>
      <c r="R143" s="309"/>
      <c r="S143" s="47">
        <v>0.79932870370370368</v>
      </c>
      <c r="T143" s="48">
        <v>0.85416666666666663</v>
      </c>
      <c r="U143" s="117">
        <v>5.0333333333333741</v>
      </c>
      <c r="V143" s="118">
        <v>78.96666666666664</v>
      </c>
      <c r="W143" s="119">
        <v>0.85416666666666663</v>
      </c>
      <c r="X143" s="123">
        <v>0.89375000000000004</v>
      </c>
      <c r="Y143" s="300"/>
      <c r="Z143" s="301"/>
      <c r="AA143" s="124">
        <f>M143-J143</f>
        <v>-345.9687631912193</v>
      </c>
      <c r="AB143" s="116">
        <f>M143/J143</f>
        <v>0.88467707893626024</v>
      </c>
      <c r="AC143" s="314"/>
    </row>
    <row r="144" spans="1:29" ht="15.75" customHeight="1">
      <c r="A144" s="303"/>
      <c r="B144" s="106" t="s">
        <v>118</v>
      </c>
      <c r="C144" s="298" t="s">
        <v>148</v>
      </c>
      <c r="D144" s="299"/>
      <c r="E144" s="107">
        <v>21.2</v>
      </c>
      <c r="F144" s="108">
        <v>5233</v>
      </c>
      <c r="G144" s="109">
        <f t="shared" si="36"/>
        <v>110939.59999999999</v>
      </c>
      <c r="H144" s="26"/>
      <c r="I144" s="110">
        <v>5</v>
      </c>
      <c r="J144" s="111">
        <v>3000</v>
      </c>
      <c r="K144" s="112">
        <f t="shared" si="37"/>
        <v>600</v>
      </c>
      <c r="L144" s="113">
        <v>5</v>
      </c>
      <c r="M144" s="111">
        <f>F144/V144*60</f>
        <v>2427.6804123711345</v>
      </c>
      <c r="N144" s="112">
        <f>M144/L144</f>
        <v>485.53608247422687</v>
      </c>
      <c r="O144" s="114">
        <f>L144-I144</f>
        <v>0</v>
      </c>
      <c r="P144" s="115">
        <f>N144-K144</f>
        <v>-114.46391752577313</v>
      </c>
      <c r="Q144" s="116">
        <f>N144/K144</f>
        <v>0.80922680412371151</v>
      </c>
      <c r="R144" s="309"/>
      <c r="S144" s="47">
        <v>0.89375000000000004</v>
      </c>
      <c r="T144" s="48">
        <v>0.98356481481481484</v>
      </c>
      <c r="U144" s="117">
        <v>57.000000000000114</v>
      </c>
      <c r="V144" s="118">
        <v>129.33333333333331</v>
      </c>
      <c r="W144" s="119"/>
      <c r="X144" s="123"/>
      <c r="Y144" s="300"/>
      <c r="Z144" s="301"/>
      <c r="AA144" s="124">
        <f>M144-J144</f>
        <v>-572.31958762886552</v>
      </c>
      <c r="AB144" s="116">
        <f>M144/J144</f>
        <v>0.80922680412371151</v>
      </c>
      <c r="AC144" s="314"/>
    </row>
    <row r="145" spans="1:29" ht="15.75" customHeight="1">
      <c r="A145" s="304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04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04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04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04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04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04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19"/>
      <c r="X151" s="123"/>
      <c r="Y151" s="300"/>
      <c r="Z151" s="301"/>
      <c r="AA151" s="124"/>
      <c r="AB151" s="116"/>
      <c r="AC151" s="314"/>
    </row>
    <row r="152" spans="1:29" ht="15.75" customHeight="1">
      <c r="A152" s="304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19"/>
      <c r="X152" s="123"/>
      <c r="Y152" s="300"/>
      <c r="Z152" s="301"/>
      <c r="AA152" s="124"/>
      <c r="AB152" s="116"/>
      <c r="AC152" s="314"/>
    </row>
    <row r="153" spans="1:29" ht="15.75" customHeight="1">
      <c r="A153" s="304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19"/>
      <c r="X153" s="123"/>
      <c r="Y153" s="300"/>
      <c r="Z153" s="301"/>
      <c r="AA153" s="124"/>
      <c r="AB153" s="116"/>
      <c r="AC153" s="314"/>
    </row>
    <row r="154" spans="1:29" ht="15.75" customHeight="1">
      <c r="A154" s="304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19"/>
      <c r="X154" s="123"/>
      <c r="Y154" s="300"/>
      <c r="Z154" s="301"/>
      <c r="AA154" s="124"/>
      <c r="AB154" s="116"/>
      <c r="AC154" s="314"/>
    </row>
    <row r="155" spans="1:29" ht="15.75" customHeight="1">
      <c r="A155" s="304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19"/>
      <c r="X155" s="123"/>
      <c r="Y155" s="300"/>
      <c r="Z155" s="301"/>
      <c r="AA155" s="124"/>
      <c r="AB155" s="116"/>
      <c r="AC155" s="314"/>
    </row>
    <row r="156" spans="1:29" ht="15.75" customHeight="1">
      <c r="A156" s="304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05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38">AVERAGE(I141:I156)</f>
        <v>4.5</v>
      </c>
      <c r="J157" s="148">
        <f t="shared" si="38"/>
        <v>3075</v>
      </c>
      <c r="K157" s="149">
        <f t="shared" ref="K157" si="39">J157/I157</f>
        <v>683.33333333333337</v>
      </c>
      <c r="L157" s="147">
        <f t="shared" ref="L157:M157" si="40">AVERAGE(L141:L156)</f>
        <v>4.5</v>
      </c>
      <c r="M157" s="148">
        <f t="shared" si="40"/>
        <v>2610.9567532280962</v>
      </c>
      <c r="N157" s="149">
        <f>M157/L157</f>
        <v>580.21261182846581</v>
      </c>
      <c r="O157" s="150">
        <f>L157-I157</f>
        <v>0</v>
      </c>
      <c r="P157" s="151">
        <f>N157-K157</f>
        <v>-103.12072150486756</v>
      </c>
      <c r="Q157" s="152">
        <f>N157/K157</f>
        <v>0.84909162706604746</v>
      </c>
      <c r="R157" s="310"/>
      <c r="S157" s="153">
        <f>S141</f>
        <v>0.70833333333333337</v>
      </c>
      <c r="T157" s="154">
        <f>INDEX(T141:T156,COUNTA(T141:T156))</f>
        <v>0.98356481481481484</v>
      </c>
      <c r="U157" s="155"/>
      <c r="V157" s="181"/>
      <c r="W157" s="105"/>
      <c r="X157" s="75"/>
      <c r="Y157" s="296"/>
      <c r="Z157" s="297"/>
      <c r="AA157" s="183">
        <f>M157-J157</f>
        <v>-464.0432467719038</v>
      </c>
      <c r="AB157" s="152">
        <f>M157/J157</f>
        <v>0.84909162706604757</v>
      </c>
      <c r="AC157" s="315"/>
    </row>
    <row r="158" spans="1:29" ht="15.75" customHeight="1">
      <c r="A158" s="316" t="s">
        <v>151</v>
      </c>
      <c r="B158" s="120" t="s">
        <v>118</v>
      </c>
      <c r="C158" s="306" t="s">
        <v>152</v>
      </c>
      <c r="D158" s="307"/>
      <c r="E158" s="162">
        <v>16.7</v>
      </c>
      <c r="F158" s="103">
        <v>2359</v>
      </c>
      <c r="G158" s="163">
        <f t="shared" ref="G158:G161" si="41">E158*F158</f>
        <v>39395.299999999996</v>
      </c>
      <c r="H158" s="164"/>
      <c r="I158" s="165">
        <v>3</v>
      </c>
      <c r="J158" s="166">
        <v>3300</v>
      </c>
      <c r="K158" s="167">
        <f>J158/I158</f>
        <v>1100</v>
      </c>
      <c r="L158" s="168">
        <v>3</v>
      </c>
      <c r="M158" s="166">
        <f>F158/V158*60</f>
        <v>2945.6815816857438</v>
      </c>
      <c r="N158" s="167">
        <f>M158/L158</f>
        <v>981.89386056191461</v>
      </c>
      <c r="O158" s="169">
        <f>L158-I158</f>
        <v>0</v>
      </c>
      <c r="P158" s="170">
        <f>N158-K158</f>
        <v>-118.10613943808539</v>
      </c>
      <c r="Q158" s="171">
        <f>N158/K158</f>
        <v>0.89263078232901327</v>
      </c>
      <c r="R158" s="308">
        <f>Q174</f>
        <v>0.8921098508576597</v>
      </c>
      <c r="S158" s="172">
        <v>0.70833333333333337</v>
      </c>
      <c r="T158" s="173">
        <v>0.74170138888888892</v>
      </c>
      <c r="U158" s="174"/>
      <c r="V158" s="175">
        <v>48.05</v>
      </c>
      <c r="W158" s="176"/>
      <c r="X158" s="177"/>
      <c r="Y158" s="311"/>
      <c r="Z158" s="312"/>
      <c r="AA158" s="121">
        <f>M158-J158</f>
        <v>-354.31841831425618</v>
      </c>
      <c r="AB158" s="171">
        <f>M158/J158</f>
        <v>0.89263078232901327</v>
      </c>
      <c r="AC158" s="313">
        <f>AB174</f>
        <v>0.8921098508576597</v>
      </c>
    </row>
    <row r="159" spans="1:29" ht="15.75" customHeight="1">
      <c r="A159" s="317"/>
      <c r="B159" s="106" t="s">
        <v>118</v>
      </c>
      <c r="C159" s="298" t="s">
        <v>153</v>
      </c>
      <c r="D159" s="299"/>
      <c r="E159" s="107">
        <v>22.28</v>
      </c>
      <c r="F159" s="108">
        <v>1882</v>
      </c>
      <c r="G159" s="109">
        <f t="shared" si="41"/>
        <v>41930.959999999999</v>
      </c>
      <c r="H159" s="26"/>
      <c r="I159" s="110">
        <v>5</v>
      </c>
      <c r="J159" s="111">
        <v>3300</v>
      </c>
      <c r="K159" s="112">
        <f t="shared" ref="K159:K197" si="42">J159/I159</f>
        <v>660</v>
      </c>
      <c r="L159" s="113">
        <v>5</v>
      </c>
      <c r="M159" s="111">
        <f>F159/V159*60</f>
        <v>2941.9018671298327</v>
      </c>
      <c r="N159" s="112">
        <f>M159/L159</f>
        <v>588.38037342596658</v>
      </c>
      <c r="O159" s="114">
        <f>L159-I159</f>
        <v>0</v>
      </c>
      <c r="P159" s="115">
        <f>N159-K159</f>
        <v>-71.619626574033418</v>
      </c>
      <c r="Q159" s="116">
        <f>N159/K159</f>
        <v>0.89148541428176753</v>
      </c>
      <c r="R159" s="309"/>
      <c r="S159" s="47">
        <v>0.74513888888888891</v>
      </c>
      <c r="T159" s="48">
        <v>0.77179398148148148</v>
      </c>
      <c r="U159" s="117">
        <v>4.9499999999999744</v>
      </c>
      <c r="V159" s="118">
        <v>38.383333333333312</v>
      </c>
      <c r="W159" s="119"/>
      <c r="X159" s="123"/>
      <c r="Y159" s="300"/>
      <c r="Z159" s="301"/>
      <c r="AA159" s="124">
        <f>M159-J159</f>
        <v>-358.09813287016732</v>
      </c>
      <c r="AB159" s="116">
        <f>M159/J159</f>
        <v>0.89148541428176753</v>
      </c>
      <c r="AC159" s="314"/>
    </row>
    <row r="160" spans="1:29" ht="15.75" customHeight="1">
      <c r="A160" s="317"/>
      <c r="B160" s="106" t="s">
        <v>118</v>
      </c>
      <c r="C160" s="298" t="s">
        <v>154</v>
      </c>
      <c r="D160" s="299"/>
      <c r="E160" s="107">
        <v>18.18</v>
      </c>
      <c r="F160" s="108">
        <v>1096</v>
      </c>
      <c r="G160" s="109">
        <f t="shared" si="41"/>
        <v>19925.28</v>
      </c>
      <c r="H160" s="26"/>
      <c r="I160" s="110">
        <v>4</v>
      </c>
      <c r="J160" s="111">
        <v>3300</v>
      </c>
      <c r="K160" s="112">
        <f t="shared" si="42"/>
        <v>825</v>
      </c>
      <c r="L160" s="113">
        <v>4</v>
      </c>
      <c r="M160" s="111">
        <f>F160/V160*60</f>
        <v>2946.6766243465381</v>
      </c>
      <c r="N160" s="112">
        <f>M160/L160</f>
        <v>736.66915608663453</v>
      </c>
      <c r="O160" s="114">
        <f>L160-I160</f>
        <v>0</v>
      </c>
      <c r="P160" s="115">
        <f>N160-K160</f>
        <v>-88.33084391336547</v>
      </c>
      <c r="Q160" s="116">
        <f>N160/K160</f>
        <v>0.89293231040804188</v>
      </c>
      <c r="R160" s="309"/>
      <c r="S160" s="47">
        <v>0.77500000000000002</v>
      </c>
      <c r="T160" s="48">
        <v>0.79049768518518515</v>
      </c>
      <c r="U160" s="117">
        <v>4.6166666666666956</v>
      </c>
      <c r="V160" s="118">
        <v>22.316666666666585</v>
      </c>
      <c r="W160" s="119"/>
      <c r="X160" s="123"/>
      <c r="Y160" s="300"/>
      <c r="Z160" s="301"/>
      <c r="AA160" s="124">
        <f>M160-J160</f>
        <v>-353.32337565346188</v>
      </c>
      <c r="AB160" s="116">
        <f>M160/J160</f>
        <v>0.89293231040804188</v>
      </c>
      <c r="AC160" s="314"/>
    </row>
    <row r="161" spans="1:29" ht="15.75" customHeight="1">
      <c r="A161" s="317"/>
      <c r="B161" s="106" t="s">
        <v>118</v>
      </c>
      <c r="C161" s="298" t="s">
        <v>155</v>
      </c>
      <c r="D161" s="299"/>
      <c r="E161" s="107">
        <v>16.66</v>
      </c>
      <c r="F161" s="108">
        <v>8788</v>
      </c>
      <c r="G161" s="109">
        <f t="shared" si="41"/>
        <v>146408.07999999999</v>
      </c>
      <c r="H161" s="26"/>
      <c r="I161" s="110">
        <v>4</v>
      </c>
      <c r="J161" s="111">
        <v>3300</v>
      </c>
      <c r="K161" s="112">
        <f t="shared" si="42"/>
        <v>825</v>
      </c>
      <c r="L161" s="113">
        <v>4</v>
      </c>
      <c r="M161" s="111">
        <f>F161/V161*60</f>
        <v>2941.5899581589952</v>
      </c>
      <c r="N161" s="112">
        <f>M161/L161</f>
        <v>735.39748953974879</v>
      </c>
      <c r="O161" s="114">
        <f>L161-I161</f>
        <v>0</v>
      </c>
      <c r="P161" s="115">
        <f>N161-K161</f>
        <v>-89.60251046025121</v>
      </c>
      <c r="Q161" s="116">
        <f>N161/K161</f>
        <v>0.89139089641181668</v>
      </c>
      <c r="R161" s="309"/>
      <c r="S161" s="47">
        <v>0.79374999999999996</v>
      </c>
      <c r="T161" s="48">
        <v>0.91822916666666665</v>
      </c>
      <c r="U161" s="117">
        <v>4.6833333333333194</v>
      </c>
      <c r="V161" s="118">
        <v>179.25000000000006</v>
      </c>
      <c r="W161" s="119"/>
      <c r="X161" s="123"/>
      <c r="Y161" s="300"/>
      <c r="Z161" s="301"/>
      <c r="AA161" s="124">
        <f>M161-J161</f>
        <v>-358.41004184100484</v>
      </c>
      <c r="AB161" s="116">
        <f>M161/J161</f>
        <v>0.89139089641181668</v>
      </c>
      <c r="AC161" s="314"/>
    </row>
    <row r="162" spans="1:29" ht="15.75" customHeight="1">
      <c r="A162" s="317"/>
      <c r="B162" s="106"/>
      <c r="C162" s="298"/>
      <c r="D162" s="299"/>
      <c r="E162" s="107"/>
      <c r="F162" s="108"/>
      <c r="G162" s="109"/>
      <c r="H162" s="13"/>
      <c r="I162" s="110"/>
      <c r="J162" s="111"/>
      <c r="K162" s="112"/>
      <c r="L162" s="126"/>
      <c r="M162" s="111"/>
      <c r="N162" s="112"/>
      <c r="O162" s="114"/>
      <c r="P162" s="115"/>
      <c r="Q162" s="116"/>
      <c r="R162" s="309"/>
      <c r="S162" s="47"/>
      <c r="T162" s="48"/>
      <c r="U162" s="117"/>
      <c r="V162" s="118"/>
      <c r="W162" s="119"/>
      <c r="X162" s="123"/>
      <c r="Y162" s="300"/>
      <c r="Z162" s="301"/>
      <c r="AA162" s="124"/>
      <c r="AB162" s="116"/>
      <c r="AC162" s="314"/>
    </row>
    <row r="163" spans="1:29" ht="15.75" customHeight="1">
      <c r="A163" s="317"/>
      <c r="B163" s="106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123"/>
      <c r="Y163" s="300"/>
      <c r="Z163" s="301"/>
      <c r="AA163" s="124"/>
      <c r="AB163" s="116"/>
      <c r="AC163" s="314"/>
    </row>
    <row r="164" spans="1:29" ht="15.75" customHeight="1">
      <c r="A164" s="317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24"/>
      <c r="AB164" s="116"/>
      <c r="AC164" s="314"/>
    </row>
    <row r="165" spans="1:29" ht="15.75" customHeight="1">
      <c r="A165" s="317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24"/>
      <c r="AB165" s="116"/>
      <c r="AC165" s="314"/>
    </row>
    <row r="166" spans="1:29" ht="15.75" customHeight="1">
      <c r="A166" s="317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19"/>
      <c r="X166" s="123"/>
      <c r="Y166" s="300"/>
      <c r="Z166" s="301"/>
      <c r="AA166" s="124"/>
      <c r="AB166" s="116"/>
      <c r="AC166" s="314"/>
    </row>
    <row r="167" spans="1:29" ht="15.75" customHeight="1">
      <c r="A167" s="317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19"/>
      <c r="X167" s="123"/>
      <c r="Y167" s="300"/>
      <c r="Z167" s="301"/>
      <c r="AA167" s="124"/>
      <c r="AB167" s="116"/>
      <c r="AC167" s="314"/>
    </row>
    <row r="168" spans="1:29" ht="15.75" customHeight="1">
      <c r="A168" s="317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24"/>
      <c r="AB168" s="116"/>
      <c r="AC168" s="314"/>
    </row>
    <row r="169" spans="1:29" ht="15.75" customHeight="1">
      <c r="A169" s="317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24"/>
      <c r="AB169" s="116"/>
      <c r="AC169" s="314"/>
    </row>
    <row r="170" spans="1:29" ht="15.75" customHeight="1">
      <c r="A170" s="317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24"/>
      <c r="AB170" s="116"/>
      <c r="AC170" s="314"/>
    </row>
    <row r="171" spans="1:29" ht="15.75" customHeight="1">
      <c r="A171" s="317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34"/>
      <c r="X171" s="135"/>
      <c r="Y171" s="300"/>
      <c r="Z171" s="301"/>
      <c r="AA171" s="124"/>
      <c r="AB171" s="116"/>
      <c r="AC171" s="314"/>
    </row>
    <row r="172" spans="1:29" ht="15.75" customHeight="1">
      <c r="A172" s="317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24"/>
      <c r="AB172" s="116"/>
      <c r="AC172" s="314"/>
    </row>
    <row r="173" spans="1:29" ht="15.75" customHeight="1">
      <c r="A173" s="317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0"/>
      <c r="AB173" s="133"/>
      <c r="AC173" s="314"/>
    </row>
    <row r="174" spans="1:29" ht="15.75" customHeight="1" thickBot="1">
      <c r="A174" s="318"/>
      <c r="B174" s="144" t="s">
        <v>124</v>
      </c>
      <c r="C174" s="295"/>
      <c r="D174" s="295"/>
      <c r="E174" s="145"/>
      <c r="F174" s="105"/>
      <c r="G174" s="146"/>
      <c r="H174" s="75"/>
      <c r="I174" s="147">
        <f t="shared" ref="I174:J174" si="43">AVERAGE(I158:I173)</f>
        <v>4</v>
      </c>
      <c r="J174" s="148">
        <f t="shared" si="43"/>
        <v>3300</v>
      </c>
      <c r="K174" s="149">
        <f t="shared" ref="K174" si="44">J174/I174</f>
        <v>825</v>
      </c>
      <c r="L174" s="147">
        <f t="shared" ref="L174:M174" si="45">AVERAGE(L158:L173)</f>
        <v>4</v>
      </c>
      <c r="M174" s="148">
        <f t="shared" si="45"/>
        <v>2943.962507830277</v>
      </c>
      <c r="N174" s="149">
        <f>M174/L174</f>
        <v>735.99062695756925</v>
      </c>
      <c r="O174" s="150">
        <f>L174-I174</f>
        <v>0</v>
      </c>
      <c r="P174" s="151">
        <f>N174-K174</f>
        <v>-89.009373042430752</v>
      </c>
      <c r="Q174" s="152">
        <f>N174/K174</f>
        <v>0.8921098508576597</v>
      </c>
      <c r="R174" s="310"/>
      <c r="S174" s="153">
        <f>S158</f>
        <v>0.70833333333333337</v>
      </c>
      <c r="T174" s="154">
        <f>INDEX(T158:T173,COUNTA(T158:T173))</f>
        <v>0.91822916666666665</v>
      </c>
      <c r="U174" s="155"/>
      <c r="V174" s="181"/>
      <c r="W174" s="105"/>
      <c r="X174" s="75"/>
      <c r="Y174" s="296"/>
      <c r="Z174" s="297"/>
      <c r="AA174" s="183">
        <f>M174-J174</f>
        <v>-356.03749216972301</v>
      </c>
      <c r="AB174" s="152">
        <f>M174/J174</f>
        <v>0.8921098508576597</v>
      </c>
      <c r="AC174" s="315"/>
    </row>
    <row r="175" spans="1:29" ht="15.75" customHeight="1">
      <c r="A175" s="302" t="s">
        <v>156</v>
      </c>
      <c r="B175" s="120" t="s">
        <v>118</v>
      </c>
      <c r="C175" s="306" t="s">
        <v>157</v>
      </c>
      <c r="D175" s="307"/>
      <c r="E175" s="162">
        <v>14.03</v>
      </c>
      <c r="F175" s="103">
        <v>1473</v>
      </c>
      <c r="G175" s="163">
        <f t="shared" ref="G175:G178" si="46">E175*F175</f>
        <v>20666.189999999999</v>
      </c>
      <c r="H175" s="164">
        <v>2</v>
      </c>
      <c r="I175" s="165">
        <v>3</v>
      </c>
      <c r="J175" s="166">
        <v>3000</v>
      </c>
      <c r="K175" s="167">
        <f>J175/I175</f>
        <v>1000</v>
      </c>
      <c r="L175" s="168">
        <v>3</v>
      </c>
      <c r="M175" s="166">
        <f>F175/V175*60</f>
        <v>2680.8897876643086</v>
      </c>
      <c r="N175" s="167">
        <f>M175/L175</f>
        <v>893.62992922143621</v>
      </c>
      <c r="O175" s="169">
        <f>L175-I175</f>
        <v>0</v>
      </c>
      <c r="P175" s="170">
        <f>N175-K175</f>
        <v>-106.37007077856379</v>
      </c>
      <c r="Q175" s="171">
        <f>N175/K175</f>
        <v>0.89362992922143625</v>
      </c>
      <c r="R175" s="308">
        <f>Q191</f>
        <v>0.88501966766824758</v>
      </c>
      <c r="S175" s="172">
        <v>0.70835648148148145</v>
      </c>
      <c r="T175" s="173">
        <v>0.73124999999999996</v>
      </c>
      <c r="U175" s="174"/>
      <c r="V175" s="175">
        <v>32.966666666666654</v>
      </c>
      <c r="W175" s="176"/>
      <c r="X175" s="177"/>
      <c r="Y175" s="311"/>
      <c r="Z175" s="312"/>
      <c r="AA175" s="121">
        <f>M175-J175</f>
        <v>-319.11021233569136</v>
      </c>
      <c r="AB175" s="171">
        <f>M175/J175</f>
        <v>0.89362992922143625</v>
      </c>
      <c r="AC175" s="313">
        <f>AB191</f>
        <v>0.88501966766824769</v>
      </c>
    </row>
    <row r="176" spans="1:29" ht="15.75" customHeight="1">
      <c r="A176" s="303"/>
      <c r="B176" s="106" t="s">
        <v>118</v>
      </c>
      <c r="C176" s="298" t="s">
        <v>158</v>
      </c>
      <c r="D176" s="299"/>
      <c r="E176" s="107">
        <v>18.18</v>
      </c>
      <c r="F176" s="108">
        <v>2064</v>
      </c>
      <c r="G176" s="109">
        <f t="shared" si="46"/>
        <v>37523.519999999997</v>
      </c>
      <c r="H176" s="26"/>
      <c r="I176" s="110">
        <v>4</v>
      </c>
      <c r="J176" s="111">
        <v>3000</v>
      </c>
      <c r="K176" s="112">
        <f t="shared" si="42"/>
        <v>750</v>
      </c>
      <c r="L176" s="113">
        <v>4</v>
      </c>
      <c r="M176" s="111">
        <f>F176/V176*60</f>
        <v>2676.657060518733</v>
      </c>
      <c r="N176" s="112">
        <f>M176/L176</f>
        <v>669.16426512968326</v>
      </c>
      <c r="O176" s="114">
        <f>L176-I176</f>
        <v>0</v>
      </c>
      <c r="P176" s="115">
        <f>N176-K176</f>
        <v>-80.835734870316742</v>
      </c>
      <c r="Q176" s="116">
        <f>N176/K176</f>
        <v>0.89221902017291099</v>
      </c>
      <c r="R176" s="309"/>
      <c r="S176" s="47">
        <v>0.7416666666666667</v>
      </c>
      <c r="T176" s="48">
        <v>0.77379629629629632</v>
      </c>
      <c r="U176" s="117">
        <v>15.000000000000107</v>
      </c>
      <c r="V176" s="118">
        <v>46.266666666666652</v>
      </c>
      <c r="W176" s="119"/>
      <c r="X176" s="123"/>
      <c r="Y176" s="300"/>
      <c r="Z176" s="301"/>
      <c r="AA176" s="124">
        <f>M176-J176</f>
        <v>-323.34293948126697</v>
      </c>
      <c r="AB176" s="116">
        <f>M176/J176</f>
        <v>0.89221902017291099</v>
      </c>
      <c r="AC176" s="314"/>
    </row>
    <row r="177" spans="1:29" ht="15.75" customHeight="1">
      <c r="A177" s="303"/>
      <c r="B177" s="106" t="s">
        <v>118</v>
      </c>
      <c r="C177" s="298" t="s">
        <v>159</v>
      </c>
      <c r="D177" s="299"/>
      <c r="E177" s="107">
        <v>14.28</v>
      </c>
      <c r="F177" s="108">
        <v>5736</v>
      </c>
      <c r="G177" s="109">
        <f t="shared" si="46"/>
        <v>81910.080000000002</v>
      </c>
      <c r="H177" s="26">
        <v>2</v>
      </c>
      <c r="I177" s="110">
        <v>3</v>
      </c>
      <c r="J177" s="111">
        <v>3600</v>
      </c>
      <c r="K177" s="112">
        <f t="shared" si="42"/>
        <v>1200</v>
      </c>
      <c r="L177" s="113">
        <v>3</v>
      </c>
      <c r="M177" s="111">
        <f>F177/V177*60</f>
        <v>3113.161465400271</v>
      </c>
      <c r="N177" s="112">
        <f>M177/L177</f>
        <v>1037.7204884667569</v>
      </c>
      <c r="O177" s="114">
        <f>L177-I177</f>
        <v>0</v>
      </c>
      <c r="P177" s="115">
        <f>N177-K177</f>
        <v>-162.27951153324307</v>
      </c>
      <c r="Q177" s="116">
        <f>N177/K177</f>
        <v>0.86476707372229744</v>
      </c>
      <c r="R177" s="309"/>
      <c r="S177" s="47">
        <v>0.78434027777777782</v>
      </c>
      <c r="T177" s="48">
        <v>0.86111111111111116</v>
      </c>
      <c r="U177" s="117">
        <v>15.183333333333362</v>
      </c>
      <c r="V177" s="118">
        <v>110.55000000000001</v>
      </c>
      <c r="W177" s="119">
        <v>0.86111111111111116</v>
      </c>
      <c r="X177" s="123">
        <v>0.91479166666666667</v>
      </c>
      <c r="Y177" s="300"/>
      <c r="Z177" s="301"/>
      <c r="AA177" s="124">
        <f>M177-J177</f>
        <v>-486.83853459972897</v>
      </c>
      <c r="AB177" s="116">
        <f>M177/J177</f>
        <v>0.86476707372229755</v>
      </c>
      <c r="AC177" s="314"/>
    </row>
    <row r="178" spans="1:29" ht="15.75" customHeight="1">
      <c r="A178" s="303"/>
      <c r="B178" s="106" t="s">
        <v>118</v>
      </c>
      <c r="C178" s="298" t="s">
        <v>157</v>
      </c>
      <c r="D178" s="299"/>
      <c r="E178" s="107">
        <v>14.03</v>
      </c>
      <c r="F178" s="108">
        <v>6956</v>
      </c>
      <c r="G178" s="109">
        <f t="shared" si="46"/>
        <v>97592.68</v>
      </c>
      <c r="H178" s="26"/>
      <c r="I178" s="110">
        <v>3</v>
      </c>
      <c r="J178" s="111">
        <v>3000</v>
      </c>
      <c r="K178" s="112">
        <f t="shared" si="42"/>
        <v>1000</v>
      </c>
      <c r="L178" s="113">
        <v>3</v>
      </c>
      <c r="M178" s="111">
        <f>F178/V178*60</f>
        <v>2680.539499036608</v>
      </c>
      <c r="N178" s="112">
        <f>M178/L178</f>
        <v>893.51316634553598</v>
      </c>
      <c r="O178" s="114">
        <f>L178-I178</f>
        <v>0</v>
      </c>
      <c r="P178" s="115">
        <f>N178-K178</f>
        <v>-106.48683365446402</v>
      </c>
      <c r="Q178" s="116">
        <f>N178/K178</f>
        <v>0.89351316634553601</v>
      </c>
      <c r="R178" s="309"/>
      <c r="S178" s="47">
        <v>0.91479166666666667</v>
      </c>
      <c r="T178" s="48">
        <v>1.0229166666666667</v>
      </c>
      <c r="U178" s="117">
        <v>77.299999999999926</v>
      </c>
      <c r="V178" s="118">
        <v>155.70000000000005</v>
      </c>
      <c r="W178" s="119"/>
      <c r="X178" s="123"/>
      <c r="Y178" s="300"/>
      <c r="Z178" s="301"/>
      <c r="AA178" s="124">
        <f>M178-J178</f>
        <v>-319.46050096339195</v>
      </c>
      <c r="AB178" s="116">
        <f>M178/J178</f>
        <v>0.89351316634553601</v>
      </c>
      <c r="AC178" s="314"/>
    </row>
    <row r="179" spans="1:29" ht="15.75" customHeight="1">
      <c r="A179" s="304"/>
      <c r="B179" s="106"/>
      <c r="C179" s="298"/>
      <c r="D179" s="299"/>
      <c r="E179" s="107"/>
      <c r="F179" s="108"/>
      <c r="G179" s="109"/>
      <c r="H179" s="13"/>
      <c r="I179" s="110"/>
      <c r="J179" s="111"/>
      <c r="K179" s="112"/>
      <c r="L179" s="126"/>
      <c r="M179" s="111"/>
      <c r="N179" s="112"/>
      <c r="O179" s="114"/>
      <c r="P179" s="115"/>
      <c r="Q179" s="116"/>
      <c r="R179" s="309"/>
      <c r="S179" s="47"/>
      <c r="T179" s="48"/>
      <c r="U179" s="117"/>
      <c r="V179" s="118"/>
      <c r="W179" s="119"/>
      <c r="X179" s="123"/>
      <c r="Y179" s="300"/>
      <c r="Z179" s="301"/>
      <c r="AA179" s="124"/>
      <c r="AB179" s="116"/>
      <c r="AC179" s="314"/>
    </row>
    <row r="180" spans="1:29" ht="15.75" customHeight="1">
      <c r="A180" s="304"/>
      <c r="B180" s="106"/>
      <c r="C180" s="298"/>
      <c r="D180" s="299"/>
      <c r="E180" s="107"/>
      <c r="F180" s="108"/>
      <c r="G180" s="129"/>
      <c r="H180" s="130"/>
      <c r="I180" s="110"/>
      <c r="J180" s="111"/>
      <c r="K180" s="112"/>
      <c r="L180" s="113"/>
      <c r="M180" s="111"/>
      <c r="N180" s="112"/>
      <c r="O180" s="114"/>
      <c r="P180" s="115"/>
      <c r="Q180" s="116"/>
      <c r="R180" s="309"/>
      <c r="S180" s="47"/>
      <c r="T180" s="48"/>
      <c r="U180" s="117"/>
      <c r="V180" s="118"/>
      <c r="W180" s="119"/>
      <c r="X180" s="123"/>
      <c r="Y180" s="300"/>
      <c r="Z180" s="301"/>
      <c r="AA180" s="124"/>
      <c r="AB180" s="116"/>
      <c r="AC180" s="314"/>
    </row>
    <row r="181" spans="1:29" ht="15.75" customHeight="1">
      <c r="A181" s="304"/>
      <c r="B181" s="106"/>
      <c r="C181" s="298"/>
      <c r="D181" s="299"/>
      <c r="E181" s="107"/>
      <c r="F181" s="108"/>
      <c r="G181" s="129"/>
      <c r="H181" s="68"/>
      <c r="I181" s="110"/>
      <c r="J181" s="111"/>
      <c r="K181" s="112"/>
      <c r="L181" s="126"/>
      <c r="M181" s="111"/>
      <c r="N181" s="112"/>
      <c r="O181" s="131"/>
      <c r="P181" s="132"/>
      <c r="Q181" s="133"/>
      <c r="R181" s="309"/>
      <c r="S181" s="47"/>
      <c r="T181" s="48"/>
      <c r="U181" s="117"/>
      <c r="V181" s="118"/>
      <c r="W181" s="119"/>
      <c r="X181" s="123"/>
      <c r="Y181" s="300"/>
      <c r="Z181" s="301"/>
      <c r="AA181" s="124"/>
      <c r="AB181" s="116"/>
      <c r="AC181" s="314"/>
    </row>
    <row r="182" spans="1:29" ht="15.75" customHeight="1">
      <c r="A182" s="304"/>
      <c r="B182" s="106"/>
      <c r="C182" s="298"/>
      <c r="D182" s="299"/>
      <c r="E182" s="107"/>
      <c r="F182" s="108"/>
      <c r="G182" s="129"/>
      <c r="H182" s="68"/>
      <c r="I182" s="110"/>
      <c r="J182" s="111"/>
      <c r="K182" s="112"/>
      <c r="L182" s="126"/>
      <c r="M182" s="111"/>
      <c r="N182" s="112"/>
      <c r="O182" s="131"/>
      <c r="P182" s="132"/>
      <c r="Q182" s="133"/>
      <c r="R182" s="309"/>
      <c r="S182" s="47"/>
      <c r="T182" s="48"/>
      <c r="U182" s="117"/>
      <c r="V182" s="118"/>
      <c r="W182" s="119"/>
      <c r="X182" s="123"/>
      <c r="Y182" s="300"/>
      <c r="Z182" s="301"/>
      <c r="AA182" s="124"/>
      <c r="AB182" s="116"/>
      <c r="AC182" s="314"/>
    </row>
    <row r="183" spans="1:29" ht="15.75" customHeight="1">
      <c r="A183" s="304"/>
      <c r="B183" s="106"/>
      <c r="C183" s="298"/>
      <c r="D183" s="299"/>
      <c r="E183" s="107"/>
      <c r="F183" s="108"/>
      <c r="G183" s="129"/>
      <c r="H183" s="68"/>
      <c r="I183" s="110"/>
      <c r="J183" s="111"/>
      <c r="K183" s="112"/>
      <c r="L183" s="126"/>
      <c r="M183" s="111"/>
      <c r="N183" s="112"/>
      <c r="O183" s="131"/>
      <c r="P183" s="132"/>
      <c r="Q183" s="133"/>
      <c r="R183" s="309"/>
      <c r="S183" s="47"/>
      <c r="T183" s="48"/>
      <c r="U183" s="117"/>
      <c r="V183" s="118"/>
      <c r="W183" s="119"/>
      <c r="X183" s="123"/>
      <c r="Y183" s="300"/>
      <c r="Z183" s="301"/>
      <c r="AA183" s="124"/>
      <c r="AB183" s="116"/>
      <c r="AC183" s="314"/>
    </row>
    <row r="184" spans="1:29" ht="15.75" customHeight="1">
      <c r="A184" s="304"/>
      <c r="B184" s="106"/>
      <c r="C184" s="298"/>
      <c r="D184" s="299"/>
      <c r="E184" s="107"/>
      <c r="F184" s="108"/>
      <c r="G184" s="129"/>
      <c r="H184" s="68"/>
      <c r="I184" s="110"/>
      <c r="J184" s="111"/>
      <c r="K184" s="112"/>
      <c r="L184" s="126"/>
      <c r="M184" s="111"/>
      <c r="N184" s="112"/>
      <c r="O184" s="131"/>
      <c r="P184" s="132"/>
      <c r="Q184" s="133"/>
      <c r="R184" s="309"/>
      <c r="S184" s="47"/>
      <c r="T184" s="48"/>
      <c r="U184" s="117"/>
      <c r="V184" s="118"/>
      <c r="W184" s="119"/>
      <c r="X184" s="123"/>
      <c r="Y184" s="300"/>
      <c r="Z184" s="301"/>
      <c r="AA184" s="124"/>
      <c r="AB184" s="116"/>
      <c r="AC184" s="314"/>
    </row>
    <row r="185" spans="1:29" ht="15.75" customHeight="1">
      <c r="A185" s="304"/>
      <c r="B185" s="106"/>
      <c r="C185" s="298"/>
      <c r="D185" s="299"/>
      <c r="E185" s="107"/>
      <c r="F185" s="108"/>
      <c r="G185" s="129"/>
      <c r="H185" s="68"/>
      <c r="I185" s="110"/>
      <c r="J185" s="111"/>
      <c r="K185" s="112"/>
      <c r="L185" s="126"/>
      <c r="M185" s="111"/>
      <c r="N185" s="112"/>
      <c r="O185" s="131"/>
      <c r="P185" s="132"/>
      <c r="Q185" s="133"/>
      <c r="R185" s="309"/>
      <c r="S185" s="47"/>
      <c r="T185" s="48"/>
      <c r="U185" s="117"/>
      <c r="V185" s="118"/>
      <c r="W185" s="134"/>
      <c r="X185" s="135"/>
      <c r="Y185" s="300"/>
      <c r="Z185" s="301"/>
      <c r="AA185" s="124"/>
      <c r="AB185" s="116"/>
      <c r="AC185" s="314"/>
    </row>
    <row r="186" spans="1:29" ht="15.75" customHeight="1">
      <c r="A186" s="304"/>
      <c r="B186" s="106"/>
      <c r="C186" s="298"/>
      <c r="D186" s="299"/>
      <c r="E186" s="107"/>
      <c r="F186" s="108"/>
      <c r="G186" s="129"/>
      <c r="H186" s="68"/>
      <c r="I186" s="110"/>
      <c r="J186" s="111"/>
      <c r="K186" s="112"/>
      <c r="L186" s="126"/>
      <c r="M186" s="111"/>
      <c r="N186" s="112"/>
      <c r="O186" s="131"/>
      <c r="P186" s="132"/>
      <c r="Q186" s="133"/>
      <c r="R186" s="309"/>
      <c r="S186" s="47"/>
      <c r="T186" s="48"/>
      <c r="U186" s="117"/>
      <c r="V186" s="118"/>
      <c r="W186" s="134"/>
      <c r="X186" s="135"/>
      <c r="Y186" s="300"/>
      <c r="Z186" s="301"/>
      <c r="AA186" s="124"/>
      <c r="AB186" s="116"/>
      <c r="AC186" s="314"/>
    </row>
    <row r="187" spans="1:29" ht="15.75" customHeight="1">
      <c r="A187" s="304"/>
      <c r="B187" s="106"/>
      <c r="C187" s="298"/>
      <c r="D187" s="299"/>
      <c r="E187" s="107"/>
      <c r="F187" s="108"/>
      <c r="G187" s="129"/>
      <c r="H187" s="68"/>
      <c r="I187" s="110"/>
      <c r="J187" s="111"/>
      <c r="K187" s="112"/>
      <c r="L187" s="126"/>
      <c r="M187" s="111"/>
      <c r="N187" s="112"/>
      <c r="O187" s="131"/>
      <c r="P187" s="132"/>
      <c r="Q187" s="133"/>
      <c r="R187" s="309"/>
      <c r="S187" s="47"/>
      <c r="T187" s="48"/>
      <c r="U187" s="117"/>
      <c r="V187" s="118"/>
      <c r="W187" s="134"/>
      <c r="X187" s="135"/>
      <c r="Y187" s="300"/>
      <c r="Z187" s="301"/>
      <c r="AA187" s="124"/>
      <c r="AB187" s="116"/>
      <c r="AC187" s="314"/>
    </row>
    <row r="188" spans="1:29" ht="15.75" customHeight="1">
      <c r="A188" s="304"/>
      <c r="B188" s="106"/>
      <c r="C188" s="298"/>
      <c r="D188" s="299"/>
      <c r="E188" s="107"/>
      <c r="F188" s="108"/>
      <c r="G188" s="129"/>
      <c r="H188" s="68"/>
      <c r="I188" s="110"/>
      <c r="J188" s="111"/>
      <c r="K188" s="112"/>
      <c r="L188" s="126"/>
      <c r="M188" s="111"/>
      <c r="N188" s="112"/>
      <c r="O188" s="131"/>
      <c r="P188" s="132"/>
      <c r="Q188" s="133"/>
      <c r="R188" s="309"/>
      <c r="S188" s="47"/>
      <c r="T188" s="48"/>
      <c r="U188" s="117"/>
      <c r="V188" s="118"/>
      <c r="W188" s="134"/>
      <c r="X188" s="135"/>
      <c r="Y188" s="300"/>
      <c r="Z188" s="301"/>
      <c r="AA188" s="124"/>
      <c r="AB188" s="116"/>
      <c r="AC188" s="314"/>
    </row>
    <row r="189" spans="1:29" ht="15.75" customHeight="1">
      <c r="A189" s="304"/>
      <c r="B189" s="106"/>
      <c r="C189" s="298"/>
      <c r="D189" s="299"/>
      <c r="E189" s="107"/>
      <c r="F189" s="108"/>
      <c r="G189" s="129"/>
      <c r="H189" s="68"/>
      <c r="I189" s="110"/>
      <c r="J189" s="111"/>
      <c r="K189" s="112"/>
      <c r="L189" s="126"/>
      <c r="M189" s="111"/>
      <c r="N189" s="112"/>
      <c r="O189" s="131"/>
      <c r="P189" s="132"/>
      <c r="Q189" s="133"/>
      <c r="R189" s="309"/>
      <c r="S189" s="47"/>
      <c r="T189" s="48"/>
      <c r="U189" s="117"/>
      <c r="V189" s="118"/>
      <c r="W189" s="134"/>
      <c r="X189" s="135"/>
      <c r="Y189" s="300"/>
      <c r="Z189" s="301"/>
      <c r="AA189" s="124"/>
      <c r="AB189" s="116"/>
      <c r="AC189" s="314"/>
    </row>
    <row r="190" spans="1:29" ht="15.75" customHeight="1">
      <c r="A190" s="304"/>
      <c r="B190" s="106"/>
      <c r="C190" s="298"/>
      <c r="D190" s="299"/>
      <c r="E190" s="185"/>
      <c r="F190" s="108"/>
      <c r="G190" s="139"/>
      <c r="H190" s="68"/>
      <c r="I190" s="110"/>
      <c r="J190" s="111"/>
      <c r="K190" s="112"/>
      <c r="L190" s="126"/>
      <c r="M190" s="111"/>
      <c r="N190" s="112"/>
      <c r="O190" s="131"/>
      <c r="P190" s="132"/>
      <c r="Q190" s="133"/>
      <c r="R190" s="309"/>
      <c r="S190" s="127"/>
      <c r="T190" s="128"/>
      <c r="U190" s="140"/>
      <c r="V190" s="141"/>
      <c r="W190" s="134"/>
      <c r="X190" s="135"/>
      <c r="Y190" s="300"/>
      <c r="Z190" s="301"/>
      <c r="AA190" s="180"/>
      <c r="AB190" s="133"/>
      <c r="AC190" s="314"/>
    </row>
    <row r="191" spans="1:29" ht="15.75" customHeight="1" thickBot="1">
      <c r="A191" s="305"/>
      <c r="B191" s="144" t="s">
        <v>124</v>
      </c>
      <c r="C191" s="295"/>
      <c r="D191" s="295"/>
      <c r="E191" s="145"/>
      <c r="F191" s="105"/>
      <c r="G191" s="146"/>
      <c r="H191" s="75"/>
      <c r="I191" s="147">
        <f t="shared" ref="I191:J191" si="47">AVERAGE(I175:I190)</f>
        <v>3.25</v>
      </c>
      <c r="J191" s="148">
        <f t="shared" si="47"/>
        <v>3150</v>
      </c>
      <c r="K191" s="149">
        <f t="shared" ref="K191" si="48">J191/I191</f>
        <v>969.23076923076928</v>
      </c>
      <c r="L191" s="147">
        <f t="shared" ref="L191:M191" si="49">AVERAGE(L175:L190)</f>
        <v>3.25</v>
      </c>
      <c r="M191" s="148">
        <f t="shared" si="49"/>
        <v>2787.8119531549801</v>
      </c>
      <c r="N191" s="149">
        <f t="shared" ref="N191:N197" si="50">M191/L191</f>
        <v>857.7882932784554</v>
      </c>
      <c r="O191" s="150">
        <f t="shared" ref="O191:O197" si="51">L191-I191</f>
        <v>0</v>
      </c>
      <c r="P191" s="151">
        <f t="shared" ref="P191:P197" si="52">N191-K191</f>
        <v>-111.44247595231388</v>
      </c>
      <c r="Q191" s="152">
        <f t="shared" ref="Q191:Q197" si="53">N191/K191</f>
        <v>0.88501966766824758</v>
      </c>
      <c r="R191" s="310"/>
      <c r="S191" s="153">
        <f>S175</f>
        <v>0.70835648148148145</v>
      </c>
      <c r="T191" s="154">
        <f>INDEX(T175:T190,COUNTA(T175:T190))</f>
        <v>1.0229166666666667</v>
      </c>
      <c r="U191" s="155"/>
      <c r="V191" s="181"/>
      <c r="W191" s="105"/>
      <c r="X191" s="75"/>
      <c r="Y191" s="296"/>
      <c r="Z191" s="297"/>
      <c r="AA191" s="183">
        <f t="shared" ref="AA191:AA197" si="54">M191-J191</f>
        <v>-362.18804684501993</v>
      </c>
      <c r="AB191" s="152">
        <f t="shared" ref="AB191:AB197" si="55">M191/J191</f>
        <v>0.88501966766824769</v>
      </c>
      <c r="AC191" s="315"/>
    </row>
    <row r="192" spans="1:29" ht="15.75" customHeight="1">
      <c r="A192" s="316" t="s">
        <v>160</v>
      </c>
      <c r="B192" s="120" t="s">
        <v>118</v>
      </c>
      <c r="C192" s="306" t="s">
        <v>164</v>
      </c>
      <c r="D192" s="307"/>
      <c r="E192" s="162">
        <v>18.18</v>
      </c>
      <c r="F192" s="103">
        <v>1132</v>
      </c>
      <c r="G192" s="163">
        <f t="shared" ref="G192:G197" si="56">E192*F192</f>
        <v>20579.759999999998</v>
      </c>
      <c r="H192" s="164">
        <v>2</v>
      </c>
      <c r="I192" s="165">
        <v>3</v>
      </c>
      <c r="J192" s="166">
        <v>3600</v>
      </c>
      <c r="K192" s="167">
        <f>J192/I192</f>
        <v>1200</v>
      </c>
      <c r="L192" s="168">
        <v>3</v>
      </c>
      <c r="M192" s="166">
        <f t="shared" ref="M192:M197" si="57">F192/V192*60</f>
        <v>3115.596330275222</v>
      </c>
      <c r="N192" s="167">
        <f t="shared" si="50"/>
        <v>1038.5321100917406</v>
      </c>
      <c r="O192" s="169">
        <f t="shared" si="51"/>
        <v>0</v>
      </c>
      <c r="P192" s="170">
        <f t="shared" si="52"/>
        <v>-161.46788990825939</v>
      </c>
      <c r="Q192" s="171">
        <f t="shared" si="53"/>
        <v>0.86544342507645056</v>
      </c>
      <c r="R192" s="308">
        <f>Q208</f>
        <v>0.87115577444296222</v>
      </c>
      <c r="S192" s="172">
        <v>0.70847222222222217</v>
      </c>
      <c r="T192" s="173">
        <v>0.72361111111111109</v>
      </c>
      <c r="U192" s="174"/>
      <c r="V192" s="175">
        <v>21.80000000000005</v>
      </c>
      <c r="W192" s="173"/>
      <c r="X192" s="184"/>
      <c r="Y192" s="311"/>
      <c r="Z192" s="312"/>
      <c r="AA192" s="186">
        <f t="shared" si="54"/>
        <v>-484.40366972477796</v>
      </c>
      <c r="AB192" s="171">
        <f t="shared" si="55"/>
        <v>0.86544342507645056</v>
      </c>
      <c r="AC192" s="313">
        <f>AB208</f>
        <v>0.87115577444296233</v>
      </c>
    </row>
    <row r="193" spans="1:29" ht="15.75" customHeight="1">
      <c r="A193" s="317"/>
      <c r="B193" s="106" t="s">
        <v>118</v>
      </c>
      <c r="C193" s="298" t="s">
        <v>161</v>
      </c>
      <c r="D193" s="299"/>
      <c r="E193" s="107">
        <v>18.18</v>
      </c>
      <c r="F193" s="108">
        <v>1577</v>
      </c>
      <c r="G193" s="109">
        <f t="shared" si="56"/>
        <v>28669.86</v>
      </c>
      <c r="H193" s="26"/>
      <c r="I193" s="110">
        <v>3</v>
      </c>
      <c r="J193" s="111">
        <v>3600</v>
      </c>
      <c r="K193" s="112">
        <f t="shared" si="42"/>
        <v>1200</v>
      </c>
      <c r="L193" s="113">
        <v>3</v>
      </c>
      <c r="M193" s="111">
        <f t="shared" si="57"/>
        <v>3114.2073505211183</v>
      </c>
      <c r="N193" s="112">
        <f t="shared" si="50"/>
        <v>1038.0691168403728</v>
      </c>
      <c r="O193" s="114">
        <f t="shared" si="51"/>
        <v>0</v>
      </c>
      <c r="P193" s="115">
        <f t="shared" si="52"/>
        <v>-161.93088315962723</v>
      </c>
      <c r="Q193" s="116">
        <f t="shared" si="53"/>
        <v>0.86505759736697729</v>
      </c>
      <c r="R193" s="309"/>
      <c r="S193" s="47">
        <v>0.73402777777777772</v>
      </c>
      <c r="T193" s="48">
        <v>0.75512731481481477</v>
      </c>
      <c r="U193" s="117">
        <v>14.999999999999947</v>
      </c>
      <c r="V193" s="118">
        <v>30.38333333333334</v>
      </c>
      <c r="W193" s="119"/>
      <c r="X193" s="13"/>
      <c r="Y193" s="300"/>
      <c r="Z193" s="301"/>
      <c r="AA193" s="187">
        <f t="shared" si="54"/>
        <v>-485.79264947888169</v>
      </c>
      <c r="AB193" s="116">
        <f t="shared" si="55"/>
        <v>0.86505759736697729</v>
      </c>
      <c r="AC193" s="314"/>
    </row>
    <row r="194" spans="1:29" ht="15.75" customHeight="1">
      <c r="A194" s="317"/>
      <c r="B194" s="106" t="s">
        <v>118</v>
      </c>
      <c r="C194" s="298" t="s">
        <v>162</v>
      </c>
      <c r="D194" s="299"/>
      <c r="E194" s="107">
        <v>24.82</v>
      </c>
      <c r="F194" s="108">
        <v>2922</v>
      </c>
      <c r="G194" s="109">
        <f t="shared" si="56"/>
        <v>72524.039999999994</v>
      </c>
      <c r="H194" s="26"/>
      <c r="I194" s="110">
        <v>4</v>
      </c>
      <c r="J194" s="111">
        <v>3300</v>
      </c>
      <c r="K194" s="112">
        <f t="shared" si="42"/>
        <v>825</v>
      </c>
      <c r="L194" s="113">
        <v>4</v>
      </c>
      <c r="M194" s="111">
        <f t="shared" si="57"/>
        <v>2920.3775680177678</v>
      </c>
      <c r="N194" s="112">
        <f t="shared" si="50"/>
        <v>730.09439200444194</v>
      </c>
      <c r="O194" s="114">
        <f t="shared" si="51"/>
        <v>0</v>
      </c>
      <c r="P194" s="115">
        <f t="shared" si="52"/>
        <v>-94.905607995558057</v>
      </c>
      <c r="Q194" s="116">
        <f t="shared" si="53"/>
        <v>0.8849628993993236</v>
      </c>
      <c r="R194" s="309"/>
      <c r="S194" s="47">
        <v>0.76527777777777772</v>
      </c>
      <c r="T194" s="48">
        <v>0.80696759259259254</v>
      </c>
      <c r="U194" s="117">
        <v>14.61666666666666</v>
      </c>
      <c r="V194" s="118">
        <v>60.033333333333339</v>
      </c>
      <c r="W194" s="119"/>
      <c r="X194" s="13"/>
      <c r="Y194" s="300"/>
      <c r="Z194" s="301"/>
      <c r="AA194" s="187">
        <f t="shared" si="54"/>
        <v>-379.62243198223223</v>
      </c>
      <c r="AB194" s="116">
        <f t="shared" si="55"/>
        <v>0.8849628993993236</v>
      </c>
      <c r="AC194" s="314"/>
    </row>
    <row r="195" spans="1:29" ht="15.75" customHeight="1">
      <c r="A195" s="317"/>
      <c r="B195" s="106" t="s">
        <v>118</v>
      </c>
      <c r="C195" s="298" t="s">
        <v>163</v>
      </c>
      <c r="D195" s="299"/>
      <c r="E195" s="107">
        <v>25.03</v>
      </c>
      <c r="F195" s="108">
        <v>2505</v>
      </c>
      <c r="G195" s="109">
        <f t="shared" si="56"/>
        <v>62700.15</v>
      </c>
      <c r="H195" s="26"/>
      <c r="I195" s="110">
        <v>4</v>
      </c>
      <c r="J195" s="111">
        <v>3300</v>
      </c>
      <c r="K195" s="112">
        <f t="shared" si="42"/>
        <v>825</v>
      </c>
      <c r="L195" s="113">
        <v>4</v>
      </c>
      <c r="M195" s="111">
        <f t="shared" si="57"/>
        <v>2917.5024263992232</v>
      </c>
      <c r="N195" s="112">
        <f t="shared" si="50"/>
        <v>729.37560659980579</v>
      </c>
      <c r="O195" s="114">
        <f t="shared" si="51"/>
        <v>0</v>
      </c>
      <c r="P195" s="115">
        <f t="shared" si="52"/>
        <v>-95.624393400194208</v>
      </c>
      <c r="Q195" s="116">
        <f t="shared" si="53"/>
        <v>0.88409164436340093</v>
      </c>
      <c r="R195" s="309"/>
      <c r="S195" s="47">
        <v>0.81769675925925922</v>
      </c>
      <c r="T195" s="48">
        <v>0.85347222222222219</v>
      </c>
      <c r="U195" s="117">
        <v>15.450000000000017</v>
      </c>
      <c r="V195" s="118">
        <v>51.516666666666673</v>
      </c>
      <c r="W195" s="119">
        <v>0.85347222222222219</v>
      </c>
      <c r="X195" s="123">
        <v>0.90763888888888888</v>
      </c>
      <c r="Y195" s="300"/>
      <c r="Z195" s="301"/>
      <c r="AA195" s="187">
        <f t="shared" si="54"/>
        <v>-382.49757360077683</v>
      </c>
      <c r="AB195" s="116">
        <f t="shared" si="55"/>
        <v>0.88409164436340093</v>
      </c>
      <c r="AC195" s="314"/>
    </row>
    <row r="196" spans="1:29" ht="15.75" customHeight="1">
      <c r="A196" s="317"/>
      <c r="B196" s="106" t="s">
        <v>118</v>
      </c>
      <c r="C196" s="298" t="s">
        <v>164</v>
      </c>
      <c r="D196" s="299"/>
      <c r="E196" s="107">
        <v>18.18</v>
      </c>
      <c r="F196" s="108">
        <v>2855</v>
      </c>
      <c r="G196" s="109">
        <f t="shared" si="56"/>
        <v>51903.9</v>
      </c>
      <c r="H196" s="13"/>
      <c r="I196" s="110">
        <v>3</v>
      </c>
      <c r="J196" s="111">
        <v>3600</v>
      </c>
      <c r="K196" s="112">
        <f t="shared" si="42"/>
        <v>1200</v>
      </c>
      <c r="L196" s="126">
        <v>3</v>
      </c>
      <c r="M196" s="111">
        <f t="shared" si="57"/>
        <v>3113.6019388064183</v>
      </c>
      <c r="N196" s="112">
        <f t="shared" si="50"/>
        <v>1037.8673129354727</v>
      </c>
      <c r="O196" s="114">
        <f t="shared" si="51"/>
        <v>0</v>
      </c>
      <c r="P196" s="115">
        <f t="shared" si="52"/>
        <v>-162.13268706452732</v>
      </c>
      <c r="Q196" s="116">
        <f t="shared" si="53"/>
        <v>0.86488942744622721</v>
      </c>
      <c r="R196" s="309"/>
      <c r="S196" s="47">
        <v>0.90763888888888888</v>
      </c>
      <c r="T196" s="48">
        <v>0.94584490740740745</v>
      </c>
      <c r="U196" s="117">
        <v>78.000000000000043</v>
      </c>
      <c r="V196" s="118">
        <v>55.016666666666737</v>
      </c>
      <c r="W196" s="119"/>
      <c r="X196" s="123"/>
      <c r="Y196" s="300"/>
      <c r="Z196" s="301"/>
      <c r="AA196" s="187">
        <f t="shared" si="54"/>
        <v>-486.39806119358173</v>
      </c>
      <c r="AB196" s="116">
        <f t="shared" si="55"/>
        <v>0.86488942744622732</v>
      </c>
      <c r="AC196" s="314"/>
    </row>
    <row r="197" spans="1:29" ht="15.75" customHeight="1">
      <c r="A197" s="317"/>
      <c r="B197" s="106" t="s">
        <v>118</v>
      </c>
      <c r="C197" s="298" t="s">
        <v>159</v>
      </c>
      <c r="D197" s="299"/>
      <c r="E197" s="107">
        <v>14.28</v>
      </c>
      <c r="F197" s="108">
        <v>4941</v>
      </c>
      <c r="G197" s="129">
        <f t="shared" si="56"/>
        <v>70557.48</v>
      </c>
      <c r="H197" s="130"/>
      <c r="I197" s="110">
        <v>3</v>
      </c>
      <c r="J197" s="111">
        <v>3600</v>
      </c>
      <c r="K197" s="112">
        <f t="shared" si="42"/>
        <v>1200</v>
      </c>
      <c r="L197" s="113">
        <v>3</v>
      </c>
      <c r="M197" s="111">
        <f t="shared" si="57"/>
        <v>3112.985649282462</v>
      </c>
      <c r="N197" s="112">
        <f t="shared" si="50"/>
        <v>1037.6618830941541</v>
      </c>
      <c r="O197" s="114">
        <f t="shared" si="51"/>
        <v>0</v>
      </c>
      <c r="P197" s="115">
        <f t="shared" si="52"/>
        <v>-162.33811690584594</v>
      </c>
      <c r="Q197" s="116">
        <f t="shared" si="53"/>
        <v>0.86471823591179509</v>
      </c>
      <c r="R197" s="309"/>
      <c r="S197" s="47">
        <v>0.95625000000000004</v>
      </c>
      <c r="T197" s="48">
        <v>1.0223842592592594</v>
      </c>
      <c r="U197" s="117">
        <v>14.983333333333331</v>
      </c>
      <c r="V197" s="118">
        <v>95.233333333333405</v>
      </c>
      <c r="W197" s="119"/>
      <c r="X197" s="50"/>
      <c r="Y197" s="300"/>
      <c r="Z197" s="301"/>
      <c r="AA197" s="187">
        <f t="shared" si="54"/>
        <v>-487.01435071753804</v>
      </c>
      <c r="AB197" s="116">
        <f t="shared" si="55"/>
        <v>0.86471823591179497</v>
      </c>
      <c r="AC197" s="314"/>
    </row>
    <row r="198" spans="1:29" ht="15.75" customHeight="1">
      <c r="A198" s="317"/>
      <c r="B198" s="106"/>
      <c r="C198" s="298"/>
      <c r="D198" s="299"/>
      <c r="E198" s="107"/>
      <c r="F198" s="108"/>
      <c r="G198" s="129"/>
      <c r="H198" s="68"/>
      <c r="I198" s="110"/>
      <c r="J198" s="111"/>
      <c r="K198" s="112"/>
      <c r="L198" s="126"/>
      <c r="M198" s="111"/>
      <c r="N198" s="112"/>
      <c r="O198" s="131"/>
      <c r="P198" s="132"/>
      <c r="Q198" s="133"/>
      <c r="R198" s="309"/>
      <c r="S198" s="47"/>
      <c r="T198" s="48"/>
      <c r="U198" s="117"/>
      <c r="V198" s="118"/>
      <c r="W198" s="119"/>
      <c r="X198" s="123"/>
      <c r="Y198" s="300"/>
      <c r="Z198" s="301"/>
      <c r="AA198" s="187"/>
      <c r="AB198" s="116"/>
      <c r="AC198" s="314"/>
    </row>
    <row r="199" spans="1:29" ht="15.75" customHeight="1">
      <c r="A199" s="317"/>
      <c r="B199" s="106"/>
      <c r="C199" s="298"/>
      <c r="D199" s="299"/>
      <c r="E199" s="107"/>
      <c r="F199" s="108"/>
      <c r="G199" s="129"/>
      <c r="H199" s="68"/>
      <c r="I199" s="110"/>
      <c r="J199" s="111"/>
      <c r="K199" s="112"/>
      <c r="L199" s="126"/>
      <c r="M199" s="111"/>
      <c r="N199" s="112"/>
      <c r="O199" s="131"/>
      <c r="P199" s="132"/>
      <c r="Q199" s="133"/>
      <c r="R199" s="309"/>
      <c r="S199" s="47"/>
      <c r="T199" s="48"/>
      <c r="U199" s="117"/>
      <c r="V199" s="118"/>
      <c r="W199" s="119"/>
      <c r="X199" s="123"/>
      <c r="Y199" s="300"/>
      <c r="Z199" s="301"/>
      <c r="AA199" s="187"/>
      <c r="AB199" s="116"/>
      <c r="AC199" s="314"/>
    </row>
    <row r="200" spans="1:29" ht="15.75" customHeight="1">
      <c r="A200" s="317"/>
      <c r="B200" s="106"/>
      <c r="C200" s="298"/>
      <c r="D200" s="299"/>
      <c r="E200" s="107"/>
      <c r="F200" s="108"/>
      <c r="G200" s="129"/>
      <c r="H200" s="68"/>
      <c r="I200" s="110"/>
      <c r="J200" s="111"/>
      <c r="K200" s="112"/>
      <c r="L200" s="126"/>
      <c r="M200" s="111"/>
      <c r="N200" s="112"/>
      <c r="O200" s="131"/>
      <c r="P200" s="132"/>
      <c r="Q200" s="133"/>
      <c r="R200" s="309"/>
      <c r="S200" s="47"/>
      <c r="T200" s="48"/>
      <c r="U200" s="117"/>
      <c r="V200" s="118"/>
      <c r="W200" s="134"/>
      <c r="X200" s="135"/>
      <c r="Y200" s="300"/>
      <c r="Z200" s="301"/>
      <c r="AA200" s="187"/>
      <c r="AB200" s="116"/>
      <c r="AC200" s="314"/>
    </row>
    <row r="201" spans="1:29" ht="15.75" customHeight="1">
      <c r="A201" s="317"/>
      <c r="B201" s="106"/>
      <c r="C201" s="298"/>
      <c r="D201" s="299"/>
      <c r="E201" s="107"/>
      <c r="F201" s="108"/>
      <c r="G201" s="129"/>
      <c r="H201" s="68"/>
      <c r="I201" s="110"/>
      <c r="J201" s="111"/>
      <c r="K201" s="112"/>
      <c r="L201" s="126"/>
      <c r="M201" s="111"/>
      <c r="N201" s="112"/>
      <c r="O201" s="131"/>
      <c r="P201" s="132"/>
      <c r="Q201" s="133"/>
      <c r="R201" s="309"/>
      <c r="S201" s="47"/>
      <c r="T201" s="48"/>
      <c r="U201" s="117"/>
      <c r="V201" s="118"/>
      <c r="W201" s="134"/>
      <c r="X201" s="135"/>
      <c r="Y201" s="300"/>
      <c r="Z201" s="301"/>
      <c r="AA201" s="187"/>
      <c r="AB201" s="116"/>
      <c r="AC201" s="314"/>
    </row>
    <row r="202" spans="1:29" ht="15.75" customHeight="1">
      <c r="A202" s="317"/>
      <c r="B202" s="106"/>
      <c r="C202" s="298"/>
      <c r="D202" s="299"/>
      <c r="E202" s="107"/>
      <c r="F202" s="108"/>
      <c r="G202" s="129"/>
      <c r="H202" s="68"/>
      <c r="I202" s="110"/>
      <c r="J202" s="111"/>
      <c r="K202" s="112"/>
      <c r="L202" s="126"/>
      <c r="M202" s="111"/>
      <c r="N202" s="112"/>
      <c r="O202" s="131"/>
      <c r="P202" s="132"/>
      <c r="Q202" s="133"/>
      <c r="R202" s="309"/>
      <c r="S202" s="47"/>
      <c r="T202" s="48"/>
      <c r="U202" s="117"/>
      <c r="V202" s="118"/>
      <c r="W202" s="134"/>
      <c r="X202" s="135"/>
      <c r="Y202" s="300"/>
      <c r="Z202" s="301"/>
      <c r="AA202" s="187"/>
      <c r="AB202" s="116"/>
      <c r="AC202" s="314"/>
    </row>
    <row r="203" spans="1:29" ht="15.75" customHeight="1">
      <c r="A203" s="317"/>
      <c r="B203" s="106"/>
      <c r="C203" s="298"/>
      <c r="D203" s="299"/>
      <c r="E203" s="107"/>
      <c r="F203" s="108"/>
      <c r="G203" s="129"/>
      <c r="H203" s="68"/>
      <c r="I203" s="110"/>
      <c r="J203" s="111"/>
      <c r="K203" s="112"/>
      <c r="L203" s="126"/>
      <c r="M203" s="111"/>
      <c r="N203" s="112"/>
      <c r="O203" s="131"/>
      <c r="P203" s="132"/>
      <c r="Q203" s="133"/>
      <c r="R203" s="309"/>
      <c r="S203" s="47"/>
      <c r="T203" s="48"/>
      <c r="U203" s="117"/>
      <c r="V203" s="118"/>
      <c r="W203" s="134"/>
      <c r="X203" s="135"/>
      <c r="Y203" s="300"/>
      <c r="Z203" s="301"/>
      <c r="AA203" s="187"/>
      <c r="AB203" s="116"/>
      <c r="AC203" s="314"/>
    </row>
    <row r="204" spans="1:29" ht="15.75" customHeight="1">
      <c r="A204" s="317"/>
      <c r="B204" s="106"/>
      <c r="C204" s="298"/>
      <c r="D204" s="299"/>
      <c r="E204" s="107"/>
      <c r="F204" s="108"/>
      <c r="G204" s="129"/>
      <c r="H204" s="68"/>
      <c r="I204" s="110"/>
      <c r="J204" s="111"/>
      <c r="K204" s="112"/>
      <c r="L204" s="126"/>
      <c r="M204" s="111"/>
      <c r="N204" s="112"/>
      <c r="O204" s="131"/>
      <c r="P204" s="132"/>
      <c r="Q204" s="133"/>
      <c r="R204" s="309"/>
      <c r="S204" s="47"/>
      <c r="T204" s="48"/>
      <c r="U204" s="117"/>
      <c r="V204" s="118"/>
      <c r="W204" s="134"/>
      <c r="X204" s="135"/>
      <c r="Y204" s="300"/>
      <c r="Z204" s="301"/>
      <c r="AA204" s="187"/>
      <c r="AB204" s="116"/>
      <c r="AC204" s="314"/>
    </row>
    <row r="205" spans="1:29" ht="15.75" customHeight="1">
      <c r="A205" s="317"/>
      <c r="B205" s="106"/>
      <c r="C205" s="298"/>
      <c r="D205" s="299"/>
      <c r="E205" s="107"/>
      <c r="F205" s="108"/>
      <c r="G205" s="129"/>
      <c r="H205" s="68"/>
      <c r="I205" s="110"/>
      <c r="J205" s="111"/>
      <c r="K205" s="112"/>
      <c r="L205" s="126"/>
      <c r="M205" s="111"/>
      <c r="N205" s="112"/>
      <c r="O205" s="131"/>
      <c r="P205" s="132"/>
      <c r="Q205" s="133"/>
      <c r="R205" s="309"/>
      <c r="S205" s="47"/>
      <c r="T205" s="48"/>
      <c r="U205" s="117"/>
      <c r="V205" s="118"/>
      <c r="W205" s="119"/>
      <c r="X205" s="123"/>
      <c r="Y205" s="300"/>
      <c r="Z205" s="301"/>
      <c r="AA205" s="187"/>
      <c r="AB205" s="116"/>
      <c r="AC205" s="314"/>
    </row>
    <row r="206" spans="1:29" ht="15.75" customHeight="1">
      <c r="A206" s="317"/>
      <c r="B206" s="106"/>
      <c r="C206" s="298"/>
      <c r="D206" s="299"/>
      <c r="E206" s="107"/>
      <c r="F206" s="108"/>
      <c r="G206" s="129"/>
      <c r="H206" s="68"/>
      <c r="I206" s="110"/>
      <c r="J206" s="111"/>
      <c r="K206" s="112"/>
      <c r="L206" s="126"/>
      <c r="M206" s="111"/>
      <c r="N206" s="112"/>
      <c r="O206" s="131"/>
      <c r="P206" s="132"/>
      <c r="Q206" s="133"/>
      <c r="R206" s="309"/>
      <c r="S206" s="47"/>
      <c r="T206" s="48"/>
      <c r="U206" s="117"/>
      <c r="V206" s="118"/>
      <c r="W206" s="134"/>
      <c r="X206" s="135"/>
      <c r="Y206" s="300"/>
      <c r="Z206" s="301"/>
      <c r="AA206" s="187"/>
      <c r="AB206" s="116"/>
      <c r="AC206" s="314"/>
    </row>
    <row r="207" spans="1:29" ht="15.75" customHeight="1">
      <c r="A207" s="317"/>
      <c r="B207" s="106"/>
      <c r="C207" s="298"/>
      <c r="D207" s="299"/>
      <c r="E207" s="185"/>
      <c r="F207" s="108"/>
      <c r="G207" s="139"/>
      <c r="H207" s="68"/>
      <c r="I207" s="110"/>
      <c r="J207" s="111"/>
      <c r="K207" s="112"/>
      <c r="L207" s="126"/>
      <c r="M207" s="111"/>
      <c r="N207" s="112"/>
      <c r="O207" s="131"/>
      <c r="P207" s="132"/>
      <c r="Q207" s="133"/>
      <c r="R207" s="309"/>
      <c r="S207" s="127"/>
      <c r="T207" s="128"/>
      <c r="U207" s="140"/>
      <c r="V207" s="141"/>
      <c r="W207" s="134"/>
      <c r="X207" s="135"/>
      <c r="Y207" s="300"/>
      <c r="Z207" s="301"/>
      <c r="AA207" s="188"/>
      <c r="AB207" s="133"/>
      <c r="AC207" s="314"/>
    </row>
    <row r="208" spans="1:29" ht="15.75" customHeight="1" thickBot="1">
      <c r="A208" s="318"/>
      <c r="B208" s="144" t="s">
        <v>124</v>
      </c>
      <c r="C208" s="295"/>
      <c r="D208" s="295"/>
      <c r="E208" s="145"/>
      <c r="F208" s="182"/>
      <c r="G208" s="146"/>
      <c r="H208" s="75"/>
      <c r="I208" s="147">
        <f t="shared" ref="I208:J208" si="58">AVERAGE(I192:I207)</f>
        <v>3.3333333333333335</v>
      </c>
      <c r="J208" s="148">
        <f t="shared" si="58"/>
        <v>3500</v>
      </c>
      <c r="K208" s="149">
        <f t="shared" ref="K208" si="59">J208/I208</f>
        <v>1050</v>
      </c>
      <c r="L208" s="147">
        <f t="shared" ref="L208:M208" si="60">AVERAGE(L192:L207)</f>
        <v>3.3333333333333335</v>
      </c>
      <c r="M208" s="148">
        <f t="shared" si="60"/>
        <v>3049.0452105503682</v>
      </c>
      <c r="N208" s="149">
        <f>M208/L208</f>
        <v>914.71356316511037</v>
      </c>
      <c r="O208" s="150">
        <f>L208-I208</f>
        <v>0</v>
      </c>
      <c r="P208" s="151">
        <f>N208-K208</f>
        <v>-135.28643683488963</v>
      </c>
      <c r="Q208" s="152">
        <f>N208/K208</f>
        <v>0.87115577444296222</v>
      </c>
      <c r="R208" s="310"/>
      <c r="S208" s="153">
        <f>S192</f>
        <v>0.70847222222222217</v>
      </c>
      <c r="T208" s="154">
        <f>INDEX(T192:T207,COUNTA(T192:T207))</f>
        <v>1.0223842592592594</v>
      </c>
      <c r="U208" s="155"/>
      <c r="V208" s="181"/>
      <c r="W208" s="182"/>
      <c r="X208" s="149"/>
      <c r="Y208" s="296"/>
      <c r="Z208" s="297"/>
      <c r="AA208" s="189">
        <f>M208-J208</f>
        <v>-450.95478944963179</v>
      </c>
      <c r="AB208" s="152">
        <f>M208/J208</f>
        <v>0.87115577444296233</v>
      </c>
      <c r="AC208" s="315"/>
    </row>
    <row r="210" spans="25:26">
      <c r="Y210" s="294" t="s">
        <v>165</v>
      </c>
      <c r="Z210" s="294"/>
    </row>
    <row r="211" spans="25:26">
      <c r="Y211" s="294" t="s">
        <v>166</v>
      </c>
      <c r="Z211" s="294"/>
    </row>
    <row r="212" spans="25:26">
      <c r="Y212" s="294" t="s">
        <v>167</v>
      </c>
      <c r="Z212" s="294"/>
    </row>
    <row r="213" spans="25:26">
      <c r="Y213" s="294" t="s">
        <v>168</v>
      </c>
      <c r="Z213" s="294"/>
    </row>
    <row r="214" spans="25:26">
      <c r="Y214" s="294" t="s">
        <v>169</v>
      </c>
      <c r="Z214" s="294"/>
    </row>
    <row r="215" spans="25:26">
      <c r="Y215" s="294" t="s">
        <v>170</v>
      </c>
      <c r="Z215" s="294"/>
    </row>
    <row r="216" spans="25:26">
      <c r="Y216" s="294" t="s">
        <v>171</v>
      </c>
      <c r="Z216" s="294"/>
    </row>
    <row r="217" spans="25:26">
      <c r="Y217" s="294" t="s">
        <v>172</v>
      </c>
      <c r="Z217" s="294"/>
    </row>
    <row r="218" spans="25:26">
      <c r="Y218" s="294" t="s">
        <v>173</v>
      </c>
      <c r="Z218" s="294"/>
    </row>
    <row r="219" spans="25:26">
      <c r="Y219" s="294" t="s">
        <v>174</v>
      </c>
      <c r="Z219" s="294"/>
    </row>
    <row r="220" spans="25:26">
      <c r="Y220" s="294" t="s">
        <v>175</v>
      </c>
      <c r="Z220" s="294"/>
    </row>
    <row r="221" spans="25:26">
      <c r="Y221" s="294" t="s">
        <v>176</v>
      </c>
      <c r="Z221" s="294"/>
    </row>
    <row r="222" spans="25:26">
      <c r="Y222" s="294" t="s">
        <v>177</v>
      </c>
      <c r="Z222" s="294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5" type="noConversion"/>
  <conditionalFormatting sqref="O5:O208">
    <cfRule type="cellIs" dxfId="404" priority="1" operator="greaterThan">
      <formula>0</formula>
    </cfRule>
  </conditionalFormatting>
  <conditionalFormatting sqref="P5:P208 AA5:AA208">
    <cfRule type="cellIs" dxfId="403" priority="4" operator="lessThan">
      <formula>0</formula>
    </cfRule>
  </conditionalFormatting>
  <conditionalFormatting sqref="Q5:Q208 AB5:AB208">
    <cfRule type="cellIs" dxfId="402" priority="2" operator="greaterThan">
      <formula>1</formula>
    </cfRule>
    <cfRule type="cellIs" dxfId="401" priority="3" operator="lessThan">
      <formula>0.8</formula>
    </cfRule>
  </conditionalFormatting>
  <conditionalFormatting sqref="AC5:AC23 R5:R208 AC124:AC129">
    <cfRule type="cellIs" dxfId="400" priority="5" operator="lessThan">
      <formula>0.8</formula>
    </cfRule>
  </conditionalFormatting>
  <conditionalFormatting sqref="AC29:AC37">
    <cfRule type="cellIs" dxfId="399" priority="15" operator="lessThan">
      <formula>0.8</formula>
    </cfRule>
  </conditionalFormatting>
  <conditionalFormatting sqref="AC39:AC44">
    <cfRule type="cellIs" dxfId="398" priority="14" operator="lessThan">
      <formula>0.8</formula>
    </cfRule>
  </conditionalFormatting>
  <conditionalFormatting sqref="AC56:AC61">
    <cfRule type="cellIs" dxfId="397" priority="8" operator="lessThan">
      <formula>0.8</formula>
    </cfRule>
  </conditionalFormatting>
  <conditionalFormatting sqref="AC73">
    <cfRule type="cellIs" dxfId="396" priority="13" operator="lessThan">
      <formula>0.8</formula>
    </cfRule>
  </conditionalFormatting>
  <conditionalFormatting sqref="AC90">
    <cfRule type="cellIs" dxfId="395" priority="7" operator="lessThan">
      <formula>0.8</formula>
    </cfRule>
  </conditionalFormatting>
  <conditionalFormatting sqref="AC107:AC112">
    <cfRule type="cellIs" dxfId="394" priority="6" operator="lessThan">
      <formula>0.8</formula>
    </cfRule>
  </conditionalFormatting>
  <conditionalFormatting sqref="AC141">
    <cfRule type="cellIs" dxfId="393" priority="12" operator="lessThan">
      <formula>0.8</formula>
    </cfRule>
  </conditionalFormatting>
  <conditionalFormatting sqref="AC158">
    <cfRule type="cellIs" dxfId="392" priority="11" operator="lessThan">
      <formula>0.8</formula>
    </cfRule>
  </conditionalFormatting>
  <conditionalFormatting sqref="AC175">
    <cfRule type="cellIs" dxfId="391" priority="10" operator="lessThan">
      <formula>0.8</formula>
    </cfRule>
  </conditionalFormatting>
  <conditionalFormatting sqref="AC192:AC197">
    <cfRule type="cellIs" dxfId="390" priority="9" operator="lessThan">
      <formula>0.8</formula>
    </cfRule>
  </conditionalFormatting>
  <dataValidations count="1">
    <dataValidation type="list" allowBlank="1" showInputMessage="1" showErrorMessage="1" sqref="Y5:Z208" xr:uid="{9AEC47EB-C132-4F72-AAD4-217566040C20}">
      <formula1>$Y$210:$Y$238</formula1>
    </dataValidation>
  </dataValidations>
  <pageMargins left="0" right="0" top="0" bottom="0" header="0" footer="0"/>
  <pageSetup paperSize="9" scale="16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2E4FC-F99B-43E9-829B-CF230DF317C4}">
  <sheetPr>
    <tabColor theme="9" tint="0.59999389629810485"/>
    <pageSetUpPr fitToPage="1"/>
  </sheetPr>
  <dimension ref="A1:AK171"/>
  <sheetViews>
    <sheetView zoomScale="85" zoomScaleNormal="85" workbookViewId="0">
      <pane ySplit="4" topLeftCell="A5" activePane="bottomLeft" state="frozen"/>
      <selection pane="bottomLeft" activeCell="N43" sqref="N43"/>
      <selection activeCell="N43" sqref="N43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SUM(F5:F157)</f>
        <v>85525</v>
      </c>
      <c r="E1" s="94" t="s">
        <v>4</v>
      </c>
      <c r="F1" s="95">
        <f>SUM(G5:G157)</f>
        <v>4193524.3699999996</v>
      </c>
      <c r="G1" s="96" t="s">
        <v>85</v>
      </c>
      <c r="H1" s="97">
        <f>L21+L38+L55+L72+L89+L106+L123+L140+L157</f>
        <v>168.66666666666666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46006</v>
      </c>
      <c r="B2" s="353"/>
      <c r="C2" s="98" t="s">
        <v>41</v>
      </c>
      <c r="D2" s="99">
        <f>AVERAGE(N21,N38,N55,N72,N89,N106,N123,N140,N157)</f>
        <v>141.9035324809546</v>
      </c>
      <c r="E2" s="99" t="s">
        <v>92</v>
      </c>
      <c r="F2" s="100">
        <f>F1/D1</f>
        <v>49.03273159894767</v>
      </c>
      <c r="G2" s="101" t="s">
        <v>93</v>
      </c>
      <c r="H2" s="102">
        <f>COUNT(H5:H157)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SUM(Y21+Y38+Y55+Y72+Y89+Y106+Y123+Y140+Y157)</f>
        <v>0</v>
      </c>
      <c r="Z2" s="195">
        <f>SUM(Z21+Z38+Z55+Z72+Z89+Z106+Z123+Z140+Z157)</f>
        <v>0</v>
      </c>
      <c r="AA2" s="398"/>
      <c r="AB2" s="399"/>
      <c r="AC2" s="196">
        <f>SUM(AC21+AC38+AC55+AC72+AC89+AC106+AC123+AC140+AC157)</f>
        <v>0</v>
      </c>
      <c r="AD2" s="197">
        <f>SUM(AD21+AD38+AD55+AD72+AD89+AD106+AD123+AD140+AD157)</f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02" t="s">
        <v>243</v>
      </c>
      <c r="B5" s="120" t="s">
        <v>195</v>
      </c>
      <c r="C5" s="400" t="s">
        <v>196</v>
      </c>
      <c r="D5" s="401"/>
      <c r="E5" s="162">
        <v>19.7</v>
      </c>
      <c r="F5" s="103">
        <v>3498</v>
      </c>
      <c r="G5" s="163">
        <f t="shared" ref="G5:G7" si="0">E5*F5</f>
        <v>68910.599999999991</v>
      </c>
      <c r="H5" s="164"/>
      <c r="I5" s="165">
        <v>13</v>
      </c>
      <c r="J5" s="166">
        <v>1200</v>
      </c>
      <c r="K5" s="167">
        <f>J5/I5</f>
        <v>92.307692307692307</v>
      </c>
      <c r="L5" s="168">
        <v>13</v>
      </c>
      <c r="M5" s="166">
        <f>F5/V5*60</f>
        <v>1077.8738337755715</v>
      </c>
      <c r="N5" s="167">
        <f>M5/L5</f>
        <v>82.913371828890121</v>
      </c>
      <c r="O5" s="200">
        <f>L5-I5</f>
        <v>0</v>
      </c>
      <c r="P5" s="201">
        <f>N5-K5</f>
        <v>-9.3943204788021859</v>
      </c>
      <c r="Q5" s="143">
        <f>N5/K5</f>
        <v>0.89822819481297633</v>
      </c>
      <c r="R5" s="309">
        <f>Q21</f>
        <v>0.88912885098026384</v>
      </c>
      <c r="S5" s="172">
        <v>0.25019675925925927</v>
      </c>
      <c r="T5" s="173">
        <v>0.38541666666666669</v>
      </c>
      <c r="U5" s="174"/>
      <c r="V5" s="175">
        <v>194.71666666666667</v>
      </c>
      <c r="W5" s="103"/>
      <c r="X5" s="104"/>
      <c r="Y5" s="202"/>
      <c r="Z5" s="203"/>
      <c r="AA5" s="421"/>
      <c r="AB5" s="405"/>
      <c r="AC5" s="202"/>
      <c r="AD5" s="203"/>
      <c r="AE5" s="311"/>
      <c r="AF5" s="312"/>
      <c r="AG5" s="311"/>
      <c r="AH5" s="312"/>
      <c r="AI5" s="204">
        <f>M5-J5</f>
        <v>-122.12616622442852</v>
      </c>
      <c r="AJ5" s="143">
        <f>M5/J5</f>
        <v>0.89822819481297622</v>
      </c>
      <c r="AK5" s="384">
        <f>AJ21</f>
        <v>0.88912885098026384</v>
      </c>
    </row>
    <row r="6" spans="1:37" ht="15.75" customHeight="1">
      <c r="A6" s="303"/>
      <c r="B6" s="106" t="s">
        <v>188</v>
      </c>
      <c r="C6" s="402" t="s">
        <v>189</v>
      </c>
      <c r="D6" s="403"/>
      <c r="E6" s="107">
        <v>24.07</v>
      </c>
      <c r="F6" s="108">
        <v>1543</v>
      </c>
      <c r="G6" s="109">
        <f t="shared" si="0"/>
        <v>37140.01</v>
      </c>
      <c r="H6" s="26"/>
      <c r="I6" s="110">
        <v>20</v>
      </c>
      <c r="J6" s="111">
        <v>2600</v>
      </c>
      <c r="K6" s="112">
        <f t="shared" ref="K6:K7" si="1">J6/I6</f>
        <v>130</v>
      </c>
      <c r="L6" s="113">
        <v>20</v>
      </c>
      <c r="M6" s="111">
        <f>F6/V6*60</f>
        <v>2306.8106312292348</v>
      </c>
      <c r="N6" s="112">
        <f>M6/L6</f>
        <v>115.34053156146175</v>
      </c>
      <c r="O6" s="114">
        <f>L6-I6</f>
        <v>0</v>
      </c>
      <c r="P6" s="115">
        <f>N6-K6</f>
        <v>-14.659468438538255</v>
      </c>
      <c r="Q6" s="116">
        <f>N6/K6</f>
        <v>0.8872348581650904</v>
      </c>
      <c r="R6" s="309"/>
      <c r="S6" s="47">
        <v>0.45694444444444443</v>
      </c>
      <c r="T6" s="48">
        <v>0.48481481481481481</v>
      </c>
      <c r="U6" s="117">
        <v>4.9999999999999822</v>
      </c>
      <c r="V6" s="118">
        <v>40.133333333333347</v>
      </c>
      <c r="W6" s="119">
        <v>0.48481481481481481</v>
      </c>
      <c r="X6" s="123">
        <v>0.52380787037037035</v>
      </c>
      <c r="Y6" s="106"/>
      <c r="Z6" s="205"/>
      <c r="AA6" s="419"/>
      <c r="AB6" s="404"/>
      <c r="AC6" s="106"/>
      <c r="AD6" s="205"/>
      <c r="AE6" s="300"/>
      <c r="AF6" s="301"/>
      <c r="AG6" s="300"/>
      <c r="AH6" s="301"/>
      <c r="AI6" s="124">
        <f>M6-J6</f>
        <v>-293.18936877076521</v>
      </c>
      <c r="AJ6" s="116">
        <f>M6/J6</f>
        <v>0.88723485816509029</v>
      </c>
      <c r="AK6" s="380"/>
    </row>
    <row r="7" spans="1:37" ht="15.75" customHeight="1">
      <c r="A7" s="303"/>
      <c r="B7" s="106" t="s">
        <v>188</v>
      </c>
      <c r="C7" s="402" t="s">
        <v>190</v>
      </c>
      <c r="D7" s="403"/>
      <c r="E7" s="107">
        <v>29.97</v>
      </c>
      <c r="F7" s="108">
        <v>2756</v>
      </c>
      <c r="G7" s="109">
        <f t="shared" si="0"/>
        <v>82597.319999999992</v>
      </c>
      <c r="H7" s="13"/>
      <c r="I7" s="110">
        <v>20</v>
      </c>
      <c r="J7" s="111">
        <v>2600</v>
      </c>
      <c r="K7" s="112">
        <f t="shared" si="1"/>
        <v>130</v>
      </c>
      <c r="L7" s="126">
        <v>20</v>
      </c>
      <c r="M7" s="111">
        <f>F7/V7*60</f>
        <v>2305.7401812688831</v>
      </c>
      <c r="N7" s="112">
        <f>M7/L7</f>
        <v>115.28700906344416</v>
      </c>
      <c r="O7" s="114">
        <f>L7-I7</f>
        <v>0</v>
      </c>
      <c r="P7" s="115">
        <f>N7-K7</f>
        <v>-14.71299093655584</v>
      </c>
      <c r="Q7" s="116">
        <f>N7/K7</f>
        <v>0.88682314664187811</v>
      </c>
      <c r="R7" s="309"/>
      <c r="S7" s="47">
        <v>0.52380787037037035</v>
      </c>
      <c r="T7" s="48">
        <v>0.57361111111111107</v>
      </c>
      <c r="U7" s="117">
        <v>56.149999999999984</v>
      </c>
      <c r="V7" s="118">
        <v>71.71666666666664</v>
      </c>
      <c r="W7" s="119"/>
      <c r="X7" s="123"/>
      <c r="Y7" s="106"/>
      <c r="Z7" s="205"/>
      <c r="AA7" s="419"/>
      <c r="AB7" s="404"/>
      <c r="AC7" s="106"/>
      <c r="AD7" s="205"/>
      <c r="AE7" s="300"/>
      <c r="AF7" s="301"/>
      <c r="AG7" s="300"/>
      <c r="AH7" s="301"/>
      <c r="AI7" s="124">
        <f>M7-J7</f>
        <v>-294.25981873111687</v>
      </c>
      <c r="AJ7" s="116">
        <f>M7/J7</f>
        <v>0.88682314664187811</v>
      </c>
      <c r="AK7" s="380"/>
    </row>
    <row r="8" spans="1:37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127"/>
      <c r="T8" s="128"/>
      <c r="U8" s="117"/>
      <c r="V8" s="118"/>
      <c r="W8" s="119"/>
      <c r="X8" s="123"/>
      <c r="Y8" s="106"/>
      <c r="Z8" s="205"/>
      <c r="AA8" s="419"/>
      <c r="AB8" s="404"/>
      <c r="AC8" s="106"/>
      <c r="AD8" s="205"/>
      <c r="AE8" s="300"/>
      <c r="AF8" s="301"/>
      <c r="AG8" s="300"/>
      <c r="AH8" s="301"/>
      <c r="AI8" s="124"/>
      <c r="AJ8" s="116"/>
      <c r="AK8" s="380"/>
    </row>
    <row r="9" spans="1:37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106"/>
      <c r="Z9" s="205"/>
      <c r="AA9" s="419"/>
      <c r="AB9" s="404"/>
      <c r="AC9" s="106"/>
      <c r="AD9" s="205"/>
      <c r="AE9" s="300"/>
      <c r="AF9" s="301"/>
      <c r="AG9" s="300"/>
      <c r="AH9" s="301"/>
      <c r="AI9" s="124"/>
      <c r="AJ9" s="116"/>
      <c r="AK9" s="380"/>
    </row>
    <row r="10" spans="1:37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106"/>
      <c r="Z10" s="205"/>
      <c r="AA10" s="419"/>
      <c r="AB10" s="404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106"/>
      <c r="Z11" s="205"/>
      <c r="AA11" s="419"/>
      <c r="AB11" s="404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106"/>
      <c r="Z12" s="205"/>
      <c r="AA12" s="419"/>
      <c r="AB12" s="404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106"/>
      <c r="Z13" s="205"/>
      <c r="AA13" s="419"/>
      <c r="AB13" s="404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106"/>
      <c r="Z14" s="205"/>
      <c r="AA14" s="419"/>
      <c r="AB14" s="404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106"/>
      <c r="Z15" s="205"/>
      <c r="AA15" s="419"/>
      <c r="AB15" s="404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106"/>
      <c r="Z16" s="205"/>
      <c r="AA16" s="419"/>
      <c r="AB16" s="404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106"/>
      <c r="Z17" s="205"/>
      <c r="AA17" s="419"/>
      <c r="AB17" s="404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106"/>
      <c r="Z18" s="205"/>
      <c r="AA18" s="419"/>
      <c r="AB18" s="404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106"/>
      <c r="Z19" s="205"/>
      <c r="AA19" s="419"/>
      <c r="AB19" s="404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106"/>
      <c r="Z20" s="205"/>
      <c r="AA20" s="419"/>
      <c r="AB20" s="404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17.666666666666668</v>
      </c>
      <c r="J21" s="148">
        <f t="shared" si="2"/>
        <v>2133.3333333333335</v>
      </c>
      <c r="K21" s="149">
        <f t="shared" ref="K21" si="3">J21/I21</f>
        <v>120.75471698113208</v>
      </c>
      <c r="L21" s="147">
        <f t="shared" ref="L21:M21" si="4">AVERAGE(L5:L20)</f>
        <v>17.666666666666668</v>
      </c>
      <c r="M21" s="148">
        <f t="shared" si="4"/>
        <v>1896.8082154245631</v>
      </c>
      <c r="N21" s="149">
        <f>M21/L21</f>
        <v>107.36650275988092</v>
      </c>
      <c r="O21" s="150">
        <f>L21-I21</f>
        <v>0</v>
      </c>
      <c r="P21" s="151">
        <f>N21-K21</f>
        <v>-13.388214221251161</v>
      </c>
      <c r="Q21" s="152">
        <f>N21/K21</f>
        <v>0.88912885098026384</v>
      </c>
      <c r="R21" s="310"/>
      <c r="S21" s="153">
        <f>S5</f>
        <v>0.25019675925925927</v>
      </c>
      <c r="T21" s="154">
        <f>INDEX(T5:T20,COUNTA(T5:T20))</f>
        <v>0.57361111111111107</v>
      </c>
      <c r="U21" s="155"/>
      <c r="V21" s="155"/>
      <c r="W21" s="156"/>
      <c r="X21" s="157"/>
      <c r="Y21" s="206">
        <f>SUM(Y5:Y20)</f>
        <v>0</v>
      </c>
      <c r="Z21" s="207">
        <f>SUM(Z5:Z20)</f>
        <v>0</v>
      </c>
      <c r="AA21" s="420"/>
      <c r="AB21" s="406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223">
        <f>M21-J21</f>
        <v>-236.52511790877043</v>
      </c>
      <c r="AJ21" s="159">
        <f>M21/J21</f>
        <v>0.88912885098026384</v>
      </c>
      <c r="AK21" s="381"/>
    </row>
    <row r="22" spans="1:37" ht="15.75" customHeight="1">
      <c r="A22" s="316" t="s">
        <v>185</v>
      </c>
      <c r="B22" s="120" t="s">
        <v>186</v>
      </c>
      <c r="C22" s="383" t="s">
        <v>187</v>
      </c>
      <c r="D22" s="383"/>
      <c r="E22" s="162">
        <v>56.77</v>
      </c>
      <c r="F22" s="166">
        <v>4352</v>
      </c>
      <c r="G22" s="163">
        <f t="shared" ref="G22:G25" si="5">E22*F22</f>
        <v>247063.04000000001</v>
      </c>
      <c r="H22" s="164"/>
      <c r="I22" s="165">
        <v>25</v>
      </c>
      <c r="J22" s="166">
        <v>2000</v>
      </c>
      <c r="K22" s="167">
        <f>J22/I22</f>
        <v>80</v>
      </c>
      <c r="L22" s="168">
        <v>25</v>
      </c>
      <c r="M22" s="166">
        <f>F22/V22*60</f>
        <v>1775.1189666893274</v>
      </c>
      <c r="N22" s="167">
        <f>M22/L22</f>
        <v>71.0047586675731</v>
      </c>
      <c r="O22" s="169">
        <f>L22-I22</f>
        <v>0</v>
      </c>
      <c r="P22" s="170">
        <f>N22-K22</f>
        <v>-8.9952413324269003</v>
      </c>
      <c r="Q22" s="171">
        <f>N22/K22</f>
        <v>0.88755948334466372</v>
      </c>
      <c r="R22" s="308">
        <f>Q38</f>
        <v>0.88790350449635935</v>
      </c>
      <c r="S22" s="172">
        <v>0.25</v>
      </c>
      <c r="T22" s="173">
        <v>0.35215277777777776</v>
      </c>
      <c r="U22" s="174"/>
      <c r="V22" s="175">
        <v>147.09999999999997</v>
      </c>
      <c r="W22" s="208"/>
      <c r="X22" s="167"/>
      <c r="Y22" s="202"/>
      <c r="Z22" s="203"/>
      <c r="AA22" s="311"/>
      <c r="AB22" s="312"/>
      <c r="AC22" s="202"/>
      <c r="AD22" s="203"/>
      <c r="AE22" s="311"/>
      <c r="AF22" s="312"/>
      <c r="AG22" s="411"/>
      <c r="AH22" s="412"/>
      <c r="AI22" s="204">
        <f>M22-J22</f>
        <v>-224.88103331067259</v>
      </c>
      <c r="AJ22" s="143">
        <f>M22/J22</f>
        <v>0.88755948334466372</v>
      </c>
      <c r="AK22" s="384">
        <f>AJ38</f>
        <v>0.88790350449635935</v>
      </c>
    </row>
    <row r="23" spans="1:37" ht="15.75" customHeight="1">
      <c r="A23" s="317"/>
      <c r="B23" s="106" t="s">
        <v>186</v>
      </c>
      <c r="C23" s="382" t="s">
        <v>259</v>
      </c>
      <c r="D23" s="382"/>
      <c r="E23" s="107">
        <v>51.86</v>
      </c>
      <c r="F23" s="108">
        <v>1410</v>
      </c>
      <c r="G23" s="109">
        <f t="shared" si="5"/>
        <v>73122.600000000006</v>
      </c>
      <c r="H23" s="26"/>
      <c r="I23" s="110">
        <v>25</v>
      </c>
      <c r="J23" s="111">
        <v>2000</v>
      </c>
      <c r="K23" s="112">
        <f t="shared" ref="K23:K59" si="6">J23/I23</f>
        <v>80</v>
      </c>
      <c r="L23" s="113">
        <v>25</v>
      </c>
      <c r="M23" s="111">
        <f>F23/V23*60</f>
        <v>1770.4918032786879</v>
      </c>
      <c r="N23" s="112">
        <f>M23/L23</f>
        <v>70.819672131147513</v>
      </c>
      <c r="O23" s="114">
        <f>L23-I23</f>
        <v>0</v>
      </c>
      <c r="P23" s="115">
        <f>N23-K23</f>
        <v>-9.180327868852487</v>
      </c>
      <c r="Q23" s="116">
        <f>N23/K23</f>
        <v>0.88524590163934391</v>
      </c>
      <c r="R23" s="309"/>
      <c r="S23" s="47">
        <v>0.35570601851851852</v>
      </c>
      <c r="T23" s="48">
        <v>0.3888888888888889</v>
      </c>
      <c r="U23" s="117">
        <v>5.1166666666666938</v>
      </c>
      <c r="V23" s="118">
        <v>47.783333333333346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407"/>
      <c r="AH23" s="408"/>
      <c r="AI23" s="124">
        <f>M23-J23</f>
        <v>-229.50819672131206</v>
      </c>
      <c r="AJ23" s="116">
        <f>M23/J23</f>
        <v>0.88524590163934402</v>
      </c>
      <c r="AK23" s="380"/>
    </row>
    <row r="24" spans="1:37" ht="15.75" customHeight="1">
      <c r="A24" s="317"/>
      <c r="B24" s="106" t="s">
        <v>191</v>
      </c>
      <c r="C24" s="382" t="s">
        <v>192</v>
      </c>
      <c r="D24" s="382"/>
      <c r="E24" s="107">
        <v>77.34</v>
      </c>
      <c r="F24" s="108">
        <v>2471</v>
      </c>
      <c r="G24" s="109">
        <f t="shared" si="5"/>
        <v>191107.14</v>
      </c>
      <c r="H24" s="26"/>
      <c r="I24" s="110">
        <v>25</v>
      </c>
      <c r="J24" s="111">
        <v>2000</v>
      </c>
      <c r="K24" s="112">
        <f t="shared" si="6"/>
        <v>80</v>
      </c>
      <c r="L24" s="113">
        <v>25</v>
      </c>
      <c r="M24" s="111">
        <f>F24/V24*60</f>
        <v>1776.2779552715626</v>
      </c>
      <c r="N24" s="112">
        <f>M24/L24</f>
        <v>71.051118210862512</v>
      </c>
      <c r="O24" s="114">
        <f>L24-I24</f>
        <v>0</v>
      </c>
      <c r="P24" s="115">
        <f>N24-K24</f>
        <v>-8.9488817891374879</v>
      </c>
      <c r="Q24" s="116">
        <f>N24/K24</f>
        <v>0.88813897763578142</v>
      </c>
      <c r="R24" s="309"/>
      <c r="S24" s="47">
        <v>0.39236111111111105</v>
      </c>
      <c r="T24" s="48">
        <v>0.4503240740740741</v>
      </c>
      <c r="U24" s="117">
        <v>4.9999999999999023</v>
      </c>
      <c r="V24" s="118">
        <v>83.466666666666796</v>
      </c>
      <c r="W24" s="119">
        <v>0.4503240740740741</v>
      </c>
      <c r="X24" s="123">
        <v>0.4902777777777777</v>
      </c>
      <c r="Y24" s="106"/>
      <c r="Z24" s="205"/>
      <c r="AA24" s="300"/>
      <c r="AB24" s="301"/>
      <c r="AC24" s="106"/>
      <c r="AD24" s="205"/>
      <c r="AE24" s="300"/>
      <c r="AF24" s="301"/>
      <c r="AG24" s="407"/>
      <c r="AH24" s="408"/>
      <c r="AI24" s="124">
        <f>M24-J24</f>
        <v>-223.72204472843737</v>
      </c>
      <c r="AJ24" s="116">
        <f>M24/J24</f>
        <v>0.88813897763578131</v>
      </c>
      <c r="AK24" s="380"/>
    </row>
    <row r="25" spans="1:37" ht="15.75" customHeight="1">
      <c r="A25" s="317"/>
      <c r="B25" s="106" t="s">
        <v>191</v>
      </c>
      <c r="C25" s="382" t="s">
        <v>193</v>
      </c>
      <c r="D25" s="382"/>
      <c r="E25" s="107">
        <v>59.52</v>
      </c>
      <c r="F25" s="108">
        <v>5298</v>
      </c>
      <c r="G25" s="109">
        <f t="shared" si="5"/>
        <v>315336.96000000002</v>
      </c>
      <c r="H25" s="26"/>
      <c r="I25" s="110">
        <v>25</v>
      </c>
      <c r="J25" s="111">
        <v>2000</v>
      </c>
      <c r="K25" s="112">
        <f t="shared" si="6"/>
        <v>80</v>
      </c>
      <c r="L25" s="113">
        <v>25</v>
      </c>
      <c r="M25" s="111">
        <f>F25/V25*60</f>
        <v>1781.3393107312963</v>
      </c>
      <c r="N25" s="112">
        <f>M25/L25</f>
        <v>71.253572429251847</v>
      </c>
      <c r="O25" s="114">
        <f>L25-I25</f>
        <v>0</v>
      </c>
      <c r="P25" s="115">
        <f>N25-K25</f>
        <v>-8.7464275707481534</v>
      </c>
      <c r="Q25" s="116">
        <f>N25/K25</f>
        <v>0.89066965536564813</v>
      </c>
      <c r="R25" s="309"/>
      <c r="S25" s="47">
        <v>0.4902777777777777</v>
      </c>
      <c r="T25" s="48">
        <v>0.61420138888888887</v>
      </c>
      <c r="U25" s="117">
        <v>57.533333333333189</v>
      </c>
      <c r="V25" s="118">
        <v>178.45000000000007</v>
      </c>
      <c r="W25" s="119"/>
      <c r="X25" s="123"/>
      <c r="Y25" s="106"/>
      <c r="Z25" s="205"/>
      <c r="AA25" s="300"/>
      <c r="AB25" s="301"/>
      <c r="AC25" s="106"/>
      <c r="AD25" s="205"/>
      <c r="AE25" s="300"/>
      <c r="AF25" s="301"/>
      <c r="AG25" s="407"/>
      <c r="AH25" s="408"/>
      <c r="AI25" s="124">
        <f>M25-J25</f>
        <v>-218.66068926870366</v>
      </c>
      <c r="AJ25" s="116">
        <f>M25/J25</f>
        <v>0.89066965536564813</v>
      </c>
      <c r="AK25" s="380"/>
    </row>
    <row r="26" spans="1:37" ht="15.75" customHeight="1">
      <c r="A26" s="317"/>
      <c r="B26" s="106"/>
      <c r="C26" s="382"/>
      <c r="D26" s="382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407"/>
      <c r="AH26" s="408"/>
      <c r="AI26" s="124"/>
      <c r="AJ26" s="116"/>
      <c r="AK26" s="380"/>
    </row>
    <row r="27" spans="1:37" ht="15.75" customHeight="1">
      <c r="A27" s="317"/>
      <c r="B27" s="106"/>
      <c r="C27" s="382"/>
      <c r="D27" s="382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407"/>
      <c r="AH27" s="408"/>
      <c r="AI27" s="124"/>
      <c r="AJ27" s="116"/>
      <c r="AK27" s="380"/>
    </row>
    <row r="28" spans="1:37" ht="15.75" customHeight="1">
      <c r="A28" s="317"/>
      <c r="B28" s="106"/>
      <c r="C28" s="382"/>
      <c r="D28" s="382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407"/>
      <c r="AH28" s="408"/>
      <c r="AI28" s="124"/>
      <c r="AJ28" s="116"/>
      <c r="AK28" s="380"/>
    </row>
    <row r="29" spans="1:37" ht="15.75" customHeight="1">
      <c r="A29" s="317"/>
      <c r="B29" s="106"/>
      <c r="C29" s="382"/>
      <c r="D29" s="382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407"/>
      <c r="AH29" s="408"/>
      <c r="AI29" s="124"/>
      <c r="AJ29" s="116"/>
      <c r="AK29" s="380"/>
    </row>
    <row r="30" spans="1:37" ht="15.75" customHeight="1">
      <c r="A30" s="317"/>
      <c r="B30" s="106"/>
      <c r="C30" s="382"/>
      <c r="D30" s="382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407"/>
      <c r="AH30" s="408"/>
      <c r="AI30" s="124"/>
      <c r="AJ30" s="116"/>
      <c r="AK30" s="380"/>
    </row>
    <row r="31" spans="1:37" ht="15.75" customHeight="1">
      <c r="A31" s="317"/>
      <c r="B31" s="106"/>
      <c r="C31" s="382"/>
      <c r="D31" s="382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407"/>
      <c r="AH31" s="408"/>
      <c r="AI31" s="124"/>
      <c r="AJ31" s="116"/>
      <c r="AK31" s="380"/>
    </row>
    <row r="32" spans="1:37" ht="15.75" customHeight="1">
      <c r="A32" s="317"/>
      <c r="B32" s="106"/>
      <c r="C32" s="382"/>
      <c r="D32" s="382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407"/>
      <c r="AH32" s="408"/>
      <c r="AI32" s="124"/>
      <c r="AJ32" s="116"/>
      <c r="AK32" s="380"/>
    </row>
    <row r="33" spans="1:37" ht="15.75" customHeight="1">
      <c r="A33" s="317"/>
      <c r="B33" s="106"/>
      <c r="C33" s="382"/>
      <c r="D33" s="382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407"/>
      <c r="AH33" s="408"/>
      <c r="AI33" s="124"/>
      <c r="AJ33" s="116"/>
      <c r="AK33" s="380"/>
    </row>
    <row r="34" spans="1:37" ht="15.75" customHeight="1">
      <c r="A34" s="317"/>
      <c r="B34" s="106"/>
      <c r="C34" s="382"/>
      <c r="D34" s="382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407"/>
      <c r="AH34" s="408"/>
      <c r="AI34" s="124"/>
      <c r="AJ34" s="116"/>
      <c r="AK34" s="380"/>
    </row>
    <row r="35" spans="1:37" ht="15.75" customHeight="1">
      <c r="A35" s="317"/>
      <c r="B35" s="106"/>
      <c r="C35" s="382"/>
      <c r="D35" s="382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23"/>
      <c r="Y35" s="106"/>
      <c r="Z35" s="205"/>
      <c r="AA35" s="300"/>
      <c r="AB35" s="301"/>
      <c r="AC35" s="106"/>
      <c r="AD35" s="205"/>
      <c r="AE35" s="300"/>
      <c r="AF35" s="301"/>
      <c r="AG35" s="407"/>
      <c r="AH35" s="408"/>
      <c r="AI35" s="124"/>
      <c r="AJ35" s="116"/>
      <c r="AK35" s="380"/>
    </row>
    <row r="36" spans="1:37" ht="15.75" customHeight="1">
      <c r="A36" s="317"/>
      <c r="B36" s="106"/>
      <c r="C36" s="382"/>
      <c r="D36" s="382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23"/>
      <c r="Y36" s="106"/>
      <c r="Z36" s="205"/>
      <c r="AA36" s="300"/>
      <c r="AB36" s="301"/>
      <c r="AC36" s="106"/>
      <c r="AD36" s="205"/>
      <c r="AE36" s="300"/>
      <c r="AF36" s="301"/>
      <c r="AG36" s="407"/>
      <c r="AH36" s="408"/>
      <c r="AI36" s="124"/>
      <c r="AJ36" s="116"/>
      <c r="AK36" s="380"/>
    </row>
    <row r="37" spans="1:37" ht="15.75" customHeight="1">
      <c r="A37" s="317"/>
      <c r="B37" s="106"/>
      <c r="C37" s="382"/>
      <c r="D37" s="382"/>
      <c r="E37" s="209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119"/>
      <c r="X37" s="123"/>
      <c r="Y37" s="106"/>
      <c r="Z37" s="205"/>
      <c r="AA37" s="300"/>
      <c r="AB37" s="301"/>
      <c r="AC37" s="106"/>
      <c r="AD37" s="205"/>
      <c r="AE37" s="300"/>
      <c r="AF37" s="301"/>
      <c r="AG37" s="407"/>
      <c r="AH37" s="408"/>
      <c r="AI37" s="124"/>
      <c r="AJ37" s="116"/>
      <c r="AK37" s="380"/>
    </row>
    <row r="38" spans="1:37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25</v>
      </c>
      <c r="J38" s="148">
        <f t="shared" si="7"/>
        <v>2000</v>
      </c>
      <c r="K38" s="149">
        <f t="shared" ref="K38" si="8">J38/I38</f>
        <v>80</v>
      </c>
      <c r="L38" s="147">
        <f t="shared" ref="L38:M38" si="9">AVERAGE(L22:L37)</f>
        <v>25</v>
      </c>
      <c r="M38" s="148">
        <f t="shared" si="9"/>
        <v>1775.8070089927187</v>
      </c>
      <c r="N38" s="149">
        <f t="shared" ref="N38:N44" si="10">M38/L38</f>
        <v>71.03228035970875</v>
      </c>
      <c r="O38" s="150">
        <f t="shared" ref="O38:O44" si="11">L38-I38</f>
        <v>0</v>
      </c>
      <c r="P38" s="151">
        <f t="shared" ref="P38:P44" si="12">N38-K38</f>
        <v>-8.96771964029125</v>
      </c>
      <c r="Q38" s="152">
        <f t="shared" ref="Q38:Q44" si="13">N38/K38</f>
        <v>0.88790350449635935</v>
      </c>
      <c r="R38" s="310"/>
      <c r="S38" s="153">
        <f>S22</f>
        <v>0.25</v>
      </c>
      <c r="T38" s="154">
        <f>INDEX(T22:T37,COUNTA(T22:T37))</f>
        <v>0.61420138888888887</v>
      </c>
      <c r="U38" s="155"/>
      <c r="V38" s="181"/>
      <c r="W38" s="182"/>
      <c r="X38" s="149"/>
      <c r="Y38" s="206">
        <f t="shared" ref="Y38:Z38" si="14">SUM(Y22:Y37)</f>
        <v>0</v>
      </c>
      <c r="Z38" s="207">
        <f t="shared" si="14"/>
        <v>0</v>
      </c>
      <c r="AA38" s="296"/>
      <c r="AB38" s="297"/>
      <c r="AC38" s="206">
        <f t="shared" ref="AC38:AD38" si="15">SUM(AC22:AC37)</f>
        <v>0</v>
      </c>
      <c r="AD38" s="207">
        <f t="shared" si="15"/>
        <v>0</v>
      </c>
      <c r="AE38" s="296"/>
      <c r="AF38" s="297"/>
      <c r="AG38" s="409"/>
      <c r="AH38" s="410"/>
      <c r="AI38" s="183">
        <f t="shared" ref="AI38:AI44" si="16">M38-J38</f>
        <v>-224.19299100728131</v>
      </c>
      <c r="AJ38" s="152">
        <f t="shared" ref="AJ38:AJ44" si="17">M38/J38</f>
        <v>0.88790350449635935</v>
      </c>
      <c r="AK38" s="381"/>
    </row>
    <row r="39" spans="1:37" ht="15.75" customHeight="1">
      <c r="A39" s="302" t="s">
        <v>194</v>
      </c>
      <c r="B39" s="161" t="s">
        <v>186</v>
      </c>
      <c r="C39" s="306" t="s">
        <v>260</v>
      </c>
      <c r="D39" s="307"/>
      <c r="E39" s="162">
        <v>56.43</v>
      </c>
      <c r="F39" s="174">
        <v>2632</v>
      </c>
      <c r="G39" s="163">
        <f t="shared" ref="G39:G44" si="18">E39*F39</f>
        <v>148523.76</v>
      </c>
      <c r="H39" s="164"/>
      <c r="I39" s="168">
        <v>22</v>
      </c>
      <c r="J39" s="166">
        <v>2000</v>
      </c>
      <c r="K39" s="167">
        <f>J39/I39</f>
        <v>90.909090909090907</v>
      </c>
      <c r="L39" s="168">
        <v>22</v>
      </c>
      <c r="M39" s="166">
        <f t="shared" ref="M39:M44" si="19">F39/V39*60</f>
        <v>1769.7422487859542</v>
      </c>
      <c r="N39" s="167">
        <f t="shared" si="10"/>
        <v>80.44282949027064</v>
      </c>
      <c r="O39" s="169">
        <f t="shared" si="11"/>
        <v>0</v>
      </c>
      <c r="P39" s="170">
        <f t="shared" si="12"/>
        <v>-10.466261418820267</v>
      </c>
      <c r="Q39" s="171">
        <f t="shared" si="13"/>
        <v>0.8848711243929771</v>
      </c>
      <c r="R39" s="308">
        <f>Q55</f>
        <v>0.88528472328142982</v>
      </c>
      <c r="S39" s="172">
        <v>0.25</v>
      </c>
      <c r="T39" s="173">
        <v>0.3119675925925926</v>
      </c>
      <c r="U39" s="174"/>
      <c r="V39" s="175">
        <v>89.233333333333348</v>
      </c>
      <c r="W39" s="103"/>
      <c r="X39" s="104"/>
      <c r="Y39" s="202"/>
      <c r="Z39" s="203"/>
      <c r="AA39" s="311"/>
      <c r="AB39" s="312"/>
      <c r="AC39" s="202"/>
      <c r="AD39" s="203"/>
      <c r="AE39" s="311"/>
      <c r="AF39" s="312"/>
      <c r="AG39" s="411"/>
      <c r="AH39" s="412"/>
      <c r="AI39" s="121">
        <f t="shared" si="16"/>
        <v>-230.25775121404581</v>
      </c>
      <c r="AJ39" s="171">
        <f t="shared" si="17"/>
        <v>0.8848711243929771</v>
      </c>
      <c r="AK39" s="379">
        <f>AJ55</f>
        <v>0.88528472328142982</v>
      </c>
    </row>
    <row r="40" spans="1:37" ht="15.75" customHeight="1">
      <c r="A40" s="303"/>
      <c r="B40" s="178" t="s">
        <v>191</v>
      </c>
      <c r="C40" s="298" t="s">
        <v>198</v>
      </c>
      <c r="D40" s="299"/>
      <c r="E40" s="107">
        <v>53.76</v>
      </c>
      <c r="F40" s="117">
        <v>3700</v>
      </c>
      <c r="G40" s="109">
        <f t="shared" si="18"/>
        <v>198912</v>
      </c>
      <c r="H40" s="26"/>
      <c r="I40" s="113">
        <v>21</v>
      </c>
      <c r="J40" s="111">
        <v>2000</v>
      </c>
      <c r="K40" s="112">
        <f t="shared" si="6"/>
        <v>95.238095238095241</v>
      </c>
      <c r="L40" s="113">
        <v>21</v>
      </c>
      <c r="M40" s="111">
        <f t="shared" si="19"/>
        <v>1770.0996677740857</v>
      </c>
      <c r="N40" s="112">
        <f t="shared" si="10"/>
        <v>84.290460370194552</v>
      </c>
      <c r="O40" s="114">
        <f t="shared" si="11"/>
        <v>0</v>
      </c>
      <c r="P40" s="115">
        <f t="shared" si="12"/>
        <v>-10.947634867900689</v>
      </c>
      <c r="Q40" s="116">
        <f t="shared" si="13"/>
        <v>0.88504983388704273</v>
      </c>
      <c r="R40" s="309"/>
      <c r="S40" s="47">
        <v>0.31527777777777777</v>
      </c>
      <c r="T40" s="48">
        <v>0.40237268518518521</v>
      </c>
      <c r="U40" s="117">
        <v>4.7666666666666391</v>
      </c>
      <c r="V40" s="118">
        <v>125.41666666666671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407"/>
      <c r="AH40" s="408"/>
      <c r="AI40" s="124">
        <f t="shared" si="16"/>
        <v>-229.90033222591433</v>
      </c>
      <c r="AJ40" s="116">
        <f t="shared" si="17"/>
        <v>0.88504983388704284</v>
      </c>
      <c r="AK40" s="380"/>
    </row>
    <row r="41" spans="1:37" ht="15.75" customHeight="1">
      <c r="A41" s="303"/>
      <c r="B41" s="178" t="s">
        <v>191</v>
      </c>
      <c r="C41" s="298" t="s">
        <v>197</v>
      </c>
      <c r="D41" s="299"/>
      <c r="E41" s="107">
        <v>47.37</v>
      </c>
      <c r="F41" s="117">
        <v>1714</v>
      </c>
      <c r="G41" s="109">
        <f t="shared" si="18"/>
        <v>81192.179999999993</v>
      </c>
      <c r="H41" s="26"/>
      <c r="I41" s="113">
        <v>21</v>
      </c>
      <c r="J41" s="111">
        <v>2000</v>
      </c>
      <c r="K41" s="112">
        <f t="shared" si="6"/>
        <v>95.238095238095241</v>
      </c>
      <c r="L41" s="113">
        <v>21</v>
      </c>
      <c r="M41" s="111">
        <f t="shared" si="19"/>
        <v>1771.5762273901821</v>
      </c>
      <c r="N41" s="112">
        <f t="shared" si="10"/>
        <v>84.360772732865811</v>
      </c>
      <c r="O41" s="114">
        <f t="shared" si="11"/>
        <v>0</v>
      </c>
      <c r="P41" s="115">
        <f t="shared" si="12"/>
        <v>-10.877322505229429</v>
      </c>
      <c r="Q41" s="116">
        <f t="shared" si="13"/>
        <v>0.88578811369509103</v>
      </c>
      <c r="R41" s="309"/>
      <c r="S41" s="47">
        <v>0.40555555555555556</v>
      </c>
      <c r="T41" s="48">
        <v>0.44586805555555553</v>
      </c>
      <c r="U41" s="117">
        <v>4.5833333333333037</v>
      </c>
      <c r="V41" s="118">
        <v>58.049999999999962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407"/>
      <c r="AH41" s="408"/>
      <c r="AI41" s="124">
        <f t="shared" si="16"/>
        <v>-228.42377260981789</v>
      </c>
      <c r="AJ41" s="116">
        <f t="shared" si="17"/>
        <v>0.88578811369509103</v>
      </c>
      <c r="AK41" s="380"/>
    </row>
    <row r="42" spans="1:37" ht="15.75" customHeight="1">
      <c r="A42" s="303"/>
      <c r="B42" s="178" t="s">
        <v>191</v>
      </c>
      <c r="C42" s="298" t="s">
        <v>248</v>
      </c>
      <c r="D42" s="299"/>
      <c r="E42" s="107">
        <v>59.36</v>
      </c>
      <c r="F42" s="117">
        <v>1100</v>
      </c>
      <c r="G42" s="109">
        <f t="shared" si="18"/>
        <v>65296</v>
      </c>
      <c r="H42" s="26"/>
      <c r="I42" s="113">
        <v>20</v>
      </c>
      <c r="J42" s="111">
        <v>2000</v>
      </c>
      <c r="K42" s="112">
        <f t="shared" si="6"/>
        <v>100</v>
      </c>
      <c r="L42" s="113">
        <v>20</v>
      </c>
      <c r="M42" s="111">
        <f t="shared" si="19"/>
        <v>1769.4369973190351</v>
      </c>
      <c r="N42" s="112">
        <f t="shared" si="10"/>
        <v>88.471849865951754</v>
      </c>
      <c r="O42" s="114">
        <f t="shared" si="11"/>
        <v>0</v>
      </c>
      <c r="P42" s="115">
        <f t="shared" si="12"/>
        <v>-11.528150134048246</v>
      </c>
      <c r="Q42" s="116">
        <f t="shared" si="13"/>
        <v>0.88471849865951757</v>
      </c>
      <c r="R42" s="309"/>
      <c r="S42" s="47">
        <v>0.44930555555555557</v>
      </c>
      <c r="T42" s="48">
        <v>0.47520833333333334</v>
      </c>
      <c r="U42" s="117">
        <v>4.9500000000000544</v>
      </c>
      <c r="V42" s="118">
        <v>37.299999999999997</v>
      </c>
      <c r="W42" s="119">
        <v>0.47520833333333334</v>
      </c>
      <c r="X42" s="123">
        <v>0.51483796296296291</v>
      </c>
      <c r="Y42" s="106"/>
      <c r="Z42" s="205"/>
      <c r="AA42" s="300"/>
      <c r="AB42" s="301"/>
      <c r="AC42" s="106"/>
      <c r="AD42" s="205"/>
      <c r="AE42" s="300"/>
      <c r="AF42" s="301"/>
      <c r="AG42" s="407"/>
      <c r="AH42" s="408"/>
      <c r="AI42" s="124">
        <f t="shared" si="16"/>
        <v>-230.56300268096493</v>
      </c>
      <c r="AJ42" s="116">
        <f t="shared" si="17"/>
        <v>0.88471849865951757</v>
      </c>
      <c r="AK42" s="380"/>
    </row>
    <row r="43" spans="1:37" ht="15.75" customHeight="1">
      <c r="A43" s="304"/>
      <c r="B43" s="178" t="s">
        <v>191</v>
      </c>
      <c r="C43" s="298" t="s">
        <v>199</v>
      </c>
      <c r="D43" s="299"/>
      <c r="E43" s="107">
        <v>64.97</v>
      </c>
      <c r="F43" s="117">
        <v>1406</v>
      </c>
      <c r="G43" s="109">
        <f t="shared" si="18"/>
        <v>91347.819999999992</v>
      </c>
      <c r="H43" s="13"/>
      <c r="I43" s="126">
        <v>20</v>
      </c>
      <c r="J43" s="111">
        <v>2000</v>
      </c>
      <c r="K43" s="112">
        <f t="shared" si="6"/>
        <v>100</v>
      </c>
      <c r="L43" s="126">
        <v>20</v>
      </c>
      <c r="M43" s="111">
        <f t="shared" si="19"/>
        <v>1771.0286913925768</v>
      </c>
      <c r="N43" s="112">
        <f t="shared" si="10"/>
        <v>88.551434569628839</v>
      </c>
      <c r="O43" s="114">
        <f t="shared" si="11"/>
        <v>0</v>
      </c>
      <c r="P43" s="115">
        <f t="shared" si="12"/>
        <v>-11.448565430371161</v>
      </c>
      <c r="Q43" s="116">
        <f t="shared" si="13"/>
        <v>0.8855143456962884</v>
      </c>
      <c r="R43" s="309"/>
      <c r="S43" s="47">
        <v>0.51483796296296291</v>
      </c>
      <c r="T43" s="48">
        <v>0.54791666666666672</v>
      </c>
      <c r="U43" s="117">
        <v>57.066666666666578</v>
      </c>
      <c r="V43" s="118">
        <v>47.633333333333482</v>
      </c>
      <c r="W43" s="119"/>
      <c r="X43" s="123"/>
      <c r="Y43" s="106"/>
      <c r="Z43" s="205"/>
      <c r="AA43" s="300"/>
      <c r="AB43" s="301"/>
      <c r="AC43" s="106"/>
      <c r="AD43" s="205"/>
      <c r="AE43" s="300"/>
      <c r="AF43" s="301"/>
      <c r="AG43" s="407"/>
      <c r="AH43" s="408"/>
      <c r="AI43" s="124">
        <f t="shared" si="16"/>
        <v>-228.97130860742323</v>
      </c>
      <c r="AJ43" s="116">
        <f t="shared" si="17"/>
        <v>0.8855143456962884</v>
      </c>
      <c r="AK43" s="380"/>
    </row>
    <row r="44" spans="1:37" ht="15.75" customHeight="1">
      <c r="A44" s="304"/>
      <c r="B44" s="178" t="s">
        <v>200</v>
      </c>
      <c r="C44" s="298" t="s">
        <v>201</v>
      </c>
      <c r="D44" s="299"/>
      <c r="E44" s="107">
        <v>57.3</v>
      </c>
      <c r="F44" s="117">
        <v>1618</v>
      </c>
      <c r="G44" s="129">
        <f t="shared" si="18"/>
        <v>92711.4</v>
      </c>
      <c r="H44" s="130"/>
      <c r="I44" s="113">
        <v>21</v>
      </c>
      <c r="J44" s="111">
        <v>2000</v>
      </c>
      <c r="K44" s="112">
        <f t="shared" si="6"/>
        <v>95.238095238095241</v>
      </c>
      <c r="L44" s="113">
        <v>21</v>
      </c>
      <c r="M44" s="111">
        <f t="shared" si="19"/>
        <v>1771.5328467153254</v>
      </c>
      <c r="N44" s="112">
        <f t="shared" si="10"/>
        <v>84.358706986444062</v>
      </c>
      <c r="O44" s="114">
        <f t="shared" si="11"/>
        <v>0</v>
      </c>
      <c r="P44" s="115">
        <f t="shared" si="12"/>
        <v>-10.879388251651179</v>
      </c>
      <c r="Q44" s="116">
        <f t="shared" si="13"/>
        <v>0.88576642335766265</v>
      </c>
      <c r="R44" s="309"/>
      <c r="S44" s="47">
        <v>0.55152777777777773</v>
      </c>
      <c r="T44" s="48">
        <v>0.58958333333333335</v>
      </c>
      <c r="U44" s="117">
        <v>5.1999999999998536</v>
      </c>
      <c r="V44" s="118">
        <v>54.800000000000097</v>
      </c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407"/>
      <c r="AH44" s="408"/>
      <c r="AI44" s="124">
        <f t="shared" si="16"/>
        <v>-228.46715328467462</v>
      </c>
      <c r="AJ44" s="116">
        <f t="shared" si="17"/>
        <v>0.88576642335766265</v>
      </c>
      <c r="AK44" s="380"/>
    </row>
    <row r="45" spans="1:37" ht="15.75" customHeight="1">
      <c r="A45" s="304"/>
      <c r="B45" s="178"/>
      <c r="C45" s="298"/>
      <c r="D45" s="299"/>
      <c r="E45" s="107"/>
      <c r="F45" s="117"/>
      <c r="G45" s="129"/>
      <c r="H45" s="68"/>
      <c r="I45" s="126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106"/>
      <c r="Z45" s="205"/>
      <c r="AA45" s="300"/>
      <c r="AB45" s="301"/>
      <c r="AC45" s="106"/>
      <c r="AD45" s="205"/>
      <c r="AE45" s="300"/>
      <c r="AF45" s="301"/>
      <c r="AG45" s="407"/>
      <c r="AH45" s="408"/>
      <c r="AI45" s="124"/>
      <c r="AJ45" s="116"/>
      <c r="AK45" s="380"/>
    </row>
    <row r="46" spans="1:37" ht="15.75" customHeight="1">
      <c r="A46" s="304"/>
      <c r="B46" s="178"/>
      <c r="C46" s="298"/>
      <c r="D46" s="299"/>
      <c r="E46" s="107"/>
      <c r="F46" s="117"/>
      <c r="G46" s="129"/>
      <c r="H46" s="68"/>
      <c r="I46" s="126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106"/>
      <c r="Z46" s="205"/>
      <c r="AA46" s="300"/>
      <c r="AB46" s="301"/>
      <c r="AC46" s="106"/>
      <c r="AD46" s="205"/>
      <c r="AE46" s="300"/>
      <c r="AF46" s="301"/>
      <c r="AG46" s="407"/>
      <c r="AH46" s="408"/>
      <c r="AI46" s="124"/>
      <c r="AJ46" s="116"/>
      <c r="AK46" s="380"/>
    </row>
    <row r="47" spans="1:37" ht="15.75" customHeight="1">
      <c r="A47" s="304"/>
      <c r="B47" s="178"/>
      <c r="C47" s="298"/>
      <c r="D47" s="299"/>
      <c r="E47" s="107"/>
      <c r="F47" s="117"/>
      <c r="G47" s="129"/>
      <c r="H47" s="68"/>
      <c r="I47" s="126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106"/>
      <c r="Z47" s="205"/>
      <c r="AA47" s="300"/>
      <c r="AB47" s="301"/>
      <c r="AC47" s="106"/>
      <c r="AD47" s="205"/>
      <c r="AE47" s="300"/>
      <c r="AF47" s="301"/>
      <c r="AG47" s="407"/>
      <c r="AH47" s="408"/>
      <c r="AI47" s="124"/>
      <c r="AJ47" s="116"/>
      <c r="AK47" s="380"/>
    </row>
    <row r="48" spans="1:37" ht="15.75" customHeight="1">
      <c r="A48" s="304"/>
      <c r="B48" s="178"/>
      <c r="C48" s="298"/>
      <c r="D48" s="299"/>
      <c r="E48" s="107"/>
      <c r="F48" s="117"/>
      <c r="G48" s="129"/>
      <c r="H48" s="68"/>
      <c r="I48" s="126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106"/>
      <c r="Z48" s="205"/>
      <c r="AA48" s="300"/>
      <c r="AB48" s="301"/>
      <c r="AC48" s="106"/>
      <c r="AD48" s="205"/>
      <c r="AE48" s="300"/>
      <c r="AF48" s="301"/>
      <c r="AG48" s="407"/>
      <c r="AH48" s="408"/>
      <c r="AI48" s="124"/>
      <c r="AJ48" s="116"/>
      <c r="AK48" s="380"/>
    </row>
    <row r="49" spans="1:37" ht="15.75" customHeight="1">
      <c r="A49" s="304"/>
      <c r="B49" s="178"/>
      <c r="C49" s="298"/>
      <c r="D49" s="299"/>
      <c r="E49" s="107"/>
      <c r="F49" s="117"/>
      <c r="G49" s="129"/>
      <c r="H49" s="68"/>
      <c r="I49" s="126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106"/>
      <c r="Z49" s="205"/>
      <c r="AA49" s="300"/>
      <c r="AB49" s="301"/>
      <c r="AC49" s="106"/>
      <c r="AD49" s="205"/>
      <c r="AE49" s="300"/>
      <c r="AF49" s="301"/>
      <c r="AG49" s="407"/>
      <c r="AH49" s="408"/>
      <c r="AI49" s="124"/>
      <c r="AJ49" s="116"/>
      <c r="AK49" s="380"/>
    </row>
    <row r="50" spans="1:37" ht="15.75" customHeight="1">
      <c r="A50" s="304"/>
      <c r="B50" s="178"/>
      <c r="C50" s="298"/>
      <c r="D50" s="299"/>
      <c r="E50" s="107"/>
      <c r="F50" s="117"/>
      <c r="G50" s="129"/>
      <c r="H50" s="68"/>
      <c r="I50" s="126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106"/>
      <c r="Z50" s="205"/>
      <c r="AA50" s="300"/>
      <c r="AB50" s="301"/>
      <c r="AC50" s="106"/>
      <c r="AD50" s="205"/>
      <c r="AE50" s="300"/>
      <c r="AF50" s="301"/>
      <c r="AG50" s="407"/>
      <c r="AH50" s="408"/>
      <c r="AI50" s="124"/>
      <c r="AJ50" s="116"/>
      <c r="AK50" s="380"/>
    </row>
    <row r="51" spans="1:37" ht="15.75" customHeight="1">
      <c r="A51" s="304"/>
      <c r="B51" s="178"/>
      <c r="C51" s="298"/>
      <c r="D51" s="299"/>
      <c r="E51" s="107"/>
      <c r="F51" s="117"/>
      <c r="G51" s="129"/>
      <c r="H51" s="68"/>
      <c r="I51" s="126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106"/>
      <c r="Z51" s="205"/>
      <c r="AA51" s="300"/>
      <c r="AB51" s="301"/>
      <c r="AC51" s="106"/>
      <c r="AD51" s="205"/>
      <c r="AE51" s="300"/>
      <c r="AF51" s="301"/>
      <c r="AG51" s="407"/>
      <c r="AH51" s="408"/>
      <c r="AI51" s="124"/>
      <c r="AJ51" s="116"/>
      <c r="AK51" s="380"/>
    </row>
    <row r="52" spans="1:37" ht="15.75" customHeight="1">
      <c r="A52" s="304"/>
      <c r="B52" s="178"/>
      <c r="C52" s="298"/>
      <c r="D52" s="299"/>
      <c r="E52" s="107"/>
      <c r="F52" s="117"/>
      <c r="G52" s="129"/>
      <c r="H52" s="68"/>
      <c r="I52" s="126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210"/>
      <c r="X52" s="211"/>
      <c r="Y52" s="106"/>
      <c r="Z52" s="205"/>
      <c r="AA52" s="300"/>
      <c r="AB52" s="301"/>
      <c r="AC52" s="106"/>
      <c r="AD52" s="205"/>
      <c r="AE52" s="300"/>
      <c r="AF52" s="301"/>
      <c r="AG52" s="407"/>
      <c r="AH52" s="408"/>
      <c r="AI52" s="124"/>
      <c r="AJ52" s="116"/>
      <c r="AK52" s="380"/>
    </row>
    <row r="53" spans="1:37" ht="15.75" customHeight="1">
      <c r="A53" s="304"/>
      <c r="B53" s="178"/>
      <c r="C53" s="298"/>
      <c r="D53" s="299"/>
      <c r="E53" s="107"/>
      <c r="F53" s="117"/>
      <c r="G53" s="129"/>
      <c r="H53" s="68"/>
      <c r="I53" s="126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212"/>
      <c r="X53" s="213"/>
      <c r="Y53" s="106"/>
      <c r="Z53" s="205"/>
      <c r="AA53" s="300"/>
      <c r="AB53" s="301"/>
      <c r="AC53" s="106"/>
      <c r="AD53" s="205"/>
      <c r="AE53" s="300"/>
      <c r="AF53" s="301"/>
      <c r="AG53" s="407"/>
      <c r="AH53" s="408"/>
      <c r="AI53" s="124"/>
      <c r="AJ53" s="116"/>
      <c r="AK53" s="380"/>
    </row>
    <row r="54" spans="1:37" ht="15.75" customHeight="1">
      <c r="A54" s="304"/>
      <c r="B54" s="106"/>
      <c r="C54" s="298"/>
      <c r="D54" s="299"/>
      <c r="E54" s="185"/>
      <c r="F54" s="108"/>
      <c r="G54" s="139"/>
      <c r="H54" s="68"/>
      <c r="I54" s="126"/>
      <c r="J54" s="111"/>
      <c r="K54" s="112"/>
      <c r="L54" s="126"/>
      <c r="M54" s="111"/>
      <c r="N54" s="112"/>
      <c r="O54" s="131"/>
      <c r="P54" s="132"/>
      <c r="Q54" s="133"/>
      <c r="R54" s="309"/>
      <c r="S54" s="47"/>
      <c r="T54" s="48"/>
      <c r="U54" s="140"/>
      <c r="V54" s="118"/>
      <c r="W54" s="212"/>
      <c r="X54" s="213"/>
      <c r="Y54" s="106"/>
      <c r="Z54" s="205"/>
      <c r="AA54" s="300"/>
      <c r="AB54" s="301"/>
      <c r="AC54" s="106"/>
      <c r="AD54" s="205"/>
      <c r="AE54" s="300"/>
      <c r="AF54" s="301"/>
      <c r="AG54" s="407"/>
      <c r="AH54" s="408"/>
      <c r="AI54" s="124"/>
      <c r="AJ54" s="116"/>
      <c r="AK54" s="380"/>
    </row>
    <row r="55" spans="1:37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20">AVERAGE(I39:I54)</f>
        <v>20.833333333333332</v>
      </c>
      <c r="J55" s="148">
        <f t="shared" si="20"/>
        <v>2000</v>
      </c>
      <c r="K55" s="149">
        <f t="shared" ref="K55" si="21">J55/I55</f>
        <v>96</v>
      </c>
      <c r="L55" s="147">
        <f t="shared" ref="L55:M55" si="22">AVERAGE(L39:L54)</f>
        <v>20.833333333333332</v>
      </c>
      <c r="M55" s="148">
        <f t="shared" si="22"/>
        <v>1770.5694465628596</v>
      </c>
      <c r="N55" s="149">
        <f>M55/L55</f>
        <v>84.987333435017263</v>
      </c>
      <c r="O55" s="150">
        <f>L55-I55</f>
        <v>0</v>
      </c>
      <c r="P55" s="151">
        <f>N55-K55</f>
        <v>-11.012666564982737</v>
      </c>
      <c r="Q55" s="152">
        <f>N55/K55</f>
        <v>0.88528472328142982</v>
      </c>
      <c r="R55" s="310"/>
      <c r="S55" s="153">
        <f>S39</f>
        <v>0.25</v>
      </c>
      <c r="T55" s="154">
        <f>INDEX(T39:T54,COUNTA(T39:T54))</f>
        <v>0.58958333333333335</v>
      </c>
      <c r="U55" s="155"/>
      <c r="V55" s="181"/>
      <c r="W55" s="214"/>
      <c r="X55" s="215"/>
      <c r="Y55" s="206">
        <f t="shared" ref="Y55:Z55" si="23">SUM(Y39:Y54)</f>
        <v>0</v>
      </c>
      <c r="Z55" s="207">
        <f t="shared" si="23"/>
        <v>0</v>
      </c>
      <c r="AA55" s="296"/>
      <c r="AB55" s="297"/>
      <c r="AC55" s="206">
        <f t="shared" ref="AC55:AD55" si="24">SUM(AC39:AC54)</f>
        <v>0</v>
      </c>
      <c r="AD55" s="207">
        <f t="shared" si="24"/>
        <v>0</v>
      </c>
      <c r="AE55" s="296"/>
      <c r="AF55" s="297"/>
      <c r="AG55" s="409"/>
      <c r="AH55" s="410"/>
      <c r="AI55" s="183">
        <f>M55-J55</f>
        <v>-229.43055343714036</v>
      </c>
      <c r="AJ55" s="152">
        <f>M55/J55</f>
        <v>0.88528472328142982</v>
      </c>
      <c r="AK55" s="381"/>
    </row>
    <row r="56" spans="1:37" ht="15.75" customHeight="1">
      <c r="A56" s="316" t="s">
        <v>202</v>
      </c>
      <c r="B56" s="161" t="s">
        <v>191</v>
      </c>
      <c r="C56" s="306" t="s">
        <v>203</v>
      </c>
      <c r="D56" s="307"/>
      <c r="E56" s="162">
        <v>59.34</v>
      </c>
      <c r="F56" s="103">
        <v>1735</v>
      </c>
      <c r="G56" s="163">
        <f t="shared" ref="G56:G59" si="25">E56*F56</f>
        <v>102954.90000000001</v>
      </c>
      <c r="H56" s="164"/>
      <c r="I56" s="165">
        <v>24</v>
      </c>
      <c r="J56" s="166">
        <v>2000</v>
      </c>
      <c r="K56" s="167">
        <f>J56/I56</f>
        <v>83.333333333333329</v>
      </c>
      <c r="L56" s="168">
        <v>24</v>
      </c>
      <c r="M56" s="166">
        <f>F56/V56*60</f>
        <v>1770.9101219166416</v>
      </c>
      <c r="N56" s="167">
        <f>M56/L56</f>
        <v>73.787921746526735</v>
      </c>
      <c r="O56" s="169">
        <f>L56-I56</f>
        <v>0</v>
      </c>
      <c r="P56" s="170">
        <f>N56-K56</f>
        <v>-9.5454115868065941</v>
      </c>
      <c r="Q56" s="171">
        <f>N56/K56</f>
        <v>0.88545506095832083</v>
      </c>
      <c r="R56" s="308">
        <f>Q72</f>
        <v>0.88583784230136309</v>
      </c>
      <c r="S56" s="172">
        <v>0.25015046296296295</v>
      </c>
      <c r="T56" s="173">
        <v>0.29097222222222224</v>
      </c>
      <c r="U56" s="174"/>
      <c r="V56" s="175">
        <v>58.783333333333381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411"/>
      <c r="AH56" s="412"/>
      <c r="AI56" s="121">
        <f>M56-J56</f>
        <v>-229.08987808335837</v>
      </c>
      <c r="AJ56" s="171">
        <f>M56/J56</f>
        <v>0.88545506095832083</v>
      </c>
      <c r="AK56" s="313">
        <f>AJ72</f>
        <v>0.88583784230136309</v>
      </c>
    </row>
    <row r="57" spans="1:37" ht="15.75" customHeight="1">
      <c r="A57" s="317"/>
      <c r="B57" s="178" t="s">
        <v>191</v>
      </c>
      <c r="C57" s="298" t="s">
        <v>204</v>
      </c>
      <c r="D57" s="299"/>
      <c r="E57" s="107">
        <v>58.67</v>
      </c>
      <c r="F57" s="108">
        <v>3602</v>
      </c>
      <c r="G57" s="109">
        <f t="shared" si="25"/>
        <v>211329.34</v>
      </c>
      <c r="H57" s="26"/>
      <c r="I57" s="110">
        <v>23</v>
      </c>
      <c r="J57" s="111">
        <v>2000</v>
      </c>
      <c r="K57" s="112">
        <f t="shared" si="6"/>
        <v>86.956521739130437</v>
      </c>
      <c r="L57" s="113">
        <v>23</v>
      </c>
      <c r="M57" s="111">
        <f>F57/V57*60</f>
        <v>1774.8699698877642</v>
      </c>
      <c r="N57" s="112">
        <f>M57/L57</f>
        <v>77.168259560337574</v>
      </c>
      <c r="O57" s="114">
        <f>L57-I57</f>
        <v>0</v>
      </c>
      <c r="P57" s="115">
        <f>N57-K57</f>
        <v>-9.7882621787928628</v>
      </c>
      <c r="Q57" s="116">
        <f>N57/K57</f>
        <v>0.88743498494388207</v>
      </c>
      <c r="R57" s="309"/>
      <c r="S57" s="47">
        <v>0.2946064814814815</v>
      </c>
      <c r="T57" s="48">
        <v>0.37916666666666665</v>
      </c>
      <c r="U57" s="117">
        <v>5.2333333333333254</v>
      </c>
      <c r="V57" s="118">
        <v>121.76666666666662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407"/>
      <c r="AH57" s="408"/>
      <c r="AI57" s="124">
        <f>M57-J57</f>
        <v>-225.13003011223577</v>
      </c>
      <c r="AJ57" s="116">
        <f>M57/J57</f>
        <v>0.88743498494388207</v>
      </c>
      <c r="AK57" s="314"/>
    </row>
    <row r="58" spans="1:37" ht="15.75" customHeight="1">
      <c r="A58" s="317"/>
      <c r="B58" s="178" t="s">
        <v>191</v>
      </c>
      <c r="C58" s="298" t="s">
        <v>205</v>
      </c>
      <c r="D58" s="299"/>
      <c r="E58" s="107">
        <v>59.54</v>
      </c>
      <c r="F58" s="108">
        <v>3352</v>
      </c>
      <c r="G58" s="109">
        <f t="shared" si="25"/>
        <v>199578.08</v>
      </c>
      <c r="H58" s="26"/>
      <c r="I58" s="110">
        <v>23</v>
      </c>
      <c r="J58" s="111">
        <v>2000</v>
      </c>
      <c r="K58" s="112">
        <f t="shared" si="6"/>
        <v>86.956521739130437</v>
      </c>
      <c r="L58" s="113">
        <v>23</v>
      </c>
      <c r="M58" s="111">
        <f>F58/V58*60</f>
        <v>1769.124761765137</v>
      </c>
      <c r="N58" s="112">
        <f>M58/L58</f>
        <v>76.918467902832049</v>
      </c>
      <c r="O58" s="114">
        <f>L58-I58</f>
        <v>0</v>
      </c>
      <c r="P58" s="115">
        <f>N58-K58</f>
        <v>-10.038053836298388</v>
      </c>
      <c r="Q58" s="116">
        <f>N58/K58</f>
        <v>0.88456238088256856</v>
      </c>
      <c r="R58" s="309"/>
      <c r="S58" s="47">
        <v>0.38285879629629632</v>
      </c>
      <c r="T58" s="48">
        <v>0.46180555555555558</v>
      </c>
      <c r="U58" s="117">
        <v>5.316666666666725</v>
      </c>
      <c r="V58" s="118">
        <v>113.68333333333334</v>
      </c>
      <c r="W58" s="119">
        <v>0.46180555555555558</v>
      </c>
      <c r="X58" s="123">
        <v>0.50138888888888888</v>
      </c>
      <c r="Y58" s="106"/>
      <c r="Z58" s="205"/>
      <c r="AA58" s="300"/>
      <c r="AB58" s="301"/>
      <c r="AC58" s="106"/>
      <c r="AD58" s="205"/>
      <c r="AE58" s="300"/>
      <c r="AF58" s="301"/>
      <c r="AG58" s="407"/>
      <c r="AH58" s="408"/>
      <c r="AI58" s="124">
        <f>M58-J58</f>
        <v>-230.87523823486299</v>
      </c>
      <c r="AJ58" s="116">
        <f>M58/J58</f>
        <v>0.88456238088256856</v>
      </c>
      <c r="AK58" s="314"/>
    </row>
    <row r="59" spans="1:37" ht="15.75" customHeight="1">
      <c r="A59" s="317"/>
      <c r="B59" s="178" t="s">
        <v>191</v>
      </c>
      <c r="C59" s="298" t="s">
        <v>206</v>
      </c>
      <c r="D59" s="299"/>
      <c r="E59" s="107">
        <v>71.55</v>
      </c>
      <c r="F59" s="108">
        <v>2513</v>
      </c>
      <c r="G59" s="109">
        <f t="shared" si="25"/>
        <v>179805.15</v>
      </c>
      <c r="H59" s="26"/>
      <c r="I59" s="110">
        <v>23</v>
      </c>
      <c r="J59" s="111">
        <v>2000</v>
      </c>
      <c r="K59" s="112">
        <f t="shared" si="6"/>
        <v>86.956521739130437</v>
      </c>
      <c r="L59" s="113">
        <v>23</v>
      </c>
      <c r="M59" s="111">
        <f>F59/V59*60</f>
        <v>1771.7978848413625</v>
      </c>
      <c r="N59" s="112">
        <f>M59/L59</f>
        <v>77.034690645276626</v>
      </c>
      <c r="O59" s="114">
        <f>L59-I59</f>
        <v>0</v>
      </c>
      <c r="P59" s="115">
        <f>N59-K59</f>
        <v>-9.921831093853811</v>
      </c>
      <c r="Q59" s="116">
        <f>N59/K59</f>
        <v>0.88589894242068112</v>
      </c>
      <c r="R59" s="309"/>
      <c r="S59" s="47">
        <v>0.50138888888888888</v>
      </c>
      <c r="T59" s="48">
        <v>0.56048611111111113</v>
      </c>
      <c r="U59" s="117">
        <v>56.999999999999957</v>
      </c>
      <c r="V59" s="118">
        <v>85.100000000000037</v>
      </c>
      <c r="W59" s="119"/>
      <c r="X59" s="123"/>
      <c r="Y59" s="106"/>
      <c r="Z59" s="205"/>
      <c r="AA59" s="300"/>
      <c r="AB59" s="301"/>
      <c r="AC59" s="106"/>
      <c r="AD59" s="205"/>
      <c r="AE59" s="300"/>
      <c r="AF59" s="301"/>
      <c r="AG59" s="407"/>
      <c r="AH59" s="408"/>
      <c r="AI59" s="124">
        <f>M59-J59</f>
        <v>-228.20211515863753</v>
      </c>
      <c r="AJ59" s="116">
        <f>M59/J59</f>
        <v>0.88589894242068123</v>
      </c>
      <c r="AK59" s="314"/>
    </row>
    <row r="60" spans="1:37" ht="15.75" customHeight="1">
      <c r="A60" s="317"/>
      <c r="B60" s="178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407"/>
      <c r="AH60" s="408"/>
      <c r="AI60" s="124"/>
      <c r="AJ60" s="116"/>
      <c r="AK60" s="314"/>
    </row>
    <row r="61" spans="1:37" ht="15.75" customHeight="1">
      <c r="A61" s="317"/>
      <c r="B61" s="178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407"/>
      <c r="AH61" s="408"/>
      <c r="AI61" s="124"/>
      <c r="AJ61" s="116"/>
      <c r="AK61" s="314"/>
    </row>
    <row r="62" spans="1:37" ht="15.75" customHeight="1">
      <c r="A62" s="317"/>
      <c r="B62" s="178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127"/>
      <c r="T62" s="128"/>
      <c r="U62" s="117"/>
      <c r="V62" s="118"/>
      <c r="W62" s="128"/>
      <c r="X62" s="216"/>
      <c r="Y62" s="106"/>
      <c r="Z62" s="205"/>
      <c r="AA62" s="300"/>
      <c r="AB62" s="301"/>
      <c r="AC62" s="106"/>
      <c r="AD62" s="205"/>
      <c r="AE62" s="300"/>
      <c r="AF62" s="301"/>
      <c r="AG62" s="407"/>
      <c r="AH62" s="408"/>
      <c r="AI62" s="124"/>
      <c r="AJ62" s="116"/>
      <c r="AK62" s="314"/>
    </row>
    <row r="63" spans="1:37" ht="15.75" customHeight="1">
      <c r="A63" s="317"/>
      <c r="B63" s="178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127"/>
      <c r="T63" s="128"/>
      <c r="U63" s="117"/>
      <c r="V63" s="118"/>
      <c r="W63" s="128"/>
      <c r="X63" s="216"/>
      <c r="Y63" s="106"/>
      <c r="Z63" s="205"/>
      <c r="AA63" s="300"/>
      <c r="AB63" s="301"/>
      <c r="AC63" s="106"/>
      <c r="AD63" s="205"/>
      <c r="AE63" s="300"/>
      <c r="AF63" s="301"/>
      <c r="AG63" s="407"/>
      <c r="AH63" s="408"/>
      <c r="AI63" s="124"/>
      <c r="AJ63" s="116"/>
      <c r="AK63" s="314"/>
    </row>
    <row r="64" spans="1:37" ht="15.75" customHeight="1">
      <c r="A64" s="317"/>
      <c r="B64" s="178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127"/>
      <c r="T64" s="128"/>
      <c r="U64" s="117"/>
      <c r="V64" s="118"/>
      <c r="W64" s="128"/>
      <c r="X64" s="216"/>
      <c r="Y64" s="106"/>
      <c r="Z64" s="205"/>
      <c r="AA64" s="300"/>
      <c r="AB64" s="301"/>
      <c r="AC64" s="106"/>
      <c r="AD64" s="205"/>
      <c r="AE64" s="300"/>
      <c r="AF64" s="301"/>
      <c r="AG64" s="407"/>
      <c r="AH64" s="408"/>
      <c r="AI64" s="124"/>
      <c r="AJ64" s="116"/>
      <c r="AK64" s="314"/>
    </row>
    <row r="65" spans="1:37" ht="15.75" customHeight="1">
      <c r="A65" s="317"/>
      <c r="B65" s="178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127"/>
      <c r="T65" s="128"/>
      <c r="U65" s="117"/>
      <c r="V65" s="118"/>
      <c r="W65" s="128"/>
      <c r="X65" s="216"/>
      <c r="Y65" s="106"/>
      <c r="Z65" s="205"/>
      <c r="AA65" s="300"/>
      <c r="AB65" s="301"/>
      <c r="AC65" s="106"/>
      <c r="AD65" s="205"/>
      <c r="AE65" s="300"/>
      <c r="AF65" s="301"/>
      <c r="AG65" s="407"/>
      <c r="AH65" s="408"/>
      <c r="AI65" s="124"/>
      <c r="AJ65" s="116"/>
      <c r="AK65" s="314"/>
    </row>
    <row r="66" spans="1:37" ht="15.75" customHeight="1">
      <c r="A66" s="317"/>
      <c r="B66" s="178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127"/>
      <c r="T66" s="128"/>
      <c r="U66" s="117"/>
      <c r="V66" s="118"/>
      <c r="W66" s="128"/>
      <c r="X66" s="216"/>
      <c r="Y66" s="106"/>
      <c r="Z66" s="205"/>
      <c r="AA66" s="300"/>
      <c r="AB66" s="301"/>
      <c r="AC66" s="106"/>
      <c r="AD66" s="205"/>
      <c r="AE66" s="300"/>
      <c r="AF66" s="301"/>
      <c r="AG66" s="407"/>
      <c r="AH66" s="408"/>
      <c r="AI66" s="124"/>
      <c r="AJ66" s="116"/>
      <c r="AK66" s="314"/>
    </row>
    <row r="67" spans="1:37" ht="15.75" customHeight="1">
      <c r="A67" s="317"/>
      <c r="B67" s="178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127"/>
      <c r="T67" s="128"/>
      <c r="U67" s="117"/>
      <c r="V67" s="118"/>
      <c r="W67" s="128"/>
      <c r="X67" s="216"/>
      <c r="Y67" s="106"/>
      <c r="Z67" s="205"/>
      <c r="AA67" s="300"/>
      <c r="AB67" s="301"/>
      <c r="AC67" s="106"/>
      <c r="AD67" s="205"/>
      <c r="AE67" s="300"/>
      <c r="AF67" s="301"/>
      <c r="AG67" s="407"/>
      <c r="AH67" s="408"/>
      <c r="AI67" s="124"/>
      <c r="AJ67" s="116"/>
      <c r="AK67" s="314"/>
    </row>
    <row r="68" spans="1:37" ht="15.75" customHeight="1">
      <c r="A68" s="317"/>
      <c r="B68" s="178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127"/>
      <c r="T68" s="128"/>
      <c r="U68" s="117"/>
      <c r="V68" s="118"/>
      <c r="W68" s="128"/>
      <c r="X68" s="216"/>
      <c r="Y68" s="106"/>
      <c r="Z68" s="205"/>
      <c r="AA68" s="300"/>
      <c r="AB68" s="301"/>
      <c r="AC68" s="106"/>
      <c r="AD68" s="205"/>
      <c r="AE68" s="300"/>
      <c r="AF68" s="301"/>
      <c r="AG68" s="407"/>
      <c r="AH68" s="408"/>
      <c r="AI68" s="124"/>
      <c r="AJ68" s="116"/>
      <c r="AK68" s="314"/>
    </row>
    <row r="69" spans="1:37" ht="15.75" customHeight="1">
      <c r="A69" s="317"/>
      <c r="B69" s="178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127"/>
      <c r="T69" s="128"/>
      <c r="U69" s="117"/>
      <c r="V69" s="118"/>
      <c r="W69" s="128"/>
      <c r="X69" s="216"/>
      <c r="Y69" s="106"/>
      <c r="Z69" s="205"/>
      <c r="AA69" s="300"/>
      <c r="AB69" s="301"/>
      <c r="AC69" s="106"/>
      <c r="AD69" s="205"/>
      <c r="AE69" s="300"/>
      <c r="AF69" s="301"/>
      <c r="AG69" s="407"/>
      <c r="AH69" s="408"/>
      <c r="AI69" s="124"/>
      <c r="AJ69" s="116"/>
      <c r="AK69" s="314"/>
    </row>
    <row r="70" spans="1:37" ht="15.75" customHeight="1">
      <c r="A70" s="317"/>
      <c r="B70" s="178"/>
      <c r="C70" s="298"/>
      <c r="D70" s="299"/>
      <c r="E70" s="107"/>
      <c r="F70" s="13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127"/>
      <c r="T70" s="128"/>
      <c r="U70" s="117"/>
      <c r="V70" s="118"/>
      <c r="W70" s="128"/>
      <c r="X70" s="216"/>
      <c r="Y70" s="106"/>
      <c r="Z70" s="205"/>
      <c r="AA70" s="300"/>
      <c r="AB70" s="301"/>
      <c r="AC70" s="106"/>
      <c r="AD70" s="205"/>
      <c r="AE70" s="300"/>
      <c r="AF70" s="301"/>
      <c r="AG70" s="407"/>
      <c r="AH70" s="408"/>
      <c r="AI70" s="124"/>
      <c r="AJ70" s="116"/>
      <c r="AK70" s="314"/>
    </row>
    <row r="71" spans="1:37" ht="15.75" customHeight="1">
      <c r="A71" s="317"/>
      <c r="B71" s="178"/>
      <c r="C71" s="298"/>
      <c r="D71" s="299"/>
      <c r="E71" s="179"/>
      <c r="F71" s="13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407"/>
      <c r="AH71" s="408"/>
      <c r="AI71" s="180"/>
      <c r="AJ71" s="133"/>
      <c r="AK71" s="314"/>
    </row>
    <row r="72" spans="1:37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26">AVERAGE(I56:I71)</f>
        <v>23.25</v>
      </c>
      <c r="J72" s="148">
        <f t="shared" si="26"/>
        <v>2000</v>
      </c>
      <c r="K72" s="149">
        <f t="shared" ref="K72" si="27">J72/I72</f>
        <v>86.021505376344081</v>
      </c>
      <c r="L72" s="147">
        <f t="shared" ref="L72:M72" si="28">AVERAGE(L56:L71)</f>
        <v>23.25</v>
      </c>
      <c r="M72" s="148">
        <f t="shared" si="28"/>
        <v>1771.6756846027263</v>
      </c>
      <c r="N72" s="149">
        <f t="shared" ref="N72:N78" si="29">M72/L72</f>
        <v>76.201104714095749</v>
      </c>
      <c r="O72" s="150">
        <f t="shared" ref="O72:O78" si="30">L72-I72</f>
        <v>0</v>
      </c>
      <c r="P72" s="151">
        <f t="shared" ref="P72:P78" si="31">N72-K72</f>
        <v>-9.820400662248332</v>
      </c>
      <c r="Q72" s="152">
        <f t="shared" ref="Q72:Q78" si="32">N72/K72</f>
        <v>0.88583784230136309</v>
      </c>
      <c r="R72" s="310"/>
      <c r="S72" s="153">
        <f>S56</f>
        <v>0.25015046296296295</v>
      </c>
      <c r="T72" s="154">
        <f>INDEX(T56:T71,COUNTA(T56:T71))</f>
        <v>0.56048611111111113</v>
      </c>
      <c r="U72" s="155"/>
      <c r="V72" s="181"/>
      <c r="W72" s="182"/>
      <c r="X72" s="149"/>
      <c r="Y72" s="206">
        <f t="shared" ref="Y72:Z72" si="33">SUM(Y56:Y71)</f>
        <v>0</v>
      </c>
      <c r="Z72" s="207">
        <f t="shared" si="33"/>
        <v>0</v>
      </c>
      <c r="AA72" s="296"/>
      <c r="AB72" s="297"/>
      <c r="AC72" s="206">
        <f t="shared" ref="AC72:AD72" si="34">SUM(AC56:AC71)</f>
        <v>0</v>
      </c>
      <c r="AD72" s="207">
        <f t="shared" si="34"/>
        <v>0</v>
      </c>
      <c r="AE72" s="296"/>
      <c r="AF72" s="297"/>
      <c r="AG72" s="409"/>
      <c r="AH72" s="410"/>
      <c r="AI72" s="183">
        <f t="shared" ref="AI72:AI78" si="35">M72-J72</f>
        <v>-228.32431539727372</v>
      </c>
      <c r="AJ72" s="152">
        <f t="shared" ref="AJ72:AJ78" si="36">M72/J72</f>
        <v>0.88583784230136309</v>
      </c>
      <c r="AK72" s="315"/>
    </row>
    <row r="73" spans="1:37" ht="15.75" customHeight="1">
      <c r="A73" s="302" t="s">
        <v>207</v>
      </c>
      <c r="B73" s="120" t="s">
        <v>209</v>
      </c>
      <c r="C73" s="383" t="s">
        <v>212</v>
      </c>
      <c r="D73" s="383"/>
      <c r="E73" s="162">
        <v>32.06</v>
      </c>
      <c r="F73" s="103">
        <v>701</v>
      </c>
      <c r="G73" s="163">
        <f t="shared" ref="G73:G78" si="37">E73*F73</f>
        <v>22474.06</v>
      </c>
      <c r="H73" s="164"/>
      <c r="I73" s="165">
        <v>19</v>
      </c>
      <c r="J73" s="166">
        <v>3600</v>
      </c>
      <c r="K73" s="167">
        <f>J73/I73</f>
        <v>189.47368421052633</v>
      </c>
      <c r="L73" s="168">
        <v>19</v>
      </c>
      <c r="M73" s="166">
        <f t="shared" ref="M73:M78" si="38">F73/V73*60</f>
        <v>3170.3517587939646</v>
      </c>
      <c r="N73" s="167">
        <f t="shared" si="29"/>
        <v>166.86061888389287</v>
      </c>
      <c r="O73" s="169">
        <f t="shared" si="30"/>
        <v>0</v>
      </c>
      <c r="P73" s="170">
        <f t="shared" si="31"/>
        <v>-22.61306532663346</v>
      </c>
      <c r="Q73" s="171">
        <f t="shared" si="32"/>
        <v>0.88065326633165675</v>
      </c>
      <c r="R73" s="308">
        <f>Q89</f>
        <v>0.88482564861313651</v>
      </c>
      <c r="S73" s="172">
        <v>0.25</v>
      </c>
      <c r="T73" s="173">
        <v>0.25921296296296298</v>
      </c>
      <c r="U73" s="174"/>
      <c r="V73" s="175">
        <v>13.266666666666689</v>
      </c>
      <c r="W73" s="173"/>
      <c r="X73" s="184"/>
      <c r="Y73" s="202"/>
      <c r="Z73" s="203"/>
      <c r="AA73" s="311"/>
      <c r="AB73" s="312"/>
      <c r="AC73" s="202"/>
      <c r="AD73" s="203"/>
      <c r="AE73" s="311"/>
      <c r="AF73" s="312"/>
      <c r="AG73" s="411"/>
      <c r="AH73" s="412"/>
      <c r="AI73" s="121">
        <f t="shared" si="35"/>
        <v>-429.64824120603544</v>
      </c>
      <c r="AJ73" s="171">
        <f t="shared" si="36"/>
        <v>0.88065326633165686</v>
      </c>
      <c r="AK73" s="313">
        <f>AJ89</f>
        <v>0.88482564861313651</v>
      </c>
    </row>
    <row r="74" spans="1:37" ht="15.75" customHeight="1">
      <c r="A74" s="303"/>
      <c r="B74" s="106" t="s">
        <v>200</v>
      </c>
      <c r="C74" s="382" t="s">
        <v>208</v>
      </c>
      <c r="D74" s="382"/>
      <c r="E74" s="107">
        <v>57.3</v>
      </c>
      <c r="F74" s="108">
        <v>2813</v>
      </c>
      <c r="G74" s="109">
        <f t="shared" si="37"/>
        <v>161184.9</v>
      </c>
      <c r="H74" s="26"/>
      <c r="I74" s="110">
        <v>22</v>
      </c>
      <c r="J74" s="111">
        <v>1800</v>
      </c>
      <c r="K74" s="112">
        <f t="shared" ref="K74:K110" si="39">J74/I74</f>
        <v>81.818181818181813</v>
      </c>
      <c r="L74" s="113">
        <v>22</v>
      </c>
      <c r="M74" s="111">
        <f t="shared" si="38"/>
        <v>1594.7716535433062</v>
      </c>
      <c r="N74" s="112">
        <f t="shared" si="29"/>
        <v>72.489620615604835</v>
      </c>
      <c r="O74" s="114">
        <f t="shared" si="30"/>
        <v>0</v>
      </c>
      <c r="P74" s="115">
        <f t="shared" si="31"/>
        <v>-9.328561202576978</v>
      </c>
      <c r="Q74" s="116">
        <f t="shared" si="32"/>
        <v>0.88598425196850361</v>
      </c>
      <c r="R74" s="309"/>
      <c r="S74" s="47">
        <v>0.26261574074074073</v>
      </c>
      <c r="T74" s="48">
        <v>0.33611111111111114</v>
      </c>
      <c r="U74" s="117">
        <v>4.8999999999999666</v>
      </c>
      <c r="V74" s="118">
        <v>105.83333333333339</v>
      </c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407"/>
      <c r="AH74" s="408"/>
      <c r="AI74" s="124">
        <f t="shared" si="35"/>
        <v>-205.22834645669377</v>
      </c>
      <c r="AJ74" s="116">
        <f t="shared" si="36"/>
        <v>0.8859842519685035</v>
      </c>
      <c r="AK74" s="314"/>
    </row>
    <row r="75" spans="1:37" ht="15.75" customHeight="1">
      <c r="A75" s="303"/>
      <c r="B75" s="106" t="s">
        <v>195</v>
      </c>
      <c r="C75" s="382" t="s">
        <v>214</v>
      </c>
      <c r="D75" s="382"/>
      <c r="E75" s="107">
        <v>57.73</v>
      </c>
      <c r="F75" s="108">
        <v>1288</v>
      </c>
      <c r="G75" s="109">
        <f t="shared" si="37"/>
        <v>74356.239999999991</v>
      </c>
      <c r="H75" s="26"/>
      <c r="I75" s="110">
        <v>22</v>
      </c>
      <c r="J75" s="111">
        <v>1800</v>
      </c>
      <c r="K75" s="112">
        <f t="shared" si="39"/>
        <v>81.818181818181813</v>
      </c>
      <c r="L75" s="113">
        <v>22</v>
      </c>
      <c r="M75" s="111">
        <f t="shared" si="38"/>
        <v>1596.1445783132529</v>
      </c>
      <c r="N75" s="112">
        <f t="shared" si="29"/>
        <v>72.55202628696604</v>
      </c>
      <c r="O75" s="114">
        <f t="shared" si="30"/>
        <v>0</v>
      </c>
      <c r="P75" s="115">
        <f t="shared" si="31"/>
        <v>-9.2661555312157731</v>
      </c>
      <c r="Q75" s="116">
        <f t="shared" si="32"/>
        <v>0.88674698795180718</v>
      </c>
      <c r="R75" s="309"/>
      <c r="S75" s="47">
        <v>0.33958333333333335</v>
      </c>
      <c r="T75" s="48">
        <v>0.37320601851851853</v>
      </c>
      <c r="U75" s="117">
        <v>4.9999999999999822</v>
      </c>
      <c r="V75" s="118">
        <v>48.416666666666671</v>
      </c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407"/>
      <c r="AH75" s="408"/>
      <c r="AI75" s="124">
        <f t="shared" si="35"/>
        <v>-203.85542168674715</v>
      </c>
      <c r="AJ75" s="116">
        <f t="shared" si="36"/>
        <v>0.88674698795180718</v>
      </c>
      <c r="AK75" s="314"/>
    </row>
    <row r="76" spans="1:37" ht="15.75" customHeight="1">
      <c r="A76" s="303"/>
      <c r="B76" s="106" t="s">
        <v>195</v>
      </c>
      <c r="C76" s="382" t="s">
        <v>213</v>
      </c>
      <c r="D76" s="382"/>
      <c r="E76" s="107">
        <v>57.73</v>
      </c>
      <c r="F76" s="108">
        <v>1275</v>
      </c>
      <c r="G76" s="109">
        <f t="shared" si="37"/>
        <v>73605.75</v>
      </c>
      <c r="H76" s="26"/>
      <c r="I76" s="110">
        <v>22</v>
      </c>
      <c r="J76" s="111">
        <v>1800</v>
      </c>
      <c r="K76" s="112">
        <f t="shared" si="39"/>
        <v>81.818181818181813</v>
      </c>
      <c r="L76" s="113">
        <v>22</v>
      </c>
      <c r="M76" s="111">
        <f t="shared" si="38"/>
        <v>1594.8575399583042</v>
      </c>
      <c r="N76" s="112">
        <f t="shared" si="29"/>
        <v>72.493524543559275</v>
      </c>
      <c r="O76" s="114">
        <f t="shared" si="30"/>
        <v>0</v>
      </c>
      <c r="P76" s="115">
        <f t="shared" si="31"/>
        <v>-9.3246572746225382</v>
      </c>
      <c r="Q76" s="116">
        <f t="shared" si="32"/>
        <v>0.88603196664350226</v>
      </c>
      <c r="R76" s="309"/>
      <c r="S76" s="47">
        <v>0.37641203703703702</v>
      </c>
      <c r="T76" s="48">
        <v>0.40972222222222221</v>
      </c>
      <c r="U76" s="117">
        <v>4.6166666666666156</v>
      </c>
      <c r="V76" s="118">
        <v>47.966666666666676</v>
      </c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407"/>
      <c r="AH76" s="408"/>
      <c r="AI76" s="217">
        <f t="shared" si="35"/>
        <v>-205.14246004169581</v>
      </c>
      <c r="AJ76" s="218">
        <f t="shared" si="36"/>
        <v>0.88603196664350237</v>
      </c>
      <c r="AK76" s="314"/>
    </row>
    <row r="77" spans="1:37" ht="15.75" customHeight="1">
      <c r="A77" s="304"/>
      <c r="B77" s="106" t="s">
        <v>209</v>
      </c>
      <c r="C77" s="382" t="s">
        <v>210</v>
      </c>
      <c r="D77" s="382"/>
      <c r="E77" s="107">
        <v>71.84</v>
      </c>
      <c r="F77" s="111">
        <v>1296</v>
      </c>
      <c r="G77" s="109">
        <f t="shared" si="37"/>
        <v>93104.639999999999</v>
      </c>
      <c r="H77" s="13"/>
      <c r="I77" s="110">
        <v>19</v>
      </c>
      <c r="J77" s="111">
        <v>1800</v>
      </c>
      <c r="K77" s="112">
        <f t="shared" si="39"/>
        <v>94.736842105263165</v>
      </c>
      <c r="L77" s="126">
        <v>19</v>
      </c>
      <c r="M77" s="111">
        <f t="shared" si="38"/>
        <v>1596.1683202189515</v>
      </c>
      <c r="N77" s="112">
        <f t="shared" si="29"/>
        <v>84.008858958892191</v>
      </c>
      <c r="O77" s="114">
        <f t="shared" si="30"/>
        <v>0</v>
      </c>
      <c r="P77" s="115">
        <f t="shared" si="31"/>
        <v>-10.727983146370974</v>
      </c>
      <c r="Q77" s="116">
        <f t="shared" si="32"/>
        <v>0.88676017789941752</v>
      </c>
      <c r="R77" s="309"/>
      <c r="S77" s="47">
        <v>0.41339120370370369</v>
      </c>
      <c r="T77" s="48">
        <v>0.44722222222222224</v>
      </c>
      <c r="U77" s="117">
        <v>5.2833333333333332</v>
      </c>
      <c r="V77" s="118">
        <v>48.716666666666711</v>
      </c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407"/>
      <c r="AH77" s="408"/>
      <c r="AI77" s="217">
        <f t="shared" si="35"/>
        <v>-203.83167978104848</v>
      </c>
      <c r="AJ77" s="218">
        <f t="shared" si="36"/>
        <v>0.88676017789941752</v>
      </c>
      <c r="AK77" s="314"/>
    </row>
    <row r="78" spans="1:37" ht="15.75" customHeight="1">
      <c r="A78" s="304"/>
      <c r="B78" s="106" t="s">
        <v>209</v>
      </c>
      <c r="C78" s="382" t="s">
        <v>211</v>
      </c>
      <c r="D78" s="382"/>
      <c r="E78" s="107">
        <v>72.400000000000006</v>
      </c>
      <c r="F78" s="111">
        <v>1118</v>
      </c>
      <c r="G78" s="129">
        <f t="shared" si="37"/>
        <v>80943.200000000012</v>
      </c>
      <c r="H78" s="130"/>
      <c r="I78" s="110">
        <v>18</v>
      </c>
      <c r="J78" s="111">
        <v>1800</v>
      </c>
      <c r="K78" s="112">
        <f t="shared" si="39"/>
        <v>100</v>
      </c>
      <c r="L78" s="113">
        <v>18</v>
      </c>
      <c r="M78" s="111">
        <f t="shared" si="38"/>
        <v>1596.5093216977407</v>
      </c>
      <c r="N78" s="112">
        <f t="shared" si="29"/>
        <v>88.694962316541151</v>
      </c>
      <c r="O78" s="114">
        <f t="shared" si="30"/>
        <v>0</v>
      </c>
      <c r="P78" s="115">
        <f t="shared" si="31"/>
        <v>-11.305037683458849</v>
      </c>
      <c r="Q78" s="116">
        <f t="shared" si="32"/>
        <v>0.88694962316541148</v>
      </c>
      <c r="R78" s="309"/>
      <c r="S78" s="47">
        <v>0.45069444444444445</v>
      </c>
      <c r="T78" s="48">
        <v>0.47987268518518517</v>
      </c>
      <c r="U78" s="117">
        <v>4.9999999999999822</v>
      </c>
      <c r="V78" s="118">
        <v>42.016666666666623</v>
      </c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407"/>
      <c r="AH78" s="408"/>
      <c r="AI78" s="217">
        <f t="shared" si="35"/>
        <v>-203.49067830225931</v>
      </c>
      <c r="AJ78" s="218">
        <f t="shared" si="36"/>
        <v>0.88694962316541148</v>
      </c>
      <c r="AK78" s="314"/>
    </row>
    <row r="79" spans="1:37" ht="15.75" customHeight="1">
      <c r="A79" s="304"/>
      <c r="B79" s="106"/>
      <c r="C79" s="382"/>
      <c r="D79" s="382"/>
      <c r="E79" s="107"/>
      <c r="F79" s="111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407"/>
      <c r="AH79" s="408"/>
      <c r="AI79" s="217"/>
      <c r="AJ79" s="218"/>
      <c r="AK79" s="314"/>
    </row>
    <row r="80" spans="1:37" ht="15.75" customHeight="1">
      <c r="A80" s="304"/>
      <c r="B80" s="106"/>
      <c r="C80" s="382"/>
      <c r="D80" s="382"/>
      <c r="E80" s="107"/>
      <c r="F80" s="111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106"/>
      <c r="Z80" s="205"/>
      <c r="AA80" s="300"/>
      <c r="AB80" s="301"/>
      <c r="AC80" s="106"/>
      <c r="AD80" s="205"/>
      <c r="AE80" s="300"/>
      <c r="AF80" s="301"/>
      <c r="AG80" s="407"/>
      <c r="AH80" s="408"/>
      <c r="AI80" s="217"/>
      <c r="AJ80" s="218"/>
      <c r="AK80" s="314"/>
    </row>
    <row r="81" spans="1:37" ht="15.75" customHeight="1">
      <c r="A81" s="304"/>
      <c r="B81" s="106"/>
      <c r="C81" s="382"/>
      <c r="D81" s="382"/>
      <c r="E81" s="107"/>
      <c r="F81" s="111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106"/>
      <c r="Z81" s="205"/>
      <c r="AA81" s="300"/>
      <c r="AB81" s="301"/>
      <c r="AC81" s="106"/>
      <c r="AD81" s="205"/>
      <c r="AE81" s="300"/>
      <c r="AF81" s="301"/>
      <c r="AG81" s="407"/>
      <c r="AH81" s="408"/>
      <c r="AI81" s="217"/>
      <c r="AJ81" s="218"/>
      <c r="AK81" s="314"/>
    </row>
    <row r="82" spans="1:37" ht="15.75" customHeight="1">
      <c r="A82" s="304"/>
      <c r="B82" s="106"/>
      <c r="C82" s="382"/>
      <c r="D82" s="382"/>
      <c r="E82" s="107"/>
      <c r="F82" s="111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106"/>
      <c r="Z82" s="205"/>
      <c r="AA82" s="300"/>
      <c r="AB82" s="301"/>
      <c r="AC82" s="106"/>
      <c r="AD82" s="205"/>
      <c r="AE82" s="300"/>
      <c r="AF82" s="301"/>
      <c r="AG82" s="407"/>
      <c r="AH82" s="408"/>
      <c r="AI82" s="217"/>
      <c r="AJ82" s="218"/>
      <c r="AK82" s="314"/>
    </row>
    <row r="83" spans="1:37" ht="15.75" customHeight="1">
      <c r="A83" s="304"/>
      <c r="B83" s="106"/>
      <c r="C83" s="382"/>
      <c r="D83" s="382"/>
      <c r="E83" s="107"/>
      <c r="F83" s="111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106"/>
      <c r="Z83" s="205"/>
      <c r="AA83" s="300"/>
      <c r="AB83" s="301"/>
      <c r="AC83" s="106"/>
      <c r="AD83" s="205"/>
      <c r="AE83" s="300"/>
      <c r="AF83" s="301"/>
      <c r="AG83" s="407"/>
      <c r="AH83" s="408"/>
      <c r="AI83" s="217"/>
      <c r="AJ83" s="218"/>
      <c r="AK83" s="314"/>
    </row>
    <row r="84" spans="1:37" ht="15.75" customHeight="1">
      <c r="A84" s="304"/>
      <c r="B84" s="106"/>
      <c r="C84" s="382"/>
      <c r="D84" s="382"/>
      <c r="E84" s="107"/>
      <c r="F84" s="111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106"/>
      <c r="Z84" s="205"/>
      <c r="AA84" s="300"/>
      <c r="AB84" s="301"/>
      <c r="AC84" s="106"/>
      <c r="AD84" s="205"/>
      <c r="AE84" s="300"/>
      <c r="AF84" s="301"/>
      <c r="AG84" s="407"/>
      <c r="AH84" s="408"/>
      <c r="AI84" s="217"/>
      <c r="AJ84" s="218"/>
      <c r="AK84" s="314"/>
    </row>
    <row r="85" spans="1:37" ht="15.75" customHeight="1">
      <c r="A85" s="304"/>
      <c r="B85" s="106"/>
      <c r="C85" s="382"/>
      <c r="D85" s="382"/>
      <c r="E85" s="107"/>
      <c r="F85" s="111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106"/>
      <c r="Z85" s="205"/>
      <c r="AA85" s="300"/>
      <c r="AB85" s="301"/>
      <c r="AC85" s="106"/>
      <c r="AD85" s="205"/>
      <c r="AE85" s="300"/>
      <c r="AF85" s="301"/>
      <c r="AG85" s="407"/>
      <c r="AH85" s="408"/>
      <c r="AI85" s="217"/>
      <c r="AJ85" s="218"/>
      <c r="AK85" s="314"/>
    </row>
    <row r="86" spans="1:37" ht="15.75" customHeight="1">
      <c r="A86" s="304"/>
      <c r="B86" s="106"/>
      <c r="C86" s="382"/>
      <c r="D86" s="382"/>
      <c r="E86" s="107"/>
      <c r="F86" s="111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106"/>
      <c r="Z86" s="205"/>
      <c r="AA86" s="300"/>
      <c r="AB86" s="301"/>
      <c r="AC86" s="106"/>
      <c r="AD86" s="205"/>
      <c r="AE86" s="300"/>
      <c r="AF86" s="301"/>
      <c r="AG86" s="407"/>
      <c r="AH86" s="408"/>
      <c r="AI86" s="217"/>
      <c r="AJ86" s="218"/>
      <c r="AK86" s="314"/>
    </row>
    <row r="87" spans="1:37" ht="15.75" customHeight="1">
      <c r="A87" s="304"/>
      <c r="B87" s="106"/>
      <c r="C87" s="382"/>
      <c r="D87" s="382"/>
      <c r="E87" s="107"/>
      <c r="F87" s="111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106"/>
      <c r="Z87" s="205"/>
      <c r="AA87" s="300"/>
      <c r="AB87" s="301"/>
      <c r="AC87" s="106"/>
      <c r="AD87" s="205"/>
      <c r="AE87" s="300"/>
      <c r="AF87" s="301"/>
      <c r="AG87" s="407"/>
      <c r="AH87" s="408"/>
      <c r="AI87" s="217"/>
      <c r="AJ87" s="218"/>
      <c r="AK87" s="314"/>
    </row>
    <row r="88" spans="1:37" ht="15.75" customHeight="1">
      <c r="A88" s="304"/>
      <c r="B88" s="106"/>
      <c r="C88" s="382"/>
      <c r="D88" s="382"/>
      <c r="E88" s="209"/>
      <c r="F88" s="111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407"/>
      <c r="AH88" s="408"/>
      <c r="AI88" s="180"/>
      <c r="AJ88" s="133"/>
      <c r="AK88" s="314"/>
    </row>
    <row r="89" spans="1:37" ht="15.75" customHeight="1" thickBot="1">
      <c r="A89" s="305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40">AVERAGE(I73:I88)</f>
        <v>20.333333333333332</v>
      </c>
      <c r="J89" s="148">
        <f t="shared" si="40"/>
        <v>2100</v>
      </c>
      <c r="K89" s="149">
        <f t="shared" ref="K89:K92" si="41">J89/I89</f>
        <v>103.27868852459017</v>
      </c>
      <c r="L89" s="147">
        <f t="shared" ref="L89:M89" si="42">AVERAGE(L73:L88)</f>
        <v>20.333333333333332</v>
      </c>
      <c r="M89" s="148">
        <f t="shared" si="42"/>
        <v>1858.1338620875867</v>
      </c>
      <c r="N89" s="149">
        <f>M89/L89</f>
        <v>91.383632561684593</v>
      </c>
      <c r="O89" s="150">
        <f>L89-I89</f>
        <v>0</v>
      </c>
      <c r="P89" s="151">
        <f>N89-K89</f>
        <v>-11.895055962905573</v>
      </c>
      <c r="Q89" s="152">
        <f>N89/K89</f>
        <v>0.88482564861313651</v>
      </c>
      <c r="R89" s="310"/>
      <c r="S89" s="153">
        <f>S73</f>
        <v>0.25</v>
      </c>
      <c r="T89" s="154">
        <f>INDEX(T73:T88,COUNTA(T73:T88))</f>
        <v>0.47987268518518517</v>
      </c>
      <c r="U89" s="155"/>
      <c r="V89" s="181"/>
      <c r="W89" s="182"/>
      <c r="X89" s="149"/>
      <c r="Y89" s="206">
        <f t="shared" ref="Y89:Z89" si="43">SUM(Y73:Y88)</f>
        <v>0</v>
      </c>
      <c r="Z89" s="207">
        <f t="shared" si="43"/>
        <v>0</v>
      </c>
      <c r="AA89" s="296"/>
      <c r="AB89" s="297"/>
      <c r="AC89" s="206">
        <f t="shared" ref="AC89:AD89" si="44">SUM(AC73:AC88)</f>
        <v>0</v>
      </c>
      <c r="AD89" s="207">
        <f t="shared" si="44"/>
        <v>0</v>
      </c>
      <c r="AE89" s="296"/>
      <c r="AF89" s="297"/>
      <c r="AG89" s="409"/>
      <c r="AH89" s="410"/>
      <c r="AI89" s="183">
        <f>M89-J89</f>
        <v>-241.86613791241325</v>
      </c>
      <c r="AJ89" s="152">
        <f>M89/J89</f>
        <v>0.88482564861313651</v>
      </c>
      <c r="AK89" s="315"/>
    </row>
    <row r="90" spans="1:37" ht="15.75" customHeight="1">
      <c r="A90" s="316" t="s">
        <v>115</v>
      </c>
      <c r="B90" s="106" t="s">
        <v>188</v>
      </c>
      <c r="C90" s="298" t="s">
        <v>261</v>
      </c>
      <c r="D90" s="299"/>
      <c r="E90" s="107">
        <v>34.229999999999997</v>
      </c>
      <c r="F90" s="108">
        <v>1899</v>
      </c>
      <c r="G90" s="109">
        <f t="shared" ref="G90:G92" si="45">E90*F90</f>
        <v>65002.77</v>
      </c>
      <c r="H90" s="26"/>
      <c r="I90" s="110">
        <v>16</v>
      </c>
      <c r="J90" s="111">
        <v>3000</v>
      </c>
      <c r="K90" s="112">
        <f t="shared" si="41"/>
        <v>187.5</v>
      </c>
      <c r="L90" s="113">
        <v>16</v>
      </c>
      <c r="M90" s="111">
        <f>F90/V90*60</f>
        <v>2603.3511043412041</v>
      </c>
      <c r="N90" s="112">
        <f>M90/L90</f>
        <v>162.70944402132525</v>
      </c>
      <c r="O90" s="114">
        <f>L90-I90</f>
        <v>0</v>
      </c>
      <c r="P90" s="115">
        <f>N90-K90</f>
        <v>-24.790555978674746</v>
      </c>
      <c r="Q90" s="116">
        <f>N90/K90</f>
        <v>0.86778370144706807</v>
      </c>
      <c r="R90" s="308">
        <f>Q106</f>
        <v>0.88190136462080149</v>
      </c>
      <c r="S90" s="47">
        <v>0.31891203703703702</v>
      </c>
      <c r="T90" s="48">
        <v>0.34930555555555554</v>
      </c>
      <c r="U90" s="117">
        <v>5.2333333333333254</v>
      </c>
      <c r="V90" s="118">
        <v>43.766666666666659</v>
      </c>
      <c r="W90" s="119"/>
      <c r="X90" s="123"/>
      <c r="Y90" s="202"/>
      <c r="Z90" s="203"/>
      <c r="AA90" s="311"/>
      <c r="AB90" s="312"/>
      <c r="AC90" s="202"/>
      <c r="AD90" s="203"/>
      <c r="AE90" s="311"/>
      <c r="AF90" s="312"/>
      <c r="AG90" s="411"/>
      <c r="AH90" s="412"/>
      <c r="AI90" s="121">
        <f>M90-J90</f>
        <v>-396.64889565879594</v>
      </c>
      <c r="AJ90" s="171">
        <f>M90/J90</f>
        <v>0.86778370144706807</v>
      </c>
      <c r="AK90" s="313">
        <f>AJ106</f>
        <v>0.88190136462080149</v>
      </c>
    </row>
    <row r="91" spans="1:37" ht="15.75" customHeight="1">
      <c r="A91" s="317"/>
      <c r="B91" s="106" t="s">
        <v>188</v>
      </c>
      <c r="C91" s="298" t="s">
        <v>262</v>
      </c>
      <c r="D91" s="299"/>
      <c r="E91" s="107">
        <v>35.83</v>
      </c>
      <c r="F91" s="108">
        <v>6212</v>
      </c>
      <c r="G91" s="109">
        <f t="shared" si="45"/>
        <v>222575.96</v>
      </c>
      <c r="H91" s="26"/>
      <c r="I91" s="110">
        <v>12</v>
      </c>
      <c r="J91" s="111">
        <v>3273</v>
      </c>
      <c r="K91" s="112">
        <f t="shared" si="41"/>
        <v>272.75</v>
      </c>
      <c r="L91" s="113">
        <v>12</v>
      </c>
      <c r="M91" s="111">
        <f>F91/V91*60</f>
        <v>2907.7103107528292</v>
      </c>
      <c r="N91" s="112">
        <f>M91/L91</f>
        <v>242.30919256273577</v>
      </c>
      <c r="O91" s="114">
        <f>L91-I91</f>
        <v>0</v>
      </c>
      <c r="P91" s="115">
        <f>N91-K91</f>
        <v>-30.440807437264226</v>
      </c>
      <c r="Q91" s="116">
        <f>N91/K91</f>
        <v>0.88839300664614396</v>
      </c>
      <c r="R91" s="309"/>
      <c r="S91" s="47">
        <v>0.3527777777777778</v>
      </c>
      <c r="T91" s="48">
        <v>0.44179398148148147</v>
      </c>
      <c r="U91" s="117">
        <v>5.0000000000000622</v>
      </c>
      <c r="V91" s="118">
        <v>128.18333333333328</v>
      </c>
      <c r="W91" s="119">
        <v>0.44179398148148147</v>
      </c>
      <c r="X91" s="123">
        <v>0.48153935185185187</v>
      </c>
      <c r="Y91" s="106"/>
      <c r="Z91" s="205"/>
      <c r="AA91" s="300"/>
      <c r="AB91" s="301"/>
      <c r="AC91" s="106"/>
      <c r="AD91" s="205"/>
      <c r="AE91" s="300"/>
      <c r="AF91" s="301"/>
      <c r="AG91" s="407"/>
      <c r="AH91" s="408"/>
      <c r="AI91" s="124">
        <f>M91-J91</f>
        <v>-365.28968924717083</v>
      </c>
      <c r="AJ91" s="116">
        <f>M91/J91</f>
        <v>0.88839300664614396</v>
      </c>
      <c r="AK91" s="314"/>
    </row>
    <row r="92" spans="1:37" ht="15.75" customHeight="1">
      <c r="A92" s="317"/>
      <c r="B92" s="106" t="s">
        <v>188</v>
      </c>
      <c r="C92" s="298" t="s">
        <v>263</v>
      </c>
      <c r="D92" s="299"/>
      <c r="E92" s="107">
        <v>36.409999999999997</v>
      </c>
      <c r="F92" s="108">
        <v>4535</v>
      </c>
      <c r="G92" s="109">
        <f t="shared" si="45"/>
        <v>165119.34999999998</v>
      </c>
      <c r="H92" s="13"/>
      <c r="I92" s="110">
        <v>11</v>
      </c>
      <c r="J92" s="111">
        <v>3273</v>
      </c>
      <c r="K92" s="112">
        <f t="shared" si="41"/>
        <v>297.54545454545456</v>
      </c>
      <c r="L92" s="126">
        <v>11</v>
      </c>
      <c r="M92" s="111">
        <f>F92/V92*60</f>
        <v>2907.5690115761386</v>
      </c>
      <c r="N92" s="112">
        <f>M92/L92</f>
        <v>264.32445559783076</v>
      </c>
      <c r="O92" s="114">
        <f>L92-I92</f>
        <v>0</v>
      </c>
      <c r="P92" s="115">
        <f>N92-K92</f>
        <v>-33.220998947623798</v>
      </c>
      <c r="Q92" s="116">
        <f>N92/K92</f>
        <v>0.88834983549530655</v>
      </c>
      <c r="R92" s="309"/>
      <c r="S92" s="47">
        <v>0.48153935185185187</v>
      </c>
      <c r="T92" s="48">
        <v>0.54652777777777772</v>
      </c>
      <c r="U92" s="117">
        <v>57.233333333333377</v>
      </c>
      <c r="V92" s="118">
        <v>93.583333333333229</v>
      </c>
      <c r="W92" s="119"/>
      <c r="X92" s="123"/>
      <c r="Y92" s="106"/>
      <c r="Z92" s="205"/>
      <c r="AA92" s="300"/>
      <c r="AB92" s="301"/>
      <c r="AC92" s="106"/>
      <c r="AD92" s="205"/>
      <c r="AE92" s="300"/>
      <c r="AF92" s="301"/>
      <c r="AG92" s="407"/>
      <c r="AH92" s="408"/>
      <c r="AI92" s="124">
        <f>M92-J92</f>
        <v>-365.43098842386144</v>
      </c>
      <c r="AJ92" s="116">
        <f>M92/J92</f>
        <v>0.88834983549530666</v>
      </c>
      <c r="AK92" s="314"/>
    </row>
    <row r="93" spans="1:37" ht="15.75" customHeight="1">
      <c r="A93" s="317"/>
      <c r="B93" s="106"/>
      <c r="C93" s="298"/>
      <c r="D93" s="299"/>
      <c r="E93" s="107"/>
      <c r="F93" s="108"/>
      <c r="G93" s="109"/>
      <c r="H93" s="26"/>
      <c r="I93" s="110"/>
      <c r="J93" s="111"/>
      <c r="K93" s="112"/>
      <c r="L93" s="113"/>
      <c r="M93" s="111"/>
      <c r="N93" s="112"/>
      <c r="O93" s="114"/>
      <c r="P93" s="115"/>
      <c r="Q93" s="116"/>
      <c r="R93" s="309"/>
      <c r="S93" s="47"/>
      <c r="T93" s="48"/>
      <c r="U93" s="117"/>
      <c r="V93" s="118"/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407"/>
      <c r="AH93" s="408"/>
      <c r="AI93" s="124"/>
      <c r="AJ93" s="116"/>
      <c r="AK93" s="314"/>
    </row>
    <row r="94" spans="1:37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407"/>
      <c r="AH94" s="408"/>
      <c r="AI94" s="124"/>
      <c r="AJ94" s="116"/>
      <c r="AK94" s="314"/>
    </row>
    <row r="95" spans="1:37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407"/>
      <c r="AH95" s="408"/>
      <c r="AI95" s="124"/>
      <c r="AJ95" s="116"/>
      <c r="AK95" s="314"/>
    </row>
    <row r="96" spans="1:37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35"/>
      <c r="Y96" s="106"/>
      <c r="Z96" s="205"/>
      <c r="AA96" s="300"/>
      <c r="AB96" s="301"/>
      <c r="AC96" s="106"/>
      <c r="AD96" s="205"/>
      <c r="AE96" s="300"/>
      <c r="AF96" s="301"/>
      <c r="AG96" s="407"/>
      <c r="AH96" s="408"/>
      <c r="AI96" s="124"/>
      <c r="AJ96" s="116"/>
      <c r="AK96" s="314"/>
    </row>
    <row r="97" spans="1:37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35"/>
      <c r="Y97" s="106"/>
      <c r="Z97" s="205"/>
      <c r="AA97" s="300"/>
      <c r="AB97" s="301"/>
      <c r="AC97" s="106"/>
      <c r="AD97" s="205"/>
      <c r="AE97" s="300"/>
      <c r="AF97" s="301"/>
      <c r="AG97" s="407"/>
      <c r="AH97" s="408"/>
      <c r="AI97" s="124"/>
      <c r="AJ97" s="116"/>
      <c r="AK97" s="314"/>
    </row>
    <row r="98" spans="1:37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35"/>
      <c r="Y98" s="106"/>
      <c r="Z98" s="205"/>
      <c r="AA98" s="300"/>
      <c r="AB98" s="301"/>
      <c r="AC98" s="106"/>
      <c r="AD98" s="205"/>
      <c r="AE98" s="300"/>
      <c r="AF98" s="301"/>
      <c r="AG98" s="407"/>
      <c r="AH98" s="408"/>
      <c r="AI98" s="124"/>
      <c r="AJ98" s="116"/>
      <c r="AK98" s="314"/>
    </row>
    <row r="99" spans="1:37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35"/>
      <c r="Y99" s="106"/>
      <c r="Z99" s="205"/>
      <c r="AA99" s="300"/>
      <c r="AB99" s="301"/>
      <c r="AC99" s="106"/>
      <c r="AD99" s="205"/>
      <c r="AE99" s="300"/>
      <c r="AF99" s="301"/>
      <c r="AG99" s="407"/>
      <c r="AH99" s="408"/>
      <c r="AI99" s="124"/>
      <c r="AJ99" s="116"/>
      <c r="AK99" s="314"/>
    </row>
    <row r="100" spans="1:37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19"/>
      <c r="X100" s="135"/>
      <c r="Y100" s="106"/>
      <c r="Z100" s="205"/>
      <c r="AA100" s="300"/>
      <c r="AB100" s="301"/>
      <c r="AC100" s="106"/>
      <c r="AD100" s="205"/>
      <c r="AE100" s="300"/>
      <c r="AF100" s="301"/>
      <c r="AG100" s="407"/>
      <c r="AH100" s="408"/>
      <c r="AI100" s="124"/>
      <c r="AJ100" s="116"/>
      <c r="AK100" s="314"/>
    </row>
    <row r="101" spans="1:37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19"/>
      <c r="X101" s="135"/>
      <c r="Y101" s="106"/>
      <c r="Z101" s="205"/>
      <c r="AA101" s="300"/>
      <c r="AB101" s="301"/>
      <c r="AC101" s="106"/>
      <c r="AD101" s="205"/>
      <c r="AE101" s="300"/>
      <c r="AF101" s="301"/>
      <c r="AG101" s="407"/>
      <c r="AH101" s="408"/>
      <c r="AI101" s="124"/>
      <c r="AJ101" s="116"/>
      <c r="AK101" s="314"/>
    </row>
    <row r="102" spans="1:37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19"/>
      <c r="X102" s="135"/>
      <c r="Y102" s="106"/>
      <c r="Z102" s="205"/>
      <c r="AA102" s="300"/>
      <c r="AB102" s="301"/>
      <c r="AC102" s="106"/>
      <c r="AD102" s="205"/>
      <c r="AE102" s="300"/>
      <c r="AF102" s="301"/>
      <c r="AG102" s="407"/>
      <c r="AH102" s="408"/>
      <c r="AI102" s="124"/>
      <c r="AJ102" s="116"/>
      <c r="AK102" s="314"/>
    </row>
    <row r="103" spans="1:37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19"/>
      <c r="X103" s="135"/>
      <c r="Y103" s="106"/>
      <c r="Z103" s="205"/>
      <c r="AA103" s="300"/>
      <c r="AB103" s="301"/>
      <c r="AC103" s="106"/>
      <c r="AD103" s="205"/>
      <c r="AE103" s="300"/>
      <c r="AF103" s="301"/>
      <c r="AG103" s="407"/>
      <c r="AH103" s="408"/>
      <c r="AI103" s="124"/>
      <c r="AJ103" s="116"/>
      <c r="AK103" s="314"/>
    </row>
    <row r="104" spans="1:37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19"/>
      <c r="X104" s="135"/>
      <c r="Y104" s="106"/>
      <c r="Z104" s="205"/>
      <c r="AA104" s="300"/>
      <c r="AB104" s="301"/>
      <c r="AC104" s="106"/>
      <c r="AD104" s="205"/>
      <c r="AE104" s="300"/>
      <c r="AF104" s="301"/>
      <c r="AG104" s="407"/>
      <c r="AH104" s="408"/>
      <c r="AI104" s="124"/>
      <c r="AJ104" s="116"/>
      <c r="AK104" s="314"/>
    </row>
    <row r="105" spans="1:37" ht="15.75" customHeight="1">
      <c r="A105" s="317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407"/>
      <c r="AH105" s="408"/>
      <c r="AI105" s="180"/>
      <c r="AJ105" s="133"/>
      <c r="AK105" s="314"/>
    </row>
    <row r="106" spans="1:37" ht="15.75" customHeight="1" thickBot="1">
      <c r="A106" s="318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46">AVERAGE(I90:I105)</f>
        <v>13</v>
      </c>
      <c r="J106" s="148">
        <f t="shared" si="46"/>
        <v>3182</v>
      </c>
      <c r="K106" s="149">
        <f t="shared" ref="K106" si="47">J106/I106</f>
        <v>244.76923076923077</v>
      </c>
      <c r="L106" s="147">
        <f t="shared" ref="L106:M106" si="48">AVERAGE(L90:L105)</f>
        <v>13</v>
      </c>
      <c r="M106" s="148">
        <f t="shared" si="48"/>
        <v>2806.2101422233904</v>
      </c>
      <c r="N106" s="149">
        <f>M106/L106</f>
        <v>215.8623186325685</v>
      </c>
      <c r="O106" s="150">
        <f>L106-I106</f>
        <v>0</v>
      </c>
      <c r="P106" s="151">
        <f>N106-K106</f>
        <v>-28.906912136662271</v>
      </c>
      <c r="Q106" s="152">
        <f>N106/K106</f>
        <v>0.88190136462080149</v>
      </c>
      <c r="R106" s="310"/>
      <c r="S106" s="153">
        <f>S90</f>
        <v>0.31891203703703702</v>
      </c>
      <c r="T106" s="154">
        <f>INDEX(T90:T105,COUNTA(T90:T105))</f>
        <v>0.54652777777777772</v>
      </c>
      <c r="U106" s="155"/>
      <c r="V106" s="181"/>
      <c r="W106" s="182"/>
      <c r="X106" s="149"/>
      <c r="Y106" s="206">
        <f t="shared" ref="Y106:Z106" si="49">SUM(Y90:Y105)</f>
        <v>0</v>
      </c>
      <c r="Z106" s="207">
        <f t="shared" si="49"/>
        <v>0</v>
      </c>
      <c r="AA106" s="296"/>
      <c r="AB106" s="297"/>
      <c r="AC106" s="206">
        <f t="shared" ref="AC106:AD106" si="50">SUM(AC90:AC105)</f>
        <v>0</v>
      </c>
      <c r="AD106" s="207">
        <f t="shared" si="50"/>
        <v>0</v>
      </c>
      <c r="AE106" s="296"/>
      <c r="AF106" s="297"/>
      <c r="AG106" s="409"/>
      <c r="AH106" s="410"/>
      <c r="AI106" s="183">
        <f>M106-J106</f>
        <v>-375.78985777660955</v>
      </c>
      <c r="AJ106" s="152">
        <f>M106/J106</f>
        <v>0.88190136462080149</v>
      </c>
      <c r="AK106" s="315"/>
    </row>
    <row r="107" spans="1:37" ht="15.75" customHeight="1">
      <c r="A107" s="302" t="s">
        <v>251</v>
      </c>
      <c r="B107" s="120" t="s">
        <v>188</v>
      </c>
      <c r="C107" s="306" t="s">
        <v>264</v>
      </c>
      <c r="D107" s="307"/>
      <c r="E107" s="162">
        <v>22.83</v>
      </c>
      <c r="F107" s="103">
        <v>1097</v>
      </c>
      <c r="G107" s="163">
        <f t="shared" ref="G107:G110" si="51">E107*F107</f>
        <v>25044.51</v>
      </c>
      <c r="H107" s="164"/>
      <c r="I107" s="165">
        <v>10</v>
      </c>
      <c r="J107" s="166">
        <v>3600</v>
      </c>
      <c r="K107" s="167">
        <f>J107/I107</f>
        <v>360</v>
      </c>
      <c r="L107" s="168">
        <v>10</v>
      </c>
      <c r="M107" s="166">
        <f>F107/V107*60</f>
        <v>3097.4117647058874</v>
      </c>
      <c r="N107" s="167">
        <f>M107/L107</f>
        <v>309.74117647058875</v>
      </c>
      <c r="O107" s="169">
        <f>L107-I107</f>
        <v>0</v>
      </c>
      <c r="P107" s="170">
        <f>N107-K107</f>
        <v>-50.258823529411245</v>
      </c>
      <c r="Q107" s="171">
        <f>N107/K107</f>
        <v>0.8603921568627465</v>
      </c>
      <c r="R107" s="308">
        <f>Q123</f>
        <v>0.89373412231269245</v>
      </c>
      <c r="S107" s="219">
        <v>0.31180555555555556</v>
      </c>
      <c r="T107" s="220">
        <v>0.32656249999999998</v>
      </c>
      <c r="U107" s="174"/>
      <c r="V107" s="175">
        <v>21.249999999999964</v>
      </c>
      <c r="W107" s="173"/>
      <c r="X107" s="184"/>
      <c r="Y107" s="202"/>
      <c r="Z107" s="203"/>
      <c r="AA107" s="311"/>
      <c r="AB107" s="312"/>
      <c r="AC107" s="202"/>
      <c r="AD107" s="203"/>
      <c r="AE107" s="417"/>
      <c r="AF107" s="418"/>
      <c r="AG107" s="411"/>
      <c r="AH107" s="412"/>
      <c r="AI107" s="121">
        <f>M107-J107</f>
        <v>-502.58823529411256</v>
      </c>
      <c r="AJ107" s="171">
        <f>M107/J107</f>
        <v>0.8603921568627465</v>
      </c>
      <c r="AK107" s="313">
        <f>AJ123</f>
        <v>0.89373412231269256</v>
      </c>
    </row>
    <row r="108" spans="1:37" ht="15.75" customHeight="1">
      <c r="A108" s="303"/>
      <c r="B108" s="106" t="s">
        <v>188</v>
      </c>
      <c r="C108" s="298" t="s">
        <v>265</v>
      </c>
      <c r="D108" s="299"/>
      <c r="E108" s="107">
        <v>24.73</v>
      </c>
      <c r="F108" s="108">
        <v>2281</v>
      </c>
      <c r="G108" s="109">
        <f t="shared" si="51"/>
        <v>56409.13</v>
      </c>
      <c r="H108" s="26"/>
      <c r="I108" s="110">
        <v>6</v>
      </c>
      <c r="J108" s="111">
        <v>3600</v>
      </c>
      <c r="K108" s="112">
        <f t="shared" si="39"/>
        <v>600</v>
      </c>
      <c r="L108" s="113">
        <v>6</v>
      </c>
      <c r="M108" s="111">
        <f>F108/V108*60</f>
        <v>3257.2788575961886</v>
      </c>
      <c r="N108" s="112">
        <f>M108/L108</f>
        <v>542.87980959936476</v>
      </c>
      <c r="O108" s="114">
        <f>L108-I108</f>
        <v>0</v>
      </c>
      <c r="P108" s="115">
        <f>N108-K108</f>
        <v>-57.120190400635238</v>
      </c>
      <c r="Q108" s="116">
        <f>N108/K108</f>
        <v>0.90479968266560795</v>
      </c>
      <c r="R108" s="309"/>
      <c r="S108" s="47">
        <v>0.3298611111111111</v>
      </c>
      <c r="T108" s="48">
        <v>0.35903935185185187</v>
      </c>
      <c r="U108" s="117">
        <v>4.7500000000000231</v>
      </c>
      <c r="V108" s="118">
        <v>42.016666666666708</v>
      </c>
      <c r="W108" s="119"/>
      <c r="X108" s="13"/>
      <c r="Y108" s="106"/>
      <c r="Z108" s="205"/>
      <c r="AA108" s="300"/>
      <c r="AB108" s="301"/>
      <c r="AC108" s="106"/>
      <c r="AD108" s="205"/>
      <c r="AE108" s="300"/>
      <c r="AF108" s="301"/>
      <c r="AG108" s="407"/>
      <c r="AH108" s="408"/>
      <c r="AI108" s="124">
        <f>M108-J108</f>
        <v>-342.72114240381143</v>
      </c>
      <c r="AJ108" s="116">
        <f>M108/J108</f>
        <v>0.90479968266560795</v>
      </c>
      <c r="AK108" s="314"/>
    </row>
    <row r="109" spans="1:37" ht="15.75" customHeight="1">
      <c r="A109" s="303"/>
      <c r="B109" s="106" t="s">
        <v>188</v>
      </c>
      <c r="C109" s="298" t="s">
        <v>266</v>
      </c>
      <c r="D109" s="299"/>
      <c r="E109" s="107">
        <v>24.73</v>
      </c>
      <c r="F109" s="108">
        <v>1795</v>
      </c>
      <c r="G109" s="109">
        <f t="shared" si="51"/>
        <v>44390.35</v>
      </c>
      <c r="H109" s="26"/>
      <c r="I109" s="110">
        <v>6</v>
      </c>
      <c r="J109" s="111">
        <v>3600</v>
      </c>
      <c r="K109" s="112">
        <f t="shared" si="39"/>
        <v>600</v>
      </c>
      <c r="L109" s="113">
        <v>6</v>
      </c>
      <c r="M109" s="111">
        <f>F109/V109*60</f>
        <v>3258.6989409984817</v>
      </c>
      <c r="N109" s="112">
        <f>M109/L109</f>
        <v>543.11649016641366</v>
      </c>
      <c r="O109" s="114">
        <f>L109-I109</f>
        <v>0</v>
      </c>
      <c r="P109" s="115">
        <f>N109-K109</f>
        <v>-56.883509833586345</v>
      </c>
      <c r="Q109" s="116">
        <f>N109/K109</f>
        <v>0.90519415027735606</v>
      </c>
      <c r="R109" s="309"/>
      <c r="S109" s="47">
        <v>0.36249999999999999</v>
      </c>
      <c r="T109" s="48">
        <v>0.38545138888888891</v>
      </c>
      <c r="U109" s="117">
        <v>4.9833333333332863</v>
      </c>
      <c r="V109" s="118">
        <v>33.050000000000054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407"/>
      <c r="AH109" s="408"/>
      <c r="AI109" s="124">
        <f>M109-J109</f>
        <v>-341.3010590015183</v>
      </c>
      <c r="AJ109" s="116">
        <f>M109/J109</f>
        <v>0.90519415027735606</v>
      </c>
      <c r="AK109" s="314"/>
    </row>
    <row r="110" spans="1:37" ht="15.75" customHeight="1">
      <c r="A110" s="303"/>
      <c r="B110" s="106" t="s">
        <v>188</v>
      </c>
      <c r="C110" s="298" t="s">
        <v>215</v>
      </c>
      <c r="D110" s="299"/>
      <c r="E110" s="107">
        <v>21.74</v>
      </c>
      <c r="F110" s="108">
        <v>1630</v>
      </c>
      <c r="G110" s="109">
        <f t="shared" si="51"/>
        <v>35436.199999999997</v>
      </c>
      <c r="H110" s="26"/>
      <c r="I110" s="110">
        <v>6</v>
      </c>
      <c r="J110" s="111">
        <v>3600</v>
      </c>
      <c r="K110" s="112">
        <f t="shared" si="39"/>
        <v>600</v>
      </c>
      <c r="L110" s="113">
        <v>6</v>
      </c>
      <c r="M110" s="111">
        <f>F110/V110*60</f>
        <v>3256.3817980022163</v>
      </c>
      <c r="N110" s="112">
        <f>M110/L110</f>
        <v>542.73029966703609</v>
      </c>
      <c r="O110" s="114">
        <f>L110-I110</f>
        <v>0</v>
      </c>
      <c r="P110" s="115">
        <f>N110-K110</f>
        <v>-57.269700332963907</v>
      </c>
      <c r="Q110" s="116">
        <f>N110/K110</f>
        <v>0.90455049944506016</v>
      </c>
      <c r="R110" s="309"/>
      <c r="S110" s="47">
        <v>0.38888888888888884</v>
      </c>
      <c r="T110" s="48">
        <v>0.40974537037037034</v>
      </c>
      <c r="U110" s="117">
        <v>4.9499999999998945</v>
      </c>
      <c r="V110" s="118">
        <v>30.033333333333367</v>
      </c>
      <c r="W110" s="119"/>
      <c r="X110" s="13"/>
      <c r="Y110" s="106"/>
      <c r="Z110" s="205"/>
      <c r="AA110" s="300"/>
      <c r="AB110" s="301"/>
      <c r="AC110" s="106"/>
      <c r="AD110" s="205"/>
      <c r="AE110" s="300"/>
      <c r="AF110" s="301"/>
      <c r="AG110" s="407"/>
      <c r="AH110" s="408"/>
      <c r="AI110" s="124">
        <f>M110-J110</f>
        <v>-343.61820199778367</v>
      </c>
      <c r="AJ110" s="116">
        <f>M110/J110</f>
        <v>0.90455049944506005</v>
      </c>
      <c r="AK110" s="314"/>
    </row>
    <row r="111" spans="1:37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3"/>
      <c r="Y111" s="106"/>
      <c r="Z111" s="205"/>
      <c r="AA111" s="300"/>
      <c r="AB111" s="301"/>
      <c r="AC111" s="106"/>
      <c r="AD111" s="205"/>
      <c r="AE111" s="300"/>
      <c r="AF111" s="301"/>
      <c r="AG111" s="407"/>
      <c r="AH111" s="408"/>
      <c r="AI111" s="124"/>
      <c r="AJ111" s="116"/>
      <c r="AK111" s="314"/>
    </row>
    <row r="112" spans="1:37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3"/>
      <c r="Y112" s="106"/>
      <c r="Z112" s="205"/>
      <c r="AA112" s="300"/>
      <c r="AB112" s="301"/>
      <c r="AC112" s="106"/>
      <c r="AD112" s="205"/>
      <c r="AE112" s="300"/>
      <c r="AF112" s="301"/>
      <c r="AG112" s="407"/>
      <c r="AH112" s="408"/>
      <c r="AI112" s="124"/>
      <c r="AJ112" s="116"/>
      <c r="AK112" s="314"/>
    </row>
    <row r="113" spans="1:37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3"/>
      <c r="Y113" s="106"/>
      <c r="Z113" s="205"/>
      <c r="AA113" s="300"/>
      <c r="AB113" s="301"/>
      <c r="AC113" s="106"/>
      <c r="AD113" s="205"/>
      <c r="AE113" s="300"/>
      <c r="AF113" s="301"/>
      <c r="AG113" s="407"/>
      <c r="AH113" s="408"/>
      <c r="AI113" s="124"/>
      <c r="AJ113" s="116"/>
      <c r="AK113" s="314"/>
    </row>
    <row r="114" spans="1:37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407"/>
      <c r="AH114" s="408"/>
      <c r="AI114" s="124"/>
      <c r="AJ114" s="116"/>
      <c r="AK114" s="314"/>
    </row>
    <row r="115" spans="1:37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3"/>
      <c r="Y115" s="106"/>
      <c r="Z115" s="205"/>
      <c r="AA115" s="300"/>
      <c r="AB115" s="301"/>
      <c r="AC115" s="106"/>
      <c r="AD115" s="205"/>
      <c r="AE115" s="300"/>
      <c r="AF115" s="301"/>
      <c r="AG115" s="407"/>
      <c r="AH115" s="408"/>
      <c r="AI115" s="124"/>
      <c r="AJ115" s="116"/>
      <c r="AK115" s="314"/>
    </row>
    <row r="116" spans="1:37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3"/>
      <c r="Y116" s="106"/>
      <c r="Z116" s="205"/>
      <c r="AA116" s="300"/>
      <c r="AB116" s="301"/>
      <c r="AC116" s="106"/>
      <c r="AD116" s="205"/>
      <c r="AE116" s="300"/>
      <c r="AF116" s="301"/>
      <c r="AG116" s="407"/>
      <c r="AH116" s="408"/>
      <c r="AI116" s="124"/>
      <c r="AJ116" s="116"/>
      <c r="AK116" s="314"/>
    </row>
    <row r="117" spans="1:37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3"/>
      <c r="Y117" s="106"/>
      <c r="Z117" s="205"/>
      <c r="AA117" s="300"/>
      <c r="AB117" s="301"/>
      <c r="AC117" s="106"/>
      <c r="AD117" s="205"/>
      <c r="AE117" s="300"/>
      <c r="AF117" s="301"/>
      <c r="AG117" s="407"/>
      <c r="AH117" s="408"/>
      <c r="AI117" s="124"/>
      <c r="AJ117" s="116"/>
      <c r="AK117" s="314"/>
    </row>
    <row r="118" spans="1:37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3"/>
      <c r="Y118" s="106"/>
      <c r="Z118" s="205"/>
      <c r="AA118" s="300"/>
      <c r="AB118" s="301"/>
      <c r="AC118" s="106"/>
      <c r="AD118" s="205"/>
      <c r="AE118" s="300"/>
      <c r="AF118" s="301"/>
      <c r="AG118" s="407"/>
      <c r="AH118" s="408"/>
      <c r="AI118" s="124"/>
      <c r="AJ118" s="116"/>
      <c r="AK118" s="314"/>
    </row>
    <row r="119" spans="1:37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3"/>
      <c r="Y119" s="106"/>
      <c r="Z119" s="205"/>
      <c r="AA119" s="300"/>
      <c r="AB119" s="301"/>
      <c r="AC119" s="106"/>
      <c r="AD119" s="205"/>
      <c r="AE119" s="300"/>
      <c r="AF119" s="301"/>
      <c r="AG119" s="407"/>
      <c r="AH119" s="408"/>
      <c r="AI119" s="124"/>
      <c r="AJ119" s="116"/>
      <c r="AK119" s="314"/>
    </row>
    <row r="120" spans="1:37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3"/>
      <c r="Y120" s="106"/>
      <c r="Z120" s="205"/>
      <c r="AA120" s="300"/>
      <c r="AB120" s="301"/>
      <c r="AC120" s="106"/>
      <c r="AD120" s="205"/>
      <c r="AE120" s="300"/>
      <c r="AF120" s="301"/>
      <c r="AG120" s="407"/>
      <c r="AH120" s="408"/>
      <c r="AI120" s="124"/>
      <c r="AJ120" s="116"/>
      <c r="AK120" s="314"/>
    </row>
    <row r="121" spans="1:37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3"/>
      <c r="Y121" s="106"/>
      <c r="Z121" s="205"/>
      <c r="AA121" s="300"/>
      <c r="AB121" s="301"/>
      <c r="AC121" s="106"/>
      <c r="AD121" s="205"/>
      <c r="AE121" s="300"/>
      <c r="AF121" s="301"/>
      <c r="AG121" s="407"/>
      <c r="AH121" s="408"/>
      <c r="AI121" s="124"/>
      <c r="AJ121" s="116"/>
      <c r="AK121" s="314"/>
    </row>
    <row r="122" spans="1:37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106"/>
      <c r="Z122" s="205"/>
      <c r="AA122" s="300"/>
      <c r="AB122" s="301"/>
      <c r="AC122" s="106"/>
      <c r="AD122" s="205"/>
      <c r="AE122" s="300"/>
      <c r="AF122" s="301"/>
      <c r="AG122" s="407"/>
      <c r="AH122" s="408"/>
      <c r="AI122" s="180"/>
      <c r="AJ122" s="133"/>
      <c r="AK122" s="314"/>
    </row>
    <row r="123" spans="1:37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52">AVERAGE(I107:I122)</f>
        <v>7</v>
      </c>
      <c r="J123" s="148">
        <f t="shared" si="52"/>
        <v>3600</v>
      </c>
      <c r="K123" s="149">
        <f t="shared" ref="K123" si="53">J123/I123</f>
        <v>514.28571428571433</v>
      </c>
      <c r="L123" s="147">
        <f t="shared" ref="L123:M123" si="54">AVERAGE(L107:L122)</f>
        <v>7</v>
      </c>
      <c r="M123" s="148">
        <f t="shared" si="54"/>
        <v>3217.4428403256934</v>
      </c>
      <c r="N123" s="149">
        <f>M123/L123</f>
        <v>459.63469147509903</v>
      </c>
      <c r="O123" s="150">
        <f>L123-I123</f>
        <v>0</v>
      </c>
      <c r="P123" s="151">
        <f>N123-K123</f>
        <v>-54.651022810615302</v>
      </c>
      <c r="Q123" s="152">
        <f>N123/K123</f>
        <v>0.89373412231269245</v>
      </c>
      <c r="R123" s="310"/>
      <c r="S123" s="153">
        <f>S107</f>
        <v>0.31180555555555556</v>
      </c>
      <c r="T123" s="154">
        <f>INDEX(T107:T122,COUNTA(T107:T122))</f>
        <v>0.40974537037037034</v>
      </c>
      <c r="U123" s="155"/>
      <c r="V123" s="181"/>
      <c r="W123" s="182"/>
      <c r="X123" s="149"/>
      <c r="Y123" s="206">
        <f t="shared" ref="Y123:Z123" si="55">SUM(Y107:Y122)</f>
        <v>0</v>
      </c>
      <c r="Z123" s="207">
        <f t="shared" si="55"/>
        <v>0</v>
      </c>
      <c r="AA123" s="296"/>
      <c r="AB123" s="297"/>
      <c r="AC123" s="206">
        <f t="shared" ref="AC123:AD123" si="56">SUM(AC107:AC122)</f>
        <v>0</v>
      </c>
      <c r="AD123" s="207">
        <f t="shared" si="56"/>
        <v>0</v>
      </c>
      <c r="AE123" s="415"/>
      <c r="AF123" s="416"/>
      <c r="AG123" s="409"/>
      <c r="AH123" s="410"/>
      <c r="AI123" s="183">
        <f>M123-J123</f>
        <v>-382.5571596743066</v>
      </c>
      <c r="AJ123" s="152">
        <f>M123/J123</f>
        <v>0.89373412231269256</v>
      </c>
      <c r="AK123" s="315"/>
    </row>
    <row r="124" spans="1:37" ht="15.75" customHeight="1">
      <c r="A124" s="316" t="s">
        <v>221</v>
      </c>
      <c r="B124" s="161" t="s">
        <v>186</v>
      </c>
      <c r="C124" s="306" t="s">
        <v>217</v>
      </c>
      <c r="D124" s="307"/>
      <c r="E124" s="162">
        <v>44.3</v>
      </c>
      <c r="F124" s="174">
        <v>1008</v>
      </c>
      <c r="G124" s="163">
        <f t="shared" ref="G124:G126" si="57">E124*F124</f>
        <v>44654.399999999994</v>
      </c>
      <c r="H124" s="164"/>
      <c r="I124" s="165">
        <v>17</v>
      </c>
      <c r="J124" s="166">
        <v>2000</v>
      </c>
      <c r="K124" s="167">
        <f>J124/I124</f>
        <v>117.64705882352941</v>
      </c>
      <c r="L124" s="168">
        <v>17</v>
      </c>
      <c r="M124" s="166">
        <f>F124/V124*60</f>
        <v>1770.146341463414</v>
      </c>
      <c r="N124" s="167">
        <f>M124/L124</f>
        <v>104.12625538020083</v>
      </c>
      <c r="O124" s="169">
        <f>L124-I124</f>
        <v>0</v>
      </c>
      <c r="P124" s="170">
        <f>N124-K124</f>
        <v>-13.520803443328575</v>
      </c>
      <c r="Q124" s="171">
        <f>N124/K124</f>
        <v>0.8850731707317071</v>
      </c>
      <c r="R124" s="308">
        <f>Q140</f>
        <v>0.86592764365135622</v>
      </c>
      <c r="S124" s="172">
        <v>0.70833333333333337</v>
      </c>
      <c r="T124" s="173">
        <v>0.73206018518518523</v>
      </c>
      <c r="U124" s="174"/>
      <c r="V124" s="175">
        <v>34.166666666666679</v>
      </c>
      <c r="W124" s="103"/>
      <c r="X124" s="104"/>
      <c r="Y124" s="202"/>
      <c r="Z124" s="203"/>
      <c r="AA124" s="311"/>
      <c r="AB124" s="312"/>
      <c r="AC124" s="202"/>
      <c r="AD124" s="203"/>
      <c r="AE124" s="311"/>
      <c r="AF124" s="312"/>
      <c r="AG124" s="411"/>
      <c r="AH124" s="412"/>
      <c r="AI124" s="121">
        <f>M124-J124</f>
        <v>-229.85365853658595</v>
      </c>
      <c r="AJ124" s="171">
        <f>M124/J124</f>
        <v>0.88507317073170699</v>
      </c>
      <c r="AK124" s="379">
        <f>AJ140</f>
        <v>0.881119356697871</v>
      </c>
    </row>
    <row r="125" spans="1:37" ht="15.75" customHeight="1">
      <c r="A125" s="317"/>
      <c r="B125" s="178" t="s">
        <v>186</v>
      </c>
      <c r="C125" s="298" t="s">
        <v>225</v>
      </c>
      <c r="D125" s="299"/>
      <c r="E125" s="107">
        <v>54.09</v>
      </c>
      <c r="F125" s="117">
        <v>3869</v>
      </c>
      <c r="G125" s="109">
        <f t="shared" si="57"/>
        <v>209274.21000000002</v>
      </c>
      <c r="H125" s="26"/>
      <c r="I125" s="110">
        <v>19</v>
      </c>
      <c r="J125" s="111">
        <v>2000</v>
      </c>
      <c r="K125" s="112">
        <f t="shared" ref="K125:K126" si="58">J125/I125</f>
        <v>105.26315789473684</v>
      </c>
      <c r="L125" s="113">
        <v>20</v>
      </c>
      <c r="M125" s="111">
        <f>F125/V125*60</f>
        <v>1749.7989949748755</v>
      </c>
      <c r="N125" s="112">
        <f>M125/L125</f>
        <v>87.489949748743783</v>
      </c>
      <c r="O125" s="114">
        <f>L125-I125</f>
        <v>1</v>
      </c>
      <c r="P125" s="115">
        <f>N125-K125</f>
        <v>-17.773208145993053</v>
      </c>
      <c r="Q125" s="116">
        <f>N125/K125</f>
        <v>0.83115452261306599</v>
      </c>
      <c r="R125" s="309"/>
      <c r="S125" s="47">
        <v>0.73564814814814816</v>
      </c>
      <c r="T125" s="48">
        <v>0.82777777777777772</v>
      </c>
      <c r="U125" s="117">
        <v>5.1666666666666217</v>
      </c>
      <c r="V125" s="118">
        <v>132.66666666666657</v>
      </c>
      <c r="W125" s="119"/>
      <c r="X125" s="123"/>
      <c r="Y125" s="106"/>
      <c r="Z125" s="205"/>
      <c r="AA125" s="300"/>
      <c r="AB125" s="301"/>
      <c r="AC125" s="106"/>
      <c r="AD125" s="205"/>
      <c r="AE125" s="300"/>
      <c r="AF125" s="301"/>
      <c r="AG125" s="407"/>
      <c r="AH125" s="408"/>
      <c r="AI125" s="124">
        <f>M125-J125</f>
        <v>-250.20100502512446</v>
      </c>
      <c r="AJ125" s="116">
        <f>M125/J125</f>
        <v>0.87489949748743778</v>
      </c>
      <c r="AK125" s="380"/>
    </row>
    <row r="126" spans="1:37" ht="15.75" customHeight="1">
      <c r="A126" s="317"/>
      <c r="B126" s="178" t="s">
        <v>186</v>
      </c>
      <c r="C126" s="298" t="s">
        <v>220</v>
      </c>
      <c r="D126" s="299"/>
      <c r="E126" s="107">
        <v>57.3</v>
      </c>
      <c r="F126" s="117">
        <v>1728</v>
      </c>
      <c r="G126" s="109">
        <f t="shared" si="57"/>
        <v>99014.399999999994</v>
      </c>
      <c r="H126" s="26"/>
      <c r="I126" s="110">
        <v>21</v>
      </c>
      <c r="J126" s="111">
        <v>2000</v>
      </c>
      <c r="K126" s="112">
        <f t="shared" si="58"/>
        <v>95.238095238095241</v>
      </c>
      <c r="L126" s="113">
        <v>21</v>
      </c>
      <c r="M126" s="111">
        <f>F126/V126*60</f>
        <v>1766.7708037489365</v>
      </c>
      <c r="N126" s="112">
        <f>M126/L126</f>
        <v>84.131943035663639</v>
      </c>
      <c r="O126" s="114">
        <f>L126-I126</f>
        <v>0</v>
      </c>
      <c r="P126" s="115">
        <f>N126-K126</f>
        <v>-11.106152202431602</v>
      </c>
      <c r="Q126" s="116">
        <f>N126/K126</f>
        <v>0.88338540187446823</v>
      </c>
      <c r="R126" s="309"/>
      <c r="S126" s="47">
        <v>0.83146990740740745</v>
      </c>
      <c r="T126" s="48">
        <v>0.87222222222222223</v>
      </c>
      <c r="U126" s="117">
        <v>5.316666666666805</v>
      </c>
      <c r="V126" s="118">
        <v>58.683333333333287</v>
      </c>
      <c r="W126" s="119"/>
      <c r="X126" s="123"/>
      <c r="Y126" s="106"/>
      <c r="Z126" s="205"/>
      <c r="AA126" s="300"/>
      <c r="AB126" s="301"/>
      <c r="AC126" s="106"/>
      <c r="AD126" s="205"/>
      <c r="AE126" s="300"/>
      <c r="AF126" s="301"/>
      <c r="AG126" s="407"/>
      <c r="AH126" s="408"/>
      <c r="AI126" s="124">
        <f>M126-J126</f>
        <v>-233.22919625106351</v>
      </c>
      <c r="AJ126" s="116">
        <f>M126/J126</f>
        <v>0.88338540187446823</v>
      </c>
      <c r="AK126" s="380"/>
    </row>
    <row r="127" spans="1:37" ht="15.75" customHeight="1">
      <c r="A127" s="317"/>
      <c r="B127" s="178"/>
      <c r="C127" s="298"/>
      <c r="D127" s="299"/>
      <c r="E127" s="107"/>
      <c r="F127" s="117"/>
      <c r="G127" s="109"/>
      <c r="H127" s="26"/>
      <c r="I127" s="110"/>
      <c r="J127" s="111"/>
      <c r="K127" s="112"/>
      <c r="L127" s="113"/>
      <c r="M127" s="111"/>
      <c r="N127" s="112"/>
      <c r="O127" s="114"/>
      <c r="P127" s="115"/>
      <c r="Q127" s="116"/>
      <c r="R127" s="309"/>
      <c r="S127" s="47"/>
      <c r="T127" s="48"/>
      <c r="U127" s="117"/>
      <c r="V127" s="118"/>
      <c r="W127" s="119"/>
      <c r="X127" s="123"/>
      <c r="Y127" s="106"/>
      <c r="Z127" s="205"/>
      <c r="AA127" s="300"/>
      <c r="AB127" s="301"/>
      <c r="AC127" s="106"/>
      <c r="AD127" s="205"/>
      <c r="AE127" s="300"/>
      <c r="AF127" s="301"/>
      <c r="AG127" s="407"/>
      <c r="AH127" s="408"/>
      <c r="AI127" s="124"/>
      <c r="AJ127" s="116"/>
      <c r="AK127" s="380"/>
    </row>
    <row r="128" spans="1:37" ht="15.75" customHeight="1">
      <c r="A128" s="317"/>
      <c r="B128" s="178"/>
      <c r="C128" s="298"/>
      <c r="D128" s="299"/>
      <c r="E128" s="107"/>
      <c r="F128" s="117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106"/>
      <c r="Z128" s="205"/>
      <c r="AA128" s="300"/>
      <c r="AB128" s="301"/>
      <c r="AC128" s="106"/>
      <c r="AD128" s="205"/>
      <c r="AE128" s="300"/>
      <c r="AF128" s="301"/>
      <c r="AG128" s="407"/>
      <c r="AH128" s="408"/>
      <c r="AI128" s="124"/>
      <c r="AJ128" s="116"/>
      <c r="AK128" s="380"/>
    </row>
    <row r="129" spans="1:37" ht="15.75" customHeight="1">
      <c r="A129" s="317"/>
      <c r="B129" s="178"/>
      <c r="C129" s="298"/>
      <c r="D129" s="299"/>
      <c r="E129" s="107"/>
      <c r="F129" s="117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106"/>
      <c r="Z129" s="205"/>
      <c r="AA129" s="300"/>
      <c r="AB129" s="301"/>
      <c r="AC129" s="106"/>
      <c r="AD129" s="205"/>
      <c r="AE129" s="300"/>
      <c r="AF129" s="301"/>
      <c r="AG129" s="407"/>
      <c r="AH129" s="408"/>
      <c r="AI129" s="124"/>
      <c r="AJ129" s="116"/>
      <c r="AK129" s="380"/>
    </row>
    <row r="130" spans="1:37" ht="15.75" customHeight="1">
      <c r="A130" s="317"/>
      <c r="B130" s="178"/>
      <c r="C130" s="298"/>
      <c r="D130" s="299"/>
      <c r="E130" s="107"/>
      <c r="F130" s="117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106"/>
      <c r="Z130" s="205"/>
      <c r="AA130" s="300"/>
      <c r="AB130" s="301"/>
      <c r="AC130" s="106"/>
      <c r="AD130" s="205"/>
      <c r="AE130" s="300"/>
      <c r="AF130" s="301"/>
      <c r="AG130" s="407"/>
      <c r="AH130" s="408"/>
      <c r="AI130" s="124"/>
      <c r="AJ130" s="116"/>
      <c r="AK130" s="380"/>
    </row>
    <row r="131" spans="1:37" ht="15.75" customHeight="1">
      <c r="A131" s="317"/>
      <c r="B131" s="178"/>
      <c r="C131" s="298"/>
      <c r="D131" s="299"/>
      <c r="E131" s="107"/>
      <c r="F131" s="117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106"/>
      <c r="Z131" s="205"/>
      <c r="AA131" s="300"/>
      <c r="AB131" s="301"/>
      <c r="AC131" s="106"/>
      <c r="AD131" s="205"/>
      <c r="AE131" s="300"/>
      <c r="AF131" s="301"/>
      <c r="AG131" s="407"/>
      <c r="AH131" s="408"/>
      <c r="AI131" s="124"/>
      <c r="AJ131" s="116"/>
      <c r="AK131" s="380"/>
    </row>
    <row r="132" spans="1:37" ht="15.75" customHeight="1">
      <c r="A132" s="317"/>
      <c r="B132" s="178"/>
      <c r="C132" s="298"/>
      <c r="D132" s="299"/>
      <c r="E132" s="107"/>
      <c r="F132" s="117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106"/>
      <c r="Z132" s="205"/>
      <c r="AA132" s="300"/>
      <c r="AB132" s="301"/>
      <c r="AC132" s="106"/>
      <c r="AD132" s="205"/>
      <c r="AE132" s="300"/>
      <c r="AF132" s="301"/>
      <c r="AG132" s="407"/>
      <c r="AH132" s="408"/>
      <c r="AI132" s="124"/>
      <c r="AJ132" s="116"/>
      <c r="AK132" s="380"/>
    </row>
    <row r="133" spans="1:37" ht="15.75" customHeight="1">
      <c r="A133" s="317"/>
      <c r="B133" s="178"/>
      <c r="C133" s="298"/>
      <c r="D133" s="299"/>
      <c r="E133" s="107"/>
      <c r="F133" s="117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106"/>
      <c r="Z133" s="205"/>
      <c r="AA133" s="300"/>
      <c r="AB133" s="301"/>
      <c r="AC133" s="106"/>
      <c r="AD133" s="205"/>
      <c r="AE133" s="300"/>
      <c r="AF133" s="301"/>
      <c r="AG133" s="407"/>
      <c r="AH133" s="408"/>
      <c r="AI133" s="124"/>
      <c r="AJ133" s="116"/>
      <c r="AK133" s="380"/>
    </row>
    <row r="134" spans="1:37" ht="15.75" customHeight="1">
      <c r="A134" s="317"/>
      <c r="B134" s="178"/>
      <c r="C134" s="298"/>
      <c r="D134" s="299"/>
      <c r="E134" s="107"/>
      <c r="F134" s="117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19"/>
      <c r="X134" s="123"/>
      <c r="Y134" s="106"/>
      <c r="Z134" s="205"/>
      <c r="AA134" s="300"/>
      <c r="AB134" s="301"/>
      <c r="AC134" s="106"/>
      <c r="AD134" s="205"/>
      <c r="AE134" s="300"/>
      <c r="AF134" s="301"/>
      <c r="AG134" s="407"/>
      <c r="AH134" s="408"/>
      <c r="AI134" s="124"/>
      <c r="AJ134" s="116"/>
      <c r="AK134" s="380"/>
    </row>
    <row r="135" spans="1:37" ht="15.75" customHeight="1">
      <c r="A135" s="317"/>
      <c r="B135" s="178"/>
      <c r="C135" s="298"/>
      <c r="D135" s="299"/>
      <c r="E135" s="107"/>
      <c r="F135" s="117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19"/>
      <c r="X135" s="123"/>
      <c r="Y135" s="106"/>
      <c r="Z135" s="205"/>
      <c r="AA135" s="300"/>
      <c r="AB135" s="301"/>
      <c r="AC135" s="106"/>
      <c r="AD135" s="205"/>
      <c r="AE135" s="300"/>
      <c r="AF135" s="301"/>
      <c r="AG135" s="407"/>
      <c r="AH135" s="408"/>
      <c r="AI135" s="124"/>
      <c r="AJ135" s="116"/>
      <c r="AK135" s="380"/>
    </row>
    <row r="136" spans="1:37" ht="15.75" customHeight="1">
      <c r="A136" s="317"/>
      <c r="B136" s="178"/>
      <c r="C136" s="298"/>
      <c r="D136" s="299"/>
      <c r="E136" s="107"/>
      <c r="F136" s="117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19"/>
      <c r="X136" s="123"/>
      <c r="Y136" s="106"/>
      <c r="Z136" s="205"/>
      <c r="AA136" s="300"/>
      <c r="AB136" s="301"/>
      <c r="AC136" s="106"/>
      <c r="AD136" s="205"/>
      <c r="AE136" s="300"/>
      <c r="AF136" s="301"/>
      <c r="AG136" s="407"/>
      <c r="AH136" s="408"/>
      <c r="AI136" s="124"/>
      <c r="AJ136" s="116"/>
      <c r="AK136" s="380"/>
    </row>
    <row r="137" spans="1:37" ht="15.75" customHeight="1">
      <c r="A137" s="317"/>
      <c r="B137" s="178"/>
      <c r="C137" s="298"/>
      <c r="D137" s="299"/>
      <c r="E137" s="107"/>
      <c r="F137" s="117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210"/>
      <c r="X137" s="211"/>
      <c r="Y137" s="106"/>
      <c r="Z137" s="205"/>
      <c r="AA137" s="300"/>
      <c r="AB137" s="301"/>
      <c r="AC137" s="106"/>
      <c r="AD137" s="205"/>
      <c r="AE137" s="300"/>
      <c r="AF137" s="301"/>
      <c r="AG137" s="407"/>
      <c r="AH137" s="408"/>
      <c r="AI137" s="124"/>
      <c r="AJ137" s="116"/>
      <c r="AK137" s="380"/>
    </row>
    <row r="138" spans="1:37" ht="15.75" customHeight="1">
      <c r="A138" s="317"/>
      <c r="B138" s="178"/>
      <c r="C138" s="298"/>
      <c r="D138" s="299"/>
      <c r="E138" s="107"/>
      <c r="F138" s="117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212"/>
      <c r="X138" s="213"/>
      <c r="Y138" s="106"/>
      <c r="Z138" s="205"/>
      <c r="AA138" s="300"/>
      <c r="AB138" s="301"/>
      <c r="AC138" s="106"/>
      <c r="AD138" s="205"/>
      <c r="AE138" s="300"/>
      <c r="AF138" s="301"/>
      <c r="AG138" s="407"/>
      <c r="AH138" s="408"/>
      <c r="AI138" s="124"/>
      <c r="AJ138" s="116"/>
      <c r="AK138" s="380"/>
    </row>
    <row r="139" spans="1:37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47"/>
      <c r="T139" s="48"/>
      <c r="U139" s="140"/>
      <c r="V139" s="118"/>
      <c r="W139" s="212"/>
      <c r="X139" s="213"/>
      <c r="Y139" s="106"/>
      <c r="Z139" s="205"/>
      <c r="AA139" s="300"/>
      <c r="AB139" s="301"/>
      <c r="AC139" s="106"/>
      <c r="AD139" s="205"/>
      <c r="AE139" s="300"/>
      <c r="AF139" s="301"/>
      <c r="AG139" s="407"/>
      <c r="AH139" s="408"/>
      <c r="AI139" s="124"/>
      <c r="AJ139" s="116"/>
      <c r="AK139" s="380"/>
    </row>
    <row r="140" spans="1:37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59">AVERAGE(I124:I139)</f>
        <v>19</v>
      </c>
      <c r="J140" s="148">
        <f t="shared" si="59"/>
        <v>2000</v>
      </c>
      <c r="K140" s="149">
        <f t="shared" ref="K140" si="60">J140/I140</f>
        <v>105.26315789473684</v>
      </c>
      <c r="L140" s="147">
        <f t="shared" ref="L140:M140" si="61">AVERAGE(L124:L139)</f>
        <v>19.333333333333332</v>
      </c>
      <c r="M140" s="148">
        <f t="shared" si="61"/>
        <v>1762.238713395742</v>
      </c>
      <c r="N140" s="149">
        <f>M140/L140</f>
        <v>91.150278279090116</v>
      </c>
      <c r="O140" s="150">
        <f>L140-I140</f>
        <v>0.33333333333333215</v>
      </c>
      <c r="P140" s="151">
        <f>N140-K140</f>
        <v>-14.112879615646719</v>
      </c>
      <c r="Q140" s="152">
        <f>N140/K140</f>
        <v>0.86592764365135622</v>
      </c>
      <c r="R140" s="310"/>
      <c r="S140" s="153">
        <f>S124</f>
        <v>0.70833333333333337</v>
      </c>
      <c r="T140" s="154">
        <f>INDEX(T124:T139,COUNTA(T124:T139))</f>
        <v>0.87222222222222223</v>
      </c>
      <c r="U140" s="155"/>
      <c r="V140" s="181"/>
      <c r="W140" s="214"/>
      <c r="X140" s="215"/>
      <c r="Y140" s="206">
        <f t="shared" ref="Y140:Z140" si="62">SUM(Y124:Y139)</f>
        <v>0</v>
      </c>
      <c r="Z140" s="207">
        <f t="shared" si="62"/>
        <v>0</v>
      </c>
      <c r="AA140" s="296"/>
      <c r="AB140" s="297"/>
      <c r="AC140" s="206">
        <f t="shared" ref="AC140:AD140" si="63">SUM(AC124:AC139)</f>
        <v>0</v>
      </c>
      <c r="AD140" s="207">
        <f t="shared" si="63"/>
        <v>0</v>
      </c>
      <c r="AE140" s="296"/>
      <c r="AF140" s="297"/>
      <c r="AG140" s="409"/>
      <c r="AH140" s="410"/>
      <c r="AI140" s="183">
        <f>M140-J140</f>
        <v>-237.76128660425798</v>
      </c>
      <c r="AJ140" s="152">
        <f>M140/J140</f>
        <v>0.881119356697871</v>
      </c>
      <c r="AK140" s="381"/>
    </row>
    <row r="141" spans="1:37" ht="15.75" customHeight="1">
      <c r="A141" s="302" t="s">
        <v>244</v>
      </c>
      <c r="B141" s="161" t="s">
        <v>186</v>
      </c>
      <c r="C141" s="306" t="s">
        <v>222</v>
      </c>
      <c r="D141" s="307"/>
      <c r="E141" s="162">
        <v>56.79</v>
      </c>
      <c r="F141" s="103">
        <v>2023</v>
      </c>
      <c r="G141" s="163">
        <f t="shared" ref="G141:G144" si="64">E141*F141</f>
        <v>114886.17</v>
      </c>
      <c r="H141" s="164"/>
      <c r="I141" s="165">
        <v>23</v>
      </c>
      <c r="J141" s="166">
        <v>2000</v>
      </c>
      <c r="K141" s="167">
        <f>J141/I141</f>
        <v>86.956521739130437</v>
      </c>
      <c r="L141" s="168">
        <v>23</v>
      </c>
      <c r="M141" s="166">
        <f>F141/V141*60</f>
        <v>1769.8177399757012</v>
      </c>
      <c r="N141" s="167">
        <f>M141/L141</f>
        <v>76.948597390247883</v>
      </c>
      <c r="O141" s="169">
        <f>L141-I141</f>
        <v>0</v>
      </c>
      <c r="P141" s="170">
        <f>N141-K141</f>
        <v>-10.007924348882554</v>
      </c>
      <c r="Q141" s="171">
        <f>N141/K141</f>
        <v>0.88490886998785068</v>
      </c>
      <c r="R141" s="308">
        <f>Q157</f>
        <v>0.88458935748984169</v>
      </c>
      <c r="S141" s="172">
        <v>0.70862268518518523</v>
      </c>
      <c r="T141" s="173">
        <v>0.75624999999999998</v>
      </c>
      <c r="U141" s="174"/>
      <c r="V141" s="175">
        <v>68.583333333333229</v>
      </c>
      <c r="W141" s="173"/>
      <c r="X141" s="184"/>
      <c r="Y141" s="202"/>
      <c r="Z141" s="203"/>
      <c r="AA141" s="311"/>
      <c r="AB141" s="312"/>
      <c r="AC141" s="202"/>
      <c r="AD141" s="203"/>
      <c r="AE141" s="311"/>
      <c r="AF141" s="312"/>
      <c r="AG141" s="411"/>
      <c r="AH141" s="412"/>
      <c r="AI141" s="121">
        <f>M141-J141</f>
        <v>-230.18226002429878</v>
      </c>
      <c r="AJ141" s="171">
        <f>M141/J141</f>
        <v>0.88490886998785057</v>
      </c>
      <c r="AK141" s="313">
        <f>AJ157</f>
        <v>0.88458935748984191</v>
      </c>
    </row>
    <row r="142" spans="1:37" ht="15.75" customHeight="1">
      <c r="A142" s="303"/>
      <c r="B142" s="178" t="s">
        <v>186</v>
      </c>
      <c r="C142" s="298" t="s">
        <v>223</v>
      </c>
      <c r="D142" s="299"/>
      <c r="E142" s="107">
        <v>56.87</v>
      </c>
      <c r="F142" s="108">
        <v>1496</v>
      </c>
      <c r="G142" s="109">
        <f t="shared" si="64"/>
        <v>85077.51999999999</v>
      </c>
      <c r="H142" s="26"/>
      <c r="I142" s="110">
        <v>23</v>
      </c>
      <c r="J142" s="111">
        <v>2000</v>
      </c>
      <c r="K142" s="112">
        <f t="shared" ref="K142:K144" si="65">J142/I142</f>
        <v>86.956521739130437</v>
      </c>
      <c r="L142" s="113">
        <v>23</v>
      </c>
      <c r="M142" s="111">
        <f>F142/V142*60</f>
        <v>1769.832402234641</v>
      </c>
      <c r="N142" s="112">
        <f>M142/L142</f>
        <v>76.949234879767005</v>
      </c>
      <c r="O142" s="114">
        <f>L142-I142</f>
        <v>0</v>
      </c>
      <c r="P142" s="115">
        <f>N142-K142</f>
        <v>-10.007286859363433</v>
      </c>
      <c r="Q142" s="116">
        <f>N142/K142</f>
        <v>0.8849162011173205</v>
      </c>
      <c r="R142" s="309"/>
      <c r="S142" s="47">
        <v>0.75991898148148151</v>
      </c>
      <c r="T142" s="48">
        <v>0.79513888888888884</v>
      </c>
      <c r="U142" s="117">
        <v>5.2833333333334132</v>
      </c>
      <c r="V142" s="118">
        <v>50.716666666666548</v>
      </c>
      <c r="W142" s="119"/>
      <c r="X142" s="123"/>
      <c r="Y142" s="106"/>
      <c r="Z142" s="205"/>
      <c r="AA142" s="300"/>
      <c r="AB142" s="301"/>
      <c r="AC142" s="106"/>
      <c r="AD142" s="205"/>
      <c r="AE142" s="300"/>
      <c r="AF142" s="301"/>
      <c r="AG142" s="407"/>
      <c r="AH142" s="408"/>
      <c r="AI142" s="124">
        <f>M142-J142</f>
        <v>-230.16759776535901</v>
      </c>
      <c r="AJ142" s="116">
        <f>M142/J142</f>
        <v>0.8849162011173205</v>
      </c>
      <c r="AK142" s="314"/>
    </row>
    <row r="143" spans="1:37" ht="15.75" customHeight="1">
      <c r="A143" s="303"/>
      <c r="B143" s="178" t="s">
        <v>186</v>
      </c>
      <c r="C143" s="298" t="s">
        <v>224</v>
      </c>
      <c r="D143" s="299"/>
      <c r="E143" s="107">
        <v>47.6</v>
      </c>
      <c r="F143" s="108">
        <v>1908</v>
      </c>
      <c r="G143" s="109">
        <f t="shared" si="64"/>
        <v>90820.800000000003</v>
      </c>
      <c r="H143" s="26"/>
      <c r="I143" s="110">
        <v>23</v>
      </c>
      <c r="J143" s="111">
        <v>2000</v>
      </c>
      <c r="K143" s="112">
        <f t="shared" si="65"/>
        <v>86.956521739130437</v>
      </c>
      <c r="L143" s="113">
        <v>23</v>
      </c>
      <c r="M143" s="111">
        <f>F143/V143*60</f>
        <v>1771.2222795255352</v>
      </c>
      <c r="N143" s="112">
        <f>M143/L143</f>
        <v>77.009664327197186</v>
      </c>
      <c r="O143" s="114">
        <f>L143-I143</f>
        <v>0</v>
      </c>
      <c r="P143" s="115">
        <f>N143-K143</f>
        <v>-9.9468574119332516</v>
      </c>
      <c r="Q143" s="116">
        <f>N143/K143</f>
        <v>0.88561113976276762</v>
      </c>
      <c r="R143" s="309"/>
      <c r="S143" s="47">
        <v>0.79886574074074079</v>
      </c>
      <c r="T143" s="48">
        <v>0.84374999999999989</v>
      </c>
      <c r="U143" s="117">
        <v>5.3666666666668128</v>
      </c>
      <c r="V143" s="118">
        <v>64.633333333333098</v>
      </c>
      <c r="W143" s="119"/>
      <c r="X143" s="123"/>
      <c r="Y143" s="106"/>
      <c r="Z143" s="205"/>
      <c r="AA143" s="300"/>
      <c r="AB143" s="301"/>
      <c r="AC143" s="106"/>
      <c r="AD143" s="205"/>
      <c r="AE143" s="300"/>
      <c r="AF143" s="301"/>
      <c r="AG143" s="407"/>
      <c r="AH143" s="408"/>
      <c r="AI143" s="124">
        <f>M143-J143</f>
        <v>-228.77772047446479</v>
      </c>
      <c r="AJ143" s="116">
        <f>M143/J143</f>
        <v>0.88561113976276762</v>
      </c>
      <c r="AK143" s="314"/>
    </row>
    <row r="144" spans="1:37" ht="15.75" customHeight="1">
      <c r="A144" s="303"/>
      <c r="B144" s="178" t="s">
        <v>186</v>
      </c>
      <c r="C144" s="298" t="s">
        <v>219</v>
      </c>
      <c r="D144" s="299"/>
      <c r="E144" s="107">
        <v>50.67</v>
      </c>
      <c r="F144" s="108">
        <v>853</v>
      </c>
      <c r="G144" s="109">
        <f t="shared" si="64"/>
        <v>43221.51</v>
      </c>
      <c r="H144" s="26"/>
      <c r="I144" s="110">
        <v>20</v>
      </c>
      <c r="J144" s="111">
        <v>2000</v>
      </c>
      <c r="K144" s="112">
        <f t="shared" si="65"/>
        <v>100</v>
      </c>
      <c r="L144" s="113">
        <v>20</v>
      </c>
      <c r="M144" s="111">
        <f>F144/V144*60</f>
        <v>1765.8424381828572</v>
      </c>
      <c r="N144" s="112">
        <f>M144/L144</f>
        <v>88.292121909142864</v>
      </c>
      <c r="O144" s="114">
        <f>L144-I144</f>
        <v>0</v>
      </c>
      <c r="P144" s="115">
        <f>N144-K144</f>
        <v>-11.707878090857136</v>
      </c>
      <c r="Q144" s="116">
        <f>N144/K144</f>
        <v>0.88292121909142862</v>
      </c>
      <c r="R144" s="309"/>
      <c r="S144" s="47">
        <v>0.84723379629629625</v>
      </c>
      <c r="T144" s="48">
        <v>0.86736111111111114</v>
      </c>
      <c r="U144" s="117">
        <v>5.0166666666667581</v>
      </c>
      <c r="V144" s="118">
        <v>28.983333333333441</v>
      </c>
      <c r="W144" s="119"/>
      <c r="X144" s="123"/>
      <c r="Y144" s="106"/>
      <c r="Z144" s="205"/>
      <c r="AA144" s="300"/>
      <c r="AB144" s="301"/>
      <c r="AC144" s="106"/>
      <c r="AD144" s="205"/>
      <c r="AE144" s="300"/>
      <c r="AF144" s="301"/>
      <c r="AG144" s="407"/>
      <c r="AH144" s="408"/>
      <c r="AI144" s="124">
        <f>M144-J144</f>
        <v>-234.15756181714278</v>
      </c>
      <c r="AJ144" s="116">
        <f>M144/J144</f>
        <v>0.88292121909142862</v>
      </c>
      <c r="AK144" s="314"/>
    </row>
    <row r="145" spans="1:37" ht="15.75" customHeight="1">
      <c r="A145" s="304"/>
      <c r="B145" s="178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106"/>
      <c r="Z145" s="205"/>
      <c r="AA145" s="300"/>
      <c r="AB145" s="301"/>
      <c r="AC145" s="106"/>
      <c r="AD145" s="205"/>
      <c r="AE145" s="300"/>
      <c r="AF145" s="301"/>
      <c r="AG145" s="407"/>
      <c r="AH145" s="408"/>
      <c r="AI145" s="124"/>
      <c r="AJ145" s="116"/>
      <c r="AK145" s="314"/>
    </row>
    <row r="146" spans="1:37" ht="15.75" customHeight="1">
      <c r="A146" s="304"/>
      <c r="B146" s="178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106"/>
      <c r="Z146" s="205"/>
      <c r="AA146" s="300"/>
      <c r="AB146" s="301"/>
      <c r="AC146" s="106"/>
      <c r="AD146" s="205"/>
      <c r="AE146" s="300"/>
      <c r="AF146" s="301"/>
      <c r="AG146" s="407"/>
      <c r="AH146" s="408"/>
      <c r="AI146" s="124"/>
      <c r="AJ146" s="116"/>
      <c r="AK146" s="314"/>
    </row>
    <row r="147" spans="1:37" ht="15.75" customHeight="1">
      <c r="A147" s="304"/>
      <c r="B147" s="178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127"/>
      <c r="T147" s="128"/>
      <c r="U147" s="117"/>
      <c r="V147" s="118"/>
      <c r="W147" s="128"/>
      <c r="X147" s="216"/>
      <c r="Y147" s="106"/>
      <c r="Z147" s="205"/>
      <c r="AA147" s="300"/>
      <c r="AB147" s="301"/>
      <c r="AC147" s="106"/>
      <c r="AD147" s="205"/>
      <c r="AE147" s="300"/>
      <c r="AF147" s="301"/>
      <c r="AG147" s="407"/>
      <c r="AH147" s="408"/>
      <c r="AI147" s="124"/>
      <c r="AJ147" s="116"/>
      <c r="AK147" s="314"/>
    </row>
    <row r="148" spans="1:37" ht="15.75" customHeight="1">
      <c r="A148" s="304"/>
      <c r="B148" s="178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127"/>
      <c r="T148" s="128"/>
      <c r="U148" s="117"/>
      <c r="V148" s="118"/>
      <c r="W148" s="128"/>
      <c r="X148" s="216"/>
      <c r="Y148" s="106"/>
      <c r="Z148" s="205"/>
      <c r="AA148" s="300"/>
      <c r="AB148" s="301"/>
      <c r="AC148" s="106"/>
      <c r="AD148" s="205"/>
      <c r="AE148" s="300"/>
      <c r="AF148" s="301"/>
      <c r="AG148" s="407"/>
      <c r="AH148" s="408"/>
      <c r="AI148" s="124"/>
      <c r="AJ148" s="116"/>
      <c r="AK148" s="314"/>
    </row>
    <row r="149" spans="1:37" ht="15.75" customHeight="1">
      <c r="A149" s="304"/>
      <c r="B149" s="178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127"/>
      <c r="T149" s="128"/>
      <c r="U149" s="117"/>
      <c r="V149" s="118"/>
      <c r="W149" s="128"/>
      <c r="X149" s="216"/>
      <c r="Y149" s="106"/>
      <c r="Z149" s="205"/>
      <c r="AA149" s="300"/>
      <c r="AB149" s="301"/>
      <c r="AC149" s="106"/>
      <c r="AD149" s="205"/>
      <c r="AE149" s="300"/>
      <c r="AF149" s="301"/>
      <c r="AG149" s="407"/>
      <c r="AH149" s="408"/>
      <c r="AI149" s="124"/>
      <c r="AJ149" s="116"/>
      <c r="AK149" s="314"/>
    </row>
    <row r="150" spans="1:37" ht="15.75" customHeight="1">
      <c r="A150" s="304"/>
      <c r="B150" s="178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127"/>
      <c r="T150" s="128"/>
      <c r="U150" s="117"/>
      <c r="V150" s="118"/>
      <c r="W150" s="128"/>
      <c r="X150" s="216"/>
      <c r="Y150" s="106"/>
      <c r="Z150" s="205"/>
      <c r="AA150" s="300"/>
      <c r="AB150" s="301"/>
      <c r="AC150" s="106"/>
      <c r="AD150" s="205"/>
      <c r="AE150" s="300"/>
      <c r="AF150" s="301"/>
      <c r="AG150" s="407"/>
      <c r="AH150" s="408"/>
      <c r="AI150" s="124"/>
      <c r="AJ150" s="116"/>
      <c r="AK150" s="314"/>
    </row>
    <row r="151" spans="1:37" ht="15.75" customHeight="1">
      <c r="A151" s="304"/>
      <c r="B151" s="178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127"/>
      <c r="T151" s="128"/>
      <c r="U151" s="117"/>
      <c r="V151" s="118"/>
      <c r="W151" s="128"/>
      <c r="X151" s="216"/>
      <c r="Y151" s="106"/>
      <c r="Z151" s="205"/>
      <c r="AA151" s="300"/>
      <c r="AB151" s="301"/>
      <c r="AC151" s="106"/>
      <c r="AD151" s="205"/>
      <c r="AE151" s="300"/>
      <c r="AF151" s="301"/>
      <c r="AG151" s="407"/>
      <c r="AH151" s="408"/>
      <c r="AI151" s="124"/>
      <c r="AJ151" s="116"/>
      <c r="AK151" s="314"/>
    </row>
    <row r="152" spans="1:37" ht="15.75" customHeight="1">
      <c r="A152" s="304"/>
      <c r="B152" s="178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127"/>
      <c r="T152" s="128"/>
      <c r="U152" s="117"/>
      <c r="V152" s="118"/>
      <c r="W152" s="128"/>
      <c r="X152" s="216"/>
      <c r="Y152" s="106"/>
      <c r="Z152" s="205"/>
      <c r="AA152" s="300"/>
      <c r="AB152" s="301"/>
      <c r="AC152" s="106"/>
      <c r="AD152" s="205"/>
      <c r="AE152" s="300"/>
      <c r="AF152" s="301"/>
      <c r="AG152" s="407"/>
      <c r="AH152" s="408"/>
      <c r="AI152" s="124"/>
      <c r="AJ152" s="116"/>
      <c r="AK152" s="314"/>
    </row>
    <row r="153" spans="1:37" ht="15.75" customHeight="1">
      <c r="A153" s="304"/>
      <c r="B153" s="178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127"/>
      <c r="T153" s="128"/>
      <c r="U153" s="117"/>
      <c r="V153" s="118"/>
      <c r="W153" s="128"/>
      <c r="X153" s="216"/>
      <c r="Y153" s="106"/>
      <c r="Z153" s="205"/>
      <c r="AA153" s="300"/>
      <c r="AB153" s="301"/>
      <c r="AC153" s="106"/>
      <c r="AD153" s="205"/>
      <c r="AE153" s="300"/>
      <c r="AF153" s="301"/>
      <c r="AG153" s="407"/>
      <c r="AH153" s="408"/>
      <c r="AI153" s="124"/>
      <c r="AJ153" s="116"/>
      <c r="AK153" s="314"/>
    </row>
    <row r="154" spans="1:37" ht="15.75" customHeight="1">
      <c r="A154" s="304"/>
      <c r="B154" s="178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127"/>
      <c r="T154" s="128"/>
      <c r="U154" s="117"/>
      <c r="V154" s="118"/>
      <c r="W154" s="128"/>
      <c r="X154" s="216"/>
      <c r="Y154" s="106"/>
      <c r="Z154" s="205"/>
      <c r="AA154" s="300"/>
      <c r="AB154" s="301"/>
      <c r="AC154" s="106"/>
      <c r="AD154" s="205"/>
      <c r="AE154" s="300"/>
      <c r="AF154" s="301"/>
      <c r="AG154" s="407"/>
      <c r="AH154" s="408"/>
      <c r="AI154" s="124"/>
      <c r="AJ154" s="116"/>
      <c r="AK154" s="314"/>
    </row>
    <row r="155" spans="1:37" ht="15.75" customHeight="1">
      <c r="A155" s="304"/>
      <c r="B155" s="178"/>
      <c r="C155" s="298"/>
      <c r="D155" s="299"/>
      <c r="E155" s="107"/>
      <c r="F155" s="13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127"/>
      <c r="T155" s="128"/>
      <c r="U155" s="117"/>
      <c r="V155" s="118"/>
      <c r="W155" s="128"/>
      <c r="X155" s="216"/>
      <c r="Y155" s="106"/>
      <c r="Z155" s="205"/>
      <c r="AA155" s="300"/>
      <c r="AB155" s="301"/>
      <c r="AC155" s="106"/>
      <c r="AD155" s="205"/>
      <c r="AE155" s="300"/>
      <c r="AF155" s="301"/>
      <c r="AG155" s="407"/>
      <c r="AH155" s="408"/>
      <c r="AI155" s="124"/>
      <c r="AJ155" s="116"/>
      <c r="AK155" s="314"/>
    </row>
    <row r="156" spans="1:37" ht="15.75" customHeight="1">
      <c r="A156" s="304"/>
      <c r="B156" s="178"/>
      <c r="C156" s="298"/>
      <c r="D156" s="299"/>
      <c r="E156" s="179"/>
      <c r="F156" s="13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106"/>
      <c r="Z156" s="205"/>
      <c r="AA156" s="300"/>
      <c r="AB156" s="301"/>
      <c r="AC156" s="106"/>
      <c r="AD156" s="205"/>
      <c r="AE156" s="300"/>
      <c r="AF156" s="301"/>
      <c r="AG156" s="407"/>
      <c r="AH156" s="408"/>
      <c r="AI156" s="180"/>
      <c r="AJ156" s="133"/>
      <c r="AK156" s="314"/>
    </row>
    <row r="157" spans="1:37" ht="15.75" customHeight="1" thickBot="1">
      <c r="A157" s="305"/>
      <c r="B157" s="144" t="s">
        <v>124</v>
      </c>
      <c r="C157" s="295"/>
      <c r="D157" s="295"/>
      <c r="E157" s="145"/>
      <c r="F157" s="182"/>
      <c r="G157" s="146"/>
      <c r="H157" s="75"/>
      <c r="I157" s="147">
        <f t="shared" ref="I157:J157" si="66">AVERAGE(I141:I156)</f>
        <v>22.25</v>
      </c>
      <c r="J157" s="148">
        <f t="shared" si="66"/>
        <v>2000</v>
      </c>
      <c r="K157" s="149">
        <f t="shared" ref="K157" si="67">J157/I157</f>
        <v>89.887640449438209</v>
      </c>
      <c r="L157" s="147">
        <f t="shared" ref="L157:M157" si="68">AVERAGE(L141:L156)</f>
        <v>22.25</v>
      </c>
      <c r="M157" s="148">
        <f t="shared" si="68"/>
        <v>1769.1787149796837</v>
      </c>
      <c r="N157" s="149">
        <f>M157/L157</f>
        <v>79.513650111446452</v>
      </c>
      <c r="O157" s="150">
        <f>L157-I157</f>
        <v>0</v>
      </c>
      <c r="P157" s="151">
        <f>N157-K157</f>
        <v>-10.373990337991756</v>
      </c>
      <c r="Q157" s="152">
        <f>N157/K157</f>
        <v>0.88458935748984169</v>
      </c>
      <c r="R157" s="310"/>
      <c r="S157" s="153">
        <f>S141</f>
        <v>0.70862268518518523</v>
      </c>
      <c r="T157" s="154">
        <f>INDEX(T141:T156,COUNTA(T141:T156))</f>
        <v>0.86736111111111114</v>
      </c>
      <c r="U157" s="155"/>
      <c r="V157" s="181"/>
      <c r="W157" s="182"/>
      <c r="X157" s="149"/>
      <c r="Y157" s="206">
        <f t="shared" ref="Y157:Z157" si="69">SUM(Y141:Y156)</f>
        <v>0</v>
      </c>
      <c r="Z157" s="207">
        <f t="shared" si="69"/>
        <v>0</v>
      </c>
      <c r="AA157" s="296"/>
      <c r="AB157" s="297"/>
      <c r="AC157" s="206">
        <f t="shared" ref="AC157:AD157" si="70">SUM(AC141:AC156)</f>
        <v>0</v>
      </c>
      <c r="AD157" s="207">
        <f t="shared" si="70"/>
        <v>0</v>
      </c>
      <c r="AE157" s="296"/>
      <c r="AF157" s="297"/>
      <c r="AG157" s="409"/>
      <c r="AH157" s="410"/>
      <c r="AI157" s="183">
        <f>M157-J157</f>
        <v>-230.82128502031628</v>
      </c>
      <c r="AJ157" s="152">
        <f>M157/J157</f>
        <v>0.88458935748984191</v>
      </c>
      <c r="AK157" s="315"/>
    </row>
    <row r="159" spans="1:37">
      <c r="AA159" s="294" t="s">
        <v>165</v>
      </c>
      <c r="AB159" s="294"/>
      <c r="AE159" s="5" t="s">
        <v>226</v>
      </c>
      <c r="AF159" s="190"/>
      <c r="AG159" s="190"/>
      <c r="AH159" s="190"/>
    </row>
    <row r="160" spans="1:37">
      <c r="AA160" s="294" t="s">
        <v>166</v>
      </c>
      <c r="AB160" s="294"/>
      <c r="AE160" s="5" t="s">
        <v>227</v>
      </c>
      <c r="AF160" s="190"/>
      <c r="AG160" s="190"/>
      <c r="AH160" s="190"/>
    </row>
    <row r="161" spans="27:34">
      <c r="AA161" s="294" t="s">
        <v>167</v>
      </c>
      <c r="AB161" s="294"/>
      <c r="AE161" s="5" t="s">
        <v>228</v>
      </c>
      <c r="AF161" s="190"/>
      <c r="AG161" s="190"/>
      <c r="AH161" s="190"/>
    </row>
    <row r="162" spans="27:34">
      <c r="AA162" s="294" t="s">
        <v>168</v>
      </c>
      <c r="AB162" s="294"/>
      <c r="AE162" s="5" t="s">
        <v>229</v>
      </c>
      <c r="AF162" s="190"/>
      <c r="AG162" s="190"/>
      <c r="AH162" s="190"/>
    </row>
    <row r="163" spans="27:34">
      <c r="AA163" s="294" t="s">
        <v>169</v>
      </c>
      <c r="AB163" s="294"/>
      <c r="AE163" s="5" t="s">
        <v>230</v>
      </c>
      <c r="AF163" s="190"/>
      <c r="AG163" s="190"/>
      <c r="AH163" s="190"/>
    </row>
    <row r="164" spans="27:34">
      <c r="AA164" s="294" t="s">
        <v>170</v>
      </c>
      <c r="AB164" s="294"/>
      <c r="AE164" s="5" t="s">
        <v>231</v>
      </c>
      <c r="AF164" s="190"/>
      <c r="AG164" s="190"/>
      <c r="AH164" s="190"/>
    </row>
    <row r="165" spans="27:34">
      <c r="AA165" s="294" t="s">
        <v>171</v>
      </c>
      <c r="AB165" s="294"/>
      <c r="AE165" s="221" t="s">
        <v>232</v>
      </c>
      <c r="AF165" s="190"/>
      <c r="AG165" s="190"/>
      <c r="AH165" s="190"/>
    </row>
    <row r="166" spans="27:34">
      <c r="AA166" s="294" t="s">
        <v>172</v>
      </c>
      <c r="AB166" s="294"/>
      <c r="AE166" s="221" t="s">
        <v>233</v>
      </c>
      <c r="AF166" s="190"/>
      <c r="AG166" s="190"/>
      <c r="AH166" s="190"/>
    </row>
    <row r="167" spans="27:34">
      <c r="AA167" s="294" t="s">
        <v>173</v>
      </c>
      <c r="AB167" s="294"/>
      <c r="AE167" s="221" t="s">
        <v>234</v>
      </c>
      <c r="AF167" s="190"/>
      <c r="AG167" s="190"/>
      <c r="AH167" s="190"/>
    </row>
    <row r="168" spans="27:34">
      <c r="AA168" s="294" t="s">
        <v>174</v>
      </c>
      <c r="AB168" s="294"/>
      <c r="AE168" s="221"/>
      <c r="AF168" s="190"/>
      <c r="AG168" s="190"/>
      <c r="AH168" s="190"/>
    </row>
    <row r="169" spans="27:34">
      <c r="AA169" s="294" t="s">
        <v>175</v>
      </c>
      <c r="AB169" s="294"/>
      <c r="AE169" s="221"/>
      <c r="AF169" s="190"/>
      <c r="AG169" s="190"/>
      <c r="AH169" s="190"/>
    </row>
    <row r="170" spans="27:34">
      <c r="AA170" s="294" t="s">
        <v>176</v>
      </c>
      <c r="AB170" s="294"/>
      <c r="AE170" s="190"/>
      <c r="AF170" s="190"/>
      <c r="AG170" s="190"/>
      <c r="AH170" s="190"/>
    </row>
    <row r="171" spans="27:34">
      <c r="AA171" s="294" t="s">
        <v>177</v>
      </c>
      <c r="AB171" s="294"/>
      <c r="AE171" s="190"/>
      <c r="AF171" s="190"/>
      <c r="AG171" s="190"/>
      <c r="AH171" s="190"/>
    </row>
  </sheetData>
  <mergeCells count="690"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AK124:AK140"/>
    <mergeCell ref="C125:D125"/>
    <mergeCell ref="AA125:AB125"/>
    <mergeCell ref="AE125:AF125"/>
    <mergeCell ref="AG125:AH125"/>
    <mergeCell ref="C126:D126"/>
    <mergeCell ref="AA126:AB126"/>
    <mergeCell ref="AE126:AF126"/>
    <mergeCell ref="AG126:AH126"/>
    <mergeCell ref="C127:D127"/>
    <mergeCell ref="C124:D124"/>
    <mergeCell ref="R124:R140"/>
    <mergeCell ref="AA124:AB124"/>
    <mergeCell ref="AE124:AF124"/>
    <mergeCell ref="AG124:AH124"/>
    <mergeCell ref="AA127:AB127"/>
    <mergeCell ref="AE127:AF127"/>
    <mergeCell ref="AG127:AH127"/>
    <mergeCell ref="C128:D128"/>
    <mergeCell ref="C130:D130"/>
    <mergeCell ref="AA130:AB130"/>
    <mergeCell ref="AE130:AF130"/>
    <mergeCell ref="AG130:AH130"/>
    <mergeCell ref="C131:D131"/>
    <mergeCell ref="AA131:AB131"/>
    <mergeCell ref="AE131:AF131"/>
    <mergeCell ref="AG131:AH131"/>
    <mergeCell ref="AA128:AB128"/>
    <mergeCell ref="AE128:AF128"/>
    <mergeCell ref="AG128:AH128"/>
    <mergeCell ref="C129:D129"/>
    <mergeCell ref="AA129:AB129"/>
    <mergeCell ref="AE129:AF129"/>
    <mergeCell ref="AG129:AH129"/>
    <mergeCell ref="C134:D134"/>
    <mergeCell ref="AA134:AB134"/>
    <mergeCell ref="AE134:AF134"/>
    <mergeCell ref="AG134:AH134"/>
    <mergeCell ref="C135:D135"/>
    <mergeCell ref="AA135:AB135"/>
    <mergeCell ref="AE135:AF135"/>
    <mergeCell ref="AG135:AH135"/>
    <mergeCell ref="C132:D132"/>
    <mergeCell ref="AA132:AB132"/>
    <mergeCell ref="AE132:AF132"/>
    <mergeCell ref="AG132:AH132"/>
    <mergeCell ref="C133:D133"/>
    <mergeCell ref="AA133:AB133"/>
    <mergeCell ref="AE133:AF133"/>
    <mergeCell ref="AG133:AH133"/>
    <mergeCell ref="C138:D138"/>
    <mergeCell ref="AA138:AB138"/>
    <mergeCell ref="AE138:AF138"/>
    <mergeCell ref="AG138:AH138"/>
    <mergeCell ref="C139:D139"/>
    <mergeCell ref="AA139:AB139"/>
    <mergeCell ref="AE139:AF139"/>
    <mergeCell ref="AG139:AH139"/>
    <mergeCell ref="C136:D136"/>
    <mergeCell ref="AA136:AB136"/>
    <mergeCell ref="AE136:AF136"/>
    <mergeCell ref="AG136:AH136"/>
    <mergeCell ref="C137:D137"/>
    <mergeCell ref="AA137:AB137"/>
    <mergeCell ref="AE137:AF137"/>
    <mergeCell ref="AG137:AH137"/>
    <mergeCell ref="C140:D140"/>
    <mergeCell ref="AA140:AB140"/>
    <mergeCell ref="AE140:AF140"/>
    <mergeCell ref="AG140:AH140"/>
    <mergeCell ref="A141:A157"/>
    <mergeCell ref="C141:D141"/>
    <mergeCell ref="R141:R157"/>
    <mergeCell ref="AA141:AB141"/>
    <mergeCell ref="AE141:AF141"/>
    <mergeCell ref="AG141:AH141"/>
    <mergeCell ref="A124:A140"/>
    <mergeCell ref="AA144:AB144"/>
    <mergeCell ref="AE144:AF144"/>
    <mergeCell ref="AG144:AH144"/>
    <mergeCell ref="C145:D145"/>
    <mergeCell ref="AA145:AB145"/>
    <mergeCell ref="AE145:AF145"/>
    <mergeCell ref="AG145:AH145"/>
    <mergeCell ref="AE147:AF147"/>
    <mergeCell ref="AG147:AH147"/>
    <mergeCell ref="C152:D152"/>
    <mergeCell ref="AA152:AB152"/>
    <mergeCell ref="AE152:AF152"/>
    <mergeCell ref="AG152:AH152"/>
    <mergeCell ref="AK141:AK157"/>
    <mergeCell ref="C142:D142"/>
    <mergeCell ref="AA142:AB142"/>
    <mergeCell ref="AE142:AF142"/>
    <mergeCell ref="AG142:AH142"/>
    <mergeCell ref="C143:D143"/>
    <mergeCell ref="AA143:AB143"/>
    <mergeCell ref="AE143:AF143"/>
    <mergeCell ref="AG143:AH143"/>
    <mergeCell ref="C144:D144"/>
    <mergeCell ref="C148:D148"/>
    <mergeCell ref="AA148:AB148"/>
    <mergeCell ref="AE148:AF148"/>
    <mergeCell ref="AG148:AH148"/>
    <mergeCell ref="C149:D149"/>
    <mergeCell ref="AA149:AB149"/>
    <mergeCell ref="AE149:AF149"/>
    <mergeCell ref="AG149:AH149"/>
    <mergeCell ref="C146:D146"/>
    <mergeCell ref="AA146:AB146"/>
    <mergeCell ref="AE146:AF146"/>
    <mergeCell ref="AG146:AH146"/>
    <mergeCell ref="C147:D147"/>
    <mergeCell ref="AA147:AB147"/>
    <mergeCell ref="C153:D153"/>
    <mergeCell ref="AA153:AB153"/>
    <mergeCell ref="AE153:AF153"/>
    <mergeCell ref="AG153:AH153"/>
    <mergeCell ref="C150:D150"/>
    <mergeCell ref="AA150:AB150"/>
    <mergeCell ref="AE150:AF150"/>
    <mergeCell ref="AG150:AH150"/>
    <mergeCell ref="C151:D151"/>
    <mergeCell ref="AA151:AB151"/>
    <mergeCell ref="AE151:AF151"/>
    <mergeCell ref="AG151:AH151"/>
    <mergeCell ref="C156:D156"/>
    <mergeCell ref="AA156:AB156"/>
    <mergeCell ref="AE156:AF156"/>
    <mergeCell ref="AG156:AH156"/>
    <mergeCell ref="C157:D157"/>
    <mergeCell ref="AA157:AB157"/>
    <mergeCell ref="AE157:AF157"/>
    <mergeCell ref="AG157:AH157"/>
    <mergeCell ref="C154:D154"/>
    <mergeCell ref="AA154:AB154"/>
    <mergeCell ref="AE154:AF154"/>
    <mergeCell ref="AG154:AH154"/>
    <mergeCell ref="C155:D155"/>
    <mergeCell ref="AA155:AB155"/>
    <mergeCell ref="AE155:AF155"/>
    <mergeCell ref="AG155:AH155"/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</mergeCells>
  <phoneticPr fontId="5" type="noConversion"/>
  <conditionalFormatting sqref="O5:O157">
    <cfRule type="cellIs" dxfId="389" priority="3" operator="greaterThan">
      <formula>0</formula>
    </cfRule>
  </conditionalFormatting>
  <conditionalFormatting sqref="P5:P157 AI5:AI157">
    <cfRule type="cellIs" dxfId="388" priority="6" operator="lessThan">
      <formula>0</formula>
    </cfRule>
  </conditionalFormatting>
  <conditionalFormatting sqref="Q5:Q157 AJ5:AJ157">
    <cfRule type="cellIs" dxfId="387" priority="4" operator="greaterThan">
      <formula>1</formula>
    </cfRule>
    <cfRule type="cellIs" dxfId="386" priority="5" operator="lessThan">
      <formula>0.8</formula>
    </cfRule>
  </conditionalFormatting>
  <conditionalFormatting sqref="R5:R157 AK124">
    <cfRule type="cellIs" dxfId="385" priority="7" operator="lessThan">
      <formula>0.8</formula>
    </cfRule>
  </conditionalFormatting>
  <conditionalFormatting sqref="AK5:AK22 AK56:AK91">
    <cfRule type="cellIs" dxfId="384" priority="9" operator="lessThan">
      <formula>0.8</formula>
    </cfRule>
  </conditionalFormatting>
  <conditionalFormatting sqref="AK39">
    <cfRule type="cellIs" dxfId="383" priority="12" operator="lessThan">
      <formula>0.8</formula>
    </cfRule>
  </conditionalFormatting>
  <conditionalFormatting sqref="AK54">
    <cfRule type="cellIs" dxfId="382" priority="11" operator="lessThan">
      <formula>0.8</formula>
    </cfRule>
  </conditionalFormatting>
  <conditionalFormatting sqref="AK97:AK105">
    <cfRule type="cellIs" dxfId="381" priority="10" operator="lessThan">
      <formula>0.8</formula>
    </cfRule>
  </conditionalFormatting>
  <conditionalFormatting sqref="AK107:AK112">
    <cfRule type="cellIs" dxfId="380" priority="8" operator="lessThan">
      <formula>0.8</formula>
    </cfRule>
  </conditionalFormatting>
  <conditionalFormatting sqref="AK139">
    <cfRule type="cellIs" dxfId="379" priority="2" operator="lessThan">
      <formula>0.8</formula>
    </cfRule>
  </conditionalFormatting>
  <conditionalFormatting sqref="AK141:AK157">
    <cfRule type="cellIs" dxfId="378" priority="1" operator="lessThan">
      <formula>0.8</formula>
    </cfRule>
  </conditionalFormatting>
  <dataValidations count="2">
    <dataValidation type="list" allowBlank="1" showInputMessage="1" showErrorMessage="1" sqref="AA5:AB157" xr:uid="{F57D10DA-145B-4E04-8DE7-DC69263B8642}">
      <formula1>$Z$159:$Z$187</formula1>
    </dataValidation>
    <dataValidation type="list" allowBlank="1" showInputMessage="1" showErrorMessage="1" sqref="AE5:AH157" xr:uid="{7E9851CE-B25C-4E1D-B64A-8A66030A1B4E}">
      <formula1>$AD$159:$AD$167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ABD7-2416-4690-95AD-E46B939107CE}">
  <sheetPr>
    <tabColor theme="8" tint="0.59999389629810485"/>
  </sheetPr>
  <dimension ref="B1:AR42"/>
  <sheetViews>
    <sheetView zoomScale="70" zoomScaleNormal="70" workbookViewId="0">
      <selection activeCell="P14" sqref="P1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267</v>
      </c>
      <c r="D3" s="284"/>
      <c r="E3" s="3" t="s">
        <v>3</v>
      </c>
      <c r="F3" s="285">
        <f>'1214(18度C)'!D1+'1214(4度C)'!D1</f>
        <v>208126</v>
      </c>
      <c r="G3" s="286"/>
      <c r="H3" s="3" t="s">
        <v>4</v>
      </c>
      <c r="I3" s="287">
        <f>'1214(18度C)'!F1+'1214(4度C)'!F1</f>
        <v>6791293.46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452.98782195175954</v>
      </c>
      <c r="F6" s="259" t="e">
        <f>AVERAGE(#REF!,D14:K14)</f>
        <v>#REF!</v>
      </c>
      <c r="G6" s="260">
        <f>AVERAGE(D14:K14)</f>
        <v>177.87283656243022</v>
      </c>
      <c r="H6" s="261"/>
      <c r="I6" s="260">
        <f>AVERAGE(L14:O14)</f>
        <v>98.015873015873012</v>
      </c>
      <c r="J6" s="261"/>
      <c r="K6" s="260">
        <f>AVERAGE(D32:O32)</f>
        <v>594.46839605407388</v>
      </c>
      <c r="L6" s="261"/>
      <c r="M6" s="260">
        <f>AVERAGE(P32:X32)</f>
        <v>782.06477732793519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400.02009081126613</v>
      </c>
      <c r="F7" s="255" t="e">
        <f>AVERAGE(#REF!,D15:K15)</f>
        <v>#REF!</v>
      </c>
      <c r="G7" s="256">
        <f>AVERAGE(D15:K15)</f>
        <v>158.05911081852128</v>
      </c>
      <c r="H7" s="257"/>
      <c r="I7" s="256">
        <f>AVERAGE(L15:O15)</f>
        <v>85.648249349547001</v>
      </c>
      <c r="J7" s="257"/>
      <c r="K7" s="256">
        <f>AVERAGE(D33:O33)</f>
        <v>524.53013842312032</v>
      </c>
      <c r="L7" s="257"/>
      <c r="M7" s="256">
        <f>AVERAGE(P33:X33)</f>
        <v>690.20013272920062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0.88257030793036284</v>
      </c>
      <c r="F8" s="264" t="e">
        <f>AVERAGE(D16:K16,#REF!)</f>
        <v>#REF!</v>
      </c>
      <c r="G8" s="243">
        <f>AVERAGE(D16:K16)</f>
        <v>0.88691971654314317</v>
      </c>
      <c r="H8" s="244"/>
      <c r="I8" s="243">
        <f>AVERAGE(L16:O16)</f>
        <v>0.87475260612445049</v>
      </c>
      <c r="J8" s="244"/>
      <c r="K8" s="243">
        <f>AVERAGE(D34:O34)</f>
        <v>0.88165803342963034</v>
      </c>
      <c r="L8" s="244"/>
      <c r="M8" s="243">
        <f>AVERAGE(P34:X34)</f>
        <v>0.88088540089586187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>
        <v>120.75471698113208</v>
      </c>
      <c r="E14" s="28">
        <v>80</v>
      </c>
      <c r="F14" s="28">
        <v>96</v>
      </c>
      <c r="G14" s="28">
        <v>86.021505376344081</v>
      </c>
      <c r="H14" s="28">
        <v>103.27868852459017</v>
      </c>
      <c r="I14" s="28">
        <v>244.76923076923077</v>
      </c>
      <c r="J14" s="28" t="s">
        <v>43</v>
      </c>
      <c r="K14" s="29">
        <v>514.28571428571433</v>
      </c>
      <c r="L14" s="27" t="s">
        <v>43</v>
      </c>
      <c r="M14" s="30" t="s">
        <v>43</v>
      </c>
      <c r="N14" s="28">
        <v>107.14285714285714</v>
      </c>
      <c r="O14" s="31">
        <v>88.888888888888886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>
        <v>107.3477418029597</v>
      </c>
      <c r="E15" s="35">
        <v>71.030968647071361</v>
      </c>
      <c r="F15" s="35">
        <v>84.986572357978062</v>
      </c>
      <c r="G15" s="35">
        <v>76.203091496658303</v>
      </c>
      <c r="H15" s="35">
        <v>91.390310907737828</v>
      </c>
      <c r="I15" s="35">
        <v>215.86016933747436</v>
      </c>
      <c r="J15" s="35" t="s">
        <v>43</v>
      </c>
      <c r="K15" s="36">
        <v>459.59492117976913</v>
      </c>
      <c r="L15" s="34" t="s">
        <v>43</v>
      </c>
      <c r="M15" s="37" t="s">
        <v>43</v>
      </c>
      <c r="N15" s="35">
        <v>92.650642495255553</v>
      </c>
      <c r="O15" s="38">
        <v>78.645856203838434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>
        <f t="shared" ref="D16:I16" si="0">D15/D14</f>
        <v>0.88897348680576005</v>
      </c>
      <c r="E16" s="43">
        <f t="shared" si="0"/>
        <v>0.887887108088392</v>
      </c>
      <c r="F16" s="43">
        <f t="shared" si="0"/>
        <v>0.88527679539560478</v>
      </c>
      <c r="G16" s="43">
        <f t="shared" si="0"/>
        <v>0.88586093864865278</v>
      </c>
      <c r="H16" s="43">
        <f t="shared" si="0"/>
        <v>0.88489031196381074</v>
      </c>
      <c r="I16" s="43">
        <f t="shared" si="0"/>
        <v>0.88189258371689716</v>
      </c>
      <c r="J16" s="43" t="s">
        <v>43</v>
      </c>
      <c r="K16" s="44">
        <f t="shared" ref="K16" si="1">K15/K14</f>
        <v>0.89365679118288432</v>
      </c>
      <c r="L16" s="42" t="s">
        <v>43</v>
      </c>
      <c r="M16" s="45" t="s">
        <v>43</v>
      </c>
      <c r="N16" s="43">
        <f t="shared" ref="N16:O16" si="2">N15/N14</f>
        <v>0.86473932995571856</v>
      </c>
      <c r="O16" s="46">
        <f t="shared" si="2"/>
        <v>0.88476588229318243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>
        <v>0.25032407407407409</v>
      </c>
      <c r="E17" s="48">
        <v>0.25027777777777777</v>
      </c>
      <c r="F17" s="48">
        <v>0.25005787037037036</v>
      </c>
      <c r="G17" s="48">
        <v>0.25</v>
      </c>
      <c r="H17" s="48">
        <v>0.25004629629629632</v>
      </c>
      <c r="I17" s="48">
        <v>0.3218287037037037</v>
      </c>
      <c r="J17" s="48" t="s">
        <v>43</v>
      </c>
      <c r="K17" s="48">
        <v>0.31458333333333333</v>
      </c>
      <c r="L17" s="47" t="s">
        <v>43</v>
      </c>
      <c r="M17" s="49" t="s">
        <v>43</v>
      </c>
      <c r="N17" s="48">
        <v>0.70833333333333337</v>
      </c>
      <c r="O17" s="50">
        <v>0.70840277777777783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>
        <v>0.56884259259259262</v>
      </c>
      <c r="E18" s="48">
        <v>0.64166666666666672</v>
      </c>
      <c r="F18" s="48">
        <v>0.60555555555555551</v>
      </c>
      <c r="G18" s="48">
        <v>0.60231481481481486</v>
      </c>
      <c r="H18" s="48">
        <v>0.47591435185185182</v>
      </c>
      <c r="I18" s="48">
        <v>0.56041666666666667</v>
      </c>
      <c r="J18" s="48" t="s">
        <v>43</v>
      </c>
      <c r="K18" s="48">
        <v>0.41597222222222224</v>
      </c>
      <c r="L18" s="47" t="s">
        <v>43</v>
      </c>
      <c r="M18" s="49" t="s">
        <v>43</v>
      </c>
      <c r="N18" s="48">
        <v>0.85583333333333333</v>
      </c>
      <c r="O18" s="50">
        <v>0.8979166666666667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>
        <v>17.666666666666668</v>
      </c>
      <c r="E23" s="64">
        <v>25</v>
      </c>
      <c r="F23" s="64">
        <v>20.833333333333332</v>
      </c>
      <c r="G23" s="64">
        <v>23.25</v>
      </c>
      <c r="H23" s="64">
        <v>20.333333333333332</v>
      </c>
      <c r="I23" s="64">
        <v>13</v>
      </c>
      <c r="J23" s="64" t="s">
        <v>43</v>
      </c>
      <c r="K23" s="65">
        <v>7</v>
      </c>
      <c r="L23" s="63" t="s">
        <v>43</v>
      </c>
      <c r="M23" s="66" t="s">
        <v>43</v>
      </c>
      <c r="N23" s="64">
        <v>19</v>
      </c>
      <c r="O23" s="67">
        <v>22.5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>
        <v>211.76470588235293</v>
      </c>
      <c r="E32" s="28" t="s">
        <v>43</v>
      </c>
      <c r="F32" s="28" t="s">
        <v>43</v>
      </c>
      <c r="G32" s="28">
        <v>313.04347826086956</v>
      </c>
      <c r="H32" s="28">
        <v>433.33333333333331</v>
      </c>
      <c r="I32" s="28">
        <v>416.66666666666669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738.46153846153857</v>
      </c>
      <c r="U32" s="28" t="s">
        <v>43</v>
      </c>
      <c r="V32" s="28">
        <v>900</v>
      </c>
      <c r="W32" s="28">
        <v>969.23076923076928</v>
      </c>
      <c r="X32" s="31">
        <v>1050</v>
      </c>
    </row>
    <row r="33" spans="2:24" ht="39.6" customHeight="1">
      <c r="B33" s="240"/>
      <c r="C33" s="33" t="s">
        <v>44</v>
      </c>
      <c r="D33" s="35">
        <v>183.32287529892369</v>
      </c>
      <c r="E33" s="35" t="s">
        <v>43</v>
      </c>
      <c r="F33" s="35" t="s">
        <v>43</v>
      </c>
      <c r="G33" s="35">
        <v>271.86054892961101</v>
      </c>
      <c r="H33" s="35">
        <v>385.5369004705496</v>
      </c>
      <c r="I33" s="35">
        <v>373.96313364055277</v>
      </c>
      <c r="J33" s="35" t="s">
        <v>43</v>
      </c>
      <c r="K33" s="35" t="s">
        <v>43</v>
      </c>
      <c r="L33" s="35" t="s">
        <v>43</v>
      </c>
      <c r="M33" s="35">
        <v>693.4220671736266</v>
      </c>
      <c r="N33" s="35">
        <v>1000.8958878129598</v>
      </c>
      <c r="O33" s="35">
        <v>762.70955563561824</v>
      </c>
      <c r="P33" s="34">
        <v>219.02626291759194</v>
      </c>
      <c r="Q33" s="35" t="s">
        <v>43</v>
      </c>
      <c r="R33" s="35" t="s">
        <v>43</v>
      </c>
      <c r="S33" s="35" t="s">
        <v>43</v>
      </c>
      <c r="T33" s="35">
        <v>656.67685944896027</v>
      </c>
      <c r="U33" s="35" t="s">
        <v>43</v>
      </c>
      <c r="V33" s="35">
        <v>803.02900086273974</v>
      </c>
      <c r="W33" s="35">
        <v>857.66798199762957</v>
      </c>
      <c r="X33" s="38">
        <v>914.60055841908138</v>
      </c>
    </row>
    <row r="34" spans="2:24" ht="40.15" customHeight="1">
      <c r="B34" s="240"/>
      <c r="C34" s="41" t="s">
        <v>45</v>
      </c>
      <c r="D34" s="43">
        <f>D33/D32</f>
        <v>0.86569135557825083</v>
      </c>
      <c r="E34" s="43" t="s">
        <v>43</v>
      </c>
      <c r="F34" s="43" t="s">
        <v>43</v>
      </c>
      <c r="G34" s="43">
        <f>G33/G32</f>
        <v>0.86844342019181298</v>
      </c>
      <c r="H34" s="43">
        <f>H33/H32</f>
        <v>0.88970053954742223</v>
      </c>
      <c r="I34" s="43">
        <f>I33/I32</f>
        <v>0.89751152073732665</v>
      </c>
      <c r="J34" s="43" t="s">
        <v>43</v>
      </c>
      <c r="K34" s="43" t="s">
        <v>43</v>
      </c>
      <c r="L34" s="43" t="s">
        <v>43</v>
      </c>
      <c r="M34" s="43">
        <f>M33/M32</f>
        <v>0.89304357135997359</v>
      </c>
      <c r="N34" s="43">
        <f>N33/N32</f>
        <v>0.87034425027213902</v>
      </c>
      <c r="O34" s="43">
        <f>O33/O32</f>
        <v>0.8868715763204863</v>
      </c>
      <c r="P34" s="42">
        <f>P33/P32</f>
        <v>0.86697895738213482</v>
      </c>
      <c r="Q34" s="43" t="s">
        <v>43</v>
      </c>
      <c r="R34" s="43" t="s">
        <v>43</v>
      </c>
      <c r="S34" s="43" t="s">
        <v>43</v>
      </c>
      <c r="T34" s="43">
        <f>T33/T32</f>
        <v>0.88924991383713359</v>
      </c>
      <c r="U34" s="43" t="s">
        <v>43</v>
      </c>
      <c r="V34" s="43">
        <f>V33/V32</f>
        <v>0.89225444540304411</v>
      </c>
      <c r="W34" s="43">
        <f>W33/W32</f>
        <v>0.88489553698168122</v>
      </c>
      <c r="X34" s="46">
        <f>X33/X32</f>
        <v>0.87104815087531562</v>
      </c>
    </row>
    <row r="35" spans="2:24" ht="17.25" customHeight="1">
      <c r="B35" s="225" t="s">
        <v>46</v>
      </c>
      <c r="C35" s="13" t="s">
        <v>47</v>
      </c>
      <c r="D35" s="48">
        <v>0.38194444444444442</v>
      </c>
      <c r="E35" s="48" t="s">
        <v>43</v>
      </c>
      <c r="F35" s="48" t="s">
        <v>43</v>
      </c>
      <c r="G35" s="48">
        <v>0.25</v>
      </c>
      <c r="H35" s="48">
        <v>0.25012731481481482</v>
      </c>
      <c r="I35" s="48">
        <v>0.41949074074074072</v>
      </c>
      <c r="J35" s="48" t="s">
        <v>43</v>
      </c>
      <c r="K35" s="48" t="s">
        <v>43</v>
      </c>
      <c r="L35" s="48" t="s">
        <v>43</v>
      </c>
      <c r="M35" s="48">
        <v>0.25</v>
      </c>
      <c r="N35" s="48">
        <v>0.16666666666666666</v>
      </c>
      <c r="O35" s="48">
        <v>0.25028935185185186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>
        <v>0.70833333333333337</v>
      </c>
      <c r="U35" s="48" t="s">
        <v>43</v>
      </c>
      <c r="V35" s="48">
        <v>0.70841435185185186</v>
      </c>
      <c r="W35" s="48">
        <v>0.70847222222222217</v>
      </c>
      <c r="X35" s="50">
        <v>0.70833333333333337</v>
      </c>
    </row>
    <row r="36" spans="2:24" ht="17.25" customHeight="1">
      <c r="B36" s="226"/>
      <c r="C36" s="13" t="s">
        <v>48</v>
      </c>
      <c r="D36" s="48">
        <v>0.45027777777777778</v>
      </c>
      <c r="E36" s="48" t="s">
        <v>43</v>
      </c>
      <c r="F36" s="48" t="s">
        <v>43</v>
      </c>
      <c r="G36" s="48">
        <v>0.31805555555555554</v>
      </c>
      <c r="H36" s="48">
        <v>0.31042824074074077</v>
      </c>
      <c r="I36" s="48">
        <v>0.43958333333333333</v>
      </c>
      <c r="J36" s="48" t="s">
        <v>43</v>
      </c>
      <c r="K36" s="48" t="s">
        <v>43</v>
      </c>
      <c r="L36" s="48" t="s">
        <v>43</v>
      </c>
      <c r="M36" s="48">
        <v>0.4465277777777778</v>
      </c>
      <c r="N36" s="48">
        <v>0.43494212962962964</v>
      </c>
      <c r="O36" s="48">
        <v>0.41388888888888886</v>
      </c>
      <c r="P36" s="47">
        <v>0.82847222222222228</v>
      </c>
      <c r="Q36" s="48" t="s">
        <v>43</v>
      </c>
      <c r="R36" s="48" t="s">
        <v>43</v>
      </c>
      <c r="S36" s="48" t="s">
        <v>43</v>
      </c>
      <c r="T36" s="48">
        <v>0.88055555555555554</v>
      </c>
      <c r="U36" s="48" t="s">
        <v>43</v>
      </c>
      <c r="V36" s="48">
        <v>0.89245370370370369</v>
      </c>
      <c r="W36" s="48">
        <v>1.0284722222222222</v>
      </c>
      <c r="X36" s="50">
        <v>1.0270833333333333</v>
      </c>
    </row>
    <row r="37" spans="2:24" ht="17.25" customHeight="1">
      <c r="B37" s="226" t="s">
        <v>54</v>
      </c>
      <c r="C37" s="227"/>
      <c r="D37" s="64">
        <v>17</v>
      </c>
      <c r="E37" s="64" t="s">
        <v>43</v>
      </c>
      <c r="F37" s="64" t="s">
        <v>43</v>
      </c>
      <c r="G37" s="64">
        <v>11.5</v>
      </c>
      <c r="H37" s="64">
        <v>6</v>
      </c>
      <c r="I37" s="64">
        <v>6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3.6666666666666665</v>
      </c>
      <c r="W37" s="64">
        <v>3.25</v>
      </c>
      <c r="X37" s="67">
        <v>3.3333333333333335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8BDEE-1F65-4652-BDF9-E863182D7414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pane="bottomLeft" activeCell="H23" sqref="H23"/>
      <selection activeCell="C22" sqref="B5:X38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SUM(F5:F208)</f>
        <v>117786</v>
      </c>
      <c r="E1" s="94" t="s">
        <v>4</v>
      </c>
      <c r="F1" s="95">
        <f>SUM(G5:G208)</f>
        <v>2321541.9700000007</v>
      </c>
      <c r="G1" s="96" t="s">
        <v>85</v>
      </c>
      <c r="H1" s="97">
        <f>L21+L38+L55+L72+L89+L106+L123+L140+L157+L174+L191+L208</f>
        <v>80.333333333333329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46005</v>
      </c>
      <c r="B2" s="353"/>
      <c r="C2" s="98" t="s">
        <v>41</v>
      </c>
      <c r="D2" s="99">
        <f>AVERAGE(N21,N38,N55,N72,N89,N106,N123,N140,N157,N174,N191,N208)</f>
        <v>593.55930271732041</v>
      </c>
      <c r="E2" s="99" t="s">
        <v>92</v>
      </c>
      <c r="F2" s="100">
        <f>F1/D1</f>
        <v>19.709829436435577</v>
      </c>
      <c r="G2" s="101" t="s">
        <v>93</v>
      </c>
      <c r="H2" s="102">
        <f>COUNT(H5:H208)</f>
        <v>3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02" t="s">
        <v>243</v>
      </c>
      <c r="B5" s="106" t="s">
        <v>116</v>
      </c>
      <c r="C5" s="402" t="s">
        <v>120</v>
      </c>
      <c r="D5" s="403"/>
      <c r="E5" s="107">
        <v>29.85</v>
      </c>
      <c r="F5" s="108">
        <v>2502</v>
      </c>
      <c r="G5" s="109">
        <f t="shared" ref="G5:G6" si="0">E5*F5</f>
        <v>74684.7</v>
      </c>
      <c r="H5" s="26"/>
      <c r="I5" s="110">
        <v>17</v>
      </c>
      <c r="J5" s="111">
        <v>3600</v>
      </c>
      <c r="K5" s="112">
        <f t="shared" ref="K5:K6" si="1">J5/I5</f>
        <v>211.76470588235293</v>
      </c>
      <c r="L5" s="113">
        <v>17</v>
      </c>
      <c r="M5" s="111">
        <f>F5/V5*60</f>
        <v>3116.6782006920394</v>
      </c>
      <c r="N5" s="112">
        <f>M5/L5</f>
        <v>183.33401180541409</v>
      </c>
      <c r="O5" s="114">
        <f>L5-I5</f>
        <v>0</v>
      </c>
      <c r="P5" s="115">
        <f>N5-K5</f>
        <v>-28.430694076938835</v>
      </c>
      <c r="Q5" s="116">
        <f>N5/K5</f>
        <v>0.8657439446366777</v>
      </c>
      <c r="R5" s="309">
        <f>Q21</f>
        <v>0.86569135557825083</v>
      </c>
      <c r="S5" s="47">
        <v>0.38194444444444442</v>
      </c>
      <c r="T5" s="48">
        <v>0.41539351851851852</v>
      </c>
      <c r="U5" s="117">
        <v>4.9999999999999822</v>
      </c>
      <c r="V5" s="118">
        <v>48.166666666666707</v>
      </c>
      <c r="W5" s="119"/>
      <c r="X5" s="104"/>
      <c r="Y5" s="311"/>
      <c r="Z5" s="405"/>
      <c r="AA5" s="204">
        <f>M5-J5</f>
        <v>-483.32179930796065</v>
      </c>
      <c r="AB5" s="143">
        <f>M5/J5</f>
        <v>0.86574394463667759</v>
      </c>
      <c r="AC5" s="384">
        <f>AB21</f>
        <v>0.86569135557825083</v>
      </c>
    </row>
    <row r="6" spans="1:29" ht="15.75" customHeight="1">
      <c r="A6" s="303"/>
      <c r="B6" s="106" t="s">
        <v>116</v>
      </c>
      <c r="C6" s="402" t="s">
        <v>121</v>
      </c>
      <c r="D6" s="403"/>
      <c r="E6" s="107">
        <v>29.52</v>
      </c>
      <c r="F6" s="108">
        <v>2358</v>
      </c>
      <c r="G6" s="109">
        <f t="shared" si="0"/>
        <v>69608.160000000003</v>
      </c>
      <c r="H6" s="26"/>
      <c r="I6" s="110">
        <v>17</v>
      </c>
      <c r="J6" s="111">
        <v>3600</v>
      </c>
      <c r="K6" s="112">
        <f t="shared" si="1"/>
        <v>211.76470588235293</v>
      </c>
      <c r="L6" s="113">
        <v>17</v>
      </c>
      <c r="M6" s="111">
        <f>F6/V6*60</f>
        <v>3116.2995594713666</v>
      </c>
      <c r="N6" s="112">
        <f>M6/L6</f>
        <v>183.31173879243332</v>
      </c>
      <c r="O6" s="114">
        <f>L6-I6</f>
        <v>0</v>
      </c>
      <c r="P6" s="115">
        <f>N6-K6</f>
        <v>-28.452967089919611</v>
      </c>
      <c r="Q6" s="116">
        <f>N6/K6</f>
        <v>0.86563876651982408</v>
      </c>
      <c r="R6" s="309"/>
      <c r="S6" s="47">
        <v>0.41875000000000001</v>
      </c>
      <c r="T6" s="48">
        <v>0.45027777777777778</v>
      </c>
      <c r="U6" s="117">
        <v>4.8333333333333428</v>
      </c>
      <c r="V6" s="118">
        <v>45.399999999999984</v>
      </c>
      <c r="W6" s="119"/>
      <c r="X6" s="123"/>
      <c r="Y6" s="300"/>
      <c r="Z6" s="404"/>
      <c r="AA6" s="124">
        <f>M6-J6</f>
        <v>-483.70044052863341</v>
      </c>
      <c r="AB6" s="116">
        <f>M6/J6</f>
        <v>0.86563876651982408</v>
      </c>
      <c r="AC6" s="380"/>
    </row>
    <row r="7" spans="1:29" ht="15.75" customHeight="1">
      <c r="A7" s="303"/>
      <c r="B7" s="106"/>
      <c r="C7" s="402"/>
      <c r="D7" s="403"/>
      <c r="E7" s="107"/>
      <c r="F7" s="108"/>
      <c r="G7" s="109"/>
      <c r="H7" s="26"/>
      <c r="I7" s="110"/>
      <c r="J7" s="111"/>
      <c r="K7" s="112"/>
      <c r="L7" s="113"/>
      <c r="M7" s="111"/>
      <c r="N7" s="112"/>
      <c r="O7" s="114"/>
      <c r="P7" s="115"/>
      <c r="Q7" s="116"/>
      <c r="R7" s="309"/>
      <c r="S7" s="47"/>
      <c r="T7" s="48"/>
      <c r="U7" s="117"/>
      <c r="V7" s="118"/>
      <c r="W7" s="119"/>
      <c r="X7" s="123"/>
      <c r="Y7" s="300"/>
      <c r="Z7" s="404"/>
      <c r="AA7" s="124"/>
      <c r="AB7" s="116"/>
      <c r="AC7" s="380"/>
    </row>
    <row r="8" spans="1:29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300"/>
      <c r="Z8" s="404"/>
      <c r="AA8" s="124"/>
      <c r="AB8" s="116"/>
      <c r="AC8" s="380"/>
    </row>
    <row r="9" spans="1:29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300"/>
      <c r="Z9" s="404"/>
      <c r="AA9" s="124"/>
      <c r="AB9" s="116"/>
      <c r="AC9" s="380"/>
    </row>
    <row r="10" spans="1:29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300"/>
      <c r="Z10" s="404"/>
      <c r="AA10" s="124"/>
      <c r="AB10" s="116"/>
      <c r="AC10" s="380"/>
    </row>
    <row r="11" spans="1:29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300"/>
      <c r="Z11" s="404"/>
      <c r="AA11" s="124"/>
      <c r="AB11" s="116"/>
      <c r="AC11" s="380"/>
    </row>
    <row r="12" spans="1:29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300"/>
      <c r="Z12" s="404"/>
      <c r="AA12" s="124"/>
      <c r="AB12" s="116"/>
      <c r="AC12" s="380"/>
    </row>
    <row r="13" spans="1:29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300"/>
      <c r="Z13" s="404"/>
      <c r="AA13" s="124"/>
      <c r="AB13" s="116"/>
      <c r="AC13" s="380"/>
    </row>
    <row r="14" spans="1:29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300"/>
      <c r="Z14" s="404"/>
      <c r="AA14" s="124"/>
      <c r="AB14" s="116"/>
      <c r="AC14" s="380"/>
    </row>
    <row r="15" spans="1:29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300"/>
      <c r="Z15" s="404"/>
      <c r="AA15" s="124"/>
      <c r="AB15" s="116"/>
      <c r="AC15" s="380"/>
    </row>
    <row r="16" spans="1:29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300"/>
      <c r="Z16" s="404"/>
      <c r="AA16" s="124"/>
      <c r="AB16" s="116"/>
      <c r="AC16" s="380"/>
    </row>
    <row r="17" spans="1:29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300"/>
      <c r="Z17" s="404"/>
      <c r="AA17" s="124"/>
      <c r="AB17" s="116"/>
      <c r="AC17" s="380"/>
    </row>
    <row r="18" spans="1:29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300"/>
      <c r="Z18" s="404"/>
      <c r="AA18" s="124"/>
      <c r="AB18" s="116"/>
      <c r="AC18" s="380"/>
    </row>
    <row r="19" spans="1:29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300"/>
      <c r="Z19" s="404"/>
      <c r="AA19" s="124"/>
      <c r="AB19" s="116"/>
      <c r="AC19" s="380"/>
    </row>
    <row r="20" spans="1:29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404"/>
      <c r="AA20" s="124"/>
      <c r="AB20" s="116"/>
      <c r="AC20" s="380"/>
    </row>
    <row r="21" spans="1:29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</v>
      </c>
      <c r="J21" s="148">
        <f t="shared" si="2"/>
        <v>3600</v>
      </c>
      <c r="K21" s="149">
        <f t="shared" ref="K21" si="3">J21/I21</f>
        <v>211.76470588235293</v>
      </c>
      <c r="L21" s="147">
        <f t="shared" ref="L21:M21" si="4">AVERAGE(L5:L20)</f>
        <v>17</v>
      </c>
      <c r="M21" s="148">
        <f t="shared" si="4"/>
        <v>3116.488880081703</v>
      </c>
      <c r="N21" s="149">
        <f>M21/L21</f>
        <v>183.32287529892369</v>
      </c>
      <c r="O21" s="150">
        <f>L21-I21</f>
        <v>0</v>
      </c>
      <c r="P21" s="151">
        <f>N21-K21</f>
        <v>-28.441830583429237</v>
      </c>
      <c r="Q21" s="152">
        <f>N21/K21</f>
        <v>0.86569135557825083</v>
      </c>
      <c r="R21" s="310"/>
      <c r="S21" s="153">
        <f>S5</f>
        <v>0.38194444444444442</v>
      </c>
      <c r="T21" s="154">
        <f>INDEX(T5:T20,COUNTA(T5:T20))</f>
        <v>0.45027777777777778</v>
      </c>
      <c r="U21" s="155"/>
      <c r="V21" s="155"/>
      <c r="W21" s="156"/>
      <c r="X21" s="157"/>
      <c r="Y21" s="296"/>
      <c r="Z21" s="406"/>
      <c r="AA21" s="223">
        <f>M21-J21</f>
        <v>-483.51111991829703</v>
      </c>
      <c r="AB21" s="159">
        <f>M21/J21</f>
        <v>0.86569135557825083</v>
      </c>
      <c r="AC21" s="381"/>
    </row>
    <row r="22" spans="1:29" ht="15.75" customHeight="1">
      <c r="A22" s="316" t="s">
        <v>115</v>
      </c>
      <c r="B22" s="161" t="s">
        <v>116</v>
      </c>
      <c r="C22" s="306" t="s">
        <v>122</v>
      </c>
      <c r="D22" s="307"/>
      <c r="E22" s="162">
        <v>25.64</v>
      </c>
      <c r="F22" s="103">
        <v>1631</v>
      </c>
      <c r="G22" s="163">
        <f t="shared" ref="G22:G23" si="5">E22*F22</f>
        <v>41818.840000000004</v>
      </c>
      <c r="H22" s="164"/>
      <c r="I22" s="165">
        <v>11</v>
      </c>
      <c r="J22" s="166">
        <v>3600</v>
      </c>
      <c r="K22" s="167">
        <f>J22/I22</f>
        <v>327.27272727272725</v>
      </c>
      <c r="L22" s="168">
        <v>11</v>
      </c>
      <c r="M22" s="166">
        <f>F22/V22*60</f>
        <v>3146.6237942122198</v>
      </c>
      <c r="N22" s="167">
        <f>M22/L22</f>
        <v>286.05670856474723</v>
      </c>
      <c r="O22" s="169">
        <f>L22-I22</f>
        <v>0</v>
      </c>
      <c r="P22" s="170">
        <f>N22-K22</f>
        <v>-41.216018707980027</v>
      </c>
      <c r="Q22" s="171">
        <f>N22/K22</f>
        <v>0.87406216505894996</v>
      </c>
      <c r="R22" s="308">
        <f>Q38</f>
        <v>0.86844342019181298</v>
      </c>
      <c r="S22" s="172">
        <v>0.25</v>
      </c>
      <c r="T22" s="173">
        <v>0.27159722222222221</v>
      </c>
      <c r="U22" s="174"/>
      <c r="V22" s="175">
        <v>31.099999999999987</v>
      </c>
      <c r="W22" s="176"/>
      <c r="X22" s="177"/>
      <c r="Y22" s="311"/>
      <c r="Z22" s="312"/>
      <c r="AA22" s="121">
        <f>M22-J22</f>
        <v>-453.37620578778024</v>
      </c>
      <c r="AB22" s="171">
        <f>M22/J22</f>
        <v>0.87406216505894996</v>
      </c>
      <c r="AC22" s="313">
        <f>AB38</f>
        <v>0.86844342019181286</v>
      </c>
    </row>
    <row r="23" spans="1:29" ht="15.75" customHeight="1">
      <c r="A23" s="317"/>
      <c r="B23" s="106" t="s">
        <v>118</v>
      </c>
      <c r="C23" s="298" t="s">
        <v>119</v>
      </c>
      <c r="D23" s="299"/>
      <c r="E23" s="107">
        <v>28.57</v>
      </c>
      <c r="F23" s="108">
        <v>3189</v>
      </c>
      <c r="G23" s="109">
        <f t="shared" si="5"/>
        <v>91109.73</v>
      </c>
      <c r="H23" s="26"/>
      <c r="I23" s="110">
        <v>12</v>
      </c>
      <c r="J23" s="111">
        <v>3600</v>
      </c>
      <c r="K23" s="112">
        <f t="shared" ref="K23:K40" si="6">J23/I23</f>
        <v>300</v>
      </c>
      <c r="L23" s="113">
        <v>12</v>
      </c>
      <c r="M23" s="111">
        <f>F23/V23*60</f>
        <v>3106.1688311688331</v>
      </c>
      <c r="N23" s="112">
        <f>M23/L23</f>
        <v>258.84740259740278</v>
      </c>
      <c r="O23" s="114">
        <f>L23-I23</f>
        <v>0</v>
      </c>
      <c r="P23" s="115">
        <f>N23-K23</f>
        <v>-41.152597402597223</v>
      </c>
      <c r="Q23" s="116">
        <f>N23/K23</f>
        <v>0.86282467532467588</v>
      </c>
      <c r="R23" s="309"/>
      <c r="S23" s="47">
        <v>0.27527777777777779</v>
      </c>
      <c r="T23" s="48">
        <v>0.31805555555555554</v>
      </c>
      <c r="U23" s="117">
        <v>5.3000000000000291</v>
      </c>
      <c r="V23" s="118">
        <v>61.599999999999959</v>
      </c>
      <c r="W23" s="119"/>
      <c r="X23" s="123"/>
      <c r="Y23" s="300"/>
      <c r="Z23" s="301"/>
      <c r="AA23" s="124">
        <f>M23-J23</f>
        <v>-493.83116883116691</v>
      </c>
      <c r="AB23" s="116">
        <f>M23/J23</f>
        <v>0.86282467532467588</v>
      </c>
      <c r="AC23" s="314"/>
    </row>
    <row r="24" spans="1:29" ht="15.75" customHeight="1">
      <c r="A24" s="317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23"/>
      <c r="Y24" s="300"/>
      <c r="Z24" s="301"/>
      <c r="AA24" s="124"/>
      <c r="AB24" s="116"/>
      <c r="AC24" s="314"/>
    </row>
    <row r="25" spans="1:29" ht="15.75" customHeight="1">
      <c r="A25" s="317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17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300"/>
      <c r="Z26" s="301"/>
      <c r="AA26" s="124"/>
      <c r="AB26" s="116"/>
      <c r="AC26" s="314"/>
    </row>
    <row r="27" spans="1:29" ht="15.75" customHeight="1">
      <c r="A27" s="317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300"/>
      <c r="Z27" s="301"/>
      <c r="AA27" s="124"/>
      <c r="AB27" s="116"/>
      <c r="AC27" s="314"/>
    </row>
    <row r="28" spans="1:29" ht="15.75" customHeight="1">
      <c r="A28" s="317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17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17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35"/>
      <c r="Y30" s="300"/>
      <c r="Z30" s="301"/>
      <c r="AA30" s="124"/>
      <c r="AB30" s="116"/>
      <c r="AC30" s="314"/>
    </row>
    <row r="31" spans="1:29" ht="15.75" customHeight="1">
      <c r="A31" s="317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35"/>
      <c r="Y31" s="300"/>
      <c r="Z31" s="301"/>
      <c r="AA31" s="124"/>
      <c r="AB31" s="116"/>
      <c r="AC31" s="314"/>
    </row>
    <row r="32" spans="1:29" ht="15.75" customHeight="1">
      <c r="A32" s="317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35"/>
      <c r="Y32" s="300"/>
      <c r="Z32" s="301"/>
      <c r="AA32" s="124"/>
      <c r="AB32" s="116"/>
      <c r="AC32" s="314"/>
    </row>
    <row r="33" spans="1:29" ht="15.75" customHeight="1">
      <c r="A33" s="317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35"/>
      <c r="Y33" s="300"/>
      <c r="Z33" s="301"/>
      <c r="AA33" s="124"/>
      <c r="AB33" s="116"/>
      <c r="AC33" s="314"/>
    </row>
    <row r="34" spans="1:29" ht="15.75" customHeight="1">
      <c r="A34" s="317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35"/>
      <c r="Y34" s="300"/>
      <c r="Z34" s="301"/>
      <c r="AA34" s="124"/>
      <c r="AB34" s="116"/>
      <c r="AC34" s="314"/>
    </row>
    <row r="35" spans="1:29" ht="15.75" customHeight="1">
      <c r="A35" s="317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35"/>
      <c r="Y35" s="300"/>
      <c r="Z35" s="301"/>
      <c r="AA35" s="124"/>
      <c r="AB35" s="116"/>
      <c r="AC35" s="314"/>
    </row>
    <row r="36" spans="1:29" ht="15.75" customHeight="1">
      <c r="A36" s="317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35"/>
      <c r="Y36" s="300"/>
      <c r="Z36" s="301"/>
      <c r="AA36" s="124"/>
      <c r="AB36" s="116"/>
      <c r="AC36" s="314"/>
    </row>
    <row r="37" spans="1:29" ht="15.75" customHeight="1">
      <c r="A37" s="317"/>
      <c r="B37" s="178"/>
      <c r="C37" s="298"/>
      <c r="D37" s="299"/>
      <c r="E37" s="179"/>
      <c r="F37" s="13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11.5</v>
      </c>
      <c r="J38" s="148">
        <f t="shared" si="7"/>
        <v>3600</v>
      </c>
      <c r="K38" s="149">
        <f t="shared" ref="K38" si="8">J38/I38</f>
        <v>313.04347826086956</v>
      </c>
      <c r="L38" s="147">
        <f t="shared" ref="L38:M38" si="9">AVERAGE(L22:L37)</f>
        <v>11.5</v>
      </c>
      <c r="M38" s="148">
        <f t="shared" si="9"/>
        <v>3126.3963126905264</v>
      </c>
      <c r="N38" s="149">
        <f>M38/L38</f>
        <v>271.86054892961101</v>
      </c>
      <c r="O38" s="150">
        <f>L38-I38</f>
        <v>0</v>
      </c>
      <c r="P38" s="151">
        <f>N38-K38</f>
        <v>-41.182929331258549</v>
      </c>
      <c r="Q38" s="152">
        <f>N38/K38</f>
        <v>0.86844342019181298</v>
      </c>
      <c r="R38" s="310"/>
      <c r="S38" s="153">
        <f>S22</f>
        <v>0.25</v>
      </c>
      <c r="T38" s="154">
        <f>INDEX(T22:T37,COUNTA(T22:T37))</f>
        <v>0.31805555555555554</v>
      </c>
      <c r="U38" s="155"/>
      <c r="V38" s="181"/>
      <c r="W38" s="182"/>
      <c r="X38" s="149"/>
      <c r="Y38" s="296"/>
      <c r="Z38" s="297"/>
      <c r="AA38" s="183">
        <f>M38-J38</f>
        <v>-473.60368730947357</v>
      </c>
      <c r="AB38" s="152">
        <f>M38/J38</f>
        <v>0.86844342019181286</v>
      </c>
      <c r="AC38" s="315"/>
    </row>
    <row r="39" spans="1:29" ht="15.75" customHeight="1">
      <c r="A39" s="302" t="s">
        <v>125</v>
      </c>
      <c r="B39" s="120" t="s">
        <v>116</v>
      </c>
      <c r="C39" s="306" t="s">
        <v>126</v>
      </c>
      <c r="D39" s="307"/>
      <c r="E39" s="162">
        <v>14.03</v>
      </c>
      <c r="F39" s="103">
        <v>1651</v>
      </c>
      <c r="G39" s="163">
        <f t="shared" ref="G39:G40" si="10">E39*F39</f>
        <v>23163.53</v>
      </c>
      <c r="H39" s="164"/>
      <c r="I39" s="165">
        <v>6</v>
      </c>
      <c r="J39" s="166">
        <v>2600</v>
      </c>
      <c r="K39" s="167">
        <f>J39/I39</f>
        <v>433.33333333333331</v>
      </c>
      <c r="L39" s="168">
        <v>6</v>
      </c>
      <c r="M39" s="166">
        <f>F39/V39*60</f>
        <v>2313.5850525496303</v>
      </c>
      <c r="N39" s="167">
        <f>M39/L39</f>
        <v>385.59750875827172</v>
      </c>
      <c r="O39" s="169">
        <f>L39-I39</f>
        <v>0</v>
      </c>
      <c r="P39" s="170">
        <f>N39-K39</f>
        <v>-47.735824575061599</v>
      </c>
      <c r="Q39" s="171">
        <f>N39/K39</f>
        <v>0.88984040482678095</v>
      </c>
      <c r="R39" s="308">
        <f>Q55</f>
        <v>0.88970053954742223</v>
      </c>
      <c r="S39" s="172">
        <v>0.25012731481481482</v>
      </c>
      <c r="T39" s="173">
        <v>0.27986111111111112</v>
      </c>
      <c r="U39" s="174"/>
      <c r="V39" s="175">
        <v>42.81666666666667</v>
      </c>
      <c r="W39" s="173"/>
      <c r="X39" s="184"/>
      <c r="Y39" s="311"/>
      <c r="Z39" s="312"/>
      <c r="AA39" s="121">
        <f>M39-J39</f>
        <v>-286.41494745036971</v>
      </c>
      <c r="AB39" s="171">
        <f>M39/J39</f>
        <v>0.88984040482678084</v>
      </c>
      <c r="AC39" s="313">
        <f>AB55</f>
        <v>0.88970053954742212</v>
      </c>
    </row>
    <row r="40" spans="1:29" ht="15.75" customHeight="1">
      <c r="A40" s="303"/>
      <c r="B40" s="106" t="s">
        <v>116</v>
      </c>
      <c r="C40" s="298" t="s">
        <v>127</v>
      </c>
      <c r="D40" s="299"/>
      <c r="E40" s="107">
        <v>14.49</v>
      </c>
      <c r="F40" s="108">
        <v>1504</v>
      </c>
      <c r="G40" s="109">
        <f t="shared" si="10"/>
        <v>21792.959999999999</v>
      </c>
      <c r="H40" s="26"/>
      <c r="I40" s="110">
        <v>6</v>
      </c>
      <c r="J40" s="111">
        <v>2600</v>
      </c>
      <c r="K40" s="112">
        <f t="shared" si="6"/>
        <v>433.33333333333331</v>
      </c>
      <c r="L40" s="113">
        <v>6</v>
      </c>
      <c r="M40" s="111">
        <f>F40/V40*60</f>
        <v>2312.8577530969642</v>
      </c>
      <c r="N40" s="112">
        <f>M40/L40</f>
        <v>385.47629218282736</v>
      </c>
      <c r="O40" s="114">
        <f>L40-I40</f>
        <v>0</v>
      </c>
      <c r="P40" s="115">
        <f>N40-K40</f>
        <v>-47.85704115050595</v>
      </c>
      <c r="Q40" s="116">
        <f>N40/K40</f>
        <v>0.88956067426806318</v>
      </c>
      <c r="R40" s="309"/>
      <c r="S40" s="47">
        <v>0.28333333333333333</v>
      </c>
      <c r="T40" s="48">
        <v>0.31042824074074077</v>
      </c>
      <c r="U40" s="117">
        <v>4.9999999999999822</v>
      </c>
      <c r="V40" s="118">
        <v>39.016666666666715</v>
      </c>
      <c r="W40" s="119"/>
      <c r="X40" s="13"/>
      <c r="Y40" s="300"/>
      <c r="Z40" s="301"/>
      <c r="AA40" s="124">
        <f>M40-J40</f>
        <v>-287.14224690303581</v>
      </c>
      <c r="AB40" s="116">
        <f>M40/J40</f>
        <v>0.88956067426806318</v>
      </c>
      <c r="AC40" s="314"/>
    </row>
    <row r="41" spans="1:29" ht="15.75" customHeight="1">
      <c r="A41" s="303"/>
      <c r="B41" s="106"/>
      <c r="C41" s="298"/>
      <c r="D41" s="299"/>
      <c r="E41" s="107"/>
      <c r="F41" s="108"/>
      <c r="G41" s="109"/>
      <c r="H41" s="26"/>
      <c r="I41" s="110"/>
      <c r="J41" s="111"/>
      <c r="K41" s="112"/>
      <c r="L41" s="113"/>
      <c r="M41" s="111"/>
      <c r="N41" s="112"/>
      <c r="O41" s="114"/>
      <c r="P41" s="115"/>
      <c r="Q41" s="116"/>
      <c r="R41" s="309"/>
      <c r="S41" s="47"/>
      <c r="T41" s="48"/>
      <c r="U41" s="117"/>
      <c r="V41" s="118"/>
      <c r="W41" s="119"/>
      <c r="X41" s="13"/>
      <c r="Y41" s="300"/>
      <c r="Z41" s="301"/>
      <c r="AA41" s="124"/>
      <c r="AB41" s="116"/>
      <c r="AC41" s="314"/>
    </row>
    <row r="42" spans="1:29" ht="15.75" customHeight="1">
      <c r="A42" s="303"/>
      <c r="B42" s="106"/>
      <c r="C42" s="298"/>
      <c r="D42" s="299"/>
      <c r="E42" s="107"/>
      <c r="F42" s="108"/>
      <c r="G42" s="109"/>
      <c r="H42" s="26"/>
      <c r="I42" s="110"/>
      <c r="J42" s="111"/>
      <c r="K42" s="112"/>
      <c r="L42" s="113"/>
      <c r="M42" s="111"/>
      <c r="N42" s="112"/>
      <c r="O42" s="114"/>
      <c r="P42" s="115"/>
      <c r="Q42" s="116"/>
      <c r="R42" s="309"/>
      <c r="S42" s="47"/>
      <c r="T42" s="48"/>
      <c r="U42" s="117"/>
      <c r="V42" s="118"/>
      <c r="W42" s="119"/>
      <c r="X42" s="123"/>
      <c r="Y42" s="300"/>
      <c r="Z42" s="301"/>
      <c r="AA42" s="124"/>
      <c r="AB42" s="116"/>
      <c r="AC42" s="314"/>
    </row>
    <row r="43" spans="1:29" ht="15.75" customHeight="1">
      <c r="A43" s="304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3"/>
      <c r="Y43" s="300"/>
      <c r="Z43" s="301"/>
      <c r="AA43" s="124"/>
      <c r="AB43" s="116"/>
      <c r="AC43" s="314"/>
    </row>
    <row r="44" spans="1:29" ht="15.75" customHeight="1">
      <c r="A44" s="304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50"/>
      <c r="Y44" s="300"/>
      <c r="Z44" s="301"/>
      <c r="AA44" s="124"/>
      <c r="AB44" s="116"/>
      <c r="AC44" s="314"/>
    </row>
    <row r="45" spans="1:29" ht="15.75" customHeight="1">
      <c r="A45" s="304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04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04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41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04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41"/>
      <c r="W48" s="134"/>
      <c r="X48" s="135"/>
      <c r="Y48" s="300"/>
      <c r="Z48" s="301"/>
      <c r="AA48" s="124"/>
      <c r="AB48" s="116"/>
      <c r="AC48" s="314"/>
    </row>
    <row r="49" spans="1:29" ht="15.75" customHeight="1">
      <c r="A49" s="304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41"/>
      <c r="W49" s="134"/>
      <c r="X49" s="135"/>
      <c r="Y49" s="300"/>
      <c r="Z49" s="301"/>
      <c r="AA49" s="124"/>
      <c r="AB49" s="116"/>
      <c r="AC49" s="314"/>
    </row>
    <row r="50" spans="1:29" ht="15.75" customHeight="1">
      <c r="A50" s="304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41"/>
      <c r="W50" s="134"/>
      <c r="X50" s="135"/>
      <c r="Y50" s="300"/>
      <c r="Z50" s="301"/>
      <c r="AA50" s="124"/>
      <c r="AB50" s="116"/>
      <c r="AC50" s="314"/>
    </row>
    <row r="51" spans="1:29" ht="15.75" customHeight="1">
      <c r="A51" s="304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41"/>
      <c r="W51" s="134"/>
      <c r="X51" s="135"/>
      <c r="Y51" s="300"/>
      <c r="Z51" s="301"/>
      <c r="AA51" s="124"/>
      <c r="AB51" s="116"/>
      <c r="AC51" s="314"/>
    </row>
    <row r="52" spans="1:29" ht="15.75" customHeight="1">
      <c r="A52" s="304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41"/>
      <c r="W52" s="134"/>
      <c r="X52" s="135"/>
      <c r="Y52" s="300"/>
      <c r="Z52" s="301"/>
      <c r="AA52" s="124"/>
      <c r="AB52" s="116"/>
      <c r="AC52" s="314"/>
    </row>
    <row r="53" spans="1:29" ht="15.75" customHeight="1">
      <c r="A53" s="304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41"/>
      <c r="W53" s="134"/>
      <c r="X53" s="135"/>
      <c r="Y53" s="300"/>
      <c r="Z53" s="301"/>
      <c r="AA53" s="124"/>
      <c r="AB53" s="116"/>
      <c r="AC53" s="314"/>
    </row>
    <row r="54" spans="1:29" ht="15.75" customHeight="1">
      <c r="A54" s="304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1">AVERAGE(I39:I54)</f>
        <v>6</v>
      </c>
      <c r="J55" s="148">
        <f t="shared" si="11"/>
        <v>2600</v>
      </c>
      <c r="K55" s="149">
        <f t="shared" ref="K55:K56" si="12">J55/I55</f>
        <v>433.33333333333331</v>
      </c>
      <c r="L55" s="147">
        <f t="shared" ref="L55:M55" si="13">AVERAGE(L39:L54)</f>
        <v>6</v>
      </c>
      <c r="M55" s="148">
        <f t="shared" si="13"/>
        <v>2313.2214028232975</v>
      </c>
      <c r="N55" s="149">
        <f>M55/L55</f>
        <v>385.5369004705496</v>
      </c>
      <c r="O55" s="150">
        <f>L55-I55</f>
        <v>0</v>
      </c>
      <c r="P55" s="151">
        <f>N55-K55</f>
        <v>-47.796432862783718</v>
      </c>
      <c r="Q55" s="152">
        <f>N55/K55</f>
        <v>0.88970053954742223</v>
      </c>
      <c r="R55" s="310"/>
      <c r="S55" s="153">
        <f>S39</f>
        <v>0.25012731481481482</v>
      </c>
      <c r="T55" s="154">
        <f>INDEX(T39:T54,COUNTA(T39:T54))</f>
        <v>0.31042824074074077</v>
      </c>
      <c r="U55" s="155"/>
      <c r="V55" s="181"/>
      <c r="W55" s="182"/>
      <c r="X55" s="149"/>
      <c r="Y55" s="296"/>
      <c r="Z55" s="297"/>
      <c r="AA55" s="183">
        <f>M55-J55</f>
        <v>-286.77859717670253</v>
      </c>
      <c r="AB55" s="152">
        <f>M55/J55</f>
        <v>0.88970053954742212</v>
      </c>
      <c r="AC55" s="315"/>
    </row>
    <row r="56" spans="1:29" ht="15.75" customHeight="1">
      <c r="A56" s="316" t="s">
        <v>251</v>
      </c>
      <c r="B56" s="106" t="s">
        <v>116</v>
      </c>
      <c r="C56" s="298" t="s">
        <v>117</v>
      </c>
      <c r="D56" s="299"/>
      <c r="E56" s="107">
        <v>19.7</v>
      </c>
      <c r="F56" s="108">
        <v>1082</v>
      </c>
      <c r="G56" s="109">
        <f t="shared" ref="G56" si="14">E56*F56</f>
        <v>21315.399999999998</v>
      </c>
      <c r="H56" s="13"/>
      <c r="I56" s="110">
        <v>6</v>
      </c>
      <c r="J56" s="111">
        <v>2500</v>
      </c>
      <c r="K56" s="112">
        <f t="shared" si="12"/>
        <v>416.66666666666669</v>
      </c>
      <c r="L56" s="126">
        <v>6</v>
      </c>
      <c r="M56" s="111">
        <f>F56/V56*60</f>
        <v>2243.7788018433166</v>
      </c>
      <c r="N56" s="112">
        <f>M56/L56</f>
        <v>373.96313364055277</v>
      </c>
      <c r="O56" s="114">
        <f>L56-I56</f>
        <v>0</v>
      </c>
      <c r="P56" s="115">
        <f>N56-K56</f>
        <v>-42.703533026113917</v>
      </c>
      <c r="Q56" s="116">
        <f>N56/K56</f>
        <v>0.89751152073732665</v>
      </c>
      <c r="R56" s="308">
        <f>Q72</f>
        <v>0.89751152073732665</v>
      </c>
      <c r="S56" s="47">
        <v>0.41949074074074072</v>
      </c>
      <c r="T56" s="48">
        <v>0.43958333333333333</v>
      </c>
      <c r="U56" s="117">
        <v>5.066666666666606</v>
      </c>
      <c r="V56" s="118">
        <v>28.933333333333351</v>
      </c>
      <c r="W56" s="119"/>
      <c r="X56" s="184"/>
      <c r="Y56" s="311"/>
      <c r="Z56" s="312"/>
      <c r="AA56" s="121">
        <f>M56-J56</f>
        <v>-256.22119815668339</v>
      </c>
      <c r="AB56" s="171">
        <f>M56/J56</f>
        <v>0.89751152073732665</v>
      </c>
      <c r="AC56" s="313">
        <f>AB72</f>
        <v>0.89751152073732665</v>
      </c>
    </row>
    <row r="57" spans="1:29" ht="15.75" customHeight="1">
      <c r="A57" s="317"/>
      <c r="B57" s="106"/>
      <c r="C57" s="298"/>
      <c r="D57" s="299"/>
      <c r="E57" s="107"/>
      <c r="F57" s="108"/>
      <c r="G57" s="109"/>
      <c r="H57" s="26"/>
      <c r="I57" s="110"/>
      <c r="J57" s="111"/>
      <c r="K57" s="112"/>
      <c r="L57" s="113"/>
      <c r="M57" s="111"/>
      <c r="N57" s="112"/>
      <c r="O57" s="114"/>
      <c r="P57" s="115"/>
      <c r="Q57" s="116"/>
      <c r="R57" s="309"/>
      <c r="S57" s="47"/>
      <c r="T57" s="48"/>
      <c r="U57" s="117"/>
      <c r="V57" s="118"/>
      <c r="W57" s="119"/>
      <c r="X57" s="13"/>
      <c r="Y57" s="300"/>
      <c r="Z57" s="301"/>
      <c r="AA57" s="124"/>
      <c r="AB57" s="116"/>
      <c r="AC57" s="314"/>
    </row>
    <row r="58" spans="1:29" ht="15.75" customHeight="1">
      <c r="A58" s="317"/>
      <c r="B58" s="106"/>
      <c r="C58" s="298"/>
      <c r="D58" s="299"/>
      <c r="E58" s="107"/>
      <c r="F58" s="108"/>
      <c r="G58" s="109"/>
      <c r="H58" s="26"/>
      <c r="I58" s="110"/>
      <c r="J58" s="111"/>
      <c r="K58" s="112"/>
      <c r="L58" s="113"/>
      <c r="M58" s="111"/>
      <c r="N58" s="112"/>
      <c r="O58" s="114"/>
      <c r="P58" s="115"/>
      <c r="Q58" s="116"/>
      <c r="R58" s="309"/>
      <c r="S58" s="47"/>
      <c r="T58" s="48"/>
      <c r="U58" s="117"/>
      <c r="V58" s="118"/>
      <c r="W58" s="119"/>
      <c r="X58" s="123"/>
      <c r="Y58" s="300"/>
      <c r="Z58" s="301"/>
      <c r="AA58" s="124"/>
      <c r="AB58" s="116"/>
      <c r="AC58" s="314"/>
    </row>
    <row r="59" spans="1:29" ht="15.75" customHeight="1">
      <c r="A59" s="317"/>
      <c r="B59" s="106"/>
      <c r="C59" s="298"/>
      <c r="D59" s="299"/>
      <c r="E59" s="107"/>
      <c r="F59" s="108"/>
      <c r="G59" s="109"/>
      <c r="H59" s="26"/>
      <c r="I59" s="110"/>
      <c r="J59" s="111"/>
      <c r="K59" s="112"/>
      <c r="L59" s="113"/>
      <c r="M59" s="111"/>
      <c r="N59" s="112"/>
      <c r="O59" s="114"/>
      <c r="P59" s="115"/>
      <c r="Q59" s="116"/>
      <c r="R59" s="309"/>
      <c r="S59" s="47"/>
      <c r="T59" s="48"/>
      <c r="U59" s="117"/>
      <c r="V59" s="118"/>
      <c r="W59" s="119"/>
      <c r="X59" s="13"/>
      <c r="Y59" s="300"/>
      <c r="Z59" s="301"/>
      <c r="AA59" s="124"/>
      <c r="AB59" s="116"/>
      <c r="AC59" s="314"/>
    </row>
    <row r="60" spans="1:29" ht="15.75" customHeight="1">
      <c r="A60" s="317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3"/>
      <c r="Y60" s="300"/>
      <c r="Z60" s="301"/>
      <c r="AA60" s="124"/>
      <c r="AB60" s="116"/>
      <c r="AC60" s="314"/>
    </row>
    <row r="61" spans="1:29" ht="15.75" customHeight="1">
      <c r="A61" s="317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3"/>
      <c r="Y61" s="300"/>
      <c r="Z61" s="301"/>
      <c r="AA61" s="124"/>
      <c r="AB61" s="116"/>
      <c r="AC61" s="314"/>
    </row>
    <row r="62" spans="1:29" ht="15.75" customHeight="1">
      <c r="A62" s="317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3"/>
      <c r="Y62" s="300"/>
      <c r="Z62" s="301"/>
      <c r="AA62" s="124"/>
      <c r="AB62" s="116"/>
      <c r="AC62" s="314"/>
    </row>
    <row r="63" spans="1:29" ht="15.75" customHeight="1">
      <c r="A63" s="317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17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3"/>
      <c r="Y64" s="300"/>
      <c r="Z64" s="301"/>
      <c r="AA64" s="124"/>
      <c r="AB64" s="116"/>
      <c r="AC64" s="314"/>
    </row>
    <row r="65" spans="1:29" ht="15.75" customHeight="1">
      <c r="A65" s="317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3"/>
      <c r="Y65" s="300"/>
      <c r="Z65" s="301"/>
      <c r="AA65" s="124"/>
      <c r="AB65" s="116"/>
      <c r="AC65" s="314"/>
    </row>
    <row r="66" spans="1:29" ht="15.75" customHeight="1">
      <c r="A66" s="317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3"/>
      <c r="Y66" s="300"/>
      <c r="Z66" s="301"/>
      <c r="AA66" s="124"/>
      <c r="AB66" s="116"/>
      <c r="AC66" s="314"/>
    </row>
    <row r="67" spans="1:29" ht="15.75" customHeight="1">
      <c r="A67" s="317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3"/>
      <c r="Y67" s="300"/>
      <c r="Z67" s="301"/>
      <c r="AA67" s="124"/>
      <c r="AB67" s="116"/>
      <c r="AC67" s="314"/>
    </row>
    <row r="68" spans="1:29" ht="15.75" customHeight="1">
      <c r="A68" s="317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3"/>
      <c r="Y68" s="300"/>
      <c r="Z68" s="301"/>
      <c r="AA68" s="124"/>
      <c r="AB68" s="116"/>
      <c r="AC68" s="314"/>
    </row>
    <row r="69" spans="1:29" ht="15.75" customHeight="1">
      <c r="A69" s="317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3"/>
      <c r="Y69" s="300"/>
      <c r="Z69" s="301"/>
      <c r="AA69" s="124"/>
      <c r="AB69" s="116"/>
      <c r="AC69" s="314"/>
    </row>
    <row r="70" spans="1:29" ht="15.75" customHeight="1">
      <c r="A70" s="317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3"/>
      <c r="Y70" s="300"/>
      <c r="Z70" s="301"/>
      <c r="AA70" s="124"/>
      <c r="AB70" s="116"/>
      <c r="AC70" s="314"/>
    </row>
    <row r="71" spans="1:29" ht="15.75" customHeight="1">
      <c r="A71" s="317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15">AVERAGE(I56:I71)</f>
        <v>6</v>
      </c>
      <c r="J72" s="148">
        <f t="shared" si="15"/>
        <v>2500</v>
      </c>
      <c r="K72" s="149">
        <f t="shared" ref="K72" si="16">J72/I72</f>
        <v>416.66666666666669</v>
      </c>
      <c r="L72" s="147">
        <f t="shared" ref="L72:M72" si="17">AVERAGE(L56:L71)</f>
        <v>6</v>
      </c>
      <c r="M72" s="148">
        <f t="shared" si="17"/>
        <v>2243.7788018433166</v>
      </c>
      <c r="N72" s="149">
        <f>M72/L72</f>
        <v>373.96313364055277</v>
      </c>
      <c r="O72" s="150">
        <f>L72-I72</f>
        <v>0</v>
      </c>
      <c r="P72" s="151">
        <f>N72-K72</f>
        <v>-42.703533026113917</v>
      </c>
      <c r="Q72" s="152">
        <f>N72/K72</f>
        <v>0.89751152073732665</v>
      </c>
      <c r="R72" s="310"/>
      <c r="S72" s="153">
        <f>S56</f>
        <v>0.41949074074074072</v>
      </c>
      <c r="T72" s="154">
        <f>INDEX(T56:T71,COUNTA(T56:T71))</f>
        <v>0.43958333333333333</v>
      </c>
      <c r="U72" s="155"/>
      <c r="V72" s="181"/>
      <c r="W72" s="182"/>
      <c r="X72" s="149"/>
      <c r="Y72" s="296"/>
      <c r="Z72" s="297"/>
      <c r="AA72" s="183">
        <f>M72-J72</f>
        <v>-256.22119815668339</v>
      </c>
      <c r="AB72" s="152">
        <f>M72/J72</f>
        <v>0.89751152073732665</v>
      </c>
      <c r="AC72" s="315"/>
    </row>
    <row r="73" spans="1:29" ht="15.75" customHeight="1">
      <c r="A73" s="302" t="s">
        <v>128</v>
      </c>
      <c r="B73" s="120" t="s">
        <v>118</v>
      </c>
      <c r="C73" s="306" t="s">
        <v>129</v>
      </c>
      <c r="D73" s="307"/>
      <c r="E73" s="162">
        <v>21.45</v>
      </c>
      <c r="F73" s="103">
        <v>2530</v>
      </c>
      <c r="G73" s="163">
        <f t="shared" ref="G73:G76" si="18">E73*F73</f>
        <v>54268.5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2950.4373177842585</v>
      </c>
      <c r="N73" s="167">
        <f>M73/L73</f>
        <v>737.60932944606463</v>
      </c>
      <c r="O73" s="169">
        <f>L73-I73</f>
        <v>0</v>
      </c>
      <c r="P73" s="170">
        <f>N73-K73</f>
        <v>-87.390670553935365</v>
      </c>
      <c r="Q73" s="171">
        <f>N73/K73</f>
        <v>0.89407191448007839</v>
      </c>
      <c r="R73" s="308">
        <f>Q89</f>
        <v>0.89304357135997359</v>
      </c>
      <c r="S73" s="172">
        <v>0.25</v>
      </c>
      <c r="T73" s="173">
        <v>0.28572916666666665</v>
      </c>
      <c r="U73" s="174"/>
      <c r="V73" s="175">
        <v>51.449999999999967</v>
      </c>
      <c r="W73" s="176"/>
      <c r="X73" s="177"/>
      <c r="Y73" s="311"/>
      <c r="Z73" s="312"/>
      <c r="AA73" s="121">
        <f>M73-J73</f>
        <v>-349.56268221574146</v>
      </c>
      <c r="AB73" s="171">
        <f>M73/J73</f>
        <v>0.89407191448007839</v>
      </c>
      <c r="AC73" s="313">
        <f>AB89</f>
        <v>0.8930435713599737</v>
      </c>
    </row>
    <row r="74" spans="1:29" ht="15.75" customHeight="1">
      <c r="A74" s="303"/>
      <c r="B74" s="106" t="s">
        <v>118</v>
      </c>
      <c r="C74" s="298" t="s">
        <v>130</v>
      </c>
      <c r="D74" s="299"/>
      <c r="E74" s="107">
        <v>22.28</v>
      </c>
      <c r="F74" s="108">
        <v>1412</v>
      </c>
      <c r="G74" s="109">
        <f t="shared" si="18"/>
        <v>31459.360000000001</v>
      </c>
      <c r="H74" s="26"/>
      <c r="I74" s="110">
        <v>5</v>
      </c>
      <c r="J74" s="111">
        <v>3300</v>
      </c>
      <c r="K74" s="112">
        <f t="shared" ref="K74:K76" si="19">J74/I74</f>
        <v>660</v>
      </c>
      <c r="L74" s="113">
        <v>5</v>
      </c>
      <c r="M74" s="111">
        <f>F74/V74*60</f>
        <v>2948.4918793503493</v>
      </c>
      <c r="N74" s="112">
        <f>M74/L74</f>
        <v>589.69837587006987</v>
      </c>
      <c r="O74" s="114">
        <f>L74-I74</f>
        <v>0</v>
      </c>
      <c r="P74" s="115">
        <f>N74-K74</f>
        <v>-70.301624129930133</v>
      </c>
      <c r="Q74" s="116">
        <f>N74/K74</f>
        <v>0.89348238768192401</v>
      </c>
      <c r="R74" s="309"/>
      <c r="S74" s="47">
        <v>0.28907407407407409</v>
      </c>
      <c r="T74" s="48">
        <v>0.30902777777777779</v>
      </c>
      <c r="U74" s="117">
        <v>4.8166666666667268</v>
      </c>
      <c r="V74" s="118">
        <v>28.73333333333332</v>
      </c>
      <c r="W74" s="119"/>
      <c r="X74" s="123"/>
      <c r="Y74" s="300"/>
      <c r="Z74" s="301"/>
      <c r="AA74" s="124">
        <f>M74-J74</f>
        <v>-351.50812064965066</v>
      </c>
      <c r="AB74" s="116">
        <f>M74/J74</f>
        <v>0.89348238768192401</v>
      </c>
      <c r="AC74" s="314"/>
    </row>
    <row r="75" spans="1:29" ht="15.75" customHeight="1">
      <c r="A75" s="303"/>
      <c r="B75" s="106" t="s">
        <v>118</v>
      </c>
      <c r="C75" s="298" t="s">
        <v>131</v>
      </c>
      <c r="D75" s="299"/>
      <c r="E75" s="107">
        <v>17.89</v>
      </c>
      <c r="F75" s="108">
        <v>3434</v>
      </c>
      <c r="G75" s="109">
        <f t="shared" si="18"/>
        <v>61434.26</v>
      </c>
      <c r="H75" s="26"/>
      <c r="I75" s="110">
        <v>4</v>
      </c>
      <c r="J75" s="111">
        <v>3300</v>
      </c>
      <c r="K75" s="112">
        <f t="shared" si="19"/>
        <v>825</v>
      </c>
      <c r="L75" s="113">
        <v>4</v>
      </c>
      <c r="M75" s="111">
        <f>F75/V75*60</f>
        <v>2947.6394849785415</v>
      </c>
      <c r="N75" s="112">
        <f>M75/L75</f>
        <v>736.90987124463538</v>
      </c>
      <c r="O75" s="114">
        <f>L75-I75</f>
        <v>0</v>
      </c>
      <c r="P75" s="115">
        <f>N75-K75</f>
        <v>-88.090128755364617</v>
      </c>
      <c r="Q75" s="116">
        <f>N75/K75</f>
        <v>0.8932240863571338</v>
      </c>
      <c r="R75" s="309"/>
      <c r="S75" s="47">
        <v>0.31256944444444446</v>
      </c>
      <c r="T75" s="48">
        <v>0.3611111111111111</v>
      </c>
      <c r="U75" s="117">
        <v>5.0999999999999979</v>
      </c>
      <c r="V75" s="118">
        <v>69.899999999999977</v>
      </c>
      <c r="W75" s="119"/>
      <c r="X75" s="123"/>
      <c r="Y75" s="300"/>
      <c r="Z75" s="301"/>
      <c r="AA75" s="124">
        <f>M75-J75</f>
        <v>-352.36051502145847</v>
      </c>
      <c r="AB75" s="116">
        <f>M75/J75</f>
        <v>0.8932240863571338</v>
      </c>
      <c r="AC75" s="314"/>
    </row>
    <row r="76" spans="1:29" ht="15.75" customHeight="1">
      <c r="A76" s="303"/>
      <c r="B76" s="106" t="s">
        <v>118</v>
      </c>
      <c r="C76" s="298" t="s">
        <v>133</v>
      </c>
      <c r="D76" s="299"/>
      <c r="E76" s="107">
        <v>16.66</v>
      </c>
      <c r="F76" s="108">
        <v>5768</v>
      </c>
      <c r="G76" s="109">
        <f t="shared" si="18"/>
        <v>96094.88</v>
      </c>
      <c r="H76" s="26"/>
      <c r="I76" s="110">
        <v>4</v>
      </c>
      <c r="J76" s="111">
        <v>3300</v>
      </c>
      <c r="K76" s="112">
        <f t="shared" si="19"/>
        <v>825</v>
      </c>
      <c r="L76" s="113">
        <v>4</v>
      </c>
      <c r="M76" s="111">
        <f>F76/V76*60</f>
        <v>2941.6064598385037</v>
      </c>
      <c r="N76" s="112">
        <f>M76/L76</f>
        <v>735.40161495962593</v>
      </c>
      <c r="O76" s="114">
        <f>L76-I76</f>
        <v>0</v>
      </c>
      <c r="P76" s="115">
        <f>N76-K76</f>
        <v>-89.598385040374069</v>
      </c>
      <c r="Q76" s="116">
        <f>N76/K76</f>
        <v>0.89139589692075871</v>
      </c>
      <c r="R76" s="309"/>
      <c r="S76" s="47">
        <v>0.36482638888888891</v>
      </c>
      <c r="T76" s="48">
        <v>0.4465277777777778</v>
      </c>
      <c r="U76" s="117">
        <v>5.3500000000000369</v>
      </c>
      <c r="V76" s="118">
        <v>117.65</v>
      </c>
      <c r="W76" s="119"/>
      <c r="X76" s="123"/>
      <c r="Y76" s="300"/>
      <c r="Z76" s="301"/>
      <c r="AA76" s="124">
        <f>M76-J76</f>
        <v>-358.39354016149628</v>
      </c>
      <c r="AB76" s="116">
        <f>M76/J76</f>
        <v>0.89139589692075871</v>
      </c>
      <c r="AC76" s="314"/>
    </row>
    <row r="77" spans="1:29" ht="15.75" customHeight="1">
      <c r="A77" s="304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04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300"/>
      <c r="Z78" s="301"/>
      <c r="AA78" s="124"/>
      <c r="AB78" s="116"/>
      <c r="AC78" s="314"/>
    </row>
    <row r="79" spans="1:29" ht="15.75" customHeight="1">
      <c r="A79" s="304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04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04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300"/>
      <c r="Z81" s="301"/>
      <c r="AA81" s="124"/>
      <c r="AB81" s="116"/>
      <c r="AC81" s="314"/>
    </row>
    <row r="82" spans="1:29" ht="15.75" customHeight="1">
      <c r="A82" s="304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300"/>
      <c r="Z82" s="301"/>
      <c r="AA82" s="124"/>
      <c r="AB82" s="116"/>
      <c r="AC82" s="314"/>
    </row>
    <row r="83" spans="1:29" ht="15.75" customHeight="1">
      <c r="A83" s="304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300"/>
      <c r="Z83" s="301"/>
      <c r="AA83" s="124"/>
      <c r="AB83" s="116"/>
      <c r="AC83" s="314"/>
    </row>
    <row r="84" spans="1:29" ht="15.75" customHeight="1">
      <c r="A84" s="304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300"/>
      <c r="Z84" s="301"/>
      <c r="AA84" s="124"/>
      <c r="AB84" s="116"/>
      <c r="AC84" s="314"/>
    </row>
    <row r="85" spans="1:29" ht="15.75" customHeight="1">
      <c r="A85" s="304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300"/>
      <c r="Z85" s="301"/>
      <c r="AA85" s="124"/>
      <c r="AB85" s="116"/>
      <c r="AC85" s="314"/>
    </row>
    <row r="86" spans="1:29" ht="15.75" customHeight="1">
      <c r="A86" s="304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300"/>
      <c r="Z86" s="301"/>
      <c r="AA86" s="124"/>
      <c r="AB86" s="116"/>
      <c r="AC86" s="314"/>
    </row>
    <row r="87" spans="1:29" ht="15.75" customHeight="1">
      <c r="A87" s="304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300"/>
      <c r="Z87" s="301"/>
      <c r="AA87" s="124"/>
      <c r="AB87" s="116"/>
      <c r="AC87" s="314"/>
    </row>
    <row r="88" spans="1:29" ht="15.75" customHeight="1">
      <c r="A88" s="304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05"/>
      <c r="B89" s="144" t="s">
        <v>124</v>
      </c>
      <c r="C89" s="295"/>
      <c r="D89" s="295"/>
      <c r="E89" s="145"/>
      <c r="F89" s="105"/>
      <c r="G89" s="146"/>
      <c r="H89" s="75"/>
      <c r="I89" s="147">
        <f t="shared" ref="I89:J89" si="20">AVERAGE(I73:I88)</f>
        <v>4.25</v>
      </c>
      <c r="J89" s="148">
        <f t="shared" si="20"/>
        <v>3300</v>
      </c>
      <c r="K89" s="149">
        <f t="shared" ref="K89" si="21">J89/I89</f>
        <v>776.47058823529414</v>
      </c>
      <c r="L89" s="147">
        <f t="shared" ref="L89:M89" si="22">AVERAGE(L73:L88)</f>
        <v>4.25</v>
      </c>
      <c r="M89" s="148">
        <f t="shared" si="22"/>
        <v>2947.0437854879133</v>
      </c>
      <c r="N89" s="149">
        <f>M89/L89</f>
        <v>693.4220671736266</v>
      </c>
      <c r="O89" s="150">
        <f>L89-I89</f>
        <v>0</v>
      </c>
      <c r="P89" s="151">
        <f>N89-K89</f>
        <v>-83.048521061667543</v>
      </c>
      <c r="Q89" s="152">
        <f>N89/K89</f>
        <v>0.89304357135997359</v>
      </c>
      <c r="R89" s="310"/>
      <c r="S89" s="153">
        <f>S73</f>
        <v>0.25</v>
      </c>
      <c r="T89" s="154">
        <f>INDEX(T73:T88,COUNTA(T73:T88))</f>
        <v>0.4465277777777778</v>
      </c>
      <c r="U89" s="155"/>
      <c r="V89" s="181"/>
      <c r="W89" s="105"/>
      <c r="X89" s="75"/>
      <c r="Y89" s="296"/>
      <c r="Z89" s="297"/>
      <c r="AA89" s="183">
        <f>M89-J89</f>
        <v>-352.95621451208672</v>
      </c>
      <c r="AB89" s="152">
        <f>M89/J89</f>
        <v>0.8930435713599737</v>
      </c>
      <c r="AC89" s="315"/>
    </row>
    <row r="90" spans="1:29" ht="15.75" customHeight="1">
      <c r="A90" s="316" t="s">
        <v>72</v>
      </c>
      <c r="B90" s="120" t="s">
        <v>118</v>
      </c>
      <c r="C90" s="306" t="s">
        <v>134</v>
      </c>
      <c r="D90" s="307"/>
      <c r="E90" s="162">
        <v>18.18</v>
      </c>
      <c r="F90" s="103">
        <v>1722</v>
      </c>
      <c r="G90" s="163">
        <f t="shared" ref="G90:G93" si="23">E90*F90</f>
        <v>31305.96</v>
      </c>
      <c r="H90" s="164"/>
      <c r="I90" s="165">
        <v>3</v>
      </c>
      <c r="J90" s="166">
        <v>3600</v>
      </c>
      <c r="K90" s="167">
        <f>J90/I90</f>
        <v>1200</v>
      </c>
      <c r="L90" s="168">
        <v>3</v>
      </c>
      <c r="M90" s="166">
        <f>F90/V90*60</f>
        <v>3113.611250627825</v>
      </c>
      <c r="N90" s="167">
        <f>M90/L90</f>
        <v>1037.8704168759416</v>
      </c>
      <c r="O90" s="169">
        <f>L90-I90</f>
        <v>0</v>
      </c>
      <c r="P90" s="170">
        <f>N90-K90</f>
        <v>-162.1295831240584</v>
      </c>
      <c r="Q90" s="171">
        <f>N90/K90</f>
        <v>0.86489201406328464</v>
      </c>
      <c r="R90" s="308">
        <f>Q106</f>
        <v>0.87034425027213902</v>
      </c>
      <c r="S90" s="172">
        <v>0.16666666666666666</v>
      </c>
      <c r="T90" s="173">
        <v>0.18971064814814814</v>
      </c>
      <c r="U90" s="174"/>
      <c r="V90" s="175">
        <v>33.183333333333337</v>
      </c>
      <c r="W90" s="176"/>
      <c r="X90" s="177"/>
      <c r="Y90" s="311"/>
      <c r="Z90" s="312"/>
      <c r="AA90" s="121">
        <f>M90-J90</f>
        <v>-486.38874937217497</v>
      </c>
      <c r="AB90" s="171">
        <f>M90/J90</f>
        <v>0.86489201406328475</v>
      </c>
      <c r="AC90" s="313">
        <f>AB106</f>
        <v>0.87034425027213902</v>
      </c>
    </row>
    <row r="91" spans="1:29" ht="15.75" customHeight="1">
      <c r="A91" s="317"/>
      <c r="B91" s="106" t="s">
        <v>118</v>
      </c>
      <c r="C91" s="298" t="s">
        <v>135</v>
      </c>
      <c r="D91" s="299"/>
      <c r="E91" s="107">
        <v>14.03</v>
      </c>
      <c r="F91" s="108">
        <v>5401</v>
      </c>
      <c r="G91" s="109">
        <f t="shared" si="23"/>
        <v>75776.03</v>
      </c>
      <c r="H91" s="26"/>
      <c r="I91" s="110">
        <v>3</v>
      </c>
      <c r="J91" s="111">
        <v>3000</v>
      </c>
      <c r="K91" s="112">
        <f t="shared" ref="K91:K127" si="24">J91/I91</f>
        <v>1000</v>
      </c>
      <c r="L91" s="113">
        <v>3</v>
      </c>
      <c r="M91" s="111">
        <f>F91/V91*60</f>
        <v>2675.6020366038242</v>
      </c>
      <c r="N91" s="112">
        <f>M91/L91</f>
        <v>891.86734553460803</v>
      </c>
      <c r="O91" s="114">
        <f>L91-I91</f>
        <v>0</v>
      </c>
      <c r="P91" s="115">
        <f>N91-K91</f>
        <v>-108.13265446539197</v>
      </c>
      <c r="Q91" s="116">
        <f>N91/K91</f>
        <v>0.891867345534608</v>
      </c>
      <c r="R91" s="309"/>
      <c r="S91" s="47">
        <v>0.19999999999999998</v>
      </c>
      <c r="T91" s="48">
        <v>0.28410879629629632</v>
      </c>
      <c r="U91" s="117">
        <v>14.816666666666652</v>
      </c>
      <c r="V91" s="118">
        <v>121.11666666666673</v>
      </c>
      <c r="W91" s="119"/>
      <c r="X91" s="123"/>
      <c r="Y91" s="300"/>
      <c r="Z91" s="301"/>
      <c r="AA91" s="124">
        <f>M91-J91</f>
        <v>-324.39796339617578</v>
      </c>
      <c r="AB91" s="116">
        <f>M91/J91</f>
        <v>0.89186734553460811</v>
      </c>
      <c r="AC91" s="314"/>
    </row>
    <row r="92" spans="1:29" ht="15.75" customHeight="1">
      <c r="A92" s="317"/>
      <c r="B92" s="106" t="s">
        <v>118</v>
      </c>
      <c r="C92" s="298" t="s">
        <v>136</v>
      </c>
      <c r="D92" s="299"/>
      <c r="E92" s="107">
        <v>18.18</v>
      </c>
      <c r="F92" s="108">
        <v>2695</v>
      </c>
      <c r="G92" s="109">
        <f t="shared" si="23"/>
        <v>48995.1</v>
      </c>
      <c r="H92" s="26"/>
      <c r="I92" s="110">
        <v>3</v>
      </c>
      <c r="J92" s="111">
        <v>3600</v>
      </c>
      <c r="K92" s="112">
        <f t="shared" si="24"/>
        <v>1200</v>
      </c>
      <c r="L92" s="113">
        <v>3</v>
      </c>
      <c r="M92" s="111">
        <f>F92/V92*60</f>
        <v>3110.61237576146</v>
      </c>
      <c r="N92" s="112">
        <f>M92/L92</f>
        <v>1036.8707919204867</v>
      </c>
      <c r="O92" s="114">
        <f>L92-I92</f>
        <v>0</v>
      </c>
      <c r="P92" s="115">
        <f>N92-K92</f>
        <v>-163.12920807951332</v>
      </c>
      <c r="Q92" s="116">
        <f>N92/K92</f>
        <v>0.86405899326707225</v>
      </c>
      <c r="R92" s="309"/>
      <c r="S92" s="47">
        <v>0.29445601851851849</v>
      </c>
      <c r="T92" s="48">
        <v>0.33055555555555555</v>
      </c>
      <c r="U92" s="117">
        <v>14.899999999999931</v>
      </c>
      <c r="V92" s="118">
        <v>51.983333333333363</v>
      </c>
      <c r="W92" s="119"/>
      <c r="X92" s="123"/>
      <c r="Y92" s="300"/>
      <c r="Z92" s="301"/>
      <c r="AA92" s="124">
        <f>M92-J92</f>
        <v>-489.38762423853996</v>
      </c>
      <c r="AB92" s="116">
        <f>M92/J92</f>
        <v>0.86405899326707225</v>
      </c>
      <c r="AC92" s="314"/>
    </row>
    <row r="93" spans="1:29" ht="15.75" customHeight="1">
      <c r="A93" s="317"/>
      <c r="B93" s="106" t="s">
        <v>118</v>
      </c>
      <c r="C93" s="298" t="s">
        <v>137</v>
      </c>
      <c r="D93" s="299"/>
      <c r="E93" s="107">
        <v>14.28</v>
      </c>
      <c r="F93" s="108">
        <v>7016</v>
      </c>
      <c r="G93" s="109">
        <f t="shared" si="23"/>
        <v>100188.48</v>
      </c>
      <c r="H93" s="26"/>
      <c r="I93" s="110">
        <v>3</v>
      </c>
      <c r="J93" s="111">
        <v>3600</v>
      </c>
      <c r="K93" s="112">
        <f t="shared" si="24"/>
        <v>1200</v>
      </c>
      <c r="L93" s="113">
        <v>3</v>
      </c>
      <c r="M93" s="111">
        <f>F93/V93*60</f>
        <v>3110.9249907624094</v>
      </c>
      <c r="N93" s="112">
        <f>M93/L93</f>
        <v>1036.9749969208031</v>
      </c>
      <c r="O93" s="114">
        <f>L93-I93</f>
        <v>0</v>
      </c>
      <c r="P93" s="115">
        <f>N93-K93</f>
        <v>-163.02500307919695</v>
      </c>
      <c r="Q93" s="116">
        <f>N93/K93</f>
        <v>0.86414583076733587</v>
      </c>
      <c r="R93" s="309"/>
      <c r="S93" s="47">
        <v>0.34097222222222223</v>
      </c>
      <c r="T93" s="48">
        <v>0.43494212962962964</v>
      </c>
      <c r="U93" s="117">
        <v>15.000000000000027</v>
      </c>
      <c r="V93" s="118">
        <v>135.31666666666666</v>
      </c>
      <c r="W93" s="119"/>
      <c r="X93" s="123"/>
      <c r="Y93" s="300"/>
      <c r="Z93" s="301"/>
      <c r="AA93" s="124">
        <f>M93-J93</f>
        <v>-489.07500923759062</v>
      </c>
      <c r="AB93" s="116">
        <f>M93/J93</f>
        <v>0.86414583076733598</v>
      </c>
      <c r="AC93" s="314"/>
    </row>
    <row r="94" spans="1:29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300"/>
      <c r="Z95" s="301"/>
      <c r="AA95" s="124"/>
      <c r="AB95" s="116"/>
      <c r="AC95" s="314"/>
    </row>
    <row r="96" spans="1:29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23"/>
      <c r="Y98" s="300"/>
      <c r="Z98" s="301"/>
      <c r="AA98" s="124"/>
      <c r="AB98" s="116"/>
      <c r="AC98" s="314"/>
    </row>
    <row r="99" spans="1:29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23"/>
      <c r="Y99" s="300"/>
      <c r="Z99" s="301"/>
      <c r="AA99" s="124"/>
      <c r="AB99" s="116"/>
      <c r="AC99" s="314"/>
    </row>
    <row r="100" spans="1:29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17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18"/>
      <c r="B106" s="144" t="s">
        <v>124</v>
      </c>
      <c r="C106" s="295"/>
      <c r="D106" s="295"/>
      <c r="E106" s="145"/>
      <c r="F106" s="105"/>
      <c r="G106" s="146"/>
      <c r="H106" s="75"/>
      <c r="I106" s="147">
        <f t="shared" ref="I106:J106" si="25">AVERAGE(I90:I105)</f>
        <v>3</v>
      </c>
      <c r="J106" s="148">
        <f t="shared" si="25"/>
        <v>3450</v>
      </c>
      <c r="K106" s="149">
        <f t="shared" ref="K106" si="26">J106/I106</f>
        <v>1150</v>
      </c>
      <c r="L106" s="147">
        <f t="shared" ref="L106:M106" si="27">AVERAGE(L90:L105)</f>
        <v>3</v>
      </c>
      <c r="M106" s="148">
        <f t="shared" si="27"/>
        <v>3002.6876634388796</v>
      </c>
      <c r="N106" s="149">
        <f>M106/L106</f>
        <v>1000.8958878129598</v>
      </c>
      <c r="O106" s="150">
        <f>L106-I106</f>
        <v>0</v>
      </c>
      <c r="P106" s="151">
        <f>N106-K106</f>
        <v>-149.10411218704019</v>
      </c>
      <c r="Q106" s="152">
        <f>N106/K106</f>
        <v>0.87034425027213902</v>
      </c>
      <c r="R106" s="310"/>
      <c r="S106" s="153">
        <f>S90</f>
        <v>0.16666666666666666</v>
      </c>
      <c r="T106" s="154">
        <f>INDEX(T90:T105,COUNTA(T90:T105))</f>
        <v>0.43494212962962964</v>
      </c>
      <c r="U106" s="155"/>
      <c r="V106" s="181"/>
      <c r="W106" s="105"/>
      <c r="X106" s="75"/>
      <c r="Y106" s="296"/>
      <c r="Z106" s="297"/>
      <c r="AA106" s="183">
        <f>M106-J106</f>
        <v>-447.31233656112045</v>
      </c>
      <c r="AB106" s="152">
        <f>M106/J106</f>
        <v>0.87034425027213902</v>
      </c>
      <c r="AC106" s="315"/>
    </row>
    <row r="107" spans="1:29" ht="15.75" customHeight="1">
      <c r="A107" s="302" t="s">
        <v>79</v>
      </c>
      <c r="B107" s="120" t="s">
        <v>118</v>
      </c>
      <c r="C107" s="306" t="s">
        <v>138</v>
      </c>
      <c r="D107" s="307"/>
      <c r="E107" s="162">
        <v>25.45</v>
      </c>
      <c r="F107" s="103">
        <v>1195</v>
      </c>
      <c r="G107" s="163">
        <f t="shared" ref="G107:G110" si="28">E107*F107</f>
        <v>30412.75</v>
      </c>
      <c r="H107" s="164"/>
      <c r="I107" s="165">
        <v>4</v>
      </c>
      <c r="J107" s="166">
        <v>3300</v>
      </c>
      <c r="K107" s="167">
        <f>J107/I107</f>
        <v>825</v>
      </c>
      <c r="L107" s="168">
        <v>4</v>
      </c>
      <c r="M107" s="166">
        <f>F107/V107*60</f>
        <v>2916.6101694915278</v>
      </c>
      <c r="N107" s="167">
        <f>M107/L107</f>
        <v>729.15254237288195</v>
      </c>
      <c r="O107" s="169">
        <f>L107-I107</f>
        <v>0</v>
      </c>
      <c r="P107" s="170">
        <f>N107-K107</f>
        <v>-95.847457627118047</v>
      </c>
      <c r="Q107" s="171">
        <f>N107/K107</f>
        <v>0.88382126348228118</v>
      </c>
      <c r="R107" s="308">
        <f>Q123</f>
        <v>0.8868715763204863</v>
      </c>
      <c r="S107" s="172">
        <v>0.25028935185185186</v>
      </c>
      <c r="T107" s="173">
        <v>0.2673611111111111</v>
      </c>
      <c r="U107" s="174"/>
      <c r="V107" s="175">
        <v>24.583333333333314</v>
      </c>
      <c r="W107" s="173"/>
      <c r="X107" s="184"/>
      <c r="Y107" s="311"/>
      <c r="Z107" s="312"/>
      <c r="AA107" s="121">
        <f>M107-J107</f>
        <v>-383.38983050847219</v>
      </c>
      <c r="AB107" s="171">
        <f>M107/J107</f>
        <v>0.88382126348228118</v>
      </c>
      <c r="AC107" s="313">
        <f>AB123</f>
        <v>0.8868715763204863</v>
      </c>
    </row>
    <row r="108" spans="1:29" ht="15.75" customHeight="1">
      <c r="A108" s="303"/>
      <c r="B108" s="106" t="s">
        <v>118</v>
      </c>
      <c r="C108" s="298" t="s">
        <v>139</v>
      </c>
      <c r="D108" s="299"/>
      <c r="E108" s="107">
        <v>25.03</v>
      </c>
      <c r="F108" s="108">
        <v>1901</v>
      </c>
      <c r="G108" s="109">
        <f t="shared" si="28"/>
        <v>47582.03</v>
      </c>
      <c r="H108" s="26"/>
      <c r="I108" s="110">
        <v>4</v>
      </c>
      <c r="J108" s="111">
        <v>3300</v>
      </c>
      <c r="K108" s="112">
        <f t="shared" si="24"/>
        <v>825</v>
      </c>
      <c r="L108" s="113">
        <v>4</v>
      </c>
      <c r="M108" s="111">
        <f>F108/V108*60</f>
        <v>2918.3795309168436</v>
      </c>
      <c r="N108" s="112">
        <f>M108/L108</f>
        <v>729.59488272921089</v>
      </c>
      <c r="O108" s="114">
        <f>L108-I108</f>
        <v>0</v>
      </c>
      <c r="P108" s="115">
        <f>N108-K108</f>
        <v>-95.405117270789106</v>
      </c>
      <c r="Q108" s="116">
        <f>N108/K108</f>
        <v>0.8843574336111647</v>
      </c>
      <c r="R108" s="309"/>
      <c r="S108" s="47">
        <v>0.27777777777777779</v>
      </c>
      <c r="T108" s="48">
        <v>0.3049189814814815</v>
      </c>
      <c r="U108" s="117">
        <v>15.000000000000027</v>
      </c>
      <c r="V108" s="118">
        <v>39.083333333333343</v>
      </c>
      <c r="W108" s="119"/>
      <c r="X108" s="13"/>
      <c r="Y108" s="300"/>
      <c r="Z108" s="301"/>
      <c r="AA108" s="124">
        <f>M108-J108</f>
        <v>-381.62046908315642</v>
      </c>
      <c r="AB108" s="116">
        <f>M108/J108</f>
        <v>0.8843574336111647</v>
      </c>
      <c r="AC108" s="314"/>
    </row>
    <row r="109" spans="1:29" ht="15.75" customHeight="1">
      <c r="A109" s="303"/>
      <c r="B109" s="106" t="s">
        <v>118</v>
      </c>
      <c r="C109" s="298" t="s">
        <v>140</v>
      </c>
      <c r="D109" s="299"/>
      <c r="E109" s="107">
        <v>24.82</v>
      </c>
      <c r="F109" s="108">
        <v>2092</v>
      </c>
      <c r="G109" s="109">
        <f t="shared" si="28"/>
        <v>51923.44</v>
      </c>
      <c r="H109" s="26"/>
      <c r="I109" s="110">
        <v>4</v>
      </c>
      <c r="J109" s="111">
        <v>3300</v>
      </c>
      <c r="K109" s="112">
        <f t="shared" si="24"/>
        <v>825</v>
      </c>
      <c r="L109" s="113">
        <v>4</v>
      </c>
      <c r="M109" s="111">
        <f>F109/V109*60</f>
        <v>2920.2016285381942</v>
      </c>
      <c r="N109" s="112">
        <f>M109/L109</f>
        <v>730.05040713454855</v>
      </c>
      <c r="O109" s="114">
        <f>L109-I109</f>
        <v>0</v>
      </c>
      <c r="P109" s="115">
        <f>N109-K109</f>
        <v>-94.94959286545145</v>
      </c>
      <c r="Q109" s="116">
        <f>N109/K109</f>
        <v>0.88490958440551337</v>
      </c>
      <c r="R109" s="309"/>
      <c r="S109" s="47">
        <v>0.31528935185185186</v>
      </c>
      <c r="T109" s="48">
        <v>0.34513888888888888</v>
      </c>
      <c r="U109" s="117">
        <v>14.933333333333323</v>
      </c>
      <c r="V109" s="118">
        <v>42.983333333333313</v>
      </c>
      <c r="W109" s="119"/>
      <c r="X109" s="13"/>
      <c r="Y109" s="300"/>
      <c r="Z109" s="301"/>
      <c r="AA109" s="124">
        <f>M109-J109</f>
        <v>-379.7983714618058</v>
      </c>
      <c r="AB109" s="116">
        <f>M109/J109</f>
        <v>0.88490958440551337</v>
      </c>
      <c r="AC109" s="314"/>
    </row>
    <row r="110" spans="1:29" ht="15.75" customHeight="1">
      <c r="A110" s="303"/>
      <c r="B110" s="106" t="s">
        <v>118</v>
      </c>
      <c r="C110" s="298" t="s">
        <v>141</v>
      </c>
      <c r="D110" s="299"/>
      <c r="E110" s="107">
        <v>30</v>
      </c>
      <c r="F110" s="108">
        <v>3738</v>
      </c>
      <c r="G110" s="109">
        <f t="shared" si="28"/>
        <v>112140</v>
      </c>
      <c r="H110" s="26"/>
      <c r="I110" s="110">
        <v>3</v>
      </c>
      <c r="J110" s="111">
        <v>3000</v>
      </c>
      <c r="K110" s="112">
        <f t="shared" si="24"/>
        <v>1000</v>
      </c>
      <c r="L110" s="113">
        <v>3</v>
      </c>
      <c r="M110" s="111">
        <f>F110/V110*60</f>
        <v>2685.4520055877078</v>
      </c>
      <c r="N110" s="112">
        <f>M110/L110</f>
        <v>895.15066852923599</v>
      </c>
      <c r="O110" s="114">
        <f>L110-I110</f>
        <v>0</v>
      </c>
      <c r="P110" s="115">
        <f>N110-K110</f>
        <v>-104.84933147076401</v>
      </c>
      <c r="Q110" s="116">
        <f>N110/K110</f>
        <v>0.89515066852923597</v>
      </c>
      <c r="R110" s="309"/>
      <c r="S110" s="47">
        <v>0.3558912037037037</v>
      </c>
      <c r="T110" s="48">
        <v>0.41388888888888886</v>
      </c>
      <c r="U110" s="117">
        <v>15.483333333333329</v>
      </c>
      <c r="V110" s="118">
        <v>83.516666666666637</v>
      </c>
      <c r="W110" s="119"/>
      <c r="X110" s="123"/>
      <c r="Y110" s="300"/>
      <c r="Z110" s="301"/>
      <c r="AA110" s="124">
        <f>M110-J110</f>
        <v>-314.54799441229216</v>
      </c>
      <c r="AB110" s="116">
        <f>M110/J110</f>
        <v>0.89515066852923597</v>
      </c>
      <c r="AC110" s="314"/>
    </row>
    <row r="111" spans="1:29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50"/>
      <c r="Y112" s="300"/>
      <c r="Z112" s="301"/>
      <c r="AA112" s="124"/>
      <c r="AB112" s="116"/>
      <c r="AC112" s="314"/>
    </row>
    <row r="113" spans="1:29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34"/>
      <c r="X115" s="135"/>
      <c r="Y115" s="300"/>
      <c r="Z115" s="301"/>
      <c r="AA115" s="124"/>
      <c r="AB115" s="116"/>
      <c r="AC115" s="314"/>
    </row>
    <row r="116" spans="1:29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34"/>
      <c r="X116" s="135"/>
      <c r="Y116" s="300"/>
      <c r="Z116" s="301"/>
      <c r="AA116" s="124"/>
      <c r="AB116" s="116"/>
      <c r="AC116" s="314"/>
    </row>
    <row r="117" spans="1:29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34"/>
      <c r="X117" s="135"/>
      <c r="Y117" s="300"/>
      <c r="Z117" s="301"/>
      <c r="AA117" s="124"/>
      <c r="AB117" s="116"/>
      <c r="AC117" s="314"/>
    </row>
    <row r="118" spans="1:29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34"/>
      <c r="X118" s="135"/>
      <c r="Y118" s="300"/>
      <c r="Z118" s="301"/>
      <c r="AA118" s="124"/>
      <c r="AB118" s="116"/>
      <c r="AC118" s="314"/>
    </row>
    <row r="119" spans="1:29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34"/>
      <c r="X119" s="135"/>
      <c r="Y119" s="300"/>
      <c r="Z119" s="301"/>
      <c r="AA119" s="124"/>
      <c r="AB119" s="116"/>
      <c r="AC119" s="314"/>
    </row>
    <row r="120" spans="1:29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34"/>
      <c r="X120" s="135"/>
      <c r="Y120" s="300"/>
      <c r="Z120" s="301"/>
      <c r="AA120" s="124"/>
      <c r="AB120" s="116"/>
      <c r="AC120" s="314"/>
    </row>
    <row r="121" spans="1:29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34"/>
      <c r="X121" s="135"/>
      <c r="Y121" s="300"/>
      <c r="Z121" s="301"/>
      <c r="AA121" s="124"/>
      <c r="AB121" s="116"/>
      <c r="AC121" s="314"/>
    </row>
    <row r="122" spans="1:29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29">AVERAGE(I107:I122)</f>
        <v>3.75</v>
      </c>
      <c r="J123" s="148">
        <f t="shared" si="29"/>
        <v>3225</v>
      </c>
      <c r="K123" s="149">
        <f t="shared" ref="K123" si="30">J123/I123</f>
        <v>860</v>
      </c>
      <c r="L123" s="147">
        <f t="shared" ref="L123:M123" si="31">AVERAGE(L107:L122)</f>
        <v>3.75</v>
      </c>
      <c r="M123" s="148">
        <f t="shared" si="31"/>
        <v>2860.1608336335685</v>
      </c>
      <c r="N123" s="149">
        <f>M123/L123</f>
        <v>762.70955563561824</v>
      </c>
      <c r="O123" s="150">
        <f>L123-I123</f>
        <v>0</v>
      </c>
      <c r="P123" s="151">
        <f>N123-K123</f>
        <v>-97.290444364381756</v>
      </c>
      <c r="Q123" s="152">
        <f>N123/K123</f>
        <v>0.8868715763204863</v>
      </c>
      <c r="R123" s="310"/>
      <c r="S123" s="153">
        <f>S107</f>
        <v>0.25028935185185186</v>
      </c>
      <c r="T123" s="154">
        <f>INDEX(T107:T122,COUNTA(T107:T122))</f>
        <v>0.41388888888888886</v>
      </c>
      <c r="U123" s="155"/>
      <c r="V123" s="181"/>
      <c r="W123" s="182"/>
      <c r="X123" s="149"/>
      <c r="Y123" s="296"/>
      <c r="Z123" s="297"/>
      <c r="AA123" s="183">
        <f>M123-J123</f>
        <v>-364.83916636643153</v>
      </c>
      <c r="AB123" s="152">
        <f>M123/J123</f>
        <v>0.8868715763204863</v>
      </c>
      <c r="AC123" s="315"/>
    </row>
    <row r="124" spans="1:29" ht="15.75" customHeight="1">
      <c r="A124" s="316" t="s">
        <v>142</v>
      </c>
      <c r="B124" s="120" t="s">
        <v>116</v>
      </c>
      <c r="C124" s="306" t="s">
        <v>143</v>
      </c>
      <c r="D124" s="307"/>
      <c r="E124" s="162">
        <v>25.64</v>
      </c>
      <c r="F124" s="103">
        <v>1582</v>
      </c>
      <c r="G124" s="163">
        <f t="shared" ref="G124:G127" si="32">E124*F124</f>
        <v>40562.480000000003</v>
      </c>
      <c r="H124" s="164"/>
      <c r="I124" s="165">
        <v>11</v>
      </c>
      <c r="J124" s="166">
        <v>3600</v>
      </c>
      <c r="K124" s="167">
        <f>J124/I124</f>
        <v>327.27272727272725</v>
      </c>
      <c r="L124" s="168">
        <v>11</v>
      </c>
      <c r="M124" s="166">
        <f>F124/V124*60</f>
        <v>3144.7818884594176</v>
      </c>
      <c r="N124" s="167">
        <f>M124/L124</f>
        <v>285.88926258721978</v>
      </c>
      <c r="O124" s="169">
        <f>L124-I124</f>
        <v>0</v>
      </c>
      <c r="P124" s="170">
        <f>N124-K124</f>
        <v>-41.383464685507477</v>
      </c>
      <c r="Q124" s="171">
        <f>N124/K124</f>
        <v>0.8735505245720605</v>
      </c>
      <c r="R124" s="308">
        <f>Q140</f>
        <v>0.86697895738213482</v>
      </c>
      <c r="S124" s="172">
        <v>0.70833333333333337</v>
      </c>
      <c r="T124" s="173">
        <v>0.7292939814814815</v>
      </c>
      <c r="U124" s="174"/>
      <c r="V124" s="175">
        <v>30.183333333333309</v>
      </c>
      <c r="W124" s="173"/>
      <c r="X124" s="184"/>
      <c r="Y124" s="311"/>
      <c r="Z124" s="312"/>
      <c r="AA124" s="121">
        <f>M124-J124</f>
        <v>-455.21811154058241</v>
      </c>
      <c r="AB124" s="171">
        <f>M124/J124</f>
        <v>0.87355052457206039</v>
      </c>
      <c r="AC124" s="313">
        <f>AB140</f>
        <v>0.86697895738213471</v>
      </c>
    </row>
    <row r="125" spans="1:29" ht="15.75" customHeight="1">
      <c r="A125" s="317"/>
      <c r="B125" s="106" t="s">
        <v>116</v>
      </c>
      <c r="C125" s="298" t="s">
        <v>144</v>
      </c>
      <c r="D125" s="299"/>
      <c r="E125" s="107">
        <v>29.52</v>
      </c>
      <c r="F125" s="108">
        <v>2106</v>
      </c>
      <c r="G125" s="109">
        <f t="shared" si="32"/>
        <v>62169.120000000003</v>
      </c>
      <c r="H125" s="26"/>
      <c r="I125" s="110">
        <v>17</v>
      </c>
      <c r="J125" s="111">
        <v>3600</v>
      </c>
      <c r="K125" s="112">
        <f t="shared" si="24"/>
        <v>211.76470588235293</v>
      </c>
      <c r="L125" s="113">
        <v>17</v>
      </c>
      <c r="M125" s="111">
        <f>F125/V125*60</f>
        <v>3116.1528976572176</v>
      </c>
      <c r="N125" s="112">
        <f>M125/L125</f>
        <v>183.30311162689515</v>
      </c>
      <c r="O125" s="114">
        <f>L125-I125</f>
        <v>0</v>
      </c>
      <c r="P125" s="115">
        <f>N125-K125</f>
        <v>-28.461594255457783</v>
      </c>
      <c r="Q125" s="116">
        <f>N125/K125</f>
        <v>0.86559802712700495</v>
      </c>
      <c r="R125" s="309"/>
      <c r="S125" s="47">
        <v>0.73295138888888889</v>
      </c>
      <c r="T125" s="48">
        <v>0.76111111111111107</v>
      </c>
      <c r="U125" s="117">
        <v>5.2666666666666373</v>
      </c>
      <c r="V125" s="118">
        <v>40.54999999999994</v>
      </c>
      <c r="W125" s="119"/>
      <c r="X125" s="13"/>
      <c r="Y125" s="300"/>
      <c r="Z125" s="301"/>
      <c r="AA125" s="124">
        <f>M125-J125</f>
        <v>-483.84710234278236</v>
      </c>
      <c r="AB125" s="116">
        <f>M125/J125</f>
        <v>0.86559802712700495</v>
      </c>
      <c r="AC125" s="314"/>
    </row>
    <row r="126" spans="1:29" ht="15.75" customHeight="1">
      <c r="A126" s="317"/>
      <c r="B126" s="106" t="s">
        <v>116</v>
      </c>
      <c r="C126" s="298" t="s">
        <v>145</v>
      </c>
      <c r="D126" s="299"/>
      <c r="E126" s="107">
        <v>29.85</v>
      </c>
      <c r="F126" s="108">
        <v>2144</v>
      </c>
      <c r="G126" s="109">
        <f t="shared" si="32"/>
        <v>63998.400000000001</v>
      </c>
      <c r="H126" s="26"/>
      <c r="I126" s="110">
        <v>17</v>
      </c>
      <c r="J126" s="111">
        <v>3600</v>
      </c>
      <c r="K126" s="112">
        <f t="shared" si="24"/>
        <v>211.76470588235293</v>
      </c>
      <c r="L126" s="113">
        <v>17</v>
      </c>
      <c r="M126" s="111">
        <f>F126/V126*60</f>
        <v>3116.0274525635768</v>
      </c>
      <c r="N126" s="112">
        <f>M126/L126</f>
        <v>183.29573250373983</v>
      </c>
      <c r="O126" s="114">
        <f>L126-I126</f>
        <v>0</v>
      </c>
      <c r="P126" s="115">
        <f>N126-K126</f>
        <v>-28.4689733786131</v>
      </c>
      <c r="Q126" s="116">
        <f>N126/K126</f>
        <v>0.8655631812676603</v>
      </c>
      <c r="R126" s="309"/>
      <c r="S126" s="47">
        <v>0.76458333333333328</v>
      </c>
      <c r="T126" s="48">
        <v>0.79325231481481484</v>
      </c>
      <c r="U126" s="117">
        <v>4.9999999999999822</v>
      </c>
      <c r="V126" s="118">
        <v>41.283333333333445</v>
      </c>
      <c r="W126" s="119"/>
      <c r="X126" s="13"/>
      <c r="Y126" s="300"/>
      <c r="Z126" s="301"/>
      <c r="AA126" s="124">
        <f>M126-J126</f>
        <v>-483.97254743642316</v>
      </c>
      <c r="AB126" s="116">
        <f>M126/J126</f>
        <v>0.86556318126766019</v>
      </c>
      <c r="AC126" s="314"/>
    </row>
    <row r="127" spans="1:29" ht="15.75" customHeight="1">
      <c r="A127" s="317"/>
      <c r="B127" s="106" t="s">
        <v>118</v>
      </c>
      <c r="C127" s="298" t="s">
        <v>146</v>
      </c>
      <c r="D127" s="299"/>
      <c r="E127" s="107">
        <v>28.57</v>
      </c>
      <c r="F127" s="108">
        <v>2360</v>
      </c>
      <c r="G127" s="109">
        <f t="shared" si="32"/>
        <v>67425.2</v>
      </c>
      <c r="H127" s="26"/>
      <c r="I127" s="110">
        <v>12</v>
      </c>
      <c r="J127" s="111">
        <v>3600</v>
      </c>
      <c r="K127" s="112">
        <f t="shared" si="24"/>
        <v>300</v>
      </c>
      <c r="L127" s="113">
        <v>12</v>
      </c>
      <c r="M127" s="111">
        <f>F127/V127*60</f>
        <v>3107.5347476225284</v>
      </c>
      <c r="N127" s="112">
        <f>M127/L127</f>
        <v>258.96122896854405</v>
      </c>
      <c r="O127" s="114">
        <f>L127-I127</f>
        <v>0</v>
      </c>
      <c r="P127" s="115">
        <f>N127-K127</f>
        <v>-41.038771031455951</v>
      </c>
      <c r="Q127" s="116">
        <f>N127/K127</f>
        <v>0.86320409656181352</v>
      </c>
      <c r="R127" s="309"/>
      <c r="S127" s="47">
        <v>0.79682870370370373</v>
      </c>
      <c r="T127" s="48">
        <v>0.82847222222222228</v>
      </c>
      <c r="U127" s="117">
        <v>5.1500000000000057</v>
      </c>
      <c r="V127" s="118">
        <v>45.566666666666706</v>
      </c>
      <c r="W127" s="119"/>
      <c r="X127" s="123"/>
      <c r="Y127" s="300"/>
      <c r="Z127" s="301"/>
      <c r="AA127" s="124">
        <f>M127-J127</f>
        <v>-492.46525237747164</v>
      </c>
      <c r="AB127" s="116">
        <f>M127/J127</f>
        <v>0.86320409656181341</v>
      </c>
      <c r="AC127" s="314"/>
    </row>
    <row r="128" spans="1:29" ht="15.75" customHeight="1">
      <c r="A128" s="317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17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50"/>
      <c r="Y129" s="300"/>
      <c r="Z129" s="301"/>
      <c r="AA129" s="124"/>
      <c r="AB129" s="116"/>
      <c r="AC129" s="314"/>
    </row>
    <row r="130" spans="1:29" ht="15.75" customHeight="1">
      <c r="A130" s="317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17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17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34"/>
      <c r="X132" s="135"/>
      <c r="Y132" s="300"/>
      <c r="Z132" s="301"/>
      <c r="AA132" s="124"/>
      <c r="AB132" s="116"/>
      <c r="AC132" s="314"/>
    </row>
    <row r="133" spans="1:29" ht="15.75" customHeight="1">
      <c r="A133" s="317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34"/>
      <c r="X133" s="135"/>
      <c r="Y133" s="300"/>
      <c r="Z133" s="301"/>
      <c r="AA133" s="124"/>
      <c r="AB133" s="116"/>
      <c r="AC133" s="314"/>
    </row>
    <row r="134" spans="1:29" ht="15.75" customHeight="1">
      <c r="A134" s="317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17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17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17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17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33">AVERAGE(I124:I139)</f>
        <v>14.25</v>
      </c>
      <c r="J140" s="148">
        <f t="shared" si="33"/>
        <v>3600</v>
      </c>
      <c r="K140" s="149">
        <f t="shared" ref="K140" si="34">J140/I140</f>
        <v>252.63157894736841</v>
      </c>
      <c r="L140" s="147">
        <f t="shared" ref="L140:M140" si="35">AVERAGE(L124:L139)</f>
        <v>14.25</v>
      </c>
      <c r="M140" s="148">
        <f t="shared" si="35"/>
        <v>3121.124246575685</v>
      </c>
      <c r="N140" s="149">
        <f>M140/L140</f>
        <v>219.02626291759194</v>
      </c>
      <c r="O140" s="150">
        <f>L140-I140</f>
        <v>0</v>
      </c>
      <c r="P140" s="151">
        <f>N140-K140</f>
        <v>-33.605316029776475</v>
      </c>
      <c r="Q140" s="152">
        <f>N140/K140</f>
        <v>0.86697895738213482</v>
      </c>
      <c r="R140" s="310"/>
      <c r="S140" s="153">
        <f>S124</f>
        <v>0.70833333333333337</v>
      </c>
      <c r="T140" s="154">
        <f>INDEX(T124:T139,COUNTA(T124:T139))</f>
        <v>0.82847222222222228</v>
      </c>
      <c r="U140" s="155"/>
      <c r="V140" s="181"/>
      <c r="W140" s="182"/>
      <c r="X140" s="149"/>
      <c r="Y140" s="296"/>
      <c r="Z140" s="297"/>
      <c r="AA140" s="183">
        <f>M140-J140</f>
        <v>-478.87575342431501</v>
      </c>
      <c r="AB140" s="152">
        <f>M140/J140</f>
        <v>0.86697895738213471</v>
      </c>
      <c r="AC140" s="315"/>
    </row>
    <row r="141" spans="1:29" ht="15.75" customHeight="1">
      <c r="A141" s="302" t="s">
        <v>147</v>
      </c>
      <c r="B141" s="120" t="s">
        <v>118</v>
      </c>
      <c r="C141" s="306" t="s">
        <v>150</v>
      </c>
      <c r="D141" s="307"/>
      <c r="E141" s="162">
        <v>17.89</v>
      </c>
      <c r="F141" s="103">
        <v>5738</v>
      </c>
      <c r="G141" s="163">
        <f t="shared" ref="G141:G143" si="36">E141*F141</f>
        <v>102652.82</v>
      </c>
      <c r="H141" s="164"/>
      <c r="I141" s="165">
        <v>4</v>
      </c>
      <c r="J141" s="166">
        <v>3300</v>
      </c>
      <c r="K141" s="167">
        <f>J141/I141</f>
        <v>825</v>
      </c>
      <c r="L141" s="168">
        <v>4</v>
      </c>
      <c r="M141" s="166">
        <f>F141/V141*60</f>
        <v>2941.3071337035476</v>
      </c>
      <c r="N141" s="167">
        <f>M141/L141</f>
        <v>735.3267834258869</v>
      </c>
      <c r="O141" s="169">
        <f>L141-I141</f>
        <v>0</v>
      </c>
      <c r="P141" s="170">
        <f>N141-K141</f>
        <v>-89.673216574113098</v>
      </c>
      <c r="Q141" s="171">
        <f>N141/K141</f>
        <v>0.89130519203137804</v>
      </c>
      <c r="R141" s="308">
        <f>Q157</f>
        <v>0.88924991383713359</v>
      </c>
      <c r="S141" s="172">
        <v>0.70833333333333337</v>
      </c>
      <c r="T141" s="173">
        <v>0.78961805555555553</v>
      </c>
      <c r="U141" s="174"/>
      <c r="V141" s="175">
        <v>117.04999999999991</v>
      </c>
      <c r="W141" s="176"/>
      <c r="X141" s="177"/>
      <c r="Y141" s="311"/>
      <c r="Z141" s="312"/>
      <c r="AA141" s="121">
        <f>M141-J141</f>
        <v>-358.69286629645239</v>
      </c>
      <c r="AB141" s="171">
        <f>M141/J141</f>
        <v>0.89130519203137804</v>
      </c>
      <c r="AC141" s="313">
        <f>AB157</f>
        <v>0.88924991383713359</v>
      </c>
    </row>
    <row r="142" spans="1:29" ht="15.75" customHeight="1">
      <c r="A142" s="303"/>
      <c r="B142" s="106" t="s">
        <v>118</v>
      </c>
      <c r="C142" s="298" t="s">
        <v>153</v>
      </c>
      <c r="D142" s="299"/>
      <c r="E142" s="107">
        <v>22.28</v>
      </c>
      <c r="F142" s="108">
        <v>1966</v>
      </c>
      <c r="G142" s="109">
        <f t="shared" si="36"/>
        <v>43802.48</v>
      </c>
      <c r="H142" s="26"/>
      <c r="I142" s="110">
        <v>5</v>
      </c>
      <c r="J142" s="111">
        <v>3300</v>
      </c>
      <c r="K142" s="112">
        <f t="shared" ref="K142:K143" si="37">J142/I142</f>
        <v>660</v>
      </c>
      <c r="L142" s="113">
        <v>5</v>
      </c>
      <c r="M142" s="111">
        <f>F142/V142*60</f>
        <v>2941.6458852867804</v>
      </c>
      <c r="N142" s="112">
        <f>M142/L142</f>
        <v>588.32917705735611</v>
      </c>
      <c r="O142" s="114">
        <f>L142-I142</f>
        <v>0</v>
      </c>
      <c r="P142" s="115">
        <f>N142-K142</f>
        <v>-71.670822942643895</v>
      </c>
      <c r="Q142" s="116">
        <f>N142/K142</f>
        <v>0.89140784402629714</v>
      </c>
      <c r="R142" s="309"/>
      <c r="S142" s="47">
        <v>0.79305555555555551</v>
      </c>
      <c r="T142" s="48">
        <v>0.82090277777777776</v>
      </c>
      <c r="U142" s="117">
        <v>4.9499999999999744</v>
      </c>
      <c r="V142" s="118">
        <v>40.100000000000037</v>
      </c>
      <c r="W142" s="119"/>
      <c r="X142" s="123"/>
      <c r="Y142" s="300"/>
      <c r="Z142" s="301"/>
      <c r="AA142" s="124">
        <f>M142-J142</f>
        <v>-358.35411471321959</v>
      </c>
      <c r="AB142" s="116">
        <f>M142/J142</f>
        <v>0.89140784402629714</v>
      </c>
      <c r="AC142" s="314"/>
    </row>
    <row r="143" spans="1:29" ht="15.75" customHeight="1">
      <c r="A143" s="303"/>
      <c r="B143" s="106" t="s">
        <v>118</v>
      </c>
      <c r="C143" s="298" t="s">
        <v>149</v>
      </c>
      <c r="D143" s="299"/>
      <c r="E143" s="107">
        <v>24.54</v>
      </c>
      <c r="F143" s="108">
        <v>3565</v>
      </c>
      <c r="G143" s="109">
        <f t="shared" si="36"/>
        <v>87485.099999999991</v>
      </c>
      <c r="H143" s="26"/>
      <c r="I143" s="110">
        <v>4</v>
      </c>
      <c r="J143" s="111">
        <v>3000</v>
      </c>
      <c r="K143" s="112">
        <f t="shared" si="37"/>
        <v>750</v>
      </c>
      <c r="L143" s="113">
        <v>4</v>
      </c>
      <c r="M143" s="111">
        <f>F143/V143*60</f>
        <v>2653.8461538461547</v>
      </c>
      <c r="N143" s="112">
        <f>M143/L143</f>
        <v>663.46153846153868</v>
      </c>
      <c r="O143" s="114">
        <f>L143-I143</f>
        <v>0</v>
      </c>
      <c r="P143" s="115">
        <f>N143-K143</f>
        <v>-86.53846153846132</v>
      </c>
      <c r="Q143" s="116">
        <f>N143/K143</f>
        <v>0.88461538461538491</v>
      </c>
      <c r="R143" s="309"/>
      <c r="S143" s="47">
        <v>0.82458333333333333</v>
      </c>
      <c r="T143" s="48">
        <v>0.88055555555555554</v>
      </c>
      <c r="U143" s="117">
        <v>5.3000000000000291</v>
      </c>
      <c r="V143" s="118">
        <v>80.599999999999966</v>
      </c>
      <c r="W143" s="119"/>
      <c r="X143" s="123"/>
      <c r="Y143" s="300"/>
      <c r="Z143" s="301"/>
      <c r="AA143" s="124">
        <f>M143-J143</f>
        <v>-346.15384615384528</v>
      </c>
      <c r="AB143" s="116">
        <f>M143/J143</f>
        <v>0.88461538461538491</v>
      </c>
      <c r="AC143" s="314"/>
    </row>
    <row r="144" spans="1:29" ht="15.75" customHeight="1">
      <c r="A144" s="303"/>
      <c r="B144" s="106"/>
      <c r="C144" s="298"/>
      <c r="D144" s="299"/>
      <c r="E144" s="107"/>
      <c r="F144" s="108"/>
      <c r="G144" s="109"/>
      <c r="H144" s="26"/>
      <c r="I144" s="110"/>
      <c r="J144" s="111"/>
      <c r="K144" s="112"/>
      <c r="L144" s="113"/>
      <c r="M144" s="111"/>
      <c r="N144" s="112"/>
      <c r="O144" s="114"/>
      <c r="P144" s="115"/>
      <c r="Q144" s="116"/>
      <c r="R144" s="309"/>
      <c r="S144" s="47"/>
      <c r="T144" s="48"/>
      <c r="U144" s="117"/>
      <c r="V144" s="118"/>
      <c r="W144" s="119"/>
      <c r="X144" s="123"/>
      <c r="Y144" s="300"/>
      <c r="Z144" s="301"/>
      <c r="AA144" s="124"/>
      <c r="AB144" s="116"/>
      <c r="AC144" s="314"/>
    </row>
    <row r="145" spans="1:29" ht="15.75" customHeight="1">
      <c r="A145" s="304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04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04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04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04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04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04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19"/>
      <c r="X151" s="123"/>
      <c r="Y151" s="300"/>
      <c r="Z151" s="301"/>
      <c r="AA151" s="124"/>
      <c r="AB151" s="116"/>
      <c r="AC151" s="314"/>
    </row>
    <row r="152" spans="1:29" ht="15.75" customHeight="1">
      <c r="A152" s="304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19"/>
      <c r="X152" s="123"/>
      <c r="Y152" s="300"/>
      <c r="Z152" s="301"/>
      <c r="AA152" s="124"/>
      <c r="AB152" s="116"/>
      <c r="AC152" s="314"/>
    </row>
    <row r="153" spans="1:29" ht="15.75" customHeight="1">
      <c r="A153" s="304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19"/>
      <c r="X153" s="123"/>
      <c r="Y153" s="300"/>
      <c r="Z153" s="301"/>
      <c r="AA153" s="124"/>
      <c r="AB153" s="116"/>
      <c r="AC153" s="314"/>
    </row>
    <row r="154" spans="1:29" ht="15.75" customHeight="1">
      <c r="A154" s="304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19"/>
      <c r="X154" s="123"/>
      <c r="Y154" s="300"/>
      <c r="Z154" s="301"/>
      <c r="AA154" s="124"/>
      <c r="AB154" s="116"/>
      <c r="AC154" s="314"/>
    </row>
    <row r="155" spans="1:29" ht="15.75" customHeight="1">
      <c r="A155" s="304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19"/>
      <c r="X155" s="123"/>
      <c r="Y155" s="300"/>
      <c r="Z155" s="301"/>
      <c r="AA155" s="124"/>
      <c r="AB155" s="116"/>
      <c r="AC155" s="314"/>
    </row>
    <row r="156" spans="1:29" ht="15.75" customHeight="1">
      <c r="A156" s="304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05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38">AVERAGE(I141:I156)</f>
        <v>4.333333333333333</v>
      </c>
      <c r="J157" s="148">
        <f t="shared" si="38"/>
        <v>3200</v>
      </c>
      <c r="K157" s="149">
        <f t="shared" ref="K157" si="39">J157/I157</f>
        <v>738.46153846153857</v>
      </c>
      <c r="L157" s="147">
        <f t="shared" ref="L157:M157" si="40">AVERAGE(L141:L156)</f>
        <v>4.333333333333333</v>
      </c>
      <c r="M157" s="148">
        <f t="shared" si="40"/>
        <v>2845.5997242788276</v>
      </c>
      <c r="N157" s="149">
        <f>M157/L157</f>
        <v>656.67685944896027</v>
      </c>
      <c r="O157" s="150">
        <f>L157-I157</f>
        <v>0</v>
      </c>
      <c r="P157" s="151">
        <f>N157-K157</f>
        <v>-81.784679012578295</v>
      </c>
      <c r="Q157" s="152">
        <f>N157/K157</f>
        <v>0.88924991383713359</v>
      </c>
      <c r="R157" s="310"/>
      <c r="S157" s="153">
        <f>S141</f>
        <v>0.70833333333333337</v>
      </c>
      <c r="T157" s="154">
        <f>INDEX(T141:T156,COUNTA(T141:T156))</f>
        <v>0.88055555555555554</v>
      </c>
      <c r="U157" s="155"/>
      <c r="V157" s="181"/>
      <c r="W157" s="105"/>
      <c r="X157" s="75"/>
      <c r="Y157" s="296"/>
      <c r="Z157" s="297"/>
      <c r="AA157" s="183">
        <f>M157-J157</f>
        <v>-354.40027572117242</v>
      </c>
      <c r="AB157" s="152">
        <f>M157/J157</f>
        <v>0.88924991383713359</v>
      </c>
      <c r="AC157" s="315"/>
    </row>
    <row r="158" spans="1:29" ht="15.75" customHeight="1">
      <c r="A158" s="316" t="s">
        <v>151</v>
      </c>
      <c r="B158" s="120" t="s">
        <v>118</v>
      </c>
      <c r="C158" s="306" t="s">
        <v>152</v>
      </c>
      <c r="D158" s="307"/>
      <c r="E158" s="162">
        <v>16.7</v>
      </c>
      <c r="F158" s="103">
        <v>2449</v>
      </c>
      <c r="G158" s="163">
        <f t="shared" ref="G158:G160" si="41">E158*F158</f>
        <v>40898.299999999996</v>
      </c>
      <c r="H158" s="164"/>
      <c r="I158" s="165">
        <v>3</v>
      </c>
      <c r="J158" s="166">
        <v>3300</v>
      </c>
      <c r="K158" s="167">
        <f>J158/I158</f>
        <v>1100</v>
      </c>
      <c r="L158" s="168">
        <v>3</v>
      </c>
      <c r="M158" s="166">
        <f>F158/V158*60</f>
        <v>2945.6732375542924</v>
      </c>
      <c r="N158" s="167">
        <f>M158/L158</f>
        <v>981.89107918476418</v>
      </c>
      <c r="O158" s="169">
        <f>L158-I158</f>
        <v>0</v>
      </c>
      <c r="P158" s="170">
        <f>N158-K158</f>
        <v>-118.10892081523582</v>
      </c>
      <c r="Q158" s="171">
        <f>N158/K158</f>
        <v>0.89262825380433108</v>
      </c>
      <c r="R158" s="308">
        <f>Q174</f>
        <v>0.89225444540304411</v>
      </c>
      <c r="S158" s="172">
        <v>0.70841435185185186</v>
      </c>
      <c r="T158" s="173">
        <v>0.74305555555555558</v>
      </c>
      <c r="U158" s="174"/>
      <c r="V158" s="175">
        <v>49.883333333333354</v>
      </c>
      <c r="W158" s="176"/>
      <c r="X158" s="177"/>
      <c r="Y158" s="311"/>
      <c r="Z158" s="312"/>
      <c r="AA158" s="121">
        <f>M158-J158</f>
        <v>-354.32676244570757</v>
      </c>
      <c r="AB158" s="171">
        <f>M158/J158</f>
        <v>0.89262825380433108</v>
      </c>
      <c r="AC158" s="313">
        <f>AB174</f>
        <v>0.89225444540304411</v>
      </c>
    </row>
    <row r="159" spans="1:29" ht="15.75" customHeight="1">
      <c r="A159" s="317"/>
      <c r="B159" s="106" t="s">
        <v>118</v>
      </c>
      <c r="C159" s="298" t="s">
        <v>154</v>
      </c>
      <c r="D159" s="299"/>
      <c r="E159" s="107">
        <v>18.18</v>
      </c>
      <c r="F159" s="108">
        <v>1104</v>
      </c>
      <c r="G159" s="109">
        <f t="shared" si="41"/>
        <v>20070.72</v>
      </c>
      <c r="H159" s="26"/>
      <c r="I159" s="110">
        <v>4</v>
      </c>
      <c r="J159" s="111">
        <v>3300</v>
      </c>
      <c r="K159" s="112">
        <f t="shared" ref="K159:K197" si="42">J159/I159</f>
        <v>825</v>
      </c>
      <c r="L159" s="113">
        <v>4</v>
      </c>
      <c r="M159" s="111">
        <f>F159/V159*60</f>
        <v>2946.1823573016982</v>
      </c>
      <c r="N159" s="112">
        <f>M159/L159</f>
        <v>736.54558932542454</v>
      </c>
      <c r="O159" s="114">
        <f>L159-I159</f>
        <v>0</v>
      </c>
      <c r="P159" s="115">
        <f>N159-K159</f>
        <v>-88.454410674575456</v>
      </c>
      <c r="Q159" s="116">
        <f>N159/K159</f>
        <v>0.89278253251566608</v>
      </c>
      <c r="R159" s="309"/>
      <c r="S159" s="47">
        <v>0.74652777777777779</v>
      </c>
      <c r="T159" s="48">
        <v>0.76214120370370375</v>
      </c>
      <c r="U159" s="117">
        <v>4.9999999999999822</v>
      </c>
      <c r="V159" s="118">
        <v>22.483333333333384</v>
      </c>
      <c r="W159" s="119"/>
      <c r="X159" s="123"/>
      <c r="Y159" s="300"/>
      <c r="Z159" s="301"/>
      <c r="AA159" s="124">
        <f>M159-J159</f>
        <v>-353.81764269830182</v>
      </c>
      <c r="AB159" s="116">
        <f>M159/J159</f>
        <v>0.89278253251566608</v>
      </c>
      <c r="AC159" s="314"/>
    </row>
    <row r="160" spans="1:29" ht="15.75" customHeight="1">
      <c r="A160" s="317"/>
      <c r="B160" s="106" t="s">
        <v>118</v>
      </c>
      <c r="C160" s="298" t="s">
        <v>155</v>
      </c>
      <c r="D160" s="299"/>
      <c r="E160" s="107">
        <v>16.66</v>
      </c>
      <c r="F160" s="108">
        <v>8978</v>
      </c>
      <c r="G160" s="109">
        <f t="shared" si="41"/>
        <v>149573.48000000001</v>
      </c>
      <c r="H160" s="26"/>
      <c r="I160" s="110">
        <v>4</v>
      </c>
      <c r="J160" s="111">
        <v>3300</v>
      </c>
      <c r="K160" s="112">
        <f t="shared" si="42"/>
        <v>825</v>
      </c>
      <c r="L160" s="113">
        <v>4</v>
      </c>
      <c r="M160" s="111">
        <f>F160/V160*60</f>
        <v>2941.4634146341455</v>
      </c>
      <c r="N160" s="112">
        <f>M160/L160</f>
        <v>735.36585365853637</v>
      </c>
      <c r="O160" s="114">
        <f>L160-I160</f>
        <v>0</v>
      </c>
      <c r="P160" s="115">
        <f>N160-K160</f>
        <v>-89.634146341463634</v>
      </c>
      <c r="Q160" s="116">
        <f>N160/K160</f>
        <v>0.89135254988913504</v>
      </c>
      <c r="R160" s="309"/>
      <c r="S160" s="47">
        <v>0.76527777777777772</v>
      </c>
      <c r="T160" s="48">
        <v>0.89245370370370369</v>
      </c>
      <c r="U160" s="117">
        <v>4.5166666666665201</v>
      </c>
      <c r="V160" s="118">
        <v>183.13333333333338</v>
      </c>
      <c r="W160" s="119"/>
      <c r="X160" s="123"/>
      <c r="Y160" s="300"/>
      <c r="Z160" s="301"/>
      <c r="AA160" s="124">
        <f>M160-J160</f>
        <v>-358.53658536585453</v>
      </c>
      <c r="AB160" s="116">
        <f>M160/J160</f>
        <v>0.89135254988913504</v>
      </c>
      <c r="AC160" s="314"/>
    </row>
    <row r="161" spans="1:29" ht="15.75" customHeight="1">
      <c r="A161" s="317"/>
      <c r="B161" s="106"/>
      <c r="C161" s="298"/>
      <c r="D161" s="299"/>
      <c r="E161" s="107"/>
      <c r="F161" s="108"/>
      <c r="G161" s="109"/>
      <c r="H161" s="26"/>
      <c r="I161" s="110"/>
      <c r="J161" s="111"/>
      <c r="K161" s="112"/>
      <c r="L161" s="113"/>
      <c r="M161" s="111"/>
      <c r="N161" s="112"/>
      <c r="O161" s="114"/>
      <c r="P161" s="115"/>
      <c r="Q161" s="116"/>
      <c r="R161" s="309"/>
      <c r="S161" s="47"/>
      <c r="T161" s="48"/>
      <c r="U161" s="117"/>
      <c r="V161" s="118"/>
      <c r="W161" s="119"/>
      <c r="X161" s="123"/>
      <c r="Y161" s="300"/>
      <c r="Z161" s="301"/>
      <c r="AA161" s="124"/>
      <c r="AB161" s="116"/>
      <c r="AC161" s="314"/>
    </row>
    <row r="162" spans="1:29" ht="15.75" customHeight="1">
      <c r="A162" s="317"/>
      <c r="B162" s="106"/>
      <c r="C162" s="298"/>
      <c r="D162" s="299"/>
      <c r="E162" s="107"/>
      <c r="F162" s="108"/>
      <c r="G162" s="109"/>
      <c r="H162" s="13"/>
      <c r="I162" s="110"/>
      <c r="J162" s="111"/>
      <c r="K162" s="112"/>
      <c r="L162" s="126"/>
      <c r="M162" s="111"/>
      <c r="N162" s="112"/>
      <c r="O162" s="114"/>
      <c r="P162" s="115"/>
      <c r="Q162" s="116"/>
      <c r="R162" s="309"/>
      <c r="S162" s="47"/>
      <c r="T162" s="48"/>
      <c r="U162" s="117"/>
      <c r="V162" s="118"/>
      <c r="W162" s="119"/>
      <c r="X162" s="123"/>
      <c r="Y162" s="300"/>
      <c r="Z162" s="301"/>
      <c r="AA162" s="124"/>
      <c r="AB162" s="116"/>
      <c r="AC162" s="314"/>
    </row>
    <row r="163" spans="1:29" ht="15.75" customHeight="1">
      <c r="A163" s="317"/>
      <c r="B163" s="106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123"/>
      <c r="Y163" s="300"/>
      <c r="Z163" s="301"/>
      <c r="AA163" s="124"/>
      <c r="AB163" s="116"/>
      <c r="AC163" s="314"/>
    </row>
    <row r="164" spans="1:29" ht="15.75" customHeight="1">
      <c r="A164" s="317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24"/>
      <c r="AB164" s="116"/>
      <c r="AC164" s="314"/>
    </row>
    <row r="165" spans="1:29" ht="15.75" customHeight="1">
      <c r="A165" s="317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24"/>
      <c r="AB165" s="116"/>
      <c r="AC165" s="314"/>
    </row>
    <row r="166" spans="1:29" ht="15.75" customHeight="1">
      <c r="A166" s="317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19"/>
      <c r="X166" s="123"/>
      <c r="Y166" s="300"/>
      <c r="Z166" s="301"/>
      <c r="AA166" s="124"/>
      <c r="AB166" s="116"/>
      <c r="AC166" s="314"/>
    </row>
    <row r="167" spans="1:29" ht="15.75" customHeight="1">
      <c r="A167" s="317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19"/>
      <c r="X167" s="123"/>
      <c r="Y167" s="300"/>
      <c r="Z167" s="301"/>
      <c r="AA167" s="124"/>
      <c r="AB167" s="116"/>
      <c r="AC167" s="314"/>
    </row>
    <row r="168" spans="1:29" ht="15.75" customHeight="1">
      <c r="A168" s="317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24"/>
      <c r="AB168" s="116"/>
      <c r="AC168" s="314"/>
    </row>
    <row r="169" spans="1:29" ht="15.75" customHeight="1">
      <c r="A169" s="317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24"/>
      <c r="AB169" s="116"/>
      <c r="AC169" s="314"/>
    </row>
    <row r="170" spans="1:29" ht="15.75" customHeight="1">
      <c r="A170" s="317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24"/>
      <c r="AB170" s="116"/>
      <c r="AC170" s="314"/>
    </row>
    <row r="171" spans="1:29" ht="15.75" customHeight="1">
      <c r="A171" s="317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34"/>
      <c r="X171" s="135"/>
      <c r="Y171" s="300"/>
      <c r="Z171" s="301"/>
      <c r="AA171" s="124"/>
      <c r="AB171" s="116"/>
      <c r="AC171" s="314"/>
    </row>
    <row r="172" spans="1:29" ht="15.75" customHeight="1">
      <c r="A172" s="317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24"/>
      <c r="AB172" s="116"/>
      <c r="AC172" s="314"/>
    </row>
    <row r="173" spans="1:29" ht="15.75" customHeight="1">
      <c r="A173" s="317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0"/>
      <c r="AB173" s="133"/>
      <c r="AC173" s="314"/>
    </row>
    <row r="174" spans="1:29" ht="15.75" customHeight="1" thickBot="1">
      <c r="A174" s="318"/>
      <c r="B174" s="144" t="s">
        <v>124</v>
      </c>
      <c r="C174" s="295"/>
      <c r="D174" s="295"/>
      <c r="E174" s="145"/>
      <c r="F174" s="105"/>
      <c r="G174" s="146"/>
      <c r="H174" s="75"/>
      <c r="I174" s="147">
        <f t="shared" ref="I174:J174" si="43">AVERAGE(I158:I173)</f>
        <v>3.6666666666666665</v>
      </c>
      <c r="J174" s="148">
        <f t="shared" si="43"/>
        <v>3300</v>
      </c>
      <c r="K174" s="149">
        <f t="shared" ref="K174" si="44">J174/I174</f>
        <v>900</v>
      </c>
      <c r="L174" s="147">
        <f t="shared" ref="L174:M174" si="45">AVERAGE(L158:L173)</f>
        <v>3.6666666666666665</v>
      </c>
      <c r="M174" s="148">
        <f t="shared" si="45"/>
        <v>2944.4396698300457</v>
      </c>
      <c r="N174" s="149">
        <f>M174/L174</f>
        <v>803.02900086273974</v>
      </c>
      <c r="O174" s="150">
        <f>L174-I174</f>
        <v>0</v>
      </c>
      <c r="P174" s="151">
        <f>N174-K174</f>
        <v>-96.970999137260264</v>
      </c>
      <c r="Q174" s="152">
        <f>N174/K174</f>
        <v>0.89225444540304411</v>
      </c>
      <c r="R174" s="310"/>
      <c r="S174" s="153">
        <f>S158</f>
        <v>0.70841435185185186</v>
      </c>
      <c r="T174" s="154">
        <f>INDEX(T158:T173,COUNTA(T158:T173))</f>
        <v>0.89245370370370369</v>
      </c>
      <c r="U174" s="155"/>
      <c r="V174" s="181"/>
      <c r="W174" s="105"/>
      <c r="X174" s="75"/>
      <c r="Y174" s="296"/>
      <c r="Z174" s="297"/>
      <c r="AA174" s="183">
        <f>M174-J174</f>
        <v>-355.56033016995434</v>
      </c>
      <c r="AB174" s="152">
        <f>M174/J174</f>
        <v>0.89225444540304411</v>
      </c>
      <c r="AC174" s="315"/>
    </row>
    <row r="175" spans="1:29" ht="15.75" customHeight="1">
      <c r="A175" s="302" t="s">
        <v>156</v>
      </c>
      <c r="B175" s="120" t="s">
        <v>118</v>
      </c>
      <c r="C175" s="306" t="s">
        <v>157</v>
      </c>
      <c r="D175" s="307"/>
      <c r="E175" s="162">
        <v>14.03</v>
      </c>
      <c r="F175" s="103">
        <v>1510</v>
      </c>
      <c r="G175" s="163">
        <f t="shared" ref="G175:G178" si="46">E175*F175</f>
        <v>21185.3</v>
      </c>
      <c r="H175" s="164">
        <v>2</v>
      </c>
      <c r="I175" s="165">
        <v>3</v>
      </c>
      <c r="J175" s="166">
        <v>3000</v>
      </c>
      <c r="K175" s="167">
        <f>J175/I175</f>
        <v>1000</v>
      </c>
      <c r="L175" s="168">
        <v>3</v>
      </c>
      <c r="M175" s="166">
        <f>F175/V175*60</f>
        <v>2680.4733727810644</v>
      </c>
      <c r="N175" s="167">
        <f>M175/L175</f>
        <v>893.49112426035481</v>
      </c>
      <c r="O175" s="169">
        <f>L175-I175</f>
        <v>0</v>
      </c>
      <c r="P175" s="170">
        <f>N175-K175</f>
        <v>-106.50887573964519</v>
      </c>
      <c r="Q175" s="171">
        <f>N175/K175</f>
        <v>0.89349112426035482</v>
      </c>
      <c r="R175" s="308">
        <f>Q191</f>
        <v>0.88489553698168122</v>
      </c>
      <c r="S175" s="172">
        <v>0.70847222222222217</v>
      </c>
      <c r="T175" s="173">
        <v>0.7319444444444444</v>
      </c>
      <c r="U175" s="174"/>
      <c r="V175" s="175">
        <v>33.800000000000011</v>
      </c>
      <c r="W175" s="176"/>
      <c r="X175" s="177"/>
      <c r="Y175" s="311"/>
      <c r="Z175" s="312"/>
      <c r="AA175" s="121">
        <f>M175-J175</f>
        <v>-319.52662721893557</v>
      </c>
      <c r="AB175" s="171">
        <f>M175/J175</f>
        <v>0.89349112426035482</v>
      </c>
      <c r="AC175" s="313">
        <f>AB191</f>
        <v>0.88489553698168133</v>
      </c>
    </row>
    <row r="176" spans="1:29" ht="15.75" customHeight="1">
      <c r="A176" s="303"/>
      <c r="B176" s="106" t="s">
        <v>118</v>
      </c>
      <c r="C176" s="298" t="s">
        <v>158</v>
      </c>
      <c r="D176" s="299"/>
      <c r="E176" s="107">
        <v>18.18</v>
      </c>
      <c r="F176" s="108">
        <v>2139</v>
      </c>
      <c r="G176" s="109">
        <f t="shared" si="46"/>
        <v>38887.019999999997</v>
      </c>
      <c r="H176" s="26"/>
      <c r="I176" s="110">
        <v>4</v>
      </c>
      <c r="J176" s="111">
        <v>3000</v>
      </c>
      <c r="K176" s="112">
        <f t="shared" si="42"/>
        <v>750</v>
      </c>
      <c r="L176" s="113">
        <v>4</v>
      </c>
      <c r="M176" s="111">
        <f>F176/V176*60</f>
        <v>2676.5380604796674</v>
      </c>
      <c r="N176" s="112">
        <f>M176/L176</f>
        <v>669.13451511991684</v>
      </c>
      <c r="O176" s="114">
        <f>L176-I176</f>
        <v>0</v>
      </c>
      <c r="P176" s="115">
        <f>N176-K176</f>
        <v>-80.865484880083159</v>
      </c>
      <c r="Q176" s="116">
        <f>N176/K176</f>
        <v>0.89217935349322242</v>
      </c>
      <c r="R176" s="309"/>
      <c r="S176" s="47">
        <v>0.74239583333333337</v>
      </c>
      <c r="T176" s="48">
        <v>0.77569444444444446</v>
      </c>
      <c r="U176" s="117">
        <v>15.050000000000114</v>
      </c>
      <c r="V176" s="118">
        <v>47.949999999999982</v>
      </c>
      <c r="W176" s="119"/>
      <c r="X176" s="123"/>
      <c r="Y176" s="300"/>
      <c r="Z176" s="301"/>
      <c r="AA176" s="124">
        <f>M176-J176</f>
        <v>-323.46193952033263</v>
      </c>
      <c r="AB176" s="116">
        <f>M176/J176</f>
        <v>0.89217935349322242</v>
      </c>
      <c r="AC176" s="314"/>
    </row>
    <row r="177" spans="1:29" ht="15.75" customHeight="1">
      <c r="A177" s="303"/>
      <c r="B177" s="106" t="s">
        <v>118</v>
      </c>
      <c r="C177" s="298" t="s">
        <v>159</v>
      </c>
      <c r="D177" s="299"/>
      <c r="E177" s="107">
        <v>14.28</v>
      </c>
      <c r="F177" s="108">
        <v>5829</v>
      </c>
      <c r="G177" s="109">
        <f t="shared" si="46"/>
        <v>83238.12</v>
      </c>
      <c r="H177" s="26">
        <v>2</v>
      </c>
      <c r="I177" s="110">
        <v>3</v>
      </c>
      <c r="J177" s="111">
        <v>3600</v>
      </c>
      <c r="K177" s="112">
        <f t="shared" si="42"/>
        <v>1200</v>
      </c>
      <c r="L177" s="113">
        <v>3</v>
      </c>
      <c r="M177" s="111">
        <f>F177/V177*60</f>
        <v>3112.9506008010685</v>
      </c>
      <c r="N177" s="112">
        <f>M177/L177</f>
        <v>1037.6502002670229</v>
      </c>
      <c r="O177" s="114">
        <f>L177-I177</f>
        <v>0</v>
      </c>
      <c r="P177" s="115">
        <f>N177-K177</f>
        <v>-162.34979973297709</v>
      </c>
      <c r="Q177" s="116">
        <f>N177/K177</f>
        <v>0.86470850022251911</v>
      </c>
      <c r="R177" s="309"/>
      <c r="S177" s="47">
        <v>0.78611111111111109</v>
      </c>
      <c r="T177" s="48">
        <v>0.86413194444444441</v>
      </c>
      <c r="U177" s="117">
        <v>14.999999999999947</v>
      </c>
      <c r="V177" s="118">
        <v>112.34999999999998</v>
      </c>
      <c r="W177" s="119">
        <v>0.86413194444444441</v>
      </c>
      <c r="X177" s="123">
        <v>0.91700231481481487</v>
      </c>
      <c r="Y177" s="300"/>
      <c r="Z177" s="301"/>
      <c r="AA177" s="124">
        <f>M177-J177</f>
        <v>-487.0493991989315</v>
      </c>
      <c r="AB177" s="116">
        <f>M177/J177</f>
        <v>0.86470850022251899</v>
      </c>
      <c r="AC177" s="314"/>
    </row>
    <row r="178" spans="1:29" ht="15.75" customHeight="1">
      <c r="A178" s="303"/>
      <c r="B178" s="106" t="s">
        <v>118</v>
      </c>
      <c r="C178" s="298" t="s">
        <v>157</v>
      </c>
      <c r="D178" s="299"/>
      <c r="E178" s="107">
        <v>14.03</v>
      </c>
      <c r="F178" s="108">
        <v>7169</v>
      </c>
      <c r="G178" s="109">
        <f t="shared" si="46"/>
        <v>100581.06999999999</v>
      </c>
      <c r="H178" s="26"/>
      <c r="I178" s="110">
        <v>3</v>
      </c>
      <c r="J178" s="111">
        <v>3000</v>
      </c>
      <c r="K178" s="112">
        <f t="shared" si="42"/>
        <v>1000</v>
      </c>
      <c r="L178" s="113">
        <v>3</v>
      </c>
      <c r="M178" s="111">
        <f>F178/V178*60</f>
        <v>2679.7217319073839</v>
      </c>
      <c r="N178" s="112">
        <f>M178/L178</f>
        <v>893.24057730246125</v>
      </c>
      <c r="O178" s="114">
        <f>L178-I178</f>
        <v>0</v>
      </c>
      <c r="P178" s="115">
        <f>N178-K178</f>
        <v>-106.75942269753875</v>
      </c>
      <c r="Q178" s="116">
        <f>N178/K178</f>
        <v>0.8932405773024612</v>
      </c>
      <c r="R178" s="309"/>
      <c r="S178" s="47">
        <v>0.91700231481481487</v>
      </c>
      <c r="T178" s="48">
        <v>1.0284722222222222</v>
      </c>
      <c r="U178" s="117">
        <v>76.133333333333454</v>
      </c>
      <c r="V178" s="118">
        <v>160.51666666666659</v>
      </c>
      <c r="W178" s="119"/>
      <c r="X178" s="123"/>
      <c r="Y178" s="300"/>
      <c r="Z178" s="301"/>
      <c r="AA178" s="124">
        <f>M178-J178</f>
        <v>-320.27826809261614</v>
      </c>
      <c r="AB178" s="116">
        <f>M178/J178</f>
        <v>0.89324057730246131</v>
      </c>
      <c r="AC178" s="314"/>
    </row>
    <row r="179" spans="1:29" ht="15.75" customHeight="1">
      <c r="A179" s="304"/>
      <c r="B179" s="106"/>
      <c r="C179" s="298"/>
      <c r="D179" s="299"/>
      <c r="E179" s="107"/>
      <c r="F179" s="108"/>
      <c r="G179" s="109"/>
      <c r="H179" s="13"/>
      <c r="I179" s="110"/>
      <c r="J179" s="111"/>
      <c r="K179" s="112"/>
      <c r="L179" s="126"/>
      <c r="M179" s="111"/>
      <c r="N179" s="112"/>
      <c r="O179" s="114"/>
      <c r="P179" s="115"/>
      <c r="Q179" s="116"/>
      <c r="R179" s="309"/>
      <c r="S179" s="47"/>
      <c r="T179" s="48"/>
      <c r="U179" s="117"/>
      <c r="V179" s="118"/>
      <c r="W179" s="119"/>
      <c r="X179" s="123"/>
      <c r="Y179" s="300"/>
      <c r="Z179" s="301"/>
      <c r="AA179" s="124"/>
      <c r="AB179" s="116"/>
      <c r="AC179" s="314"/>
    </row>
    <row r="180" spans="1:29" ht="15.75" customHeight="1">
      <c r="A180" s="304"/>
      <c r="B180" s="106"/>
      <c r="C180" s="298"/>
      <c r="D180" s="299"/>
      <c r="E180" s="107"/>
      <c r="F180" s="108"/>
      <c r="G180" s="129"/>
      <c r="H180" s="130"/>
      <c r="I180" s="110"/>
      <c r="J180" s="111"/>
      <c r="K180" s="112"/>
      <c r="L180" s="113"/>
      <c r="M180" s="111"/>
      <c r="N180" s="112"/>
      <c r="O180" s="114"/>
      <c r="P180" s="115"/>
      <c r="Q180" s="116"/>
      <c r="R180" s="309"/>
      <c r="S180" s="47"/>
      <c r="T180" s="48"/>
      <c r="U180" s="117"/>
      <c r="V180" s="118"/>
      <c r="W180" s="119"/>
      <c r="X180" s="123"/>
      <c r="Y180" s="300"/>
      <c r="Z180" s="301"/>
      <c r="AA180" s="124"/>
      <c r="AB180" s="116"/>
      <c r="AC180" s="314"/>
    </row>
    <row r="181" spans="1:29" ht="15.75" customHeight="1">
      <c r="A181" s="304"/>
      <c r="B181" s="106"/>
      <c r="C181" s="298"/>
      <c r="D181" s="299"/>
      <c r="E181" s="107"/>
      <c r="F181" s="108"/>
      <c r="G181" s="129"/>
      <c r="H181" s="68"/>
      <c r="I181" s="110"/>
      <c r="J181" s="111"/>
      <c r="K181" s="112"/>
      <c r="L181" s="126"/>
      <c r="M181" s="111"/>
      <c r="N181" s="112"/>
      <c r="O181" s="131"/>
      <c r="P181" s="132"/>
      <c r="Q181" s="133"/>
      <c r="R181" s="309"/>
      <c r="S181" s="47"/>
      <c r="T181" s="48"/>
      <c r="U181" s="117"/>
      <c r="V181" s="118"/>
      <c r="W181" s="119"/>
      <c r="X181" s="123"/>
      <c r="Y181" s="300"/>
      <c r="Z181" s="301"/>
      <c r="AA181" s="124"/>
      <c r="AB181" s="116"/>
      <c r="AC181" s="314"/>
    </row>
    <row r="182" spans="1:29" ht="15.75" customHeight="1">
      <c r="A182" s="304"/>
      <c r="B182" s="106"/>
      <c r="C182" s="298"/>
      <c r="D182" s="299"/>
      <c r="E182" s="107"/>
      <c r="F182" s="108"/>
      <c r="G182" s="129"/>
      <c r="H182" s="68"/>
      <c r="I182" s="110"/>
      <c r="J182" s="111"/>
      <c r="K182" s="112"/>
      <c r="L182" s="126"/>
      <c r="M182" s="111"/>
      <c r="N182" s="112"/>
      <c r="O182" s="131"/>
      <c r="P182" s="132"/>
      <c r="Q182" s="133"/>
      <c r="R182" s="309"/>
      <c r="S182" s="47"/>
      <c r="T182" s="48"/>
      <c r="U182" s="117"/>
      <c r="V182" s="118"/>
      <c r="W182" s="119"/>
      <c r="X182" s="123"/>
      <c r="Y182" s="300"/>
      <c r="Z182" s="301"/>
      <c r="AA182" s="124"/>
      <c r="AB182" s="116"/>
      <c r="AC182" s="314"/>
    </row>
    <row r="183" spans="1:29" ht="15.75" customHeight="1">
      <c r="A183" s="304"/>
      <c r="B183" s="106"/>
      <c r="C183" s="298"/>
      <c r="D183" s="299"/>
      <c r="E183" s="107"/>
      <c r="F183" s="108"/>
      <c r="G183" s="129"/>
      <c r="H183" s="68"/>
      <c r="I183" s="110"/>
      <c r="J183" s="111"/>
      <c r="K183" s="112"/>
      <c r="L183" s="126"/>
      <c r="M183" s="111"/>
      <c r="N183" s="112"/>
      <c r="O183" s="131"/>
      <c r="P183" s="132"/>
      <c r="Q183" s="133"/>
      <c r="R183" s="309"/>
      <c r="S183" s="47"/>
      <c r="T183" s="48"/>
      <c r="U183" s="117"/>
      <c r="V183" s="118"/>
      <c r="W183" s="119"/>
      <c r="X183" s="123"/>
      <c r="Y183" s="300"/>
      <c r="Z183" s="301"/>
      <c r="AA183" s="124"/>
      <c r="AB183" s="116"/>
      <c r="AC183" s="314"/>
    </row>
    <row r="184" spans="1:29" ht="15.75" customHeight="1">
      <c r="A184" s="304"/>
      <c r="B184" s="106"/>
      <c r="C184" s="298"/>
      <c r="D184" s="299"/>
      <c r="E184" s="107"/>
      <c r="F184" s="108"/>
      <c r="G184" s="129"/>
      <c r="H184" s="68"/>
      <c r="I184" s="110"/>
      <c r="J184" s="111"/>
      <c r="K184" s="112"/>
      <c r="L184" s="126"/>
      <c r="M184" s="111"/>
      <c r="N184" s="112"/>
      <c r="O184" s="131"/>
      <c r="P184" s="132"/>
      <c r="Q184" s="133"/>
      <c r="R184" s="309"/>
      <c r="S184" s="47"/>
      <c r="T184" s="48"/>
      <c r="U184" s="117"/>
      <c r="V184" s="118"/>
      <c r="W184" s="119"/>
      <c r="X184" s="123"/>
      <c r="Y184" s="300"/>
      <c r="Z184" s="301"/>
      <c r="AA184" s="124"/>
      <c r="AB184" s="116"/>
      <c r="AC184" s="314"/>
    </row>
    <row r="185" spans="1:29" ht="15.75" customHeight="1">
      <c r="A185" s="304"/>
      <c r="B185" s="106"/>
      <c r="C185" s="298"/>
      <c r="D185" s="299"/>
      <c r="E185" s="107"/>
      <c r="F185" s="108"/>
      <c r="G185" s="129"/>
      <c r="H185" s="68"/>
      <c r="I185" s="110"/>
      <c r="J185" s="111"/>
      <c r="K185" s="112"/>
      <c r="L185" s="126"/>
      <c r="M185" s="111"/>
      <c r="N185" s="112"/>
      <c r="O185" s="131"/>
      <c r="P185" s="132"/>
      <c r="Q185" s="133"/>
      <c r="R185" s="309"/>
      <c r="S185" s="47"/>
      <c r="T185" s="48"/>
      <c r="U185" s="117"/>
      <c r="V185" s="118"/>
      <c r="W185" s="134"/>
      <c r="X185" s="135"/>
      <c r="Y185" s="300"/>
      <c r="Z185" s="301"/>
      <c r="AA185" s="124"/>
      <c r="AB185" s="116"/>
      <c r="AC185" s="314"/>
    </row>
    <row r="186" spans="1:29" ht="15.75" customHeight="1">
      <c r="A186" s="304"/>
      <c r="B186" s="106"/>
      <c r="C186" s="298"/>
      <c r="D186" s="299"/>
      <c r="E186" s="107"/>
      <c r="F186" s="108"/>
      <c r="G186" s="129"/>
      <c r="H186" s="68"/>
      <c r="I186" s="110"/>
      <c r="J186" s="111"/>
      <c r="K186" s="112"/>
      <c r="L186" s="126"/>
      <c r="M186" s="111"/>
      <c r="N186" s="112"/>
      <c r="O186" s="131"/>
      <c r="P186" s="132"/>
      <c r="Q186" s="133"/>
      <c r="R186" s="309"/>
      <c r="S186" s="47"/>
      <c r="T186" s="48"/>
      <c r="U186" s="117"/>
      <c r="V186" s="118"/>
      <c r="W186" s="134"/>
      <c r="X186" s="135"/>
      <c r="Y186" s="300"/>
      <c r="Z186" s="301"/>
      <c r="AA186" s="124"/>
      <c r="AB186" s="116"/>
      <c r="AC186" s="314"/>
    </row>
    <row r="187" spans="1:29" ht="15.75" customHeight="1">
      <c r="A187" s="304"/>
      <c r="B187" s="106"/>
      <c r="C187" s="298"/>
      <c r="D187" s="299"/>
      <c r="E187" s="107"/>
      <c r="F187" s="108"/>
      <c r="G187" s="129"/>
      <c r="H187" s="68"/>
      <c r="I187" s="110"/>
      <c r="J187" s="111"/>
      <c r="K187" s="112"/>
      <c r="L187" s="126"/>
      <c r="M187" s="111"/>
      <c r="N187" s="112"/>
      <c r="O187" s="131"/>
      <c r="P187" s="132"/>
      <c r="Q187" s="133"/>
      <c r="R187" s="309"/>
      <c r="S187" s="47"/>
      <c r="T187" s="48"/>
      <c r="U187" s="117"/>
      <c r="V187" s="118"/>
      <c r="W187" s="134"/>
      <c r="X187" s="135"/>
      <c r="Y187" s="300"/>
      <c r="Z187" s="301"/>
      <c r="AA187" s="124"/>
      <c r="AB187" s="116"/>
      <c r="AC187" s="314"/>
    </row>
    <row r="188" spans="1:29" ht="15.75" customHeight="1">
      <c r="A188" s="304"/>
      <c r="B188" s="106"/>
      <c r="C188" s="298"/>
      <c r="D188" s="299"/>
      <c r="E188" s="107"/>
      <c r="F188" s="108"/>
      <c r="G188" s="129"/>
      <c r="H188" s="68"/>
      <c r="I188" s="110"/>
      <c r="J188" s="111"/>
      <c r="K188" s="112"/>
      <c r="L188" s="126"/>
      <c r="M188" s="111"/>
      <c r="N188" s="112"/>
      <c r="O188" s="131"/>
      <c r="P188" s="132"/>
      <c r="Q188" s="133"/>
      <c r="R188" s="309"/>
      <c r="S188" s="47"/>
      <c r="T188" s="48"/>
      <c r="U188" s="117"/>
      <c r="V188" s="118"/>
      <c r="W188" s="134"/>
      <c r="X188" s="135"/>
      <c r="Y188" s="300"/>
      <c r="Z188" s="301"/>
      <c r="AA188" s="124"/>
      <c r="AB188" s="116"/>
      <c r="AC188" s="314"/>
    </row>
    <row r="189" spans="1:29" ht="15.75" customHeight="1">
      <c r="A189" s="304"/>
      <c r="B189" s="106"/>
      <c r="C189" s="298"/>
      <c r="D189" s="299"/>
      <c r="E189" s="107"/>
      <c r="F189" s="108"/>
      <c r="G189" s="129"/>
      <c r="H189" s="68"/>
      <c r="I189" s="110"/>
      <c r="J189" s="111"/>
      <c r="K189" s="112"/>
      <c r="L189" s="126"/>
      <c r="M189" s="111"/>
      <c r="N189" s="112"/>
      <c r="O189" s="131"/>
      <c r="P189" s="132"/>
      <c r="Q189" s="133"/>
      <c r="R189" s="309"/>
      <c r="S189" s="47"/>
      <c r="T189" s="48"/>
      <c r="U189" s="117"/>
      <c r="V189" s="118"/>
      <c r="W189" s="134"/>
      <c r="X189" s="135"/>
      <c r="Y189" s="300"/>
      <c r="Z189" s="301"/>
      <c r="AA189" s="124"/>
      <c r="AB189" s="116"/>
      <c r="AC189" s="314"/>
    </row>
    <row r="190" spans="1:29" ht="15.75" customHeight="1">
      <c r="A190" s="304"/>
      <c r="B190" s="106"/>
      <c r="C190" s="298"/>
      <c r="D190" s="299"/>
      <c r="E190" s="185"/>
      <c r="F190" s="108"/>
      <c r="G190" s="139"/>
      <c r="H190" s="68"/>
      <c r="I190" s="110"/>
      <c r="J190" s="111"/>
      <c r="K190" s="112"/>
      <c r="L190" s="126"/>
      <c r="M190" s="111"/>
      <c r="N190" s="112"/>
      <c r="O190" s="131"/>
      <c r="P190" s="132"/>
      <c r="Q190" s="133"/>
      <c r="R190" s="309"/>
      <c r="S190" s="127"/>
      <c r="T190" s="128"/>
      <c r="U190" s="140"/>
      <c r="V190" s="141"/>
      <c r="W190" s="134"/>
      <c r="X190" s="135"/>
      <c r="Y190" s="300"/>
      <c r="Z190" s="301"/>
      <c r="AA190" s="180"/>
      <c r="AB190" s="133"/>
      <c r="AC190" s="314"/>
    </row>
    <row r="191" spans="1:29" ht="15.75" customHeight="1" thickBot="1">
      <c r="A191" s="305"/>
      <c r="B191" s="144" t="s">
        <v>124</v>
      </c>
      <c r="C191" s="295"/>
      <c r="D191" s="295"/>
      <c r="E191" s="145"/>
      <c r="F191" s="105"/>
      <c r="G191" s="146"/>
      <c r="H191" s="75"/>
      <c r="I191" s="147">
        <f t="shared" ref="I191:J191" si="47">AVERAGE(I175:I190)</f>
        <v>3.25</v>
      </c>
      <c r="J191" s="148">
        <f t="shared" si="47"/>
        <v>3150</v>
      </c>
      <c r="K191" s="149">
        <f t="shared" ref="K191" si="48">J191/I191</f>
        <v>969.23076923076928</v>
      </c>
      <c r="L191" s="147">
        <f t="shared" ref="L191:M191" si="49">AVERAGE(L175:L190)</f>
        <v>3.25</v>
      </c>
      <c r="M191" s="148">
        <f t="shared" si="49"/>
        <v>2787.4209414922962</v>
      </c>
      <c r="N191" s="149">
        <f t="shared" ref="N191:N197" si="50">M191/L191</f>
        <v>857.66798199762957</v>
      </c>
      <c r="O191" s="150">
        <f t="shared" ref="O191:O197" si="51">L191-I191</f>
        <v>0</v>
      </c>
      <c r="P191" s="151">
        <f t="shared" ref="P191:P197" si="52">N191-K191</f>
        <v>-111.56278723313972</v>
      </c>
      <c r="Q191" s="152">
        <f t="shared" ref="Q191:Q197" si="53">N191/K191</f>
        <v>0.88489553698168122</v>
      </c>
      <c r="R191" s="310"/>
      <c r="S191" s="153">
        <f>S175</f>
        <v>0.70847222222222217</v>
      </c>
      <c r="T191" s="154">
        <f>INDEX(T175:T190,COUNTA(T175:T190))</f>
        <v>1.0284722222222222</v>
      </c>
      <c r="U191" s="155"/>
      <c r="V191" s="181"/>
      <c r="W191" s="105"/>
      <c r="X191" s="75"/>
      <c r="Y191" s="296"/>
      <c r="Z191" s="297"/>
      <c r="AA191" s="183">
        <f t="shared" ref="AA191:AA197" si="54">M191-J191</f>
        <v>-362.57905850770385</v>
      </c>
      <c r="AB191" s="152">
        <f t="shared" ref="AB191:AB197" si="55">M191/J191</f>
        <v>0.88489553698168133</v>
      </c>
      <c r="AC191" s="315"/>
    </row>
    <row r="192" spans="1:29" ht="15.75" customHeight="1">
      <c r="A192" s="316" t="s">
        <v>160</v>
      </c>
      <c r="B192" s="120" t="s">
        <v>118</v>
      </c>
      <c r="C192" s="306" t="s">
        <v>164</v>
      </c>
      <c r="D192" s="307"/>
      <c r="E192" s="162">
        <v>18.18</v>
      </c>
      <c r="F192" s="103">
        <v>1153</v>
      </c>
      <c r="G192" s="163">
        <f t="shared" ref="G192:G197" si="56">E192*F192</f>
        <v>20961.54</v>
      </c>
      <c r="H192" s="164">
        <v>2</v>
      </c>
      <c r="I192" s="165">
        <v>3</v>
      </c>
      <c r="J192" s="166">
        <v>3600</v>
      </c>
      <c r="K192" s="167">
        <f>J192/I192</f>
        <v>1200</v>
      </c>
      <c r="L192" s="168">
        <v>3</v>
      </c>
      <c r="M192" s="166">
        <f t="shared" ref="M192:M197" si="57">F192/V192*60</f>
        <v>3113.878469617418</v>
      </c>
      <c r="N192" s="167">
        <f t="shared" si="50"/>
        <v>1037.9594898724727</v>
      </c>
      <c r="O192" s="169">
        <f t="shared" si="51"/>
        <v>0</v>
      </c>
      <c r="P192" s="170">
        <f t="shared" si="52"/>
        <v>-162.04051012752734</v>
      </c>
      <c r="Q192" s="171">
        <f t="shared" si="53"/>
        <v>0.86496624156039392</v>
      </c>
      <c r="R192" s="308">
        <f>Q208</f>
        <v>0.87104815087531562</v>
      </c>
      <c r="S192" s="172">
        <v>0.70833333333333337</v>
      </c>
      <c r="T192" s="173">
        <v>0.72376157407407404</v>
      </c>
      <c r="U192" s="174"/>
      <c r="V192" s="175">
        <v>22.216666666666569</v>
      </c>
      <c r="W192" s="173"/>
      <c r="X192" s="184"/>
      <c r="Y192" s="311"/>
      <c r="Z192" s="312"/>
      <c r="AA192" s="186">
        <f t="shared" si="54"/>
        <v>-486.12153038258202</v>
      </c>
      <c r="AB192" s="171">
        <f t="shared" si="55"/>
        <v>0.86496624156039392</v>
      </c>
      <c r="AC192" s="313">
        <f>AB208</f>
        <v>0.87104815087531562</v>
      </c>
    </row>
    <row r="193" spans="1:29" ht="15.75" customHeight="1">
      <c r="A193" s="317"/>
      <c r="B193" s="106" t="s">
        <v>118</v>
      </c>
      <c r="C193" s="298" t="s">
        <v>161</v>
      </c>
      <c r="D193" s="299"/>
      <c r="E193" s="107">
        <v>18.18</v>
      </c>
      <c r="F193" s="108">
        <v>1621</v>
      </c>
      <c r="G193" s="109">
        <f t="shared" si="56"/>
        <v>29469.78</v>
      </c>
      <c r="H193" s="26"/>
      <c r="I193" s="110">
        <v>3</v>
      </c>
      <c r="J193" s="111">
        <v>3600</v>
      </c>
      <c r="K193" s="112">
        <f t="shared" si="42"/>
        <v>1200</v>
      </c>
      <c r="L193" s="113">
        <v>3</v>
      </c>
      <c r="M193" s="111">
        <f t="shared" si="57"/>
        <v>3113.980789754522</v>
      </c>
      <c r="N193" s="112">
        <f t="shared" si="50"/>
        <v>1037.9935965848406</v>
      </c>
      <c r="O193" s="114">
        <f t="shared" si="51"/>
        <v>0</v>
      </c>
      <c r="P193" s="115">
        <f t="shared" si="52"/>
        <v>-162.00640341515941</v>
      </c>
      <c r="Q193" s="116">
        <f t="shared" si="53"/>
        <v>0.86499466382070045</v>
      </c>
      <c r="R193" s="309"/>
      <c r="S193" s="47">
        <v>0.73402777777777772</v>
      </c>
      <c r="T193" s="48">
        <v>0.75571759259259264</v>
      </c>
      <c r="U193" s="117">
        <v>14.783333333333299</v>
      </c>
      <c r="V193" s="118">
        <v>31.233333333333473</v>
      </c>
      <c r="W193" s="119"/>
      <c r="X193" s="13"/>
      <c r="Y193" s="300"/>
      <c r="Z193" s="301"/>
      <c r="AA193" s="187">
        <f t="shared" si="54"/>
        <v>-486.01921024547801</v>
      </c>
      <c r="AB193" s="116">
        <f t="shared" si="55"/>
        <v>0.86499466382070056</v>
      </c>
      <c r="AC193" s="314"/>
    </row>
    <row r="194" spans="1:29" ht="15.75" customHeight="1">
      <c r="A194" s="317"/>
      <c r="B194" s="106" t="s">
        <v>118</v>
      </c>
      <c r="C194" s="298" t="s">
        <v>162</v>
      </c>
      <c r="D194" s="299"/>
      <c r="E194" s="107">
        <v>24.82</v>
      </c>
      <c r="F194" s="108">
        <v>2973</v>
      </c>
      <c r="G194" s="109">
        <f t="shared" si="56"/>
        <v>73789.86</v>
      </c>
      <c r="H194" s="26"/>
      <c r="I194" s="110">
        <v>4</v>
      </c>
      <c r="J194" s="111">
        <v>3300</v>
      </c>
      <c r="K194" s="112">
        <f t="shared" si="42"/>
        <v>825</v>
      </c>
      <c r="L194" s="113">
        <v>4</v>
      </c>
      <c r="M194" s="111">
        <f t="shared" si="57"/>
        <v>2920.272851296043</v>
      </c>
      <c r="N194" s="112">
        <f t="shared" si="50"/>
        <v>730.06821282401074</v>
      </c>
      <c r="O194" s="114">
        <f t="shared" si="51"/>
        <v>0</v>
      </c>
      <c r="P194" s="115">
        <f t="shared" si="52"/>
        <v>-94.931787175989257</v>
      </c>
      <c r="Q194" s="116">
        <f t="shared" si="53"/>
        <v>0.884931167059407</v>
      </c>
      <c r="R194" s="309"/>
      <c r="S194" s="47">
        <v>0.76597222222222217</v>
      </c>
      <c r="T194" s="48">
        <v>0.80839120370370365</v>
      </c>
      <c r="U194" s="117">
        <v>14.766666666666524</v>
      </c>
      <c r="V194" s="118">
        <v>61.083333333333343</v>
      </c>
      <c r="W194" s="119"/>
      <c r="X194" s="13"/>
      <c r="Y194" s="300"/>
      <c r="Z194" s="301"/>
      <c r="AA194" s="187">
        <f t="shared" si="54"/>
        <v>-379.72714870395703</v>
      </c>
      <c r="AB194" s="116">
        <f t="shared" si="55"/>
        <v>0.884931167059407</v>
      </c>
      <c r="AC194" s="314"/>
    </row>
    <row r="195" spans="1:29" ht="15.75" customHeight="1">
      <c r="A195" s="317"/>
      <c r="B195" s="106" t="s">
        <v>118</v>
      </c>
      <c r="C195" s="298" t="s">
        <v>163</v>
      </c>
      <c r="D195" s="299"/>
      <c r="E195" s="107">
        <v>25.03</v>
      </c>
      <c r="F195" s="108">
        <v>2533</v>
      </c>
      <c r="G195" s="109">
        <f t="shared" si="56"/>
        <v>63400.990000000005</v>
      </c>
      <c r="H195" s="26"/>
      <c r="I195" s="110">
        <v>4</v>
      </c>
      <c r="J195" s="111">
        <v>3300</v>
      </c>
      <c r="K195" s="112">
        <f t="shared" si="42"/>
        <v>825</v>
      </c>
      <c r="L195" s="113">
        <v>4</v>
      </c>
      <c r="M195" s="111">
        <f t="shared" si="57"/>
        <v>2917.0825335892428</v>
      </c>
      <c r="N195" s="112">
        <f t="shared" si="50"/>
        <v>729.27063339731069</v>
      </c>
      <c r="O195" s="114">
        <f t="shared" si="51"/>
        <v>0</v>
      </c>
      <c r="P195" s="115">
        <f t="shared" si="52"/>
        <v>-95.729366602689311</v>
      </c>
      <c r="Q195" s="116">
        <f t="shared" si="53"/>
        <v>0.8839644041179523</v>
      </c>
      <c r="R195" s="309"/>
      <c r="S195" s="47">
        <v>0.81874999999999987</v>
      </c>
      <c r="T195" s="48">
        <v>0.85493055555555553</v>
      </c>
      <c r="U195" s="117">
        <v>14.916666666666547</v>
      </c>
      <c r="V195" s="118">
        <v>52.100000000000151</v>
      </c>
      <c r="W195" s="119">
        <v>0.85493055555555553</v>
      </c>
      <c r="X195" s="123">
        <v>0.90902777777777755</v>
      </c>
      <c r="Y195" s="300"/>
      <c r="Z195" s="301"/>
      <c r="AA195" s="187">
        <f t="shared" si="54"/>
        <v>-382.91746641075724</v>
      </c>
      <c r="AB195" s="116">
        <f t="shared" si="55"/>
        <v>0.8839644041179523</v>
      </c>
      <c r="AC195" s="314"/>
    </row>
    <row r="196" spans="1:29" ht="15.75" customHeight="1">
      <c r="A196" s="317"/>
      <c r="B196" s="106" t="s">
        <v>118</v>
      </c>
      <c r="C196" s="298" t="s">
        <v>164</v>
      </c>
      <c r="D196" s="299"/>
      <c r="E196" s="107">
        <v>18.18</v>
      </c>
      <c r="F196" s="108">
        <v>2928</v>
      </c>
      <c r="G196" s="109">
        <f t="shared" si="56"/>
        <v>53231.040000000001</v>
      </c>
      <c r="H196" s="13"/>
      <c r="I196" s="110">
        <v>3</v>
      </c>
      <c r="J196" s="111">
        <v>3600</v>
      </c>
      <c r="K196" s="112">
        <f t="shared" si="42"/>
        <v>1200</v>
      </c>
      <c r="L196" s="126">
        <v>3</v>
      </c>
      <c r="M196" s="111">
        <f t="shared" si="57"/>
        <v>3113.9734121122442</v>
      </c>
      <c r="N196" s="112">
        <f t="shared" si="50"/>
        <v>1037.991137370748</v>
      </c>
      <c r="O196" s="114">
        <f t="shared" si="51"/>
        <v>0</v>
      </c>
      <c r="P196" s="115">
        <f t="shared" si="52"/>
        <v>-162.00886262925201</v>
      </c>
      <c r="Q196" s="116">
        <f t="shared" si="53"/>
        <v>0.86499261447562337</v>
      </c>
      <c r="R196" s="309"/>
      <c r="S196" s="47">
        <v>0.90902777777777755</v>
      </c>
      <c r="T196" s="48">
        <v>0.94820601851851849</v>
      </c>
      <c r="U196" s="117">
        <v>77.899999999999707</v>
      </c>
      <c r="V196" s="118">
        <v>56.416666666666956</v>
      </c>
      <c r="W196" s="119"/>
      <c r="X196" s="123"/>
      <c r="Y196" s="300"/>
      <c r="Z196" s="301"/>
      <c r="AA196" s="187">
        <f t="shared" si="54"/>
        <v>-486.0265878877558</v>
      </c>
      <c r="AB196" s="116">
        <f t="shared" si="55"/>
        <v>0.86499261447562337</v>
      </c>
      <c r="AC196" s="314"/>
    </row>
    <row r="197" spans="1:29" ht="15.75" customHeight="1">
      <c r="A197" s="317"/>
      <c r="B197" s="106" t="s">
        <v>118</v>
      </c>
      <c r="C197" s="298" t="s">
        <v>159</v>
      </c>
      <c r="D197" s="299"/>
      <c r="E197" s="107">
        <v>14.28</v>
      </c>
      <c r="F197" s="108">
        <v>5118</v>
      </c>
      <c r="G197" s="129">
        <f t="shared" si="56"/>
        <v>73085.039999999994</v>
      </c>
      <c r="H197" s="130"/>
      <c r="I197" s="110">
        <v>3</v>
      </c>
      <c r="J197" s="111">
        <v>3600</v>
      </c>
      <c r="K197" s="112">
        <f t="shared" si="42"/>
        <v>1200</v>
      </c>
      <c r="L197" s="113">
        <v>3</v>
      </c>
      <c r="M197" s="111">
        <f t="shared" si="57"/>
        <v>3112.8231120121618</v>
      </c>
      <c r="N197" s="112">
        <f t="shared" si="50"/>
        <v>1037.6077040040539</v>
      </c>
      <c r="O197" s="114">
        <f t="shared" si="51"/>
        <v>0</v>
      </c>
      <c r="P197" s="115">
        <f t="shared" si="52"/>
        <v>-162.39229599594614</v>
      </c>
      <c r="Q197" s="116">
        <f t="shared" si="53"/>
        <v>0.86467308667004483</v>
      </c>
      <c r="R197" s="309"/>
      <c r="S197" s="47">
        <v>0.95857638888888885</v>
      </c>
      <c r="T197" s="48">
        <v>1.0270833333333333</v>
      </c>
      <c r="U197" s="117">
        <v>14.933333333333323</v>
      </c>
      <c r="V197" s="118">
        <v>98.650000000000077</v>
      </c>
      <c r="W197" s="119"/>
      <c r="X197" s="50"/>
      <c r="Y197" s="300"/>
      <c r="Z197" s="301"/>
      <c r="AA197" s="187">
        <f t="shared" si="54"/>
        <v>-487.1768879878382</v>
      </c>
      <c r="AB197" s="116">
        <f t="shared" si="55"/>
        <v>0.86467308667004494</v>
      </c>
      <c r="AC197" s="314"/>
    </row>
    <row r="198" spans="1:29" ht="15.75" customHeight="1">
      <c r="A198" s="317"/>
      <c r="B198" s="106"/>
      <c r="C198" s="298"/>
      <c r="D198" s="299"/>
      <c r="E198" s="107"/>
      <c r="F198" s="108"/>
      <c r="G198" s="129"/>
      <c r="H198" s="68"/>
      <c r="I198" s="110"/>
      <c r="J198" s="111"/>
      <c r="K198" s="112"/>
      <c r="L198" s="126"/>
      <c r="M198" s="111"/>
      <c r="N198" s="112"/>
      <c r="O198" s="131"/>
      <c r="P198" s="132"/>
      <c r="Q198" s="133"/>
      <c r="R198" s="309"/>
      <c r="S198" s="47"/>
      <c r="T198" s="48"/>
      <c r="U198" s="117"/>
      <c r="V198" s="118"/>
      <c r="W198" s="119"/>
      <c r="X198" s="123"/>
      <c r="Y198" s="300"/>
      <c r="Z198" s="301"/>
      <c r="AA198" s="187"/>
      <c r="AB198" s="116"/>
      <c r="AC198" s="314"/>
    </row>
    <row r="199" spans="1:29" ht="15.75" customHeight="1">
      <c r="A199" s="317"/>
      <c r="B199" s="106"/>
      <c r="C199" s="298"/>
      <c r="D199" s="299"/>
      <c r="E199" s="107"/>
      <c r="F199" s="108"/>
      <c r="G199" s="129"/>
      <c r="H199" s="68"/>
      <c r="I199" s="110"/>
      <c r="J199" s="111"/>
      <c r="K199" s="112"/>
      <c r="L199" s="126"/>
      <c r="M199" s="111"/>
      <c r="N199" s="112"/>
      <c r="O199" s="131"/>
      <c r="P199" s="132"/>
      <c r="Q199" s="133"/>
      <c r="R199" s="309"/>
      <c r="S199" s="47"/>
      <c r="T199" s="48"/>
      <c r="U199" s="117"/>
      <c r="V199" s="118"/>
      <c r="W199" s="119"/>
      <c r="X199" s="123"/>
      <c r="Y199" s="300"/>
      <c r="Z199" s="301"/>
      <c r="AA199" s="187"/>
      <c r="AB199" s="116"/>
      <c r="AC199" s="314"/>
    </row>
    <row r="200" spans="1:29" ht="15.75" customHeight="1">
      <c r="A200" s="317"/>
      <c r="B200" s="106"/>
      <c r="C200" s="298"/>
      <c r="D200" s="299"/>
      <c r="E200" s="107"/>
      <c r="F200" s="108"/>
      <c r="G200" s="129"/>
      <c r="H200" s="68"/>
      <c r="I200" s="110"/>
      <c r="J200" s="111"/>
      <c r="K200" s="112"/>
      <c r="L200" s="126"/>
      <c r="M200" s="111"/>
      <c r="N200" s="112"/>
      <c r="O200" s="131"/>
      <c r="P200" s="132"/>
      <c r="Q200" s="133"/>
      <c r="R200" s="309"/>
      <c r="S200" s="47"/>
      <c r="T200" s="48"/>
      <c r="U200" s="117"/>
      <c r="V200" s="118"/>
      <c r="W200" s="134"/>
      <c r="X200" s="135"/>
      <c r="Y200" s="300"/>
      <c r="Z200" s="301"/>
      <c r="AA200" s="187"/>
      <c r="AB200" s="116"/>
      <c r="AC200" s="314"/>
    </row>
    <row r="201" spans="1:29" ht="15.75" customHeight="1">
      <c r="A201" s="317"/>
      <c r="B201" s="106"/>
      <c r="C201" s="298"/>
      <c r="D201" s="299"/>
      <c r="E201" s="107"/>
      <c r="F201" s="108"/>
      <c r="G201" s="129"/>
      <c r="H201" s="68"/>
      <c r="I201" s="110"/>
      <c r="J201" s="111"/>
      <c r="K201" s="112"/>
      <c r="L201" s="126"/>
      <c r="M201" s="111"/>
      <c r="N201" s="112"/>
      <c r="O201" s="131"/>
      <c r="P201" s="132"/>
      <c r="Q201" s="133"/>
      <c r="R201" s="309"/>
      <c r="S201" s="47"/>
      <c r="T201" s="48"/>
      <c r="U201" s="117"/>
      <c r="V201" s="118"/>
      <c r="W201" s="134"/>
      <c r="X201" s="135"/>
      <c r="Y201" s="300"/>
      <c r="Z201" s="301"/>
      <c r="AA201" s="187"/>
      <c r="AB201" s="116"/>
      <c r="AC201" s="314"/>
    </row>
    <row r="202" spans="1:29" ht="15.75" customHeight="1">
      <c r="A202" s="317"/>
      <c r="B202" s="106"/>
      <c r="C202" s="298"/>
      <c r="D202" s="299"/>
      <c r="E202" s="107"/>
      <c r="F202" s="108"/>
      <c r="G202" s="129"/>
      <c r="H202" s="68"/>
      <c r="I202" s="110"/>
      <c r="J202" s="111"/>
      <c r="K202" s="112"/>
      <c r="L202" s="126"/>
      <c r="M202" s="111"/>
      <c r="N202" s="112"/>
      <c r="O202" s="131"/>
      <c r="P202" s="132"/>
      <c r="Q202" s="133"/>
      <c r="R202" s="309"/>
      <c r="S202" s="47"/>
      <c r="T202" s="48"/>
      <c r="U202" s="117"/>
      <c r="V202" s="118"/>
      <c r="W202" s="134"/>
      <c r="X202" s="135"/>
      <c r="Y202" s="300"/>
      <c r="Z202" s="301"/>
      <c r="AA202" s="187"/>
      <c r="AB202" s="116"/>
      <c r="AC202" s="314"/>
    </row>
    <row r="203" spans="1:29" ht="15.75" customHeight="1">
      <c r="A203" s="317"/>
      <c r="B203" s="106"/>
      <c r="C203" s="298"/>
      <c r="D203" s="299"/>
      <c r="E203" s="107"/>
      <c r="F203" s="108"/>
      <c r="G203" s="129"/>
      <c r="H203" s="68"/>
      <c r="I203" s="110"/>
      <c r="J203" s="111"/>
      <c r="K203" s="112"/>
      <c r="L203" s="126"/>
      <c r="M203" s="111"/>
      <c r="N203" s="112"/>
      <c r="O203" s="131"/>
      <c r="P203" s="132"/>
      <c r="Q203" s="133"/>
      <c r="R203" s="309"/>
      <c r="S203" s="47"/>
      <c r="T203" s="48"/>
      <c r="U203" s="117"/>
      <c r="V203" s="118"/>
      <c r="W203" s="134"/>
      <c r="X203" s="135"/>
      <c r="Y203" s="300"/>
      <c r="Z203" s="301"/>
      <c r="AA203" s="187"/>
      <c r="AB203" s="116"/>
      <c r="AC203" s="314"/>
    </row>
    <row r="204" spans="1:29" ht="15.75" customHeight="1">
      <c r="A204" s="317"/>
      <c r="B204" s="106"/>
      <c r="C204" s="298"/>
      <c r="D204" s="299"/>
      <c r="E204" s="107"/>
      <c r="F204" s="108"/>
      <c r="G204" s="129"/>
      <c r="H204" s="68"/>
      <c r="I204" s="110"/>
      <c r="J204" s="111"/>
      <c r="K204" s="112"/>
      <c r="L204" s="126"/>
      <c r="M204" s="111"/>
      <c r="N204" s="112"/>
      <c r="O204" s="131"/>
      <c r="P204" s="132"/>
      <c r="Q204" s="133"/>
      <c r="R204" s="309"/>
      <c r="S204" s="47"/>
      <c r="T204" s="48"/>
      <c r="U204" s="117"/>
      <c r="V204" s="118"/>
      <c r="W204" s="134"/>
      <c r="X204" s="135"/>
      <c r="Y204" s="300"/>
      <c r="Z204" s="301"/>
      <c r="AA204" s="187"/>
      <c r="AB204" s="116"/>
      <c r="AC204" s="314"/>
    </row>
    <row r="205" spans="1:29" ht="15.75" customHeight="1">
      <c r="A205" s="317"/>
      <c r="B205" s="106"/>
      <c r="C205" s="298"/>
      <c r="D205" s="299"/>
      <c r="E205" s="107"/>
      <c r="F205" s="108"/>
      <c r="G205" s="129"/>
      <c r="H205" s="68"/>
      <c r="I205" s="110"/>
      <c r="J205" s="111"/>
      <c r="K205" s="112"/>
      <c r="L205" s="126"/>
      <c r="M205" s="111"/>
      <c r="N205" s="112"/>
      <c r="O205" s="131"/>
      <c r="P205" s="132"/>
      <c r="Q205" s="133"/>
      <c r="R205" s="309"/>
      <c r="S205" s="47"/>
      <c r="T205" s="48"/>
      <c r="U205" s="117"/>
      <c r="V205" s="118"/>
      <c r="W205" s="119"/>
      <c r="X205" s="123"/>
      <c r="Y205" s="300"/>
      <c r="Z205" s="301"/>
      <c r="AA205" s="187"/>
      <c r="AB205" s="116"/>
      <c r="AC205" s="314"/>
    </row>
    <row r="206" spans="1:29" ht="15.75" customHeight="1">
      <c r="A206" s="317"/>
      <c r="B206" s="106"/>
      <c r="C206" s="298"/>
      <c r="D206" s="299"/>
      <c r="E206" s="107"/>
      <c r="F206" s="108"/>
      <c r="G206" s="129"/>
      <c r="H206" s="68"/>
      <c r="I206" s="110"/>
      <c r="J206" s="111"/>
      <c r="K206" s="112"/>
      <c r="L206" s="126"/>
      <c r="M206" s="111"/>
      <c r="N206" s="112"/>
      <c r="O206" s="131"/>
      <c r="P206" s="132"/>
      <c r="Q206" s="133"/>
      <c r="R206" s="309"/>
      <c r="S206" s="47"/>
      <c r="T206" s="48"/>
      <c r="U206" s="117"/>
      <c r="V206" s="118"/>
      <c r="W206" s="134"/>
      <c r="X206" s="135"/>
      <c r="Y206" s="300"/>
      <c r="Z206" s="301"/>
      <c r="AA206" s="187"/>
      <c r="AB206" s="116"/>
      <c r="AC206" s="314"/>
    </row>
    <row r="207" spans="1:29" ht="15.75" customHeight="1">
      <c r="A207" s="317"/>
      <c r="B207" s="106"/>
      <c r="C207" s="298"/>
      <c r="D207" s="299"/>
      <c r="E207" s="185"/>
      <c r="F207" s="108"/>
      <c r="G207" s="139"/>
      <c r="H207" s="68"/>
      <c r="I207" s="110"/>
      <c r="J207" s="111"/>
      <c r="K207" s="112"/>
      <c r="L207" s="126"/>
      <c r="M207" s="111"/>
      <c r="N207" s="112"/>
      <c r="O207" s="131"/>
      <c r="P207" s="132"/>
      <c r="Q207" s="133"/>
      <c r="R207" s="309"/>
      <c r="S207" s="127"/>
      <c r="T207" s="128"/>
      <c r="U207" s="140"/>
      <c r="V207" s="141"/>
      <c r="W207" s="134"/>
      <c r="X207" s="135"/>
      <c r="Y207" s="300"/>
      <c r="Z207" s="301"/>
      <c r="AA207" s="188"/>
      <c r="AB207" s="133"/>
      <c r="AC207" s="314"/>
    </row>
    <row r="208" spans="1:29" ht="15.75" customHeight="1" thickBot="1">
      <c r="A208" s="318"/>
      <c r="B208" s="144" t="s">
        <v>124</v>
      </c>
      <c r="C208" s="295"/>
      <c r="D208" s="295"/>
      <c r="E208" s="145"/>
      <c r="F208" s="182"/>
      <c r="G208" s="146"/>
      <c r="H208" s="75"/>
      <c r="I208" s="147">
        <f t="shared" ref="I208:J208" si="58">AVERAGE(I192:I207)</f>
        <v>3.3333333333333335</v>
      </c>
      <c r="J208" s="148">
        <f t="shared" si="58"/>
        <v>3500</v>
      </c>
      <c r="K208" s="149">
        <f t="shared" ref="K208" si="59">J208/I208</f>
        <v>1050</v>
      </c>
      <c r="L208" s="147">
        <f t="shared" ref="L208:M208" si="60">AVERAGE(L192:L207)</f>
        <v>3.3333333333333335</v>
      </c>
      <c r="M208" s="148">
        <f t="shared" si="60"/>
        <v>3048.6685280636048</v>
      </c>
      <c r="N208" s="149">
        <f>M208/L208</f>
        <v>914.60055841908138</v>
      </c>
      <c r="O208" s="150">
        <f>L208-I208</f>
        <v>0</v>
      </c>
      <c r="P208" s="151">
        <f>N208-K208</f>
        <v>-135.39944158091862</v>
      </c>
      <c r="Q208" s="152">
        <f>N208/K208</f>
        <v>0.87104815087531562</v>
      </c>
      <c r="R208" s="310"/>
      <c r="S208" s="153">
        <f>S192</f>
        <v>0.70833333333333337</v>
      </c>
      <c r="T208" s="154">
        <f>INDEX(T192:T207,COUNTA(T192:T207))</f>
        <v>1.0270833333333333</v>
      </c>
      <c r="U208" s="155"/>
      <c r="V208" s="181"/>
      <c r="W208" s="182"/>
      <c r="X208" s="149"/>
      <c r="Y208" s="296"/>
      <c r="Z208" s="297"/>
      <c r="AA208" s="189">
        <f>M208-J208</f>
        <v>-451.33147193639525</v>
      </c>
      <c r="AB208" s="152">
        <f>M208/J208</f>
        <v>0.87104815087531562</v>
      </c>
      <c r="AC208" s="315"/>
    </row>
    <row r="210" spans="25:26">
      <c r="Y210" s="294" t="s">
        <v>165</v>
      </c>
      <c r="Z210" s="294"/>
    </row>
    <row r="211" spans="25:26">
      <c r="Y211" s="294" t="s">
        <v>166</v>
      </c>
      <c r="Z211" s="294"/>
    </row>
    <row r="212" spans="25:26">
      <c r="Y212" s="294" t="s">
        <v>167</v>
      </c>
      <c r="Z212" s="294"/>
    </row>
    <row r="213" spans="25:26">
      <c r="Y213" s="294" t="s">
        <v>168</v>
      </c>
      <c r="Z213" s="294"/>
    </row>
    <row r="214" spans="25:26">
      <c r="Y214" s="294" t="s">
        <v>169</v>
      </c>
      <c r="Z214" s="294"/>
    </row>
    <row r="215" spans="25:26">
      <c r="Y215" s="294" t="s">
        <v>170</v>
      </c>
      <c r="Z215" s="294"/>
    </row>
    <row r="216" spans="25:26">
      <c r="Y216" s="294" t="s">
        <v>171</v>
      </c>
      <c r="Z216" s="294"/>
    </row>
    <row r="217" spans="25:26">
      <c r="Y217" s="294" t="s">
        <v>172</v>
      </c>
      <c r="Z217" s="294"/>
    </row>
    <row r="218" spans="25:26">
      <c r="Y218" s="294" t="s">
        <v>173</v>
      </c>
      <c r="Z218" s="294"/>
    </row>
    <row r="219" spans="25:26">
      <c r="Y219" s="294" t="s">
        <v>174</v>
      </c>
      <c r="Z219" s="294"/>
    </row>
    <row r="220" spans="25:26">
      <c r="Y220" s="294" t="s">
        <v>175</v>
      </c>
      <c r="Z220" s="294"/>
    </row>
    <row r="221" spans="25:26">
      <c r="Y221" s="294" t="s">
        <v>176</v>
      </c>
      <c r="Z221" s="294"/>
    </row>
    <row r="222" spans="25:26">
      <c r="Y222" s="294" t="s">
        <v>177</v>
      </c>
      <c r="Z222" s="294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208">
    <cfRule type="cellIs" dxfId="377" priority="1" operator="greaterThan">
      <formula>0</formula>
    </cfRule>
  </conditionalFormatting>
  <conditionalFormatting sqref="P5:P208 AA5:AA208">
    <cfRule type="cellIs" dxfId="376" priority="4" operator="lessThan">
      <formula>0</formula>
    </cfRule>
  </conditionalFormatting>
  <conditionalFormatting sqref="Q5:Q208 AB5:AB208">
    <cfRule type="cellIs" dxfId="375" priority="2" operator="greaterThan">
      <formula>1</formula>
    </cfRule>
    <cfRule type="cellIs" dxfId="374" priority="3" operator="lessThan">
      <formula>0.8</formula>
    </cfRule>
  </conditionalFormatting>
  <conditionalFormatting sqref="AC5:AC23 R5:R208 AC124:AC129">
    <cfRule type="cellIs" dxfId="373" priority="5" operator="lessThan">
      <formula>0.8</formula>
    </cfRule>
  </conditionalFormatting>
  <conditionalFormatting sqref="AC29:AC37">
    <cfRule type="cellIs" dxfId="372" priority="15" operator="lessThan">
      <formula>0.8</formula>
    </cfRule>
  </conditionalFormatting>
  <conditionalFormatting sqref="AC39:AC44">
    <cfRule type="cellIs" dxfId="371" priority="14" operator="lessThan">
      <formula>0.8</formula>
    </cfRule>
  </conditionalFormatting>
  <conditionalFormatting sqref="AC56:AC61">
    <cfRule type="cellIs" dxfId="370" priority="8" operator="lessThan">
      <formula>0.8</formula>
    </cfRule>
  </conditionalFormatting>
  <conditionalFormatting sqref="AC73">
    <cfRule type="cellIs" dxfId="369" priority="13" operator="lessThan">
      <formula>0.8</formula>
    </cfRule>
  </conditionalFormatting>
  <conditionalFormatting sqref="AC90">
    <cfRule type="cellIs" dxfId="368" priority="7" operator="lessThan">
      <formula>0.8</formula>
    </cfRule>
  </conditionalFormatting>
  <conditionalFormatting sqref="AC107:AC112">
    <cfRule type="cellIs" dxfId="367" priority="6" operator="lessThan">
      <formula>0.8</formula>
    </cfRule>
  </conditionalFormatting>
  <conditionalFormatting sqref="AC141">
    <cfRule type="cellIs" dxfId="366" priority="12" operator="lessThan">
      <formula>0.8</formula>
    </cfRule>
  </conditionalFormatting>
  <conditionalFormatting sqref="AC158">
    <cfRule type="cellIs" dxfId="365" priority="11" operator="lessThan">
      <formula>0.8</formula>
    </cfRule>
  </conditionalFormatting>
  <conditionalFormatting sqref="AC175">
    <cfRule type="cellIs" dxfId="364" priority="10" operator="lessThan">
      <formula>0.8</formula>
    </cfRule>
  </conditionalFormatting>
  <conditionalFormatting sqref="AC192:AC197">
    <cfRule type="cellIs" dxfId="363" priority="9" operator="lessThan">
      <formula>0.8</formula>
    </cfRule>
  </conditionalFormatting>
  <dataValidations count="1">
    <dataValidation type="list" allowBlank="1" showInputMessage="1" showErrorMessage="1" sqref="Y5:Z208" xr:uid="{49EA3EC9-EC79-43A9-A9B7-487643785969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9F47-BD2E-4AFD-AFE1-28C53C60CA82}">
  <sheetPr>
    <tabColor theme="8" tint="0.59999389629810485"/>
    <pageSetUpPr fitToPage="1"/>
  </sheetPr>
  <dimension ref="A1:AK171"/>
  <sheetViews>
    <sheetView zoomScale="85" zoomScaleNormal="85" workbookViewId="0">
      <pane ySplit="4" topLeftCell="A5" activePane="bottomLeft" state="frozen"/>
      <selection pane="bottomLeft" activeCell="G27" sqref="G27"/>
      <selection activeCell="C22" sqref="B21:X38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SUM(F5:F157)</f>
        <v>90340</v>
      </c>
      <c r="E1" s="94" t="s">
        <v>4</v>
      </c>
      <c r="F1" s="95">
        <f>SUM(G5:G157)</f>
        <v>4469751.4899999993</v>
      </c>
      <c r="G1" s="96" t="s">
        <v>85</v>
      </c>
      <c r="H1" s="97">
        <f>L21+L38+L55+L72+L89+L106+L123+L140+L157</f>
        <v>168.58333333333331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46005</v>
      </c>
      <c r="B2" s="353"/>
      <c r="C2" s="98" t="s">
        <v>41</v>
      </c>
      <c r="D2" s="99">
        <f>AVERAGE(N21,N38,N55,N72,N89,N106,N123,N140,N157)</f>
        <v>141.96780826986034</v>
      </c>
      <c r="E2" s="99" t="s">
        <v>92</v>
      </c>
      <c r="F2" s="100">
        <f>F1/D1</f>
        <v>49.476992362187282</v>
      </c>
      <c r="G2" s="101" t="s">
        <v>93</v>
      </c>
      <c r="H2" s="102">
        <f>COUNT(H5:H157)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SUM(Y21+Y38+Y55+Y72+Y89+Y106+Y123+Y140+Y157)</f>
        <v>0</v>
      </c>
      <c r="Z2" s="195">
        <f>SUM(Z21+Z38+Z55+Z72+Z89+Z106+Z123+Z140+Z157)</f>
        <v>0</v>
      </c>
      <c r="AA2" s="398"/>
      <c r="AB2" s="399"/>
      <c r="AC2" s="196">
        <f>SUM(AC21+AC38+AC55+AC72+AC89+AC106+AC123+AC140+AC157)</f>
        <v>0</v>
      </c>
      <c r="AD2" s="197">
        <f>SUM(AD21+AD38+AD55+AD72+AD89+AD106+AD123+AD140+AD157)</f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02" t="s">
        <v>243</v>
      </c>
      <c r="B5" s="120" t="s">
        <v>195</v>
      </c>
      <c r="C5" s="400" t="s">
        <v>196</v>
      </c>
      <c r="D5" s="401"/>
      <c r="E5" s="162">
        <v>19.7</v>
      </c>
      <c r="F5" s="103">
        <v>3315</v>
      </c>
      <c r="G5" s="163">
        <f t="shared" ref="G5:G7" si="0">E5*F5</f>
        <v>65305.5</v>
      </c>
      <c r="H5" s="164"/>
      <c r="I5" s="165">
        <v>13</v>
      </c>
      <c r="J5" s="166">
        <v>1200</v>
      </c>
      <c r="K5" s="167">
        <f>J5/I5</f>
        <v>92.307692307692307</v>
      </c>
      <c r="L5" s="168">
        <v>13</v>
      </c>
      <c r="M5" s="166">
        <f>F5/V5*60</f>
        <v>1077.8540462427748</v>
      </c>
      <c r="N5" s="167">
        <f>M5/L5</f>
        <v>82.911849710982679</v>
      </c>
      <c r="O5" s="200">
        <f>L5-I5</f>
        <v>0</v>
      </c>
      <c r="P5" s="201">
        <f>N5-K5</f>
        <v>-9.3958425967096275</v>
      </c>
      <c r="Q5" s="143">
        <f>N5/K5</f>
        <v>0.89821170520231242</v>
      </c>
      <c r="R5" s="309">
        <f>Q21</f>
        <v>0.88897348680576005</v>
      </c>
      <c r="S5" s="172">
        <v>0.25032407407407409</v>
      </c>
      <c r="T5" s="173">
        <v>0.37847222222222221</v>
      </c>
      <c r="U5" s="174"/>
      <c r="V5" s="175">
        <v>184.5333333333333</v>
      </c>
      <c r="W5" s="103"/>
      <c r="X5" s="104"/>
      <c r="Y5" s="202"/>
      <c r="Z5" s="203"/>
      <c r="AA5" s="421"/>
      <c r="AB5" s="405"/>
      <c r="AC5" s="202"/>
      <c r="AD5" s="203"/>
      <c r="AE5" s="311"/>
      <c r="AF5" s="312"/>
      <c r="AG5" s="311"/>
      <c r="AH5" s="312"/>
      <c r="AI5" s="204">
        <f>M5-J5</f>
        <v>-122.14595375722524</v>
      </c>
      <c r="AJ5" s="143">
        <f>M5/J5</f>
        <v>0.8982117052023123</v>
      </c>
      <c r="AK5" s="384">
        <f>AJ21</f>
        <v>0.88897348680576005</v>
      </c>
    </row>
    <row r="6" spans="1:37" ht="15.75" customHeight="1">
      <c r="A6" s="303"/>
      <c r="B6" s="106" t="s">
        <v>188</v>
      </c>
      <c r="C6" s="402" t="s">
        <v>189</v>
      </c>
      <c r="D6" s="403"/>
      <c r="E6" s="107">
        <v>24.07</v>
      </c>
      <c r="F6" s="108">
        <v>1385</v>
      </c>
      <c r="G6" s="109">
        <f t="shared" si="0"/>
        <v>33336.949999999997</v>
      </c>
      <c r="H6" s="26"/>
      <c r="I6" s="110">
        <v>20</v>
      </c>
      <c r="J6" s="111">
        <v>2600</v>
      </c>
      <c r="K6" s="112">
        <f t="shared" ref="K6:K7" si="1">J6/I6</f>
        <v>130</v>
      </c>
      <c r="L6" s="113">
        <v>20</v>
      </c>
      <c r="M6" s="111">
        <f>F6/V6*60</f>
        <v>2306.1979648473625</v>
      </c>
      <c r="N6" s="112">
        <f>M6/L6</f>
        <v>115.30989824236812</v>
      </c>
      <c r="O6" s="114">
        <f>L6-I6</f>
        <v>0</v>
      </c>
      <c r="P6" s="115">
        <f>N6-K6</f>
        <v>-14.690101757631879</v>
      </c>
      <c r="Q6" s="116">
        <f>N6/K6</f>
        <v>0.88699921724898556</v>
      </c>
      <c r="R6" s="309"/>
      <c r="S6" s="47">
        <v>0.45347222222222222</v>
      </c>
      <c r="T6" s="48">
        <v>0.47849537037037038</v>
      </c>
      <c r="U6" s="117">
        <v>4.5999999999999996</v>
      </c>
      <c r="V6" s="118">
        <v>36.033333333333346</v>
      </c>
      <c r="W6" s="119">
        <v>0.47849537037037038</v>
      </c>
      <c r="X6" s="123">
        <v>0.5180555555555556</v>
      </c>
      <c r="Y6" s="106"/>
      <c r="Z6" s="205"/>
      <c r="AA6" s="419"/>
      <c r="AB6" s="404"/>
      <c r="AC6" s="106"/>
      <c r="AD6" s="205"/>
      <c r="AE6" s="300"/>
      <c r="AF6" s="301"/>
      <c r="AG6" s="300"/>
      <c r="AH6" s="301"/>
      <c r="AI6" s="124">
        <f>M6-J6</f>
        <v>-293.80203515263747</v>
      </c>
      <c r="AJ6" s="116">
        <f>M6/J6</f>
        <v>0.88699921724898556</v>
      </c>
      <c r="AK6" s="380"/>
    </row>
    <row r="7" spans="1:37" ht="15.75" customHeight="1">
      <c r="A7" s="303"/>
      <c r="B7" s="106" t="s">
        <v>188</v>
      </c>
      <c r="C7" s="402" t="s">
        <v>190</v>
      </c>
      <c r="D7" s="403"/>
      <c r="E7" s="107">
        <v>29.97</v>
      </c>
      <c r="F7" s="108">
        <v>2810</v>
      </c>
      <c r="G7" s="109">
        <f t="shared" si="0"/>
        <v>84215.7</v>
      </c>
      <c r="H7" s="13"/>
      <c r="I7" s="110">
        <v>20</v>
      </c>
      <c r="J7" s="111">
        <v>2600</v>
      </c>
      <c r="K7" s="112">
        <f t="shared" si="1"/>
        <v>130</v>
      </c>
      <c r="L7" s="126">
        <v>20</v>
      </c>
      <c r="M7" s="111">
        <f>F7/V7*60</f>
        <v>2305.378304466728</v>
      </c>
      <c r="N7" s="112">
        <f>M7/L7</f>
        <v>115.26891522333639</v>
      </c>
      <c r="O7" s="114">
        <f>L7-I7</f>
        <v>0</v>
      </c>
      <c r="P7" s="115">
        <f>N7-K7</f>
        <v>-14.731084776663607</v>
      </c>
      <c r="Q7" s="116">
        <f>N7/K7</f>
        <v>0.88668396325643384</v>
      </c>
      <c r="R7" s="309"/>
      <c r="S7" s="47">
        <v>0.5180555555555556</v>
      </c>
      <c r="T7" s="48">
        <v>0.56884259259259262</v>
      </c>
      <c r="U7" s="117">
        <v>56.966666666666725</v>
      </c>
      <c r="V7" s="118">
        <v>73.133333333333312</v>
      </c>
      <c r="W7" s="119"/>
      <c r="X7" s="123"/>
      <c r="Y7" s="106"/>
      <c r="Z7" s="205"/>
      <c r="AA7" s="419"/>
      <c r="AB7" s="404"/>
      <c r="AC7" s="106"/>
      <c r="AD7" s="205"/>
      <c r="AE7" s="300"/>
      <c r="AF7" s="301"/>
      <c r="AG7" s="300"/>
      <c r="AH7" s="301"/>
      <c r="AI7" s="124">
        <f>M7-J7</f>
        <v>-294.62169553327203</v>
      </c>
      <c r="AJ7" s="116">
        <f>M7/J7</f>
        <v>0.88668396325643384</v>
      </c>
      <c r="AK7" s="380"/>
    </row>
    <row r="8" spans="1:37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127"/>
      <c r="T8" s="128"/>
      <c r="U8" s="117"/>
      <c r="V8" s="118"/>
      <c r="W8" s="119"/>
      <c r="X8" s="123"/>
      <c r="Y8" s="106"/>
      <c r="Z8" s="205"/>
      <c r="AA8" s="419"/>
      <c r="AB8" s="404"/>
      <c r="AC8" s="106"/>
      <c r="AD8" s="205"/>
      <c r="AE8" s="300"/>
      <c r="AF8" s="301"/>
      <c r="AG8" s="300"/>
      <c r="AH8" s="301"/>
      <c r="AI8" s="124"/>
      <c r="AJ8" s="116"/>
      <c r="AK8" s="380"/>
    </row>
    <row r="9" spans="1:37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106"/>
      <c r="Z9" s="205"/>
      <c r="AA9" s="419"/>
      <c r="AB9" s="404"/>
      <c r="AC9" s="106"/>
      <c r="AD9" s="205"/>
      <c r="AE9" s="300"/>
      <c r="AF9" s="301"/>
      <c r="AG9" s="300"/>
      <c r="AH9" s="301"/>
      <c r="AI9" s="124"/>
      <c r="AJ9" s="116"/>
      <c r="AK9" s="380"/>
    </row>
    <row r="10" spans="1:37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106"/>
      <c r="Z10" s="205"/>
      <c r="AA10" s="419"/>
      <c r="AB10" s="404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106"/>
      <c r="Z11" s="205"/>
      <c r="AA11" s="419"/>
      <c r="AB11" s="404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106"/>
      <c r="Z12" s="205"/>
      <c r="AA12" s="419"/>
      <c r="AB12" s="404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106"/>
      <c r="Z13" s="205"/>
      <c r="AA13" s="419"/>
      <c r="AB13" s="404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106"/>
      <c r="Z14" s="205"/>
      <c r="AA14" s="419"/>
      <c r="AB14" s="404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106"/>
      <c r="Z15" s="205"/>
      <c r="AA15" s="419"/>
      <c r="AB15" s="404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106"/>
      <c r="Z16" s="205"/>
      <c r="AA16" s="419"/>
      <c r="AB16" s="404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106"/>
      <c r="Z17" s="205"/>
      <c r="AA17" s="419"/>
      <c r="AB17" s="404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106"/>
      <c r="Z18" s="205"/>
      <c r="AA18" s="419"/>
      <c r="AB18" s="404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106"/>
      <c r="Z19" s="205"/>
      <c r="AA19" s="419"/>
      <c r="AB19" s="404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106"/>
      <c r="Z20" s="205"/>
      <c r="AA20" s="419"/>
      <c r="AB20" s="404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17.666666666666668</v>
      </c>
      <c r="J21" s="148">
        <f t="shared" si="2"/>
        <v>2133.3333333333335</v>
      </c>
      <c r="K21" s="149">
        <f t="shared" ref="K21" si="3">J21/I21</f>
        <v>120.75471698113208</v>
      </c>
      <c r="L21" s="147">
        <f t="shared" ref="L21:M21" si="4">AVERAGE(L5:L20)</f>
        <v>17.666666666666668</v>
      </c>
      <c r="M21" s="148">
        <f t="shared" si="4"/>
        <v>1896.4767718522883</v>
      </c>
      <c r="N21" s="149">
        <f>M21/L21</f>
        <v>107.3477418029597</v>
      </c>
      <c r="O21" s="150">
        <f>L21-I21</f>
        <v>0</v>
      </c>
      <c r="P21" s="151">
        <f>N21-K21</f>
        <v>-13.406975178172374</v>
      </c>
      <c r="Q21" s="152">
        <f>N21/K21</f>
        <v>0.88897348680576005</v>
      </c>
      <c r="R21" s="310"/>
      <c r="S21" s="153">
        <f>S5</f>
        <v>0.25032407407407409</v>
      </c>
      <c r="T21" s="154">
        <f>INDEX(T5:T20,COUNTA(T5:T20))</f>
        <v>0.56884259259259262</v>
      </c>
      <c r="U21" s="155"/>
      <c r="V21" s="155"/>
      <c r="W21" s="156"/>
      <c r="X21" s="157"/>
      <c r="Y21" s="206">
        <f>SUM(Y5:Y20)</f>
        <v>0</v>
      </c>
      <c r="Z21" s="207">
        <f>SUM(Z5:Z20)</f>
        <v>0</v>
      </c>
      <c r="AA21" s="420"/>
      <c r="AB21" s="406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223">
        <f>M21-J21</f>
        <v>-236.85656148104522</v>
      </c>
      <c r="AJ21" s="159">
        <f>M21/J21</f>
        <v>0.88897348680576005</v>
      </c>
      <c r="AK21" s="381"/>
    </row>
    <row r="22" spans="1:37" ht="15.75" customHeight="1">
      <c r="A22" s="316" t="s">
        <v>185</v>
      </c>
      <c r="B22" s="120" t="s">
        <v>186</v>
      </c>
      <c r="C22" s="383" t="s">
        <v>187</v>
      </c>
      <c r="D22" s="383"/>
      <c r="E22" s="162">
        <v>56.77</v>
      </c>
      <c r="F22" s="166">
        <v>4426</v>
      </c>
      <c r="G22" s="163">
        <f t="shared" ref="G22:G25" si="5">E22*F22</f>
        <v>251264.02000000002</v>
      </c>
      <c r="H22" s="164"/>
      <c r="I22" s="165">
        <v>25</v>
      </c>
      <c r="J22" s="166">
        <v>2000</v>
      </c>
      <c r="K22" s="167">
        <f>J22/I22</f>
        <v>80</v>
      </c>
      <c r="L22" s="168">
        <v>25</v>
      </c>
      <c r="M22" s="166">
        <f>F22/V22*60</f>
        <v>1775.1336898395716</v>
      </c>
      <c r="N22" s="167">
        <f>M22/L22</f>
        <v>71.005347593582869</v>
      </c>
      <c r="O22" s="169">
        <f>L22-I22</f>
        <v>0</v>
      </c>
      <c r="P22" s="170">
        <f>N22-K22</f>
        <v>-8.9946524064171314</v>
      </c>
      <c r="Q22" s="171">
        <f>N22/K22</f>
        <v>0.88756684491978588</v>
      </c>
      <c r="R22" s="308">
        <f>Q38</f>
        <v>0.887887108088392</v>
      </c>
      <c r="S22" s="172">
        <v>0.25027777777777777</v>
      </c>
      <c r="T22" s="173">
        <v>0.35416666666666669</v>
      </c>
      <c r="U22" s="174"/>
      <c r="V22" s="175">
        <v>149.60000000000005</v>
      </c>
      <c r="W22" s="208"/>
      <c r="X22" s="167"/>
      <c r="Y22" s="202"/>
      <c r="Z22" s="203"/>
      <c r="AA22" s="311"/>
      <c r="AB22" s="312"/>
      <c r="AC22" s="202"/>
      <c r="AD22" s="203"/>
      <c r="AE22" s="311"/>
      <c r="AF22" s="312"/>
      <c r="AG22" s="411"/>
      <c r="AH22" s="412"/>
      <c r="AI22" s="204">
        <f>M22-J22</f>
        <v>-224.86631016042838</v>
      </c>
      <c r="AJ22" s="143">
        <f>M22/J22</f>
        <v>0.88756684491978577</v>
      </c>
      <c r="AK22" s="384">
        <f>AJ38</f>
        <v>0.88788710808839211</v>
      </c>
    </row>
    <row r="23" spans="1:37" ht="15.75" customHeight="1">
      <c r="A23" s="317"/>
      <c r="B23" s="106" t="s">
        <v>186</v>
      </c>
      <c r="C23" s="382" t="s">
        <v>259</v>
      </c>
      <c r="D23" s="382"/>
      <c r="E23" s="107">
        <v>51.86</v>
      </c>
      <c r="F23" s="108">
        <v>1379</v>
      </c>
      <c r="G23" s="109">
        <f t="shared" si="5"/>
        <v>71514.94</v>
      </c>
      <c r="H23" s="26"/>
      <c r="I23" s="110">
        <v>25</v>
      </c>
      <c r="J23" s="111">
        <v>2000</v>
      </c>
      <c r="K23" s="112">
        <f t="shared" ref="K23:K59" si="6">J23/I23</f>
        <v>80</v>
      </c>
      <c r="L23" s="113">
        <v>25</v>
      </c>
      <c r="M23" s="111">
        <f>F23/V23*60</f>
        <v>1770.4707560627674</v>
      </c>
      <c r="N23" s="112">
        <f>M23/L23</f>
        <v>70.8188302425107</v>
      </c>
      <c r="O23" s="114">
        <f>L23-I23</f>
        <v>0</v>
      </c>
      <c r="P23" s="115">
        <f>N23-K23</f>
        <v>-9.1811697574893003</v>
      </c>
      <c r="Q23" s="116">
        <f>N23/K23</f>
        <v>0.88523537803138375</v>
      </c>
      <c r="R23" s="309"/>
      <c r="S23" s="47">
        <v>0.35782407407407407</v>
      </c>
      <c r="T23" s="48">
        <v>0.39027777777777778</v>
      </c>
      <c r="U23" s="117">
        <v>5.2666666666666373</v>
      </c>
      <c r="V23" s="118">
        <v>46.733333333333334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407"/>
      <c r="AH23" s="408"/>
      <c r="AI23" s="124">
        <f>M23-J23</f>
        <v>-229.52924393723265</v>
      </c>
      <c r="AJ23" s="116">
        <f>M23/J23</f>
        <v>0.88523537803138364</v>
      </c>
      <c r="AK23" s="380"/>
    </row>
    <row r="24" spans="1:37" ht="15.75" customHeight="1">
      <c r="A24" s="317"/>
      <c r="B24" s="106" t="s">
        <v>191</v>
      </c>
      <c r="C24" s="382" t="s">
        <v>192</v>
      </c>
      <c r="D24" s="382"/>
      <c r="E24" s="107">
        <v>77.34</v>
      </c>
      <c r="F24" s="108">
        <v>2795</v>
      </c>
      <c r="G24" s="109">
        <f t="shared" si="5"/>
        <v>216165.30000000002</v>
      </c>
      <c r="H24" s="26"/>
      <c r="I24" s="110">
        <v>25</v>
      </c>
      <c r="J24" s="111">
        <v>2000</v>
      </c>
      <c r="K24" s="112">
        <f t="shared" si="6"/>
        <v>80</v>
      </c>
      <c r="L24" s="113">
        <v>25</v>
      </c>
      <c r="M24" s="111">
        <f>F24/V24*60</f>
        <v>1776.1694616063551</v>
      </c>
      <c r="N24" s="112">
        <f>M24/L24</f>
        <v>71.046778464254203</v>
      </c>
      <c r="O24" s="114">
        <f>L24-I24</f>
        <v>0</v>
      </c>
      <c r="P24" s="115">
        <f>N24-K24</f>
        <v>-8.9532215357457972</v>
      </c>
      <c r="Q24" s="116">
        <f>N24/K24</f>
        <v>0.88808473080317751</v>
      </c>
      <c r="R24" s="309"/>
      <c r="S24" s="47">
        <v>0.39374999999999999</v>
      </c>
      <c r="T24" s="48">
        <v>0.45931712962962962</v>
      </c>
      <c r="U24" s="117">
        <v>4.9999999999999822</v>
      </c>
      <c r="V24" s="118">
        <v>94.416666666666657</v>
      </c>
      <c r="W24" s="119">
        <v>0.45931712962962962</v>
      </c>
      <c r="X24" s="123">
        <v>0.49888888888888888</v>
      </c>
      <c r="Y24" s="106"/>
      <c r="Z24" s="205"/>
      <c r="AA24" s="300"/>
      <c r="AB24" s="301"/>
      <c r="AC24" s="106"/>
      <c r="AD24" s="205"/>
      <c r="AE24" s="300"/>
      <c r="AF24" s="301"/>
      <c r="AG24" s="407"/>
      <c r="AH24" s="408"/>
      <c r="AI24" s="124">
        <f>M24-J24</f>
        <v>-223.83053839364493</v>
      </c>
      <c r="AJ24" s="116">
        <f>M24/J24</f>
        <v>0.88808473080317751</v>
      </c>
      <c r="AK24" s="380"/>
    </row>
    <row r="25" spans="1:37" ht="15.75" customHeight="1">
      <c r="A25" s="317"/>
      <c r="B25" s="106" t="s">
        <v>191</v>
      </c>
      <c r="C25" s="382" t="s">
        <v>193</v>
      </c>
      <c r="D25" s="382"/>
      <c r="E25" s="107">
        <v>59.52</v>
      </c>
      <c r="F25" s="108">
        <v>6104</v>
      </c>
      <c r="G25" s="109">
        <f t="shared" si="5"/>
        <v>363310.08000000002</v>
      </c>
      <c r="H25" s="26"/>
      <c r="I25" s="110">
        <v>25</v>
      </c>
      <c r="J25" s="111">
        <v>2000</v>
      </c>
      <c r="K25" s="112">
        <f t="shared" si="6"/>
        <v>80</v>
      </c>
      <c r="L25" s="113">
        <v>25</v>
      </c>
      <c r="M25" s="111">
        <f>F25/V25*60</f>
        <v>1781.3229571984427</v>
      </c>
      <c r="N25" s="112">
        <f>M25/L25</f>
        <v>71.252918287937703</v>
      </c>
      <c r="O25" s="114">
        <f>L25-I25</f>
        <v>0</v>
      </c>
      <c r="P25" s="115">
        <f>N25-K25</f>
        <v>-8.7470817120622968</v>
      </c>
      <c r="Q25" s="116">
        <f>N25/K25</f>
        <v>0.89066147859922129</v>
      </c>
      <c r="R25" s="309"/>
      <c r="S25" s="47">
        <v>0.49888888888888888</v>
      </c>
      <c r="T25" s="48">
        <v>0.64166666666666672</v>
      </c>
      <c r="U25" s="117">
        <v>56.983333333333341</v>
      </c>
      <c r="V25" s="118">
        <v>205.60000000000008</v>
      </c>
      <c r="W25" s="119"/>
      <c r="X25" s="123"/>
      <c r="Y25" s="106"/>
      <c r="Z25" s="205"/>
      <c r="AA25" s="300"/>
      <c r="AB25" s="301"/>
      <c r="AC25" s="106"/>
      <c r="AD25" s="205"/>
      <c r="AE25" s="300"/>
      <c r="AF25" s="301"/>
      <c r="AG25" s="407"/>
      <c r="AH25" s="408"/>
      <c r="AI25" s="124">
        <f>M25-J25</f>
        <v>-218.67704280155726</v>
      </c>
      <c r="AJ25" s="116">
        <f>M25/J25</f>
        <v>0.8906614785992214</v>
      </c>
      <c r="AK25" s="380"/>
    </row>
    <row r="26" spans="1:37" ht="15.75" customHeight="1">
      <c r="A26" s="317"/>
      <c r="B26" s="106"/>
      <c r="C26" s="382"/>
      <c r="D26" s="382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407"/>
      <c r="AH26" s="408"/>
      <c r="AI26" s="124"/>
      <c r="AJ26" s="116"/>
      <c r="AK26" s="380"/>
    </row>
    <row r="27" spans="1:37" ht="15.75" customHeight="1">
      <c r="A27" s="317"/>
      <c r="B27" s="106"/>
      <c r="C27" s="382"/>
      <c r="D27" s="382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407"/>
      <c r="AH27" s="408"/>
      <c r="AI27" s="124"/>
      <c r="AJ27" s="116"/>
      <c r="AK27" s="380"/>
    </row>
    <row r="28" spans="1:37" ht="15.75" customHeight="1">
      <c r="A28" s="317"/>
      <c r="B28" s="106"/>
      <c r="C28" s="382"/>
      <c r="D28" s="382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407"/>
      <c r="AH28" s="408"/>
      <c r="AI28" s="124"/>
      <c r="AJ28" s="116"/>
      <c r="AK28" s="380"/>
    </row>
    <row r="29" spans="1:37" ht="15.75" customHeight="1">
      <c r="A29" s="317"/>
      <c r="B29" s="106"/>
      <c r="C29" s="382"/>
      <c r="D29" s="382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407"/>
      <c r="AH29" s="408"/>
      <c r="AI29" s="124"/>
      <c r="AJ29" s="116"/>
      <c r="AK29" s="380"/>
    </row>
    <row r="30" spans="1:37" ht="15.75" customHeight="1">
      <c r="A30" s="317"/>
      <c r="B30" s="106"/>
      <c r="C30" s="382"/>
      <c r="D30" s="382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407"/>
      <c r="AH30" s="408"/>
      <c r="AI30" s="124"/>
      <c r="AJ30" s="116"/>
      <c r="AK30" s="380"/>
    </row>
    <row r="31" spans="1:37" ht="15.75" customHeight="1">
      <c r="A31" s="317"/>
      <c r="B31" s="106"/>
      <c r="C31" s="382"/>
      <c r="D31" s="382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407"/>
      <c r="AH31" s="408"/>
      <c r="AI31" s="124"/>
      <c r="AJ31" s="116"/>
      <c r="AK31" s="380"/>
    </row>
    <row r="32" spans="1:37" ht="15.75" customHeight="1">
      <c r="A32" s="317"/>
      <c r="B32" s="106"/>
      <c r="C32" s="382"/>
      <c r="D32" s="382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407"/>
      <c r="AH32" s="408"/>
      <c r="AI32" s="124"/>
      <c r="AJ32" s="116"/>
      <c r="AK32" s="380"/>
    </row>
    <row r="33" spans="1:37" ht="15.75" customHeight="1">
      <c r="A33" s="317"/>
      <c r="B33" s="106"/>
      <c r="C33" s="382"/>
      <c r="D33" s="382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407"/>
      <c r="AH33" s="408"/>
      <c r="AI33" s="124"/>
      <c r="AJ33" s="116"/>
      <c r="AK33" s="380"/>
    </row>
    <row r="34" spans="1:37" ht="15.75" customHeight="1">
      <c r="A34" s="317"/>
      <c r="B34" s="106"/>
      <c r="C34" s="382"/>
      <c r="D34" s="382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407"/>
      <c r="AH34" s="408"/>
      <c r="AI34" s="124"/>
      <c r="AJ34" s="116"/>
      <c r="AK34" s="380"/>
    </row>
    <row r="35" spans="1:37" ht="15.75" customHeight="1">
      <c r="A35" s="317"/>
      <c r="B35" s="106"/>
      <c r="C35" s="382"/>
      <c r="D35" s="382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23"/>
      <c r="Y35" s="106"/>
      <c r="Z35" s="205"/>
      <c r="AA35" s="300"/>
      <c r="AB35" s="301"/>
      <c r="AC35" s="106"/>
      <c r="AD35" s="205"/>
      <c r="AE35" s="300"/>
      <c r="AF35" s="301"/>
      <c r="AG35" s="407"/>
      <c r="AH35" s="408"/>
      <c r="AI35" s="124"/>
      <c r="AJ35" s="116"/>
      <c r="AK35" s="380"/>
    </row>
    <row r="36" spans="1:37" ht="15.75" customHeight="1">
      <c r="A36" s="317"/>
      <c r="B36" s="106"/>
      <c r="C36" s="382"/>
      <c r="D36" s="382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23"/>
      <c r="Y36" s="106"/>
      <c r="Z36" s="205"/>
      <c r="AA36" s="300"/>
      <c r="AB36" s="301"/>
      <c r="AC36" s="106"/>
      <c r="AD36" s="205"/>
      <c r="AE36" s="300"/>
      <c r="AF36" s="301"/>
      <c r="AG36" s="407"/>
      <c r="AH36" s="408"/>
      <c r="AI36" s="124"/>
      <c r="AJ36" s="116"/>
      <c r="AK36" s="380"/>
    </row>
    <row r="37" spans="1:37" ht="15.75" customHeight="1">
      <c r="A37" s="317"/>
      <c r="B37" s="106"/>
      <c r="C37" s="382"/>
      <c r="D37" s="382"/>
      <c r="E37" s="209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119"/>
      <c r="X37" s="123"/>
      <c r="Y37" s="106"/>
      <c r="Z37" s="205"/>
      <c r="AA37" s="300"/>
      <c r="AB37" s="301"/>
      <c r="AC37" s="106"/>
      <c r="AD37" s="205"/>
      <c r="AE37" s="300"/>
      <c r="AF37" s="301"/>
      <c r="AG37" s="407"/>
      <c r="AH37" s="408"/>
      <c r="AI37" s="124"/>
      <c r="AJ37" s="116"/>
      <c r="AK37" s="380"/>
    </row>
    <row r="38" spans="1:37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25</v>
      </c>
      <c r="J38" s="148">
        <f t="shared" si="7"/>
        <v>2000</v>
      </c>
      <c r="K38" s="149">
        <f t="shared" ref="K38" si="8">J38/I38</f>
        <v>80</v>
      </c>
      <c r="L38" s="147">
        <f t="shared" ref="L38:M38" si="9">AVERAGE(L22:L37)</f>
        <v>25</v>
      </c>
      <c r="M38" s="148">
        <f t="shared" si="9"/>
        <v>1775.7742161767842</v>
      </c>
      <c r="N38" s="149">
        <f t="shared" ref="N38:N44" si="10">M38/L38</f>
        <v>71.030968647071361</v>
      </c>
      <c r="O38" s="150">
        <f t="shared" ref="O38:O44" si="11">L38-I38</f>
        <v>0</v>
      </c>
      <c r="P38" s="151">
        <f t="shared" ref="P38:P44" si="12">N38-K38</f>
        <v>-8.9690313529286385</v>
      </c>
      <c r="Q38" s="152">
        <f t="shared" ref="Q38:Q44" si="13">N38/K38</f>
        <v>0.887887108088392</v>
      </c>
      <c r="R38" s="310"/>
      <c r="S38" s="153">
        <f>S22</f>
        <v>0.25027777777777777</v>
      </c>
      <c r="T38" s="154">
        <f>INDEX(T22:T37,COUNTA(T22:T37))</f>
        <v>0.64166666666666672</v>
      </c>
      <c r="U38" s="155"/>
      <c r="V38" s="181"/>
      <c r="W38" s="182"/>
      <c r="X38" s="149"/>
      <c r="Y38" s="206">
        <f t="shared" ref="Y38:Z38" si="14">SUM(Y22:Y37)</f>
        <v>0</v>
      </c>
      <c r="Z38" s="207">
        <f t="shared" si="14"/>
        <v>0</v>
      </c>
      <c r="AA38" s="296"/>
      <c r="AB38" s="297"/>
      <c r="AC38" s="206">
        <f t="shared" ref="AC38:AD38" si="15">SUM(AC22:AC37)</f>
        <v>0</v>
      </c>
      <c r="AD38" s="207">
        <f t="shared" si="15"/>
        <v>0</v>
      </c>
      <c r="AE38" s="296"/>
      <c r="AF38" s="297"/>
      <c r="AG38" s="409"/>
      <c r="AH38" s="410"/>
      <c r="AI38" s="183">
        <f t="shared" ref="AI38:AI44" si="16">M38-J38</f>
        <v>-224.22578382321581</v>
      </c>
      <c r="AJ38" s="152">
        <f t="shared" ref="AJ38:AJ44" si="17">M38/J38</f>
        <v>0.88788710808839211</v>
      </c>
      <c r="AK38" s="381"/>
    </row>
    <row r="39" spans="1:37" ht="15.75" customHeight="1">
      <c r="A39" s="302" t="s">
        <v>194</v>
      </c>
      <c r="B39" s="161" t="s">
        <v>186</v>
      </c>
      <c r="C39" s="306" t="s">
        <v>260</v>
      </c>
      <c r="D39" s="307"/>
      <c r="E39" s="162">
        <v>56.43</v>
      </c>
      <c r="F39" s="174">
        <v>2652</v>
      </c>
      <c r="G39" s="163">
        <f t="shared" ref="G39:G44" si="18">E39*F39</f>
        <v>149652.35999999999</v>
      </c>
      <c r="H39" s="164"/>
      <c r="I39" s="168">
        <v>22</v>
      </c>
      <c r="J39" s="166">
        <v>2000</v>
      </c>
      <c r="K39" s="167">
        <f>J39/I39</f>
        <v>90.909090909090907</v>
      </c>
      <c r="L39" s="168">
        <v>22</v>
      </c>
      <c r="M39" s="166">
        <f t="shared" ref="M39:M44" si="19">F39/V39*60</f>
        <v>1769.6385542168671</v>
      </c>
      <c r="N39" s="167">
        <f t="shared" si="10"/>
        <v>80.438116100766692</v>
      </c>
      <c r="O39" s="169">
        <f t="shared" si="11"/>
        <v>0</v>
      </c>
      <c r="P39" s="170">
        <f t="shared" si="12"/>
        <v>-10.470974808324215</v>
      </c>
      <c r="Q39" s="171">
        <f t="shared" si="13"/>
        <v>0.88481927710843367</v>
      </c>
      <c r="R39" s="308">
        <f>Q55</f>
        <v>0.88527679539560478</v>
      </c>
      <c r="S39" s="172">
        <v>0.25005787037037036</v>
      </c>
      <c r="T39" s="173">
        <v>0.3125</v>
      </c>
      <c r="U39" s="174"/>
      <c r="V39" s="175">
        <v>89.916666666666686</v>
      </c>
      <c r="W39" s="103"/>
      <c r="X39" s="104"/>
      <c r="Y39" s="202"/>
      <c r="Z39" s="203"/>
      <c r="AA39" s="311"/>
      <c r="AB39" s="312"/>
      <c r="AC39" s="202"/>
      <c r="AD39" s="203"/>
      <c r="AE39" s="311"/>
      <c r="AF39" s="312"/>
      <c r="AG39" s="411"/>
      <c r="AH39" s="412"/>
      <c r="AI39" s="121">
        <f t="shared" si="16"/>
        <v>-230.36144578313292</v>
      </c>
      <c r="AJ39" s="171">
        <f t="shared" si="17"/>
        <v>0.88481927710843356</v>
      </c>
      <c r="AK39" s="379">
        <f>AJ55</f>
        <v>0.88527679539560489</v>
      </c>
    </row>
    <row r="40" spans="1:37" ht="15.75" customHeight="1">
      <c r="A40" s="303"/>
      <c r="B40" s="178" t="s">
        <v>191</v>
      </c>
      <c r="C40" s="298" t="s">
        <v>198</v>
      </c>
      <c r="D40" s="299"/>
      <c r="E40" s="107">
        <v>53.76</v>
      </c>
      <c r="F40" s="117">
        <v>4041</v>
      </c>
      <c r="G40" s="109">
        <f t="shared" si="18"/>
        <v>217244.16</v>
      </c>
      <c r="H40" s="26"/>
      <c r="I40" s="113">
        <v>21</v>
      </c>
      <c r="J40" s="111">
        <v>2000</v>
      </c>
      <c r="K40" s="112">
        <f t="shared" si="6"/>
        <v>95.238095238095241</v>
      </c>
      <c r="L40" s="113">
        <v>21</v>
      </c>
      <c r="M40" s="111">
        <f t="shared" si="19"/>
        <v>1769.9963499209157</v>
      </c>
      <c r="N40" s="112">
        <f t="shared" si="10"/>
        <v>84.285540472424557</v>
      </c>
      <c r="O40" s="114">
        <f t="shared" si="11"/>
        <v>0</v>
      </c>
      <c r="P40" s="115">
        <f t="shared" si="12"/>
        <v>-10.952554765670683</v>
      </c>
      <c r="Q40" s="116">
        <f t="shared" si="13"/>
        <v>0.88499817496045785</v>
      </c>
      <c r="R40" s="309"/>
      <c r="S40" s="47">
        <v>0.3159837962962963</v>
      </c>
      <c r="T40" s="48">
        <v>0.41111111111111109</v>
      </c>
      <c r="U40" s="117">
        <v>5.0166666666666782</v>
      </c>
      <c r="V40" s="118">
        <v>136.98333333333329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407"/>
      <c r="AH40" s="408"/>
      <c r="AI40" s="124">
        <f t="shared" si="16"/>
        <v>-230.00365007908431</v>
      </c>
      <c r="AJ40" s="116">
        <f t="shared" si="17"/>
        <v>0.88499817496045785</v>
      </c>
      <c r="AK40" s="380"/>
    </row>
    <row r="41" spans="1:37" ht="15.75" customHeight="1">
      <c r="A41" s="303"/>
      <c r="B41" s="178" t="s">
        <v>191</v>
      </c>
      <c r="C41" s="298" t="s">
        <v>197</v>
      </c>
      <c r="D41" s="299"/>
      <c r="E41" s="107">
        <v>47.37</v>
      </c>
      <c r="F41" s="117">
        <v>1790</v>
      </c>
      <c r="G41" s="109">
        <f t="shared" si="18"/>
        <v>84792.299999999988</v>
      </c>
      <c r="H41" s="26"/>
      <c r="I41" s="113">
        <v>21</v>
      </c>
      <c r="J41" s="111">
        <v>2000</v>
      </c>
      <c r="K41" s="112">
        <f t="shared" si="6"/>
        <v>95.238095238095241</v>
      </c>
      <c r="L41" s="113">
        <v>21</v>
      </c>
      <c r="M41" s="111">
        <f t="shared" si="19"/>
        <v>1771.7899367610669</v>
      </c>
      <c r="N41" s="112">
        <f t="shared" si="10"/>
        <v>84.370949369574618</v>
      </c>
      <c r="O41" s="114">
        <f t="shared" si="11"/>
        <v>0</v>
      </c>
      <c r="P41" s="115">
        <f t="shared" si="12"/>
        <v>-10.867145868520623</v>
      </c>
      <c r="Q41" s="116">
        <f t="shared" si="13"/>
        <v>0.8858949683805335</v>
      </c>
      <c r="R41" s="309"/>
      <c r="S41" s="47">
        <v>0.41484953703703703</v>
      </c>
      <c r="T41" s="48">
        <v>0.45694444444444443</v>
      </c>
      <c r="U41" s="117">
        <v>5.3833333333333488</v>
      </c>
      <c r="V41" s="118">
        <v>60.61666666666666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407"/>
      <c r="AH41" s="408"/>
      <c r="AI41" s="124">
        <f t="shared" si="16"/>
        <v>-228.21006323893312</v>
      </c>
      <c r="AJ41" s="116">
        <f t="shared" si="17"/>
        <v>0.88589496838053339</v>
      </c>
      <c r="AK41" s="380"/>
    </row>
    <row r="42" spans="1:37" ht="15.75" customHeight="1">
      <c r="A42" s="303"/>
      <c r="B42" s="178" t="s">
        <v>191</v>
      </c>
      <c r="C42" s="298" t="s">
        <v>248</v>
      </c>
      <c r="D42" s="299"/>
      <c r="E42" s="107">
        <v>59.36</v>
      </c>
      <c r="F42" s="117">
        <v>1068</v>
      </c>
      <c r="G42" s="109">
        <f t="shared" si="18"/>
        <v>63396.479999999996</v>
      </c>
      <c r="H42" s="26"/>
      <c r="I42" s="113">
        <v>20</v>
      </c>
      <c r="J42" s="111">
        <v>2000</v>
      </c>
      <c r="K42" s="112">
        <f t="shared" si="6"/>
        <v>100</v>
      </c>
      <c r="L42" s="113">
        <v>20</v>
      </c>
      <c r="M42" s="111">
        <f t="shared" si="19"/>
        <v>1769.3511274735381</v>
      </c>
      <c r="N42" s="112">
        <f t="shared" si="10"/>
        <v>88.467556373676899</v>
      </c>
      <c r="O42" s="114">
        <f t="shared" si="11"/>
        <v>0</v>
      </c>
      <c r="P42" s="115">
        <f t="shared" si="12"/>
        <v>-11.532443626323101</v>
      </c>
      <c r="Q42" s="116">
        <f t="shared" si="13"/>
        <v>0.88467556373676903</v>
      </c>
      <c r="R42" s="309"/>
      <c r="S42" s="47">
        <v>0.46041666666666664</v>
      </c>
      <c r="T42" s="48">
        <v>0.48556712962962961</v>
      </c>
      <c r="U42" s="117">
        <v>4.9999999999999822</v>
      </c>
      <c r="V42" s="118">
        <v>36.216666666666683</v>
      </c>
      <c r="W42" s="119">
        <v>0.48556712962962961</v>
      </c>
      <c r="X42" s="123">
        <v>0.52515046296296297</v>
      </c>
      <c r="Y42" s="106"/>
      <c r="Z42" s="205"/>
      <c r="AA42" s="300"/>
      <c r="AB42" s="301"/>
      <c r="AC42" s="106"/>
      <c r="AD42" s="205"/>
      <c r="AE42" s="300"/>
      <c r="AF42" s="301"/>
      <c r="AG42" s="407"/>
      <c r="AH42" s="408"/>
      <c r="AI42" s="124">
        <f t="shared" si="16"/>
        <v>-230.6488725264619</v>
      </c>
      <c r="AJ42" s="116">
        <f t="shared" si="17"/>
        <v>0.88467556373676903</v>
      </c>
      <c r="AK42" s="380"/>
    </row>
    <row r="43" spans="1:37" ht="15.75" customHeight="1">
      <c r="A43" s="304"/>
      <c r="B43" s="178" t="s">
        <v>191</v>
      </c>
      <c r="C43" s="298" t="s">
        <v>199</v>
      </c>
      <c r="D43" s="299"/>
      <c r="E43" s="107">
        <v>64.97</v>
      </c>
      <c r="F43" s="117">
        <v>1499</v>
      </c>
      <c r="G43" s="109">
        <f t="shared" si="18"/>
        <v>97390.03</v>
      </c>
      <c r="H43" s="13"/>
      <c r="I43" s="126">
        <v>20</v>
      </c>
      <c r="J43" s="111">
        <v>2000</v>
      </c>
      <c r="K43" s="112">
        <f t="shared" si="6"/>
        <v>100</v>
      </c>
      <c r="L43" s="126">
        <v>20</v>
      </c>
      <c r="M43" s="111">
        <f t="shared" si="19"/>
        <v>1771.0534952412211</v>
      </c>
      <c r="N43" s="112">
        <f t="shared" si="10"/>
        <v>88.552674762061059</v>
      </c>
      <c r="O43" s="114">
        <f t="shared" si="11"/>
        <v>0</v>
      </c>
      <c r="P43" s="115">
        <f t="shared" si="12"/>
        <v>-11.447325237938941</v>
      </c>
      <c r="Q43" s="116">
        <f t="shared" si="13"/>
        <v>0.88552674762061057</v>
      </c>
      <c r="R43" s="309"/>
      <c r="S43" s="47">
        <v>0.52515046296296297</v>
      </c>
      <c r="T43" s="48">
        <v>0.56041666666666667</v>
      </c>
      <c r="U43" s="117">
        <v>57.000000000000036</v>
      </c>
      <c r="V43" s="118">
        <v>50.783333333333331</v>
      </c>
      <c r="W43" s="119"/>
      <c r="X43" s="123"/>
      <c r="Y43" s="106"/>
      <c r="Z43" s="205"/>
      <c r="AA43" s="300"/>
      <c r="AB43" s="301"/>
      <c r="AC43" s="106"/>
      <c r="AD43" s="205"/>
      <c r="AE43" s="300"/>
      <c r="AF43" s="301"/>
      <c r="AG43" s="407"/>
      <c r="AH43" s="408"/>
      <c r="AI43" s="124">
        <f t="shared" si="16"/>
        <v>-228.94650475877893</v>
      </c>
      <c r="AJ43" s="116">
        <f t="shared" si="17"/>
        <v>0.88552674762061057</v>
      </c>
      <c r="AK43" s="380"/>
    </row>
    <row r="44" spans="1:37" ht="15.75" customHeight="1">
      <c r="A44" s="304"/>
      <c r="B44" s="178" t="s">
        <v>200</v>
      </c>
      <c r="C44" s="298" t="s">
        <v>201</v>
      </c>
      <c r="D44" s="299"/>
      <c r="E44" s="107">
        <v>57.3</v>
      </c>
      <c r="F44" s="117">
        <v>1771</v>
      </c>
      <c r="G44" s="129">
        <f t="shared" si="18"/>
        <v>101478.29999999999</v>
      </c>
      <c r="H44" s="130"/>
      <c r="I44" s="113">
        <v>21</v>
      </c>
      <c r="J44" s="111">
        <v>2000</v>
      </c>
      <c r="K44" s="112">
        <f t="shared" si="6"/>
        <v>95.238095238095241</v>
      </c>
      <c r="L44" s="113">
        <v>21</v>
      </c>
      <c r="M44" s="111">
        <f t="shared" si="19"/>
        <v>1771.4920811336481</v>
      </c>
      <c r="N44" s="112">
        <f t="shared" si="10"/>
        <v>84.356765768268957</v>
      </c>
      <c r="O44" s="114">
        <f t="shared" si="11"/>
        <v>0</v>
      </c>
      <c r="P44" s="115">
        <f t="shared" si="12"/>
        <v>-10.881329469826284</v>
      </c>
      <c r="Q44" s="116">
        <f t="shared" si="13"/>
        <v>0.88574604056682404</v>
      </c>
      <c r="R44" s="309"/>
      <c r="S44" s="47">
        <v>0.56390046296296292</v>
      </c>
      <c r="T44" s="48">
        <v>0.60555555555555551</v>
      </c>
      <c r="U44" s="117">
        <v>5.0166666666665982</v>
      </c>
      <c r="V44" s="118">
        <v>59.983333333333334</v>
      </c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407"/>
      <c r="AH44" s="408"/>
      <c r="AI44" s="124">
        <f t="shared" si="16"/>
        <v>-228.50791886635193</v>
      </c>
      <c r="AJ44" s="116">
        <f t="shared" si="17"/>
        <v>0.88574604056682404</v>
      </c>
      <c r="AK44" s="380"/>
    </row>
    <row r="45" spans="1:37" ht="15.75" customHeight="1">
      <c r="A45" s="304"/>
      <c r="B45" s="178"/>
      <c r="C45" s="298"/>
      <c r="D45" s="299"/>
      <c r="E45" s="107"/>
      <c r="F45" s="117"/>
      <c r="G45" s="129"/>
      <c r="H45" s="68"/>
      <c r="I45" s="126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106"/>
      <c r="Z45" s="205"/>
      <c r="AA45" s="300"/>
      <c r="AB45" s="301"/>
      <c r="AC45" s="106"/>
      <c r="AD45" s="205"/>
      <c r="AE45" s="300"/>
      <c r="AF45" s="301"/>
      <c r="AG45" s="407"/>
      <c r="AH45" s="408"/>
      <c r="AI45" s="124"/>
      <c r="AJ45" s="116"/>
      <c r="AK45" s="380"/>
    </row>
    <row r="46" spans="1:37" ht="15.75" customHeight="1">
      <c r="A46" s="304"/>
      <c r="B46" s="178"/>
      <c r="C46" s="298"/>
      <c r="D46" s="299"/>
      <c r="E46" s="107"/>
      <c r="F46" s="117"/>
      <c r="G46" s="129"/>
      <c r="H46" s="68"/>
      <c r="I46" s="126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106"/>
      <c r="Z46" s="205"/>
      <c r="AA46" s="300"/>
      <c r="AB46" s="301"/>
      <c r="AC46" s="106"/>
      <c r="AD46" s="205"/>
      <c r="AE46" s="300"/>
      <c r="AF46" s="301"/>
      <c r="AG46" s="407"/>
      <c r="AH46" s="408"/>
      <c r="AI46" s="124"/>
      <c r="AJ46" s="116"/>
      <c r="AK46" s="380"/>
    </row>
    <row r="47" spans="1:37" ht="15.75" customHeight="1">
      <c r="A47" s="304"/>
      <c r="B47" s="178"/>
      <c r="C47" s="298"/>
      <c r="D47" s="299"/>
      <c r="E47" s="107"/>
      <c r="F47" s="117"/>
      <c r="G47" s="129"/>
      <c r="H47" s="68"/>
      <c r="I47" s="126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106"/>
      <c r="Z47" s="205"/>
      <c r="AA47" s="300"/>
      <c r="AB47" s="301"/>
      <c r="AC47" s="106"/>
      <c r="AD47" s="205"/>
      <c r="AE47" s="300"/>
      <c r="AF47" s="301"/>
      <c r="AG47" s="407"/>
      <c r="AH47" s="408"/>
      <c r="AI47" s="124"/>
      <c r="AJ47" s="116"/>
      <c r="AK47" s="380"/>
    </row>
    <row r="48" spans="1:37" ht="15.75" customHeight="1">
      <c r="A48" s="304"/>
      <c r="B48" s="178"/>
      <c r="C48" s="298"/>
      <c r="D48" s="299"/>
      <c r="E48" s="107"/>
      <c r="F48" s="117"/>
      <c r="G48" s="129"/>
      <c r="H48" s="68"/>
      <c r="I48" s="126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106"/>
      <c r="Z48" s="205"/>
      <c r="AA48" s="300"/>
      <c r="AB48" s="301"/>
      <c r="AC48" s="106"/>
      <c r="AD48" s="205"/>
      <c r="AE48" s="300"/>
      <c r="AF48" s="301"/>
      <c r="AG48" s="407"/>
      <c r="AH48" s="408"/>
      <c r="AI48" s="124"/>
      <c r="AJ48" s="116"/>
      <c r="AK48" s="380"/>
    </row>
    <row r="49" spans="1:37" ht="15.75" customHeight="1">
      <c r="A49" s="304"/>
      <c r="B49" s="178"/>
      <c r="C49" s="298"/>
      <c r="D49" s="299"/>
      <c r="E49" s="107"/>
      <c r="F49" s="117"/>
      <c r="G49" s="129"/>
      <c r="H49" s="68"/>
      <c r="I49" s="126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106"/>
      <c r="Z49" s="205"/>
      <c r="AA49" s="300"/>
      <c r="AB49" s="301"/>
      <c r="AC49" s="106"/>
      <c r="AD49" s="205"/>
      <c r="AE49" s="300"/>
      <c r="AF49" s="301"/>
      <c r="AG49" s="407"/>
      <c r="AH49" s="408"/>
      <c r="AI49" s="124"/>
      <c r="AJ49" s="116"/>
      <c r="AK49" s="380"/>
    </row>
    <row r="50" spans="1:37" ht="15.75" customHeight="1">
      <c r="A50" s="304"/>
      <c r="B50" s="178"/>
      <c r="C50" s="298"/>
      <c r="D50" s="299"/>
      <c r="E50" s="107"/>
      <c r="F50" s="117"/>
      <c r="G50" s="129"/>
      <c r="H50" s="68"/>
      <c r="I50" s="126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106"/>
      <c r="Z50" s="205"/>
      <c r="AA50" s="300"/>
      <c r="AB50" s="301"/>
      <c r="AC50" s="106"/>
      <c r="AD50" s="205"/>
      <c r="AE50" s="300"/>
      <c r="AF50" s="301"/>
      <c r="AG50" s="407"/>
      <c r="AH50" s="408"/>
      <c r="AI50" s="124"/>
      <c r="AJ50" s="116"/>
      <c r="AK50" s="380"/>
    </row>
    <row r="51" spans="1:37" ht="15.75" customHeight="1">
      <c r="A51" s="304"/>
      <c r="B51" s="178"/>
      <c r="C51" s="298"/>
      <c r="D51" s="299"/>
      <c r="E51" s="107"/>
      <c r="F51" s="117"/>
      <c r="G51" s="129"/>
      <c r="H51" s="68"/>
      <c r="I51" s="126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106"/>
      <c r="Z51" s="205"/>
      <c r="AA51" s="300"/>
      <c r="AB51" s="301"/>
      <c r="AC51" s="106"/>
      <c r="AD51" s="205"/>
      <c r="AE51" s="300"/>
      <c r="AF51" s="301"/>
      <c r="AG51" s="407"/>
      <c r="AH51" s="408"/>
      <c r="AI51" s="124"/>
      <c r="AJ51" s="116"/>
      <c r="AK51" s="380"/>
    </row>
    <row r="52" spans="1:37" ht="15.75" customHeight="1">
      <c r="A52" s="304"/>
      <c r="B52" s="178"/>
      <c r="C52" s="298"/>
      <c r="D52" s="299"/>
      <c r="E52" s="107"/>
      <c r="F52" s="117"/>
      <c r="G52" s="129"/>
      <c r="H52" s="68"/>
      <c r="I52" s="126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210"/>
      <c r="X52" s="211"/>
      <c r="Y52" s="106"/>
      <c r="Z52" s="205"/>
      <c r="AA52" s="300"/>
      <c r="AB52" s="301"/>
      <c r="AC52" s="106"/>
      <c r="AD52" s="205"/>
      <c r="AE52" s="300"/>
      <c r="AF52" s="301"/>
      <c r="AG52" s="407"/>
      <c r="AH52" s="408"/>
      <c r="AI52" s="124"/>
      <c r="AJ52" s="116"/>
      <c r="AK52" s="380"/>
    </row>
    <row r="53" spans="1:37" ht="15.75" customHeight="1">
      <c r="A53" s="304"/>
      <c r="B53" s="178"/>
      <c r="C53" s="298"/>
      <c r="D53" s="299"/>
      <c r="E53" s="107"/>
      <c r="F53" s="117"/>
      <c r="G53" s="129"/>
      <c r="H53" s="68"/>
      <c r="I53" s="126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212"/>
      <c r="X53" s="213"/>
      <c r="Y53" s="106"/>
      <c r="Z53" s="205"/>
      <c r="AA53" s="300"/>
      <c r="AB53" s="301"/>
      <c r="AC53" s="106"/>
      <c r="AD53" s="205"/>
      <c r="AE53" s="300"/>
      <c r="AF53" s="301"/>
      <c r="AG53" s="407"/>
      <c r="AH53" s="408"/>
      <c r="AI53" s="124"/>
      <c r="AJ53" s="116"/>
      <c r="AK53" s="380"/>
    </row>
    <row r="54" spans="1:37" ht="15.75" customHeight="1">
      <c r="A54" s="304"/>
      <c r="B54" s="106"/>
      <c r="C54" s="298"/>
      <c r="D54" s="299"/>
      <c r="E54" s="185"/>
      <c r="F54" s="108"/>
      <c r="G54" s="139"/>
      <c r="H54" s="68"/>
      <c r="I54" s="126"/>
      <c r="J54" s="111"/>
      <c r="K54" s="112"/>
      <c r="L54" s="126"/>
      <c r="M54" s="111"/>
      <c r="N54" s="112"/>
      <c r="O54" s="131"/>
      <c r="P54" s="132"/>
      <c r="Q54" s="133"/>
      <c r="R54" s="309"/>
      <c r="S54" s="47"/>
      <c r="T54" s="48"/>
      <c r="U54" s="140"/>
      <c r="V54" s="118"/>
      <c r="W54" s="212"/>
      <c r="X54" s="213"/>
      <c r="Y54" s="106"/>
      <c r="Z54" s="205"/>
      <c r="AA54" s="300"/>
      <c r="AB54" s="301"/>
      <c r="AC54" s="106"/>
      <c r="AD54" s="205"/>
      <c r="AE54" s="300"/>
      <c r="AF54" s="301"/>
      <c r="AG54" s="407"/>
      <c r="AH54" s="408"/>
      <c r="AI54" s="124"/>
      <c r="AJ54" s="116"/>
      <c r="AK54" s="380"/>
    </row>
    <row r="55" spans="1:37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20">AVERAGE(I39:I54)</f>
        <v>20.833333333333332</v>
      </c>
      <c r="J55" s="148">
        <f t="shared" si="20"/>
        <v>2000</v>
      </c>
      <c r="K55" s="149">
        <f t="shared" ref="K55" si="21">J55/I55</f>
        <v>96</v>
      </c>
      <c r="L55" s="147">
        <f t="shared" ref="L55:M55" si="22">AVERAGE(L39:L54)</f>
        <v>20.833333333333332</v>
      </c>
      <c r="M55" s="148">
        <f t="shared" si="22"/>
        <v>1770.5535907912097</v>
      </c>
      <c r="N55" s="149">
        <f>M55/L55</f>
        <v>84.986572357978062</v>
      </c>
      <c r="O55" s="150">
        <f>L55-I55</f>
        <v>0</v>
      </c>
      <c r="P55" s="151">
        <f>N55-K55</f>
        <v>-11.013427642021938</v>
      </c>
      <c r="Q55" s="152">
        <f>N55/K55</f>
        <v>0.88527679539560478</v>
      </c>
      <c r="R55" s="310"/>
      <c r="S55" s="153">
        <f>S39</f>
        <v>0.25005787037037036</v>
      </c>
      <c r="T55" s="154">
        <f>INDEX(T39:T54,COUNTA(T39:T54))</f>
        <v>0.60555555555555551</v>
      </c>
      <c r="U55" s="155"/>
      <c r="V55" s="181"/>
      <c r="W55" s="214"/>
      <c r="X55" s="215"/>
      <c r="Y55" s="206">
        <f t="shared" ref="Y55:Z55" si="23">SUM(Y39:Y54)</f>
        <v>0</v>
      </c>
      <c r="Z55" s="207">
        <f t="shared" si="23"/>
        <v>0</v>
      </c>
      <c r="AA55" s="296"/>
      <c r="AB55" s="297"/>
      <c r="AC55" s="206">
        <f t="shared" ref="AC55:AD55" si="24">SUM(AC39:AC54)</f>
        <v>0</v>
      </c>
      <c r="AD55" s="207">
        <f t="shared" si="24"/>
        <v>0</v>
      </c>
      <c r="AE55" s="296"/>
      <c r="AF55" s="297"/>
      <c r="AG55" s="409"/>
      <c r="AH55" s="410"/>
      <c r="AI55" s="183">
        <f>M55-J55</f>
        <v>-229.44640920879033</v>
      </c>
      <c r="AJ55" s="152">
        <f>M55/J55</f>
        <v>0.88527679539560489</v>
      </c>
      <c r="AK55" s="381"/>
    </row>
    <row r="56" spans="1:37" ht="15.75" customHeight="1">
      <c r="A56" s="316" t="s">
        <v>202</v>
      </c>
      <c r="B56" s="161" t="s">
        <v>191</v>
      </c>
      <c r="C56" s="306" t="s">
        <v>203</v>
      </c>
      <c r="D56" s="307"/>
      <c r="E56" s="162">
        <v>59.34</v>
      </c>
      <c r="F56" s="103">
        <v>1983</v>
      </c>
      <c r="G56" s="163">
        <f t="shared" ref="G56:G59" si="25">E56*F56</f>
        <v>117671.22</v>
      </c>
      <c r="H56" s="164"/>
      <c r="I56" s="165">
        <v>24</v>
      </c>
      <c r="J56" s="166">
        <v>2000</v>
      </c>
      <c r="K56" s="167">
        <f>J56/I56</f>
        <v>83.333333333333329</v>
      </c>
      <c r="L56" s="168">
        <v>24</v>
      </c>
      <c r="M56" s="166">
        <f>F56/V56*60</f>
        <v>1770.9749441825847</v>
      </c>
      <c r="N56" s="167">
        <f>M56/L56</f>
        <v>73.79062267427436</v>
      </c>
      <c r="O56" s="169">
        <f>L56-I56</f>
        <v>0</v>
      </c>
      <c r="P56" s="170">
        <f>N56-K56</f>
        <v>-9.5427106590589688</v>
      </c>
      <c r="Q56" s="171">
        <f>N56/K56</f>
        <v>0.88548747209129242</v>
      </c>
      <c r="R56" s="308">
        <f>Q72</f>
        <v>0.88586093864865278</v>
      </c>
      <c r="S56" s="172">
        <v>0.25</v>
      </c>
      <c r="T56" s="173">
        <v>0.2966550925925926</v>
      </c>
      <c r="U56" s="174"/>
      <c r="V56" s="175">
        <v>67.183333333333337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411"/>
      <c r="AH56" s="412"/>
      <c r="AI56" s="121">
        <f>M56-J56</f>
        <v>-229.02505581741525</v>
      </c>
      <c r="AJ56" s="171">
        <f>M56/J56</f>
        <v>0.88548747209129242</v>
      </c>
      <c r="AK56" s="313">
        <f>AJ72</f>
        <v>0.88586093864865278</v>
      </c>
    </row>
    <row r="57" spans="1:37" ht="15.75" customHeight="1">
      <c r="A57" s="317"/>
      <c r="B57" s="178" t="s">
        <v>191</v>
      </c>
      <c r="C57" s="298" t="s">
        <v>204</v>
      </c>
      <c r="D57" s="299"/>
      <c r="E57" s="107">
        <v>58.67</v>
      </c>
      <c r="F57" s="108">
        <v>4232</v>
      </c>
      <c r="G57" s="109">
        <f t="shared" si="25"/>
        <v>248291.44</v>
      </c>
      <c r="H57" s="26"/>
      <c r="I57" s="110">
        <v>23</v>
      </c>
      <c r="J57" s="111">
        <v>2000</v>
      </c>
      <c r="K57" s="112">
        <f t="shared" si="6"/>
        <v>86.956521739130437</v>
      </c>
      <c r="L57" s="113">
        <v>23</v>
      </c>
      <c r="M57" s="111">
        <f>F57/V57*60</f>
        <v>1774.8369058713886</v>
      </c>
      <c r="N57" s="112">
        <f>M57/L57</f>
        <v>77.166821994408195</v>
      </c>
      <c r="O57" s="114">
        <f>L57-I57</f>
        <v>0</v>
      </c>
      <c r="P57" s="115">
        <f>N57-K57</f>
        <v>-9.7896997447222418</v>
      </c>
      <c r="Q57" s="116">
        <f>N57/K57</f>
        <v>0.88741845293569421</v>
      </c>
      <c r="R57" s="309"/>
      <c r="S57" s="47">
        <v>0.3</v>
      </c>
      <c r="T57" s="48">
        <v>0.39935185185185185</v>
      </c>
      <c r="U57" s="117">
        <v>4.8166666666666469</v>
      </c>
      <c r="V57" s="118">
        <v>143.06666666666666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407"/>
      <c r="AH57" s="408"/>
      <c r="AI57" s="124">
        <f>M57-J57</f>
        <v>-225.16309412861142</v>
      </c>
      <c r="AJ57" s="116">
        <f>M57/J57</f>
        <v>0.88741845293569432</v>
      </c>
      <c r="AK57" s="314"/>
    </row>
    <row r="58" spans="1:37" ht="15.75" customHeight="1">
      <c r="A58" s="317"/>
      <c r="B58" s="178" t="s">
        <v>191</v>
      </c>
      <c r="C58" s="298" t="s">
        <v>206</v>
      </c>
      <c r="D58" s="299"/>
      <c r="E58" s="107">
        <v>71.55</v>
      </c>
      <c r="F58" s="108">
        <v>2837</v>
      </c>
      <c r="G58" s="109">
        <f t="shared" si="25"/>
        <v>202987.35</v>
      </c>
      <c r="H58" s="26"/>
      <c r="I58" s="110">
        <v>23</v>
      </c>
      <c r="J58" s="111">
        <v>2000</v>
      </c>
      <c r="K58" s="112">
        <f t="shared" si="6"/>
        <v>86.956521739130437</v>
      </c>
      <c r="L58" s="113">
        <v>23</v>
      </c>
      <c r="M58" s="111">
        <f>F58/V58*60</f>
        <v>1771.8945176960442</v>
      </c>
      <c r="N58" s="112">
        <f>M58/L58</f>
        <v>77.038892073741053</v>
      </c>
      <c r="O58" s="114">
        <f>L58-I58</f>
        <v>0</v>
      </c>
      <c r="P58" s="115">
        <f>N58-K58</f>
        <v>-9.9176296653893843</v>
      </c>
      <c r="Q58" s="116">
        <f>N58/K58</f>
        <v>0.88594725884802206</v>
      </c>
      <c r="R58" s="309"/>
      <c r="S58" s="47">
        <v>0.40277777777777779</v>
      </c>
      <c r="T58" s="48">
        <v>0.46949074074074076</v>
      </c>
      <c r="U58" s="117">
        <v>4.9333333333333584</v>
      </c>
      <c r="V58" s="118">
        <v>96.066666666666677</v>
      </c>
      <c r="W58" s="119">
        <v>0.46949074074074076</v>
      </c>
      <c r="X58" s="123">
        <v>0.50902777777777775</v>
      </c>
      <c r="Y58" s="106"/>
      <c r="Z58" s="205"/>
      <c r="AA58" s="300"/>
      <c r="AB58" s="301"/>
      <c r="AC58" s="106"/>
      <c r="AD58" s="205"/>
      <c r="AE58" s="300"/>
      <c r="AF58" s="301"/>
      <c r="AG58" s="407"/>
      <c r="AH58" s="408"/>
      <c r="AI58" s="124">
        <f>M58-J58</f>
        <v>-228.1054823039558</v>
      </c>
      <c r="AJ58" s="116">
        <f>M58/J58</f>
        <v>0.88594725884802206</v>
      </c>
      <c r="AK58" s="314"/>
    </row>
    <row r="59" spans="1:37" ht="15.75" customHeight="1">
      <c r="A59" s="317"/>
      <c r="B59" s="178" t="s">
        <v>191</v>
      </c>
      <c r="C59" s="298" t="s">
        <v>205</v>
      </c>
      <c r="D59" s="299"/>
      <c r="E59" s="107">
        <v>59.54</v>
      </c>
      <c r="F59" s="108">
        <v>3961</v>
      </c>
      <c r="G59" s="109">
        <f t="shared" si="25"/>
        <v>235837.94</v>
      </c>
      <c r="H59" s="26"/>
      <c r="I59" s="110">
        <v>23</v>
      </c>
      <c r="J59" s="111">
        <v>2000</v>
      </c>
      <c r="K59" s="112">
        <f t="shared" si="6"/>
        <v>86.956521739130437</v>
      </c>
      <c r="L59" s="113">
        <v>23</v>
      </c>
      <c r="M59" s="111">
        <f>F59/V59*60</f>
        <v>1769.1811414392048</v>
      </c>
      <c r="N59" s="112">
        <f>M59/L59</f>
        <v>76.920919193008899</v>
      </c>
      <c r="O59" s="114">
        <f>L59-I59</f>
        <v>0</v>
      </c>
      <c r="P59" s="115">
        <f>N59-K59</f>
        <v>-10.035602546121538</v>
      </c>
      <c r="Q59" s="116">
        <f>N59/K59</f>
        <v>0.88459057071960234</v>
      </c>
      <c r="R59" s="309"/>
      <c r="S59" s="47">
        <v>0.50902777777777775</v>
      </c>
      <c r="T59" s="48">
        <v>0.60231481481481486</v>
      </c>
      <c r="U59" s="117">
        <v>56.933333333333252</v>
      </c>
      <c r="V59" s="118">
        <v>134.33333333333343</v>
      </c>
      <c r="W59" s="119"/>
      <c r="X59" s="123"/>
      <c r="Y59" s="106"/>
      <c r="Z59" s="205"/>
      <c r="AA59" s="300"/>
      <c r="AB59" s="301"/>
      <c r="AC59" s="106"/>
      <c r="AD59" s="205"/>
      <c r="AE59" s="300"/>
      <c r="AF59" s="301"/>
      <c r="AG59" s="407"/>
      <c r="AH59" s="408"/>
      <c r="AI59" s="124">
        <f>M59-J59</f>
        <v>-230.81885856079521</v>
      </c>
      <c r="AJ59" s="116">
        <f>M59/J59</f>
        <v>0.88459057071960234</v>
      </c>
      <c r="AK59" s="314"/>
    </row>
    <row r="60" spans="1:37" ht="15.75" customHeight="1">
      <c r="A60" s="317"/>
      <c r="B60" s="178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407"/>
      <c r="AH60" s="408"/>
      <c r="AI60" s="124"/>
      <c r="AJ60" s="116"/>
      <c r="AK60" s="314"/>
    </row>
    <row r="61" spans="1:37" ht="15.75" customHeight="1">
      <c r="A61" s="317"/>
      <c r="B61" s="178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407"/>
      <c r="AH61" s="408"/>
      <c r="AI61" s="124"/>
      <c r="AJ61" s="116"/>
      <c r="AK61" s="314"/>
    </row>
    <row r="62" spans="1:37" ht="15.75" customHeight="1">
      <c r="A62" s="317"/>
      <c r="B62" s="178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127"/>
      <c r="T62" s="128"/>
      <c r="U62" s="117"/>
      <c r="V62" s="118"/>
      <c r="W62" s="128"/>
      <c r="X62" s="216"/>
      <c r="Y62" s="106"/>
      <c r="Z62" s="205"/>
      <c r="AA62" s="300"/>
      <c r="AB62" s="301"/>
      <c r="AC62" s="106"/>
      <c r="AD62" s="205"/>
      <c r="AE62" s="300"/>
      <c r="AF62" s="301"/>
      <c r="AG62" s="407"/>
      <c r="AH62" s="408"/>
      <c r="AI62" s="124"/>
      <c r="AJ62" s="116"/>
      <c r="AK62" s="314"/>
    </row>
    <row r="63" spans="1:37" ht="15.75" customHeight="1">
      <c r="A63" s="317"/>
      <c r="B63" s="178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127"/>
      <c r="T63" s="128"/>
      <c r="U63" s="117"/>
      <c r="V63" s="118"/>
      <c r="W63" s="128"/>
      <c r="X63" s="216"/>
      <c r="Y63" s="106"/>
      <c r="Z63" s="205"/>
      <c r="AA63" s="300"/>
      <c r="AB63" s="301"/>
      <c r="AC63" s="106"/>
      <c r="AD63" s="205"/>
      <c r="AE63" s="300"/>
      <c r="AF63" s="301"/>
      <c r="AG63" s="407"/>
      <c r="AH63" s="408"/>
      <c r="AI63" s="124"/>
      <c r="AJ63" s="116"/>
      <c r="AK63" s="314"/>
    </row>
    <row r="64" spans="1:37" ht="15.75" customHeight="1">
      <c r="A64" s="317"/>
      <c r="B64" s="178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127"/>
      <c r="T64" s="128"/>
      <c r="U64" s="117"/>
      <c r="V64" s="118"/>
      <c r="W64" s="128"/>
      <c r="X64" s="216"/>
      <c r="Y64" s="106"/>
      <c r="Z64" s="205"/>
      <c r="AA64" s="300"/>
      <c r="AB64" s="301"/>
      <c r="AC64" s="106"/>
      <c r="AD64" s="205"/>
      <c r="AE64" s="300"/>
      <c r="AF64" s="301"/>
      <c r="AG64" s="407"/>
      <c r="AH64" s="408"/>
      <c r="AI64" s="124"/>
      <c r="AJ64" s="116"/>
      <c r="AK64" s="314"/>
    </row>
    <row r="65" spans="1:37" ht="15.75" customHeight="1">
      <c r="A65" s="317"/>
      <c r="B65" s="178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127"/>
      <c r="T65" s="128"/>
      <c r="U65" s="117"/>
      <c r="V65" s="118"/>
      <c r="W65" s="128"/>
      <c r="X65" s="216"/>
      <c r="Y65" s="106"/>
      <c r="Z65" s="205"/>
      <c r="AA65" s="300"/>
      <c r="AB65" s="301"/>
      <c r="AC65" s="106"/>
      <c r="AD65" s="205"/>
      <c r="AE65" s="300"/>
      <c r="AF65" s="301"/>
      <c r="AG65" s="407"/>
      <c r="AH65" s="408"/>
      <c r="AI65" s="124"/>
      <c r="AJ65" s="116"/>
      <c r="AK65" s="314"/>
    </row>
    <row r="66" spans="1:37" ht="15.75" customHeight="1">
      <c r="A66" s="317"/>
      <c r="B66" s="178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127"/>
      <c r="T66" s="128"/>
      <c r="U66" s="117"/>
      <c r="V66" s="118"/>
      <c r="W66" s="128"/>
      <c r="X66" s="216"/>
      <c r="Y66" s="106"/>
      <c r="Z66" s="205"/>
      <c r="AA66" s="300"/>
      <c r="AB66" s="301"/>
      <c r="AC66" s="106"/>
      <c r="AD66" s="205"/>
      <c r="AE66" s="300"/>
      <c r="AF66" s="301"/>
      <c r="AG66" s="407"/>
      <c r="AH66" s="408"/>
      <c r="AI66" s="124"/>
      <c r="AJ66" s="116"/>
      <c r="AK66" s="314"/>
    </row>
    <row r="67" spans="1:37" ht="15.75" customHeight="1">
      <c r="A67" s="317"/>
      <c r="B67" s="178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127"/>
      <c r="T67" s="128"/>
      <c r="U67" s="117"/>
      <c r="V67" s="118"/>
      <c r="W67" s="128"/>
      <c r="X67" s="216"/>
      <c r="Y67" s="106"/>
      <c r="Z67" s="205"/>
      <c r="AA67" s="300"/>
      <c r="AB67" s="301"/>
      <c r="AC67" s="106"/>
      <c r="AD67" s="205"/>
      <c r="AE67" s="300"/>
      <c r="AF67" s="301"/>
      <c r="AG67" s="407"/>
      <c r="AH67" s="408"/>
      <c r="AI67" s="124"/>
      <c r="AJ67" s="116"/>
      <c r="AK67" s="314"/>
    </row>
    <row r="68" spans="1:37" ht="15.75" customHeight="1">
      <c r="A68" s="317"/>
      <c r="B68" s="178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127"/>
      <c r="T68" s="128"/>
      <c r="U68" s="117"/>
      <c r="V68" s="118"/>
      <c r="W68" s="128"/>
      <c r="X68" s="216"/>
      <c r="Y68" s="106"/>
      <c r="Z68" s="205"/>
      <c r="AA68" s="300"/>
      <c r="AB68" s="301"/>
      <c r="AC68" s="106"/>
      <c r="AD68" s="205"/>
      <c r="AE68" s="300"/>
      <c r="AF68" s="301"/>
      <c r="AG68" s="407"/>
      <c r="AH68" s="408"/>
      <c r="AI68" s="124"/>
      <c r="AJ68" s="116"/>
      <c r="AK68" s="314"/>
    </row>
    <row r="69" spans="1:37" ht="15.75" customHeight="1">
      <c r="A69" s="317"/>
      <c r="B69" s="178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127"/>
      <c r="T69" s="128"/>
      <c r="U69" s="117"/>
      <c r="V69" s="118"/>
      <c r="W69" s="128"/>
      <c r="X69" s="216"/>
      <c r="Y69" s="106"/>
      <c r="Z69" s="205"/>
      <c r="AA69" s="300"/>
      <c r="AB69" s="301"/>
      <c r="AC69" s="106"/>
      <c r="AD69" s="205"/>
      <c r="AE69" s="300"/>
      <c r="AF69" s="301"/>
      <c r="AG69" s="407"/>
      <c r="AH69" s="408"/>
      <c r="AI69" s="124"/>
      <c r="AJ69" s="116"/>
      <c r="AK69" s="314"/>
    </row>
    <row r="70" spans="1:37" ht="15.75" customHeight="1">
      <c r="A70" s="317"/>
      <c r="B70" s="178"/>
      <c r="C70" s="298"/>
      <c r="D70" s="299"/>
      <c r="E70" s="107"/>
      <c r="F70" s="13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127"/>
      <c r="T70" s="128"/>
      <c r="U70" s="117"/>
      <c r="V70" s="118"/>
      <c r="W70" s="128"/>
      <c r="X70" s="216"/>
      <c r="Y70" s="106"/>
      <c r="Z70" s="205"/>
      <c r="AA70" s="300"/>
      <c r="AB70" s="301"/>
      <c r="AC70" s="106"/>
      <c r="AD70" s="205"/>
      <c r="AE70" s="300"/>
      <c r="AF70" s="301"/>
      <c r="AG70" s="407"/>
      <c r="AH70" s="408"/>
      <c r="AI70" s="124"/>
      <c r="AJ70" s="116"/>
      <c r="AK70" s="314"/>
    </row>
    <row r="71" spans="1:37" ht="15.75" customHeight="1">
      <c r="A71" s="317"/>
      <c r="B71" s="178"/>
      <c r="C71" s="298"/>
      <c r="D71" s="299"/>
      <c r="E71" s="179"/>
      <c r="F71" s="13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407"/>
      <c r="AH71" s="408"/>
      <c r="AI71" s="180"/>
      <c r="AJ71" s="133"/>
      <c r="AK71" s="314"/>
    </row>
    <row r="72" spans="1:37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26">AVERAGE(I56:I71)</f>
        <v>23.25</v>
      </c>
      <c r="J72" s="148">
        <f t="shared" si="26"/>
        <v>2000</v>
      </c>
      <c r="K72" s="149">
        <f t="shared" ref="K72" si="27">J72/I72</f>
        <v>86.021505376344081</v>
      </c>
      <c r="L72" s="147">
        <f t="shared" ref="L72:M72" si="28">AVERAGE(L56:L71)</f>
        <v>23.25</v>
      </c>
      <c r="M72" s="148">
        <f t="shared" si="28"/>
        <v>1771.7218772973056</v>
      </c>
      <c r="N72" s="149">
        <f t="shared" ref="N72:N78" si="29">M72/L72</f>
        <v>76.203091496658303</v>
      </c>
      <c r="O72" s="150">
        <f t="shared" ref="O72:O78" si="30">L72-I72</f>
        <v>0</v>
      </c>
      <c r="P72" s="151">
        <f t="shared" ref="P72:P78" si="31">N72-K72</f>
        <v>-9.8184138796857781</v>
      </c>
      <c r="Q72" s="152">
        <f t="shared" ref="Q72:Q78" si="32">N72/K72</f>
        <v>0.88586093864865278</v>
      </c>
      <c r="R72" s="310"/>
      <c r="S72" s="153">
        <f>S56</f>
        <v>0.25</v>
      </c>
      <c r="T72" s="154">
        <f>INDEX(T56:T71,COUNTA(T56:T71))</f>
        <v>0.60231481481481486</v>
      </c>
      <c r="U72" s="155"/>
      <c r="V72" s="181"/>
      <c r="W72" s="182"/>
      <c r="X72" s="149"/>
      <c r="Y72" s="206">
        <f t="shared" ref="Y72:Z72" si="33">SUM(Y56:Y71)</f>
        <v>0</v>
      </c>
      <c r="Z72" s="207">
        <f t="shared" si="33"/>
        <v>0</v>
      </c>
      <c r="AA72" s="296"/>
      <c r="AB72" s="297"/>
      <c r="AC72" s="206">
        <f t="shared" ref="AC72:AD72" si="34">SUM(AC56:AC71)</f>
        <v>0</v>
      </c>
      <c r="AD72" s="207">
        <f t="shared" si="34"/>
        <v>0</v>
      </c>
      <c r="AE72" s="296"/>
      <c r="AF72" s="297"/>
      <c r="AG72" s="409"/>
      <c r="AH72" s="410"/>
      <c r="AI72" s="183">
        <f t="shared" ref="AI72:AI78" si="35">M72-J72</f>
        <v>-228.27812270269442</v>
      </c>
      <c r="AJ72" s="152">
        <f t="shared" ref="AJ72:AJ78" si="36">M72/J72</f>
        <v>0.88586093864865278</v>
      </c>
      <c r="AK72" s="315"/>
    </row>
    <row r="73" spans="1:37" ht="15.75" customHeight="1">
      <c r="A73" s="302" t="s">
        <v>207</v>
      </c>
      <c r="B73" s="120" t="s">
        <v>209</v>
      </c>
      <c r="C73" s="383" t="s">
        <v>212</v>
      </c>
      <c r="D73" s="383"/>
      <c r="E73" s="162">
        <v>32.06</v>
      </c>
      <c r="F73" s="103">
        <v>525</v>
      </c>
      <c r="G73" s="163">
        <f t="shared" ref="G73:G78" si="37">E73*F73</f>
        <v>16831.5</v>
      </c>
      <c r="H73" s="164"/>
      <c r="I73" s="165">
        <v>19</v>
      </c>
      <c r="J73" s="166">
        <v>3600</v>
      </c>
      <c r="K73" s="167">
        <f>J73/I73</f>
        <v>189.47368421052633</v>
      </c>
      <c r="L73" s="168">
        <v>19</v>
      </c>
      <c r="M73" s="166">
        <f t="shared" ref="M73:M78" si="38">F73/V73*60</f>
        <v>3171.1409395973387</v>
      </c>
      <c r="N73" s="167">
        <f t="shared" si="29"/>
        <v>166.9021547156494</v>
      </c>
      <c r="O73" s="169">
        <f t="shared" si="30"/>
        <v>0</v>
      </c>
      <c r="P73" s="170">
        <f t="shared" si="31"/>
        <v>-22.571529494876927</v>
      </c>
      <c r="Q73" s="171">
        <f t="shared" si="32"/>
        <v>0.88087248322148293</v>
      </c>
      <c r="R73" s="308">
        <f>Q89</f>
        <v>0.88489031196381074</v>
      </c>
      <c r="S73" s="172">
        <v>0.25004629629629632</v>
      </c>
      <c r="T73" s="173">
        <v>0.25694444444444442</v>
      </c>
      <c r="U73" s="174"/>
      <c r="V73" s="175">
        <v>9.9333333333332607</v>
      </c>
      <c r="W73" s="173"/>
      <c r="X73" s="184"/>
      <c r="Y73" s="202"/>
      <c r="Z73" s="203"/>
      <c r="AA73" s="311"/>
      <c r="AB73" s="312"/>
      <c r="AC73" s="202"/>
      <c r="AD73" s="203"/>
      <c r="AE73" s="311"/>
      <c r="AF73" s="312"/>
      <c r="AG73" s="411"/>
      <c r="AH73" s="412"/>
      <c r="AI73" s="121">
        <f t="shared" si="35"/>
        <v>-428.85906040266127</v>
      </c>
      <c r="AJ73" s="171">
        <f t="shared" si="36"/>
        <v>0.88087248322148293</v>
      </c>
      <c r="AK73" s="313">
        <f>AJ89</f>
        <v>0.88489031196381063</v>
      </c>
    </row>
    <row r="74" spans="1:37" ht="15.75" customHeight="1">
      <c r="A74" s="303"/>
      <c r="B74" s="106" t="s">
        <v>200</v>
      </c>
      <c r="C74" s="382" t="s">
        <v>208</v>
      </c>
      <c r="D74" s="382"/>
      <c r="E74" s="107">
        <v>57.3</v>
      </c>
      <c r="F74" s="108">
        <v>2815</v>
      </c>
      <c r="G74" s="109">
        <f t="shared" si="37"/>
        <v>161299.5</v>
      </c>
      <c r="H74" s="26"/>
      <c r="I74" s="110">
        <v>22</v>
      </c>
      <c r="J74" s="111">
        <v>1800</v>
      </c>
      <c r="K74" s="112">
        <f t="shared" ref="K74:K110" si="39">J74/I74</f>
        <v>81.818181818181813</v>
      </c>
      <c r="L74" s="113">
        <v>22</v>
      </c>
      <c r="M74" s="111">
        <f t="shared" si="38"/>
        <v>1594.6498819826916</v>
      </c>
      <c r="N74" s="112">
        <f t="shared" si="29"/>
        <v>72.484085544667792</v>
      </c>
      <c r="O74" s="114">
        <f t="shared" si="30"/>
        <v>0</v>
      </c>
      <c r="P74" s="115">
        <f t="shared" si="31"/>
        <v>-9.3340962735140209</v>
      </c>
      <c r="Q74" s="116">
        <f t="shared" si="32"/>
        <v>0.88591660110149528</v>
      </c>
      <c r="R74" s="309"/>
      <c r="S74" s="47">
        <v>0.26116898148148149</v>
      </c>
      <c r="T74" s="48">
        <v>0.3347222222222222</v>
      </c>
      <c r="U74" s="117">
        <v>6.0833333333333783</v>
      </c>
      <c r="V74" s="118">
        <v>105.91666666666663</v>
      </c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407"/>
      <c r="AH74" s="408"/>
      <c r="AI74" s="124">
        <f t="shared" si="35"/>
        <v>-205.35011801730843</v>
      </c>
      <c r="AJ74" s="116">
        <f t="shared" si="36"/>
        <v>0.88591660110149528</v>
      </c>
      <c r="AK74" s="314"/>
    </row>
    <row r="75" spans="1:37" ht="15.75" customHeight="1">
      <c r="A75" s="303"/>
      <c r="B75" s="106" t="s">
        <v>195</v>
      </c>
      <c r="C75" s="382" t="s">
        <v>214</v>
      </c>
      <c r="D75" s="382"/>
      <c r="E75" s="107">
        <v>57.73</v>
      </c>
      <c r="F75" s="108">
        <v>1260</v>
      </c>
      <c r="G75" s="109">
        <f t="shared" si="37"/>
        <v>72739.8</v>
      </c>
      <c r="H75" s="26"/>
      <c r="I75" s="110">
        <v>22</v>
      </c>
      <c r="J75" s="111">
        <v>1800</v>
      </c>
      <c r="K75" s="112">
        <f t="shared" si="39"/>
        <v>81.818181818181813</v>
      </c>
      <c r="L75" s="113">
        <v>22</v>
      </c>
      <c r="M75" s="111">
        <f t="shared" si="38"/>
        <v>1596.0591133004928</v>
      </c>
      <c r="N75" s="112">
        <f t="shared" si="29"/>
        <v>72.548141513658763</v>
      </c>
      <c r="O75" s="114">
        <f t="shared" si="30"/>
        <v>0</v>
      </c>
      <c r="P75" s="115">
        <f t="shared" si="31"/>
        <v>-9.2700403045230502</v>
      </c>
      <c r="Q75" s="116">
        <f t="shared" si="32"/>
        <v>0.8866995073891627</v>
      </c>
      <c r="R75" s="309"/>
      <c r="S75" s="47">
        <v>0.33819444444444446</v>
      </c>
      <c r="T75" s="48">
        <v>0.37108796296296298</v>
      </c>
      <c r="U75" s="117">
        <v>5.0000000000000622</v>
      </c>
      <c r="V75" s="118">
        <v>47.36666666666666</v>
      </c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407"/>
      <c r="AH75" s="408"/>
      <c r="AI75" s="124">
        <f t="shared" si="35"/>
        <v>-203.94088669950725</v>
      </c>
      <c r="AJ75" s="116">
        <f t="shared" si="36"/>
        <v>0.88669950738916259</v>
      </c>
      <c r="AK75" s="314"/>
    </row>
    <row r="76" spans="1:37" ht="15.75" customHeight="1">
      <c r="A76" s="303"/>
      <c r="B76" s="106" t="s">
        <v>195</v>
      </c>
      <c r="C76" s="382" t="s">
        <v>213</v>
      </c>
      <c r="D76" s="382"/>
      <c r="E76" s="107">
        <v>57.73</v>
      </c>
      <c r="F76" s="108">
        <v>1248</v>
      </c>
      <c r="G76" s="109">
        <f t="shared" si="37"/>
        <v>72047.039999999994</v>
      </c>
      <c r="H76" s="26"/>
      <c r="I76" s="110">
        <v>22</v>
      </c>
      <c r="J76" s="111">
        <v>1800</v>
      </c>
      <c r="K76" s="112">
        <f t="shared" si="39"/>
        <v>81.818181818181813</v>
      </c>
      <c r="L76" s="113">
        <v>22</v>
      </c>
      <c r="M76" s="111">
        <f t="shared" si="38"/>
        <v>1594.8881789137386</v>
      </c>
      <c r="N76" s="112">
        <f t="shared" si="29"/>
        <v>72.494917223351749</v>
      </c>
      <c r="O76" s="114">
        <f t="shared" si="30"/>
        <v>0</v>
      </c>
      <c r="P76" s="115">
        <f t="shared" si="31"/>
        <v>-9.3232645948300643</v>
      </c>
      <c r="Q76" s="116">
        <f t="shared" si="32"/>
        <v>0.88604898828541034</v>
      </c>
      <c r="R76" s="309"/>
      <c r="S76" s="47">
        <v>0.37434027777777779</v>
      </c>
      <c r="T76" s="48">
        <v>0.40694444444444444</v>
      </c>
      <c r="U76" s="117">
        <v>4.6833333333333194</v>
      </c>
      <c r="V76" s="118">
        <v>46.949999999999989</v>
      </c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407"/>
      <c r="AH76" s="408"/>
      <c r="AI76" s="217">
        <f t="shared" si="35"/>
        <v>-205.11182108626144</v>
      </c>
      <c r="AJ76" s="218">
        <f t="shared" si="36"/>
        <v>0.88604898828541034</v>
      </c>
      <c r="AK76" s="314"/>
    </row>
    <row r="77" spans="1:37" ht="15.75" customHeight="1">
      <c r="A77" s="304"/>
      <c r="B77" s="106" t="s">
        <v>209</v>
      </c>
      <c r="C77" s="382" t="s">
        <v>210</v>
      </c>
      <c r="D77" s="382"/>
      <c r="E77" s="107">
        <v>71.84</v>
      </c>
      <c r="F77" s="111">
        <v>1262</v>
      </c>
      <c r="G77" s="109">
        <f t="shared" si="37"/>
        <v>90662.080000000002</v>
      </c>
      <c r="H77" s="13"/>
      <c r="I77" s="110">
        <v>19</v>
      </c>
      <c r="J77" s="111">
        <v>1800</v>
      </c>
      <c r="K77" s="112">
        <f t="shared" si="39"/>
        <v>94.736842105263165</v>
      </c>
      <c r="L77" s="126">
        <v>19</v>
      </c>
      <c r="M77" s="111">
        <f t="shared" si="38"/>
        <v>1596.3457484188325</v>
      </c>
      <c r="N77" s="112">
        <f t="shared" si="29"/>
        <v>84.018197285201708</v>
      </c>
      <c r="O77" s="114">
        <f t="shared" si="30"/>
        <v>0</v>
      </c>
      <c r="P77" s="115">
        <f t="shared" si="31"/>
        <v>-10.718644820061456</v>
      </c>
      <c r="Q77" s="116">
        <f t="shared" si="32"/>
        <v>0.88685874912157348</v>
      </c>
      <c r="R77" s="309"/>
      <c r="S77" s="47">
        <v>0.41041666666666665</v>
      </c>
      <c r="T77" s="48">
        <v>0.44335648148148149</v>
      </c>
      <c r="U77" s="117">
        <v>4.9999999999999822</v>
      </c>
      <c r="V77" s="118">
        <v>47.433333333333366</v>
      </c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407"/>
      <c r="AH77" s="408"/>
      <c r="AI77" s="217">
        <f t="shared" si="35"/>
        <v>-203.6542515811675</v>
      </c>
      <c r="AJ77" s="218">
        <f t="shared" si="36"/>
        <v>0.88685874912157359</v>
      </c>
      <c r="AK77" s="314"/>
    </row>
    <row r="78" spans="1:37" ht="15.75" customHeight="1">
      <c r="A78" s="304"/>
      <c r="B78" s="106" t="s">
        <v>209</v>
      </c>
      <c r="C78" s="382" t="s">
        <v>211</v>
      </c>
      <c r="D78" s="382"/>
      <c r="E78" s="107">
        <v>72.400000000000006</v>
      </c>
      <c r="F78" s="111">
        <v>1126</v>
      </c>
      <c r="G78" s="129">
        <f t="shared" si="37"/>
        <v>81522.400000000009</v>
      </c>
      <c r="H78" s="130"/>
      <c r="I78" s="110">
        <v>18</v>
      </c>
      <c r="J78" s="111">
        <v>1800</v>
      </c>
      <c r="K78" s="112">
        <f t="shared" si="39"/>
        <v>100</v>
      </c>
      <c r="L78" s="113">
        <v>18</v>
      </c>
      <c r="M78" s="111">
        <f t="shared" si="38"/>
        <v>1596.5340685309206</v>
      </c>
      <c r="N78" s="112">
        <f t="shared" si="29"/>
        <v>88.696337140606701</v>
      </c>
      <c r="O78" s="114">
        <f t="shared" si="30"/>
        <v>0</v>
      </c>
      <c r="P78" s="115">
        <f t="shared" si="31"/>
        <v>-11.303662859393299</v>
      </c>
      <c r="Q78" s="116">
        <f t="shared" si="32"/>
        <v>0.88696337140606696</v>
      </c>
      <c r="R78" s="309"/>
      <c r="S78" s="47">
        <v>0.4465277777777778</v>
      </c>
      <c r="T78" s="48">
        <v>0.47591435185185182</v>
      </c>
      <c r="U78" s="117">
        <v>4.5666666666666877</v>
      </c>
      <c r="V78" s="118">
        <v>42.316666666666592</v>
      </c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407"/>
      <c r="AH78" s="408"/>
      <c r="AI78" s="217">
        <f t="shared" si="35"/>
        <v>-203.46593146907935</v>
      </c>
      <c r="AJ78" s="218">
        <f t="shared" si="36"/>
        <v>0.88696337140606707</v>
      </c>
      <c r="AK78" s="314"/>
    </row>
    <row r="79" spans="1:37" ht="15.75" customHeight="1">
      <c r="A79" s="304"/>
      <c r="B79" s="106"/>
      <c r="C79" s="382"/>
      <c r="D79" s="382"/>
      <c r="E79" s="107"/>
      <c r="F79" s="111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407"/>
      <c r="AH79" s="408"/>
      <c r="AI79" s="217"/>
      <c r="AJ79" s="218"/>
      <c r="AK79" s="314"/>
    </row>
    <row r="80" spans="1:37" ht="15.75" customHeight="1">
      <c r="A80" s="304"/>
      <c r="B80" s="106"/>
      <c r="C80" s="382"/>
      <c r="D80" s="382"/>
      <c r="E80" s="107"/>
      <c r="F80" s="111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106"/>
      <c r="Z80" s="205"/>
      <c r="AA80" s="300"/>
      <c r="AB80" s="301"/>
      <c r="AC80" s="106"/>
      <c r="AD80" s="205"/>
      <c r="AE80" s="300"/>
      <c r="AF80" s="301"/>
      <c r="AG80" s="407"/>
      <c r="AH80" s="408"/>
      <c r="AI80" s="217"/>
      <c r="AJ80" s="218"/>
      <c r="AK80" s="314"/>
    </row>
    <row r="81" spans="1:37" ht="15.75" customHeight="1">
      <c r="A81" s="304"/>
      <c r="B81" s="106"/>
      <c r="C81" s="382"/>
      <c r="D81" s="382"/>
      <c r="E81" s="107"/>
      <c r="F81" s="111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106"/>
      <c r="Z81" s="205"/>
      <c r="AA81" s="300"/>
      <c r="AB81" s="301"/>
      <c r="AC81" s="106"/>
      <c r="AD81" s="205"/>
      <c r="AE81" s="300"/>
      <c r="AF81" s="301"/>
      <c r="AG81" s="407"/>
      <c r="AH81" s="408"/>
      <c r="AI81" s="217"/>
      <c r="AJ81" s="218"/>
      <c r="AK81" s="314"/>
    </row>
    <row r="82" spans="1:37" ht="15.75" customHeight="1">
      <c r="A82" s="304"/>
      <c r="B82" s="106"/>
      <c r="C82" s="382"/>
      <c r="D82" s="382"/>
      <c r="E82" s="107"/>
      <c r="F82" s="111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106"/>
      <c r="Z82" s="205"/>
      <c r="AA82" s="300"/>
      <c r="AB82" s="301"/>
      <c r="AC82" s="106"/>
      <c r="AD82" s="205"/>
      <c r="AE82" s="300"/>
      <c r="AF82" s="301"/>
      <c r="AG82" s="407"/>
      <c r="AH82" s="408"/>
      <c r="AI82" s="217"/>
      <c r="AJ82" s="218"/>
      <c r="AK82" s="314"/>
    </row>
    <row r="83" spans="1:37" ht="15.75" customHeight="1">
      <c r="A83" s="304"/>
      <c r="B83" s="106"/>
      <c r="C83" s="382"/>
      <c r="D83" s="382"/>
      <c r="E83" s="107"/>
      <c r="F83" s="111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106"/>
      <c r="Z83" s="205"/>
      <c r="AA83" s="300"/>
      <c r="AB83" s="301"/>
      <c r="AC83" s="106"/>
      <c r="AD83" s="205"/>
      <c r="AE83" s="300"/>
      <c r="AF83" s="301"/>
      <c r="AG83" s="407"/>
      <c r="AH83" s="408"/>
      <c r="AI83" s="217"/>
      <c r="AJ83" s="218"/>
      <c r="AK83" s="314"/>
    </row>
    <row r="84" spans="1:37" ht="15.75" customHeight="1">
      <c r="A84" s="304"/>
      <c r="B84" s="106"/>
      <c r="C84" s="382"/>
      <c r="D84" s="382"/>
      <c r="E84" s="107"/>
      <c r="F84" s="111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106"/>
      <c r="Z84" s="205"/>
      <c r="AA84" s="300"/>
      <c r="AB84" s="301"/>
      <c r="AC84" s="106"/>
      <c r="AD84" s="205"/>
      <c r="AE84" s="300"/>
      <c r="AF84" s="301"/>
      <c r="AG84" s="407"/>
      <c r="AH84" s="408"/>
      <c r="AI84" s="217"/>
      <c r="AJ84" s="218"/>
      <c r="AK84" s="314"/>
    </row>
    <row r="85" spans="1:37" ht="15.75" customHeight="1">
      <c r="A85" s="304"/>
      <c r="B85" s="106"/>
      <c r="C85" s="382"/>
      <c r="D85" s="382"/>
      <c r="E85" s="107"/>
      <c r="F85" s="111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106"/>
      <c r="Z85" s="205"/>
      <c r="AA85" s="300"/>
      <c r="AB85" s="301"/>
      <c r="AC85" s="106"/>
      <c r="AD85" s="205"/>
      <c r="AE85" s="300"/>
      <c r="AF85" s="301"/>
      <c r="AG85" s="407"/>
      <c r="AH85" s="408"/>
      <c r="AI85" s="217"/>
      <c r="AJ85" s="218"/>
      <c r="AK85" s="314"/>
    </row>
    <row r="86" spans="1:37" ht="15.75" customHeight="1">
      <c r="A86" s="304"/>
      <c r="B86" s="106"/>
      <c r="C86" s="382"/>
      <c r="D86" s="382"/>
      <c r="E86" s="107"/>
      <c r="F86" s="111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106"/>
      <c r="Z86" s="205"/>
      <c r="AA86" s="300"/>
      <c r="AB86" s="301"/>
      <c r="AC86" s="106"/>
      <c r="AD86" s="205"/>
      <c r="AE86" s="300"/>
      <c r="AF86" s="301"/>
      <c r="AG86" s="407"/>
      <c r="AH86" s="408"/>
      <c r="AI86" s="217"/>
      <c r="AJ86" s="218"/>
      <c r="AK86" s="314"/>
    </row>
    <row r="87" spans="1:37" ht="15.75" customHeight="1">
      <c r="A87" s="304"/>
      <c r="B87" s="106"/>
      <c r="C87" s="382"/>
      <c r="D87" s="382"/>
      <c r="E87" s="107"/>
      <c r="F87" s="111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106"/>
      <c r="Z87" s="205"/>
      <c r="AA87" s="300"/>
      <c r="AB87" s="301"/>
      <c r="AC87" s="106"/>
      <c r="AD87" s="205"/>
      <c r="AE87" s="300"/>
      <c r="AF87" s="301"/>
      <c r="AG87" s="407"/>
      <c r="AH87" s="408"/>
      <c r="AI87" s="217"/>
      <c r="AJ87" s="218"/>
      <c r="AK87" s="314"/>
    </row>
    <row r="88" spans="1:37" ht="15.75" customHeight="1">
      <c r="A88" s="304"/>
      <c r="B88" s="106"/>
      <c r="C88" s="382"/>
      <c r="D88" s="382"/>
      <c r="E88" s="209"/>
      <c r="F88" s="111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407"/>
      <c r="AH88" s="408"/>
      <c r="AI88" s="180"/>
      <c r="AJ88" s="133"/>
      <c r="AK88" s="314"/>
    </row>
    <row r="89" spans="1:37" ht="15.75" customHeight="1" thickBot="1">
      <c r="A89" s="305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40">AVERAGE(I73:I88)</f>
        <v>20.333333333333332</v>
      </c>
      <c r="J89" s="148">
        <f t="shared" si="40"/>
        <v>2100</v>
      </c>
      <c r="K89" s="149">
        <f t="shared" ref="K89:K92" si="41">J89/I89</f>
        <v>103.27868852459017</v>
      </c>
      <c r="L89" s="147">
        <f t="shared" ref="L89:M89" si="42">AVERAGE(L73:L88)</f>
        <v>20.333333333333332</v>
      </c>
      <c r="M89" s="148">
        <f t="shared" si="42"/>
        <v>1858.2696551240024</v>
      </c>
      <c r="N89" s="149">
        <f>M89/L89</f>
        <v>91.390310907737828</v>
      </c>
      <c r="O89" s="150">
        <f>L89-I89</f>
        <v>0</v>
      </c>
      <c r="P89" s="151">
        <f>N89-K89</f>
        <v>-11.888377616852338</v>
      </c>
      <c r="Q89" s="152">
        <f>N89/K89</f>
        <v>0.88489031196381074</v>
      </c>
      <c r="R89" s="310"/>
      <c r="S89" s="153">
        <f>S73</f>
        <v>0.25004629629629632</v>
      </c>
      <c r="T89" s="154">
        <f>INDEX(T73:T88,COUNTA(T73:T88))</f>
        <v>0.47591435185185182</v>
      </c>
      <c r="U89" s="155"/>
      <c r="V89" s="181"/>
      <c r="W89" s="182"/>
      <c r="X89" s="149"/>
      <c r="Y89" s="206">
        <f t="shared" ref="Y89:Z89" si="43">SUM(Y73:Y88)</f>
        <v>0</v>
      </c>
      <c r="Z89" s="207">
        <f t="shared" si="43"/>
        <v>0</v>
      </c>
      <c r="AA89" s="296"/>
      <c r="AB89" s="297"/>
      <c r="AC89" s="206">
        <f t="shared" ref="AC89:AD89" si="44">SUM(AC73:AC88)</f>
        <v>0</v>
      </c>
      <c r="AD89" s="207">
        <f t="shared" si="44"/>
        <v>0</v>
      </c>
      <c r="AE89" s="296"/>
      <c r="AF89" s="297"/>
      <c r="AG89" s="409"/>
      <c r="AH89" s="410"/>
      <c r="AI89" s="183">
        <f>M89-J89</f>
        <v>-241.73034487599762</v>
      </c>
      <c r="AJ89" s="152">
        <f>M89/J89</f>
        <v>0.88489031196381063</v>
      </c>
      <c r="AK89" s="315"/>
    </row>
    <row r="90" spans="1:37" ht="15.75" customHeight="1">
      <c r="A90" s="316" t="s">
        <v>115</v>
      </c>
      <c r="B90" s="106" t="s">
        <v>188</v>
      </c>
      <c r="C90" s="298" t="s">
        <v>261</v>
      </c>
      <c r="D90" s="299"/>
      <c r="E90" s="107">
        <v>34.229999999999997</v>
      </c>
      <c r="F90" s="108">
        <v>1977</v>
      </c>
      <c r="G90" s="109">
        <f t="shared" ref="G90:G92" si="45">E90*F90</f>
        <v>67672.709999999992</v>
      </c>
      <c r="H90" s="26"/>
      <c r="I90" s="110">
        <v>16</v>
      </c>
      <c r="J90" s="111">
        <v>3000</v>
      </c>
      <c r="K90" s="112">
        <f t="shared" si="41"/>
        <v>187.5</v>
      </c>
      <c r="L90" s="113">
        <v>16</v>
      </c>
      <c r="M90" s="111">
        <f>F90/V90*60</f>
        <v>2603.2187271397197</v>
      </c>
      <c r="N90" s="112">
        <f>M90/L90</f>
        <v>162.70117044623248</v>
      </c>
      <c r="O90" s="114">
        <f>L90-I90</f>
        <v>0</v>
      </c>
      <c r="P90" s="115">
        <f>N90-K90</f>
        <v>-24.798829553767519</v>
      </c>
      <c r="Q90" s="116">
        <f>N90/K90</f>
        <v>0.8677395757132399</v>
      </c>
      <c r="R90" s="308">
        <f>Q106</f>
        <v>0.88189258371689716</v>
      </c>
      <c r="S90" s="47">
        <v>0.3218287037037037</v>
      </c>
      <c r="T90" s="48">
        <v>0.35347222222222224</v>
      </c>
      <c r="U90" s="117">
        <v>5.4333333333333567</v>
      </c>
      <c r="V90" s="118">
        <v>45.566666666666706</v>
      </c>
      <c r="W90" s="119"/>
      <c r="X90" s="123"/>
      <c r="Y90" s="202"/>
      <c r="Z90" s="203"/>
      <c r="AA90" s="311"/>
      <c r="AB90" s="312"/>
      <c r="AC90" s="202"/>
      <c r="AD90" s="203"/>
      <c r="AE90" s="311"/>
      <c r="AF90" s="312"/>
      <c r="AG90" s="411"/>
      <c r="AH90" s="412"/>
      <c r="AI90" s="121">
        <f>M90-J90</f>
        <v>-396.7812728602803</v>
      </c>
      <c r="AJ90" s="171">
        <f>M90/J90</f>
        <v>0.8677395757132399</v>
      </c>
      <c r="AK90" s="313">
        <f>AJ106</f>
        <v>0.88189258371689705</v>
      </c>
    </row>
    <row r="91" spans="1:37" ht="15.75" customHeight="1">
      <c r="A91" s="317"/>
      <c r="B91" s="106" t="s">
        <v>188</v>
      </c>
      <c r="C91" s="298" t="s">
        <v>262</v>
      </c>
      <c r="D91" s="299"/>
      <c r="E91" s="107">
        <v>35.83</v>
      </c>
      <c r="F91" s="108">
        <v>6560</v>
      </c>
      <c r="G91" s="109">
        <f t="shared" si="45"/>
        <v>235044.8</v>
      </c>
      <c r="H91" s="26"/>
      <c r="I91" s="110">
        <v>12</v>
      </c>
      <c r="J91" s="111">
        <v>3273</v>
      </c>
      <c r="K91" s="112">
        <f t="shared" si="41"/>
        <v>272.75</v>
      </c>
      <c r="L91" s="113">
        <v>12</v>
      </c>
      <c r="M91" s="111">
        <f>F91/V91*60</f>
        <v>2907.6582122629893</v>
      </c>
      <c r="N91" s="112">
        <f>M91/L91</f>
        <v>242.30485102191577</v>
      </c>
      <c r="O91" s="114">
        <f>L91-I91</f>
        <v>0</v>
      </c>
      <c r="P91" s="115">
        <f>N91-K91</f>
        <v>-30.445148978084234</v>
      </c>
      <c r="Q91" s="116">
        <f>N91/K91</f>
        <v>0.88837708898960865</v>
      </c>
      <c r="R91" s="309"/>
      <c r="S91" s="47">
        <v>0.35694444444444445</v>
      </c>
      <c r="T91" s="48">
        <v>0.45094907407407409</v>
      </c>
      <c r="U91" s="117">
        <v>4.9999999999999822</v>
      </c>
      <c r="V91" s="118">
        <v>135.36666666666667</v>
      </c>
      <c r="W91" s="119">
        <v>0.45094907407407409</v>
      </c>
      <c r="X91" s="123">
        <v>0.48964120370370373</v>
      </c>
      <c r="Y91" s="106"/>
      <c r="Z91" s="205"/>
      <c r="AA91" s="300"/>
      <c r="AB91" s="301"/>
      <c r="AC91" s="106"/>
      <c r="AD91" s="205"/>
      <c r="AE91" s="300"/>
      <c r="AF91" s="301"/>
      <c r="AG91" s="407"/>
      <c r="AH91" s="408"/>
      <c r="AI91" s="124">
        <f>M91-J91</f>
        <v>-365.34178773701069</v>
      </c>
      <c r="AJ91" s="116">
        <f>M91/J91</f>
        <v>0.88837708898960877</v>
      </c>
      <c r="AK91" s="314"/>
    </row>
    <row r="92" spans="1:37" ht="15.75" customHeight="1">
      <c r="A92" s="317"/>
      <c r="B92" s="106" t="s">
        <v>188</v>
      </c>
      <c r="C92" s="298" t="s">
        <v>263</v>
      </c>
      <c r="D92" s="299"/>
      <c r="E92" s="107">
        <v>36.409999999999997</v>
      </c>
      <c r="F92" s="108">
        <v>4939</v>
      </c>
      <c r="G92" s="109">
        <f t="shared" si="45"/>
        <v>179828.99</v>
      </c>
      <c r="H92" s="13"/>
      <c r="I92" s="110">
        <v>11</v>
      </c>
      <c r="J92" s="111">
        <v>3273</v>
      </c>
      <c r="K92" s="112">
        <f t="shared" si="41"/>
        <v>297.54545454545456</v>
      </c>
      <c r="L92" s="126">
        <v>11</v>
      </c>
      <c r="M92" s="111">
        <f>F92/V92*60</f>
        <v>2907.6696647587905</v>
      </c>
      <c r="N92" s="112">
        <f>M92/L92</f>
        <v>264.33360588716278</v>
      </c>
      <c r="O92" s="114">
        <f>L92-I92</f>
        <v>0</v>
      </c>
      <c r="P92" s="115">
        <f>N92-K92</f>
        <v>-33.211848658291785</v>
      </c>
      <c r="Q92" s="116">
        <f>N92/K92</f>
        <v>0.88838058807173548</v>
      </c>
      <c r="R92" s="309"/>
      <c r="S92" s="47">
        <v>0.48964120370370373</v>
      </c>
      <c r="T92" s="48">
        <v>0.56041666666666667</v>
      </c>
      <c r="U92" s="117">
        <v>55.71666666666669</v>
      </c>
      <c r="V92" s="118">
        <v>101.91666666666664</v>
      </c>
      <c r="W92" s="119"/>
      <c r="X92" s="123"/>
      <c r="Y92" s="106"/>
      <c r="Z92" s="205"/>
      <c r="AA92" s="300"/>
      <c r="AB92" s="301"/>
      <c r="AC92" s="106"/>
      <c r="AD92" s="205"/>
      <c r="AE92" s="300"/>
      <c r="AF92" s="301"/>
      <c r="AG92" s="407"/>
      <c r="AH92" s="408"/>
      <c r="AI92" s="124">
        <f>M92-J92</f>
        <v>-365.33033524120947</v>
      </c>
      <c r="AJ92" s="116">
        <f>M92/J92</f>
        <v>0.88838058807173559</v>
      </c>
      <c r="AK92" s="314"/>
    </row>
    <row r="93" spans="1:37" ht="15.75" customHeight="1">
      <c r="A93" s="317"/>
      <c r="B93" s="106"/>
      <c r="C93" s="298"/>
      <c r="D93" s="299"/>
      <c r="E93" s="107"/>
      <c r="F93" s="108"/>
      <c r="G93" s="109"/>
      <c r="H93" s="26"/>
      <c r="I93" s="110"/>
      <c r="J93" s="111"/>
      <c r="K93" s="112"/>
      <c r="L93" s="113"/>
      <c r="M93" s="111"/>
      <c r="N93" s="112"/>
      <c r="O93" s="114"/>
      <c r="P93" s="115"/>
      <c r="Q93" s="116"/>
      <c r="R93" s="309"/>
      <c r="S93" s="47"/>
      <c r="T93" s="48"/>
      <c r="U93" s="117"/>
      <c r="V93" s="118"/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407"/>
      <c r="AH93" s="408"/>
      <c r="AI93" s="124"/>
      <c r="AJ93" s="116"/>
      <c r="AK93" s="314"/>
    </row>
    <row r="94" spans="1:37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407"/>
      <c r="AH94" s="408"/>
      <c r="AI94" s="124"/>
      <c r="AJ94" s="116"/>
      <c r="AK94" s="314"/>
    </row>
    <row r="95" spans="1:37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407"/>
      <c r="AH95" s="408"/>
      <c r="AI95" s="124"/>
      <c r="AJ95" s="116"/>
      <c r="AK95" s="314"/>
    </row>
    <row r="96" spans="1:37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35"/>
      <c r="Y96" s="106"/>
      <c r="Z96" s="205"/>
      <c r="AA96" s="300"/>
      <c r="AB96" s="301"/>
      <c r="AC96" s="106"/>
      <c r="AD96" s="205"/>
      <c r="AE96" s="300"/>
      <c r="AF96" s="301"/>
      <c r="AG96" s="407"/>
      <c r="AH96" s="408"/>
      <c r="AI96" s="124"/>
      <c r="AJ96" s="116"/>
      <c r="AK96" s="314"/>
    </row>
    <row r="97" spans="1:37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35"/>
      <c r="Y97" s="106"/>
      <c r="Z97" s="205"/>
      <c r="AA97" s="300"/>
      <c r="AB97" s="301"/>
      <c r="AC97" s="106"/>
      <c r="AD97" s="205"/>
      <c r="AE97" s="300"/>
      <c r="AF97" s="301"/>
      <c r="AG97" s="407"/>
      <c r="AH97" s="408"/>
      <c r="AI97" s="124"/>
      <c r="AJ97" s="116"/>
      <c r="AK97" s="314"/>
    </row>
    <row r="98" spans="1:37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35"/>
      <c r="Y98" s="106"/>
      <c r="Z98" s="205"/>
      <c r="AA98" s="300"/>
      <c r="AB98" s="301"/>
      <c r="AC98" s="106"/>
      <c r="AD98" s="205"/>
      <c r="AE98" s="300"/>
      <c r="AF98" s="301"/>
      <c r="AG98" s="407"/>
      <c r="AH98" s="408"/>
      <c r="AI98" s="124"/>
      <c r="AJ98" s="116"/>
      <c r="AK98" s="314"/>
    </row>
    <row r="99" spans="1:37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35"/>
      <c r="Y99" s="106"/>
      <c r="Z99" s="205"/>
      <c r="AA99" s="300"/>
      <c r="AB99" s="301"/>
      <c r="AC99" s="106"/>
      <c r="AD99" s="205"/>
      <c r="AE99" s="300"/>
      <c r="AF99" s="301"/>
      <c r="AG99" s="407"/>
      <c r="AH99" s="408"/>
      <c r="AI99" s="124"/>
      <c r="AJ99" s="116"/>
      <c r="AK99" s="314"/>
    </row>
    <row r="100" spans="1:37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19"/>
      <c r="X100" s="135"/>
      <c r="Y100" s="106"/>
      <c r="Z100" s="205"/>
      <c r="AA100" s="300"/>
      <c r="AB100" s="301"/>
      <c r="AC100" s="106"/>
      <c r="AD100" s="205"/>
      <c r="AE100" s="300"/>
      <c r="AF100" s="301"/>
      <c r="AG100" s="407"/>
      <c r="AH100" s="408"/>
      <c r="AI100" s="124"/>
      <c r="AJ100" s="116"/>
      <c r="AK100" s="314"/>
    </row>
    <row r="101" spans="1:37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19"/>
      <c r="X101" s="135"/>
      <c r="Y101" s="106"/>
      <c r="Z101" s="205"/>
      <c r="AA101" s="300"/>
      <c r="AB101" s="301"/>
      <c r="AC101" s="106"/>
      <c r="AD101" s="205"/>
      <c r="AE101" s="300"/>
      <c r="AF101" s="301"/>
      <c r="AG101" s="407"/>
      <c r="AH101" s="408"/>
      <c r="AI101" s="124"/>
      <c r="AJ101" s="116"/>
      <c r="AK101" s="314"/>
    </row>
    <row r="102" spans="1:37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19"/>
      <c r="X102" s="135"/>
      <c r="Y102" s="106"/>
      <c r="Z102" s="205"/>
      <c r="AA102" s="300"/>
      <c r="AB102" s="301"/>
      <c r="AC102" s="106"/>
      <c r="AD102" s="205"/>
      <c r="AE102" s="300"/>
      <c r="AF102" s="301"/>
      <c r="AG102" s="407"/>
      <c r="AH102" s="408"/>
      <c r="AI102" s="124"/>
      <c r="AJ102" s="116"/>
      <c r="AK102" s="314"/>
    </row>
    <row r="103" spans="1:37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19"/>
      <c r="X103" s="135"/>
      <c r="Y103" s="106"/>
      <c r="Z103" s="205"/>
      <c r="AA103" s="300"/>
      <c r="AB103" s="301"/>
      <c r="AC103" s="106"/>
      <c r="AD103" s="205"/>
      <c r="AE103" s="300"/>
      <c r="AF103" s="301"/>
      <c r="AG103" s="407"/>
      <c r="AH103" s="408"/>
      <c r="AI103" s="124"/>
      <c r="AJ103" s="116"/>
      <c r="AK103" s="314"/>
    </row>
    <row r="104" spans="1:37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19"/>
      <c r="X104" s="135"/>
      <c r="Y104" s="106"/>
      <c r="Z104" s="205"/>
      <c r="AA104" s="300"/>
      <c r="AB104" s="301"/>
      <c r="AC104" s="106"/>
      <c r="AD104" s="205"/>
      <c r="AE104" s="300"/>
      <c r="AF104" s="301"/>
      <c r="AG104" s="407"/>
      <c r="AH104" s="408"/>
      <c r="AI104" s="124"/>
      <c r="AJ104" s="116"/>
      <c r="AK104" s="314"/>
    </row>
    <row r="105" spans="1:37" ht="15.75" customHeight="1">
      <c r="A105" s="317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407"/>
      <c r="AH105" s="408"/>
      <c r="AI105" s="180"/>
      <c r="AJ105" s="133"/>
      <c r="AK105" s="314"/>
    </row>
    <row r="106" spans="1:37" ht="15.75" customHeight="1" thickBot="1">
      <c r="A106" s="318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46">AVERAGE(I90:I105)</f>
        <v>13</v>
      </c>
      <c r="J106" s="148">
        <f t="shared" si="46"/>
        <v>3182</v>
      </c>
      <c r="K106" s="149">
        <f t="shared" ref="K106" si="47">J106/I106</f>
        <v>244.76923076923077</v>
      </c>
      <c r="L106" s="147">
        <f t="shared" ref="L106:M106" si="48">AVERAGE(L90:L105)</f>
        <v>13</v>
      </c>
      <c r="M106" s="148">
        <f t="shared" si="48"/>
        <v>2806.1822013871665</v>
      </c>
      <c r="N106" s="149">
        <f>M106/L106</f>
        <v>215.86016933747436</v>
      </c>
      <c r="O106" s="150">
        <f>L106-I106</f>
        <v>0</v>
      </c>
      <c r="P106" s="151">
        <f>N106-K106</f>
        <v>-28.909061431756413</v>
      </c>
      <c r="Q106" s="152">
        <f>N106/K106</f>
        <v>0.88189258371689716</v>
      </c>
      <c r="R106" s="310"/>
      <c r="S106" s="153">
        <f>S90</f>
        <v>0.3218287037037037</v>
      </c>
      <c r="T106" s="154">
        <f>INDEX(T90:T105,COUNTA(T90:T105))</f>
        <v>0.56041666666666667</v>
      </c>
      <c r="U106" s="155"/>
      <c r="V106" s="181"/>
      <c r="W106" s="182"/>
      <c r="X106" s="149"/>
      <c r="Y106" s="206">
        <f t="shared" ref="Y106:Z106" si="49">SUM(Y90:Y105)</f>
        <v>0</v>
      </c>
      <c r="Z106" s="207">
        <f t="shared" si="49"/>
        <v>0</v>
      </c>
      <c r="AA106" s="296"/>
      <c r="AB106" s="297"/>
      <c r="AC106" s="206">
        <f t="shared" ref="AC106:AD106" si="50">SUM(AC90:AC105)</f>
        <v>0</v>
      </c>
      <c r="AD106" s="207">
        <f t="shared" si="50"/>
        <v>0</v>
      </c>
      <c r="AE106" s="296"/>
      <c r="AF106" s="297"/>
      <c r="AG106" s="409"/>
      <c r="AH106" s="410"/>
      <c r="AI106" s="183">
        <f>M106-J106</f>
        <v>-375.81779861283349</v>
      </c>
      <c r="AJ106" s="152">
        <f>M106/J106</f>
        <v>0.88189258371689705</v>
      </c>
      <c r="AK106" s="315"/>
    </row>
    <row r="107" spans="1:37" ht="15.75" customHeight="1">
      <c r="A107" s="302" t="s">
        <v>251</v>
      </c>
      <c r="B107" s="120" t="s">
        <v>188</v>
      </c>
      <c r="C107" s="306" t="s">
        <v>264</v>
      </c>
      <c r="D107" s="307"/>
      <c r="E107" s="162">
        <v>22.83</v>
      </c>
      <c r="F107" s="103">
        <v>984</v>
      </c>
      <c r="G107" s="163">
        <f t="shared" ref="G107:G110" si="51">E107*F107</f>
        <v>22464.719999999998</v>
      </c>
      <c r="H107" s="164"/>
      <c r="I107" s="165">
        <v>10</v>
      </c>
      <c r="J107" s="166">
        <v>3600</v>
      </c>
      <c r="K107" s="167">
        <f>J107/I107</f>
        <v>360</v>
      </c>
      <c r="L107" s="168">
        <v>10</v>
      </c>
      <c r="M107" s="166">
        <f>F107/V107*60</f>
        <v>3096.5034965034883</v>
      </c>
      <c r="N107" s="167">
        <f>M107/L107</f>
        <v>309.65034965034886</v>
      </c>
      <c r="O107" s="169">
        <f>L107-I107</f>
        <v>0</v>
      </c>
      <c r="P107" s="170">
        <f>N107-K107</f>
        <v>-50.349650349651142</v>
      </c>
      <c r="Q107" s="171">
        <f>N107/K107</f>
        <v>0.86013986013985799</v>
      </c>
      <c r="R107" s="308">
        <f>Q123</f>
        <v>0.89365679118288432</v>
      </c>
      <c r="S107" s="219">
        <v>0.31458333333333333</v>
      </c>
      <c r="T107" s="220">
        <v>0.3278240740740741</v>
      </c>
      <c r="U107" s="174"/>
      <c r="V107" s="175">
        <v>19.066666666666716</v>
      </c>
      <c r="W107" s="173"/>
      <c r="X107" s="184"/>
      <c r="Y107" s="202"/>
      <c r="Z107" s="203"/>
      <c r="AA107" s="311"/>
      <c r="AB107" s="312"/>
      <c r="AC107" s="202"/>
      <c r="AD107" s="203"/>
      <c r="AE107" s="417"/>
      <c r="AF107" s="418"/>
      <c r="AG107" s="411"/>
      <c r="AH107" s="412"/>
      <c r="AI107" s="121">
        <f>M107-J107</f>
        <v>-503.49650349651165</v>
      </c>
      <c r="AJ107" s="171">
        <f>M107/J107</f>
        <v>0.86013986013985788</v>
      </c>
      <c r="AK107" s="313">
        <f>AJ123</f>
        <v>0.89365679118288444</v>
      </c>
    </row>
    <row r="108" spans="1:37" ht="15.75" customHeight="1">
      <c r="A108" s="303"/>
      <c r="B108" s="106" t="s">
        <v>188</v>
      </c>
      <c r="C108" s="298" t="s">
        <v>265</v>
      </c>
      <c r="D108" s="299"/>
      <c r="E108" s="107">
        <v>24.73</v>
      </c>
      <c r="F108" s="108">
        <v>2478</v>
      </c>
      <c r="G108" s="109">
        <f t="shared" si="51"/>
        <v>61280.94</v>
      </c>
      <c r="H108" s="26"/>
      <c r="I108" s="110">
        <v>6</v>
      </c>
      <c r="J108" s="111">
        <v>3600</v>
      </c>
      <c r="K108" s="112">
        <f t="shared" si="39"/>
        <v>600</v>
      </c>
      <c r="L108" s="113">
        <v>6</v>
      </c>
      <c r="M108" s="111">
        <f>F108/V108*60</f>
        <v>3256.9550930996757</v>
      </c>
      <c r="N108" s="112">
        <f>M108/L108</f>
        <v>542.82584884994594</v>
      </c>
      <c r="O108" s="114">
        <f>L108-I108</f>
        <v>0</v>
      </c>
      <c r="P108" s="115">
        <f>N108-K108</f>
        <v>-57.174151150054058</v>
      </c>
      <c r="Q108" s="116">
        <f>N108/K108</f>
        <v>0.90470974808324323</v>
      </c>
      <c r="R108" s="309"/>
      <c r="S108" s="47">
        <v>0.33149305555555558</v>
      </c>
      <c r="T108" s="48">
        <v>0.36319444444444443</v>
      </c>
      <c r="U108" s="117">
        <v>5.2833333333333332</v>
      </c>
      <c r="V108" s="118">
        <v>45.649999999999942</v>
      </c>
      <c r="W108" s="119"/>
      <c r="X108" s="13"/>
      <c r="Y108" s="106"/>
      <c r="Z108" s="205"/>
      <c r="AA108" s="300"/>
      <c r="AB108" s="301"/>
      <c r="AC108" s="106"/>
      <c r="AD108" s="205"/>
      <c r="AE108" s="300"/>
      <c r="AF108" s="301"/>
      <c r="AG108" s="407"/>
      <c r="AH108" s="408"/>
      <c r="AI108" s="124">
        <f>M108-J108</f>
        <v>-343.04490690032435</v>
      </c>
      <c r="AJ108" s="116">
        <f>M108/J108</f>
        <v>0.90470974808324323</v>
      </c>
      <c r="AK108" s="314"/>
    </row>
    <row r="109" spans="1:37" ht="15.75" customHeight="1">
      <c r="A109" s="303"/>
      <c r="B109" s="106" t="s">
        <v>188</v>
      </c>
      <c r="C109" s="298" t="s">
        <v>266</v>
      </c>
      <c r="D109" s="299"/>
      <c r="E109" s="107">
        <v>24.73</v>
      </c>
      <c r="F109" s="108">
        <v>1918</v>
      </c>
      <c r="G109" s="109">
        <f t="shared" si="51"/>
        <v>47432.14</v>
      </c>
      <c r="H109" s="26"/>
      <c r="I109" s="110">
        <v>6</v>
      </c>
      <c r="J109" s="111">
        <v>3600</v>
      </c>
      <c r="K109" s="112">
        <f t="shared" si="39"/>
        <v>600</v>
      </c>
      <c r="L109" s="113">
        <v>6</v>
      </c>
      <c r="M109" s="111">
        <f>F109/V109*60</f>
        <v>3258.518168947614</v>
      </c>
      <c r="N109" s="112">
        <f>M109/L109</f>
        <v>543.08636149126903</v>
      </c>
      <c r="O109" s="114">
        <f>L109-I109</f>
        <v>0</v>
      </c>
      <c r="P109" s="115">
        <f>N109-K109</f>
        <v>-56.913638508730969</v>
      </c>
      <c r="Q109" s="116">
        <f>N109/K109</f>
        <v>0.90514393581878172</v>
      </c>
      <c r="R109" s="309"/>
      <c r="S109" s="47">
        <v>0.36666666666666664</v>
      </c>
      <c r="T109" s="48">
        <v>0.39119212962962963</v>
      </c>
      <c r="U109" s="117">
        <v>4.9999999999999822</v>
      </c>
      <c r="V109" s="118">
        <v>35.316666666666698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407"/>
      <c r="AH109" s="408"/>
      <c r="AI109" s="124">
        <f>M109-J109</f>
        <v>-341.48183105238604</v>
      </c>
      <c r="AJ109" s="116">
        <f>M109/J109</f>
        <v>0.90514393581878161</v>
      </c>
      <c r="AK109" s="314"/>
    </row>
    <row r="110" spans="1:37" ht="15.75" customHeight="1">
      <c r="A110" s="303"/>
      <c r="B110" s="106" t="s">
        <v>188</v>
      </c>
      <c r="C110" s="298" t="s">
        <v>215</v>
      </c>
      <c r="D110" s="299"/>
      <c r="E110" s="107">
        <v>21.74</v>
      </c>
      <c r="F110" s="108">
        <v>1679</v>
      </c>
      <c r="G110" s="109">
        <f t="shared" si="51"/>
        <v>36501.46</v>
      </c>
      <c r="H110" s="26"/>
      <c r="I110" s="110">
        <v>6</v>
      </c>
      <c r="J110" s="111">
        <v>3600</v>
      </c>
      <c r="K110" s="112">
        <f t="shared" si="39"/>
        <v>600</v>
      </c>
      <c r="L110" s="113">
        <v>6</v>
      </c>
      <c r="M110" s="111">
        <f>F110/V110*60</f>
        <v>3256.6810344827572</v>
      </c>
      <c r="N110" s="112">
        <f>M110/L110</f>
        <v>542.78017241379291</v>
      </c>
      <c r="O110" s="114">
        <f>L110-I110</f>
        <v>0</v>
      </c>
      <c r="P110" s="115">
        <f>N110-K110</f>
        <v>-57.219827586207089</v>
      </c>
      <c r="Q110" s="116">
        <f>N110/K110</f>
        <v>0.9046336206896548</v>
      </c>
      <c r="R110" s="309"/>
      <c r="S110" s="47">
        <v>0.39449074074074075</v>
      </c>
      <c r="T110" s="48">
        <v>0.41597222222222224</v>
      </c>
      <c r="U110" s="117">
        <v>4.7500000000000231</v>
      </c>
      <c r="V110" s="118">
        <v>30.933333333333344</v>
      </c>
      <c r="W110" s="119"/>
      <c r="X110" s="13"/>
      <c r="Y110" s="106"/>
      <c r="Z110" s="205"/>
      <c r="AA110" s="300"/>
      <c r="AB110" s="301"/>
      <c r="AC110" s="106"/>
      <c r="AD110" s="205"/>
      <c r="AE110" s="300"/>
      <c r="AF110" s="301"/>
      <c r="AG110" s="407"/>
      <c r="AH110" s="408"/>
      <c r="AI110" s="124">
        <f>M110-J110</f>
        <v>-343.31896551724276</v>
      </c>
      <c r="AJ110" s="116">
        <f>M110/J110</f>
        <v>0.9046336206896548</v>
      </c>
      <c r="AK110" s="314"/>
    </row>
    <row r="111" spans="1:37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3"/>
      <c r="Y111" s="106"/>
      <c r="Z111" s="205"/>
      <c r="AA111" s="300"/>
      <c r="AB111" s="301"/>
      <c r="AC111" s="106"/>
      <c r="AD111" s="205"/>
      <c r="AE111" s="300"/>
      <c r="AF111" s="301"/>
      <c r="AG111" s="407"/>
      <c r="AH111" s="408"/>
      <c r="AI111" s="124"/>
      <c r="AJ111" s="116"/>
      <c r="AK111" s="314"/>
    </row>
    <row r="112" spans="1:37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3"/>
      <c r="Y112" s="106"/>
      <c r="Z112" s="205"/>
      <c r="AA112" s="300"/>
      <c r="AB112" s="301"/>
      <c r="AC112" s="106"/>
      <c r="AD112" s="205"/>
      <c r="AE112" s="300"/>
      <c r="AF112" s="301"/>
      <c r="AG112" s="407"/>
      <c r="AH112" s="408"/>
      <c r="AI112" s="124"/>
      <c r="AJ112" s="116"/>
      <c r="AK112" s="314"/>
    </row>
    <row r="113" spans="1:37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3"/>
      <c r="Y113" s="106"/>
      <c r="Z113" s="205"/>
      <c r="AA113" s="300"/>
      <c r="AB113" s="301"/>
      <c r="AC113" s="106"/>
      <c r="AD113" s="205"/>
      <c r="AE113" s="300"/>
      <c r="AF113" s="301"/>
      <c r="AG113" s="407"/>
      <c r="AH113" s="408"/>
      <c r="AI113" s="124"/>
      <c r="AJ113" s="116"/>
      <c r="AK113" s="314"/>
    </row>
    <row r="114" spans="1:37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407"/>
      <c r="AH114" s="408"/>
      <c r="AI114" s="124"/>
      <c r="AJ114" s="116"/>
      <c r="AK114" s="314"/>
    </row>
    <row r="115" spans="1:37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3"/>
      <c r="Y115" s="106"/>
      <c r="Z115" s="205"/>
      <c r="AA115" s="300"/>
      <c r="AB115" s="301"/>
      <c r="AC115" s="106"/>
      <c r="AD115" s="205"/>
      <c r="AE115" s="300"/>
      <c r="AF115" s="301"/>
      <c r="AG115" s="407"/>
      <c r="AH115" s="408"/>
      <c r="AI115" s="124"/>
      <c r="AJ115" s="116"/>
      <c r="AK115" s="314"/>
    </row>
    <row r="116" spans="1:37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3"/>
      <c r="Y116" s="106"/>
      <c r="Z116" s="205"/>
      <c r="AA116" s="300"/>
      <c r="AB116" s="301"/>
      <c r="AC116" s="106"/>
      <c r="AD116" s="205"/>
      <c r="AE116" s="300"/>
      <c r="AF116" s="301"/>
      <c r="AG116" s="407"/>
      <c r="AH116" s="408"/>
      <c r="AI116" s="124"/>
      <c r="AJ116" s="116"/>
      <c r="AK116" s="314"/>
    </row>
    <row r="117" spans="1:37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3"/>
      <c r="Y117" s="106"/>
      <c r="Z117" s="205"/>
      <c r="AA117" s="300"/>
      <c r="AB117" s="301"/>
      <c r="AC117" s="106"/>
      <c r="AD117" s="205"/>
      <c r="AE117" s="300"/>
      <c r="AF117" s="301"/>
      <c r="AG117" s="407"/>
      <c r="AH117" s="408"/>
      <c r="AI117" s="124"/>
      <c r="AJ117" s="116"/>
      <c r="AK117" s="314"/>
    </row>
    <row r="118" spans="1:37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3"/>
      <c r="Y118" s="106"/>
      <c r="Z118" s="205"/>
      <c r="AA118" s="300"/>
      <c r="AB118" s="301"/>
      <c r="AC118" s="106"/>
      <c r="AD118" s="205"/>
      <c r="AE118" s="300"/>
      <c r="AF118" s="301"/>
      <c r="AG118" s="407"/>
      <c r="AH118" s="408"/>
      <c r="AI118" s="124"/>
      <c r="AJ118" s="116"/>
      <c r="AK118" s="314"/>
    </row>
    <row r="119" spans="1:37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3"/>
      <c r="Y119" s="106"/>
      <c r="Z119" s="205"/>
      <c r="AA119" s="300"/>
      <c r="AB119" s="301"/>
      <c r="AC119" s="106"/>
      <c r="AD119" s="205"/>
      <c r="AE119" s="300"/>
      <c r="AF119" s="301"/>
      <c r="AG119" s="407"/>
      <c r="AH119" s="408"/>
      <c r="AI119" s="124"/>
      <c r="AJ119" s="116"/>
      <c r="AK119" s="314"/>
    </row>
    <row r="120" spans="1:37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3"/>
      <c r="Y120" s="106"/>
      <c r="Z120" s="205"/>
      <c r="AA120" s="300"/>
      <c r="AB120" s="301"/>
      <c r="AC120" s="106"/>
      <c r="AD120" s="205"/>
      <c r="AE120" s="300"/>
      <c r="AF120" s="301"/>
      <c r="AG120" s="407"/>
      <c r="AH120" s="408"/>
      <c r="AI120" s="124"/>
      <c r="AJ120" s="116"/>
      <c r="AK120" s="314"/>
    </row>
    <row r="121" spans="1:37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3"/>
      <c r="Y121" s="106"/>
      <c r="Z121" s="205"/>
      <c r="AA121" s="300"/>
      <c r="AB121" s="301"/>
      <c r="AC121" s="106"/>
      <c r="AD121" s="205"/>
      <c r="AE121" s="300"/>
      <c r="AF121" s="301"/>
      <c r="AG121" s="407"/>
      <c r="AH121" s="408"/>
      <c r="AI121" s="124"/>
      <c r="AJ121" s="116"/>
      <c r="AK121" s="314"/>
    </row>
    <row r="122" spans="1:37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106"/>
      <c r="Z122" s="205"/>
      <c r="AA122" s="300"/>
      <c r="AB122" s="301"/>
      <c r="AC122" s="106"/>
      <c r="AD122" s="205"/>
      <c r="AE122" s="300"/>
      <c r="AF122" s="301"/>
      <c r="AG122" s="407"/>
      <c r="AH122" s="408"/>
      <c r="AI122" s="180"/>
      <c r="AJ122" s="133"/>
      <c r="AK122" s="314"/>
    </row>
    <row r="123" spans="1:37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52">AVERAGE(I107:I122)</f>
        <v>7</v>
      </c>
      <c r="J123" s="148">
        <f t="shared" si="52"/>
        <v>3600</v>
      </c>
      <c r="K123" s="149">
        <f t="shared" ref="K123" si="53">J123/I123</f>
        <v>514.28571428571433</v>
      </c>
      <c r="L123" s="147">
        <f t="shared" ref="L123:M123" si="54">AVERAGE(L107:L122)</f>
        <v>7</v>
      </c>
      <c r="M123" s="148">
        <f t="shared" si="54"/>
        <v>3217.1644482583838</v>
      </c>
      <c r="N123" s="149">
        <f>M123/L123</f>
        <v>459.59492117976913</v>
      </c>
      <c r="O123" s="150">
        <f>L123-I123</f>
        <v>0</v>
      </c>
      <c r="P123" s="151">
        <f>N123-K123</f>
        <v>-54.690793105945204</v>
      </c>
      <c r="Q123" s="152">
        <f>N123/K123</f>
        <v>0.89365679118288432</v>
      </c>
      <c r="R123" s="310"/>
      <c r="S123" s="153">
        <f>S107</f>
        <v>0.31458333333333333</v>
      </c>
      <c r="T123" s="154">
        <f>INDEX(T107:T122,COUNTA(T107:T122))</f>
        <v>0.41597222222222224</v>
      </c>
      <c r="U123" s="155"/>
      <c r="V123" s="181"/>
      <c r="W123" s="182"/>
      <c r="X123" s="149"/>
      <c r="Y123" s="206">
        <f t="shared" ref="Y123:Z123" si="55">SUM(Y107:Y122)</f>
        <v>0</v>
      </c>
      <c r="Z123" s="207">
        <f t="shared" si="55"/>
        <v>0</v>
      </c>
      <c r="AA123" s="296"/>
      <c r="AB123" s="297"/>
      <c r="AC123" s="206">
        <f t="shared" ref="AC123:AD123" si="56">SUM(AC107:AC122)</f>
        <v>0</v>
      </c>
      <c r="AD123" s="207">
        <f t="shared" si="56"/>
        <v>0</v>
      </c>
      <c r="AE123" s="415"/>
      <c r="AF123" s="416"/>
      <c r="AG123" s="409"/>
      <c r="AH123" s="410"/>
      <c r="AI123" s="183">
        <f>M123-J123</f>
        <v>-382.8355517416162</v>
      </c>
      <c r="AJ123" s="152">
        <f>M123/J123</f>
        <v>0.89365679118288444</v>
      </c>
      <c r="AK123" s="315"/>
    </row>
    <row r="124" spans="1:37" ht="15.75" customHeight="1">
      <c r="A124" s="316" t="s">
        <v>221</v>
      </c>
      <c r="B124" s="161" t="s">
        <v>186</v>
      </c>
      <c r="C124" s="306" t="s">
        <v>217</v>
      </c>
      <c r="D124" s="307"/>
      <c r="E124" s="162">
        <v>44.3</v>
      </c>
      <c r="F124" s="174">
        <v>1038</v>
      </c>
      <c r="G124" s="163">
        <f t="shared" ref="G124:G126" si="57">E124*F124</f>
        <v>45983.399999999994</v>
      </c>
      <c r="H124" s="164"/>
      <c r="I124" s="165">
        <v>17</v>
      </c>
      <c r="J124" s="166">
        <v>2000</v>
      </c>
      <c r="K124" s="167">
        <f>J124/I124</f>
        <v>117.64705882352941</v>
      </c>
      <c r="L124" s="168">
        <v>17</v>
      </c>
      <c r="M124" s="166">
        <f>F124/V124*60</f>
        <v>1770.1563240170553</v>
      </c>
      <c r="N124" s="167">
        <f>M124/L124</f>
        <v>104.12684258923855</v>
      </c>
      <c r="O124" s="169">
        <f>L124-I124</f>
        <v>0</v>
      </c>
      <c r="P124" s="170">
        <f>N124-K124</f>
        <v>-13.520216234290857</v>
      </c>
      <c r="Q124" s="171">
        <f>N124/K124</f>
        <v>0.88507816200852774</v>
      </c>
      <c r="R124" s="308">
        <f>Q140</f>
        <v>0.86473932995571856</v>
      </c>
      <c r="S124" s="172">
        <v>0.70833333333333337</v>
      </c>
      <c r="T124" s="173">
        <v>0.73276620370370371</v>
      </c>
      <c r="U124" s="174"/>
      <c r="V124" s="175">
        <v>35.183333333333294</v>
      </c>
      <c r="W124" s="103"/>
      <c r="X124" s="104"/>
      <c r="Y124" s="202"/>
      <c r="Z124" s="203"/>
      <c r="AA124" s="311"/>
      <c r="AB124" s="312"/>
      <c r="AC124" s="202"/>
      <c r="AD124" s="203"/>
      <c r="AE124" s="311"/>
      <c r="AF124" s="312"/>
      <c r="AG124" s="411"/>
      <c r="AH124" s="412"/>
      <c r="AI124" s="121">
        <f>M124-J124</f>
        <v>-229.84367598294466</v>
      </c>
      <c r="AJ124" s="171">
        <f>M124/J124</f>
        <v>0.88507816200852762</v>
      </c>
      <c r="AK124" s="379">
        <f>AJ140</f>
        <v>0.88018110370492775</v>
      </c>
    </row>
    <row r="125" spans="1:37" ht="15.75" customHeight="1">
      <c r="A125" s="317"/>
      <c r="B125" s="178" t="s">
        <v>186</v>
      </c>
      <c r="C125" s="298" t="s">
        <v>225</v>
      </c>
      <c r="D125" s="299"/>
      <c r="E125" s="107">
        <v>54.09</v>
      </c>
      <c r="F125" s="117">
        <v>3907</v>
      </c>
      <c r="G125" s="109">
        <f t="shared" si="57"/>
        <v>211329.63</v>
      </c>
      <c r="H125" s="26"/>
      <c r="I125" s="110">
        <v>19</v>
      </c>
      <c r="J125" s="111">
        <v>2000</v>
      </c>
      <c r="K125" s="112">
        <f t="shared" ref="K125:K126" si="58">J125/I125</f>
        <v>105.26315789473684</v>
      </c>
      <c r="L125" s="113">
        <v>20</v>
      </c>
      <c r="M125" s="111">
        <f>F125/V125*60</f>
        <v>1745.0620347394547</v>
      </c>
      <c r="N125" s="112">
        <f>M125/L125</f>
        <v>87.253101736972738</v>
      </c>
      <c r="O125" s="114">
        <f>L125-I125</f>
        <v>1</v>
      </c>
      <c r="P125" s="115">
        <f>N125-K125</f>
        <v>-18.010056157764097</v>
      </c>
      <c r="Q125" s="116">
        <f>N125/K125</f>
        <v>0.82890446650124106</v>
      </c>
      <c r="R125" s="309"/>
      <c r="S125" s="47">
        <v>0.73611111111111116</v>
      </c>
      <c r="T125" s="48">
        <v>0.82939814814814816</v>
      </c>
      <c r="U125" s="117">
        <v>4.8166666666667268</v>
      </c>
      <c r="V125" s="118">
        <v>134.33333333333329</v>
      </c>
      <c r="W125" s="119"/>
      <c r="X125" s="123"/>
      <c r="Y125" s="106"/>
      <c r="Z125" s="205"/>
      <c r="AA125" s="300"/>
      <c r="AB125" s="301"/>
      <c r="AC125" s="106"/>
      <c r="AD125" s="205"/>
      <c r="AE125" s="300"/>
      <c r="AF125" s="301"/>
      <c r="AG125" s="407"/>
      <c r="AH125" s="408"/>
      <c r="AI125" s="124">
        <f>M125-J125</f>
        <v>-254.9379652605453</v>
      </c>
      <c r="AJ125" s="116">
        <f>M125/J125</f>
        <v>0.87253101736972738</v>
      </c>
      <c r="AK125" s="380"/>
    </row>
    <row r="126" spans="1:37" ht="15.75" customHeight="1">
      <c r="A126" s="317"/>
      <c r="B126" s="178" t="s">
        <v>186</v>
      </c>
      <c r="C126" s="298" t="s">
        <v>219</v>
      </c>
      <c r="D126" s="299"/>
      <c r="E126" s="107">
        <v>50.67</v>
      </c>
      <c r="F126" s="117">
        <v>983</v>
      </c>
      <c r="G126" s="109">
        <f t="shared" si="57"/>
        <v>49808.61</v>
      </c>
      <c r="H126" s="26"/>
      <c r="I126" s="110">
        <v>20</v>
      </c>
      <c r="J126" s="111">
        <v>2000</v>
      </c>
      <c r="K126" s="112">
        <f t="shared" si="58"/>
        <v>100</v>
      </c>
      <c r="L126" s="113">
        <v>20</v>
      </c>
      <c r="M126" s="111">
        <f>F126/V126*60</f>
        <v>1765.8682634730567</v>
      </c>
      <c r="N126" s="112">
        <f>M126/L126</f>
        <v>88.293413173652837</v>
      </c>
      <c r="O126" s="114">
        <f>L126-I126</f>
        <v>0</v>
      </c>
      <c r="P126" s="115">
        <f>N126-K126</f>
        <v>-11.706586826347163</v>
      </c>
      <c r="Q126" s="116">
        <f>N126/K126</f>
        <v>0.88293413173652835</v>
      </c>
      <c r="R126" s="309"/>
      <c r="S126" s="47">
        <v>0.83263888888888893</v>
      </c>
      <c r="T126" s="48">
        <v>0.85583333333333333</v>
      </c>
      <c r="U126" s="117">
        <v>4.6666666666667034</v>
      </c>
      <c r="V126" s="118">
        <v>33.399999999999949</v>
      </c>
      <c r="W126" s="119"/>
      <c r="X126" s="123"/>
      <c r="Y126" s="106"/>
      <c r="Z126" s="205"/>
      <c r="AA126" s="300"/>
      <c r="AB126" s="301"/>
      <c r="AC126" s="106"/>
      <c r="AD126" s="205"/>
      <c r="AE126" s="300"/>
      <c r="AF126" s="301"/>
      <c r="AG126" s="407"/>
      <c r="AH126" s="408"/>
      <c r="AI126" s="124">
        <f>M126-J126</f>
        <v>-234.13173652694331</v>
      </c>
      <c r="AJ126" s="116">
        <f>M126/J126</f>
        <v>0.88293413173652835</v>
      </c>
      <c r="AK126" s="380"/>
    </row>
    <row r="127" spans="1:37" ht="15.75" customHeight="1">
      <c r="A127" s="317"/>
      <c r="B127" s="178"/>
      <c r="C127" s="298"/>
      <c r="D127" s="299"/>
      <c r="E127" s="107"/>
      <c r="F127" s="117"/>
      <c r="G127" s="109"/>
      <c r="H127" s="26"/>
      <c r="I127" s="110"/>
      <c r="J127" s="111"/>
      <c r="K127" s="112"/>
      <c r="L127" s="113"/>
      <c r="M127" s="111"/>
      <c r="N127" s="112"/>
      <c r="O127" s="114"/>
      <c r="P127" s="115"/>
      <c r="Q127" s="116"/>
      <c r="R127" s="309"/>
      <c r="S127" s="47"/>
      <c r="T127" s="48"/>
      <c r="U127" s="117"/>
      <c r="V127" s="118"/>
      <c r="W127" s="119"/>
      <c r="X127" s="123"/>
      <c r="Y127" s="106"/>
      <c r="Z127" s="205"/>
      <c r="AA127" s="300"/>
      <c r="AB127" s="301"/>
      <c r="AC127" s="106"/>
      <c r="AD127" s="205"/>
      <c r="AE127" s="300"/>
      <c r="AF127" s="301"/>
      <c r="AG127" s="407"/>
      <c r="AH127" s="408"/>
      <c r="AI127" s="124"/>
      <c r="AJ127" s="116"/>
      <c r="AK127" s="380"/>
    </row>
    <row r="128" spans="1:37" ht="15.75" customHeight="1">
      <c r="A128" s="317"/>
      <c r="B128" s="178"/>
      <c r="C128" s="298"/>
      <c r="D128" s="299"/>
      <c r="E128" s="107"/>
      <c r="F128" s="117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106"/>
      <c r="Z128" s="205"/>
      <c r="AA128" s="300"/>
      <c r="AB128" s="301"/>
      <c r="AC128" s="106"/>
      <c r="AD128" s="205"/>
      <c r="AE128" s="300"/>
      <c r="AF128" s="301"/>
      <c r="AG128" s="407"/>
      <c r="AH128" s="408"/>
      <c r="AI128" s="124"/>
      <c r="AJ128" s="116"/>
      <c r="AK128" s="380"/>
    </row>
    <row r="129" spans="1:37" ht="15.75" customHeight="1">
      <c r="A129" s="317"/>
      <c r="B129" s="178"/>
      <c r="C129" s="298"/>
      <c r="D129" s="299"/>
      <c r="E129" s="107"/>
      <c r="F129" s="117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106"/>
      <c r="Z129" s="205"/>
      <c r="AA129" s="300"/>
      <c r="AB129" s="301"/>
      <c r="AC129" s="106"/>
      <c r="AD129" s="205"/>
      <c r="AE129" s="300"/>
      <c r="AF129" s="301"/>
      <c r="AG129" s="407"/>
      <c r="AH129" s="408"/>
      <c r="AI129" s="124"/>
      <c r="AJ129" s="116"/>
      <c r="AK129" s="380"/>
    </row>
    <row r="130" spans="1:37" ht="15.75" customHeight="1">
      <c r="A130" s="317"/>
      <c r="B130" s="178"/>
      <c r="C130" s="298"/>
      <c r="D130" s="299"/>
      <c r="E130" s="107"/>
      <c r="F130" s="117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106"/>
      <c r="Z130" s="205"/>
      <c r="AA130" s="300"/>
      <c r="AB130" s="301"/>
      <c r="AC130" s="106"/>
      <c r="AD130" s="205"/>
      <c r="AE130" s="300"/>
      <c r="AF130" s="301"/>
      <c r="AG130" s="407"/>
      <c r="AH130" s="408"/>
      <c r="AI130" s="124"/>
      <c r="AJ130" s="116"/>
      <c r="AK130" s="380"/>
    </row>
    <row r="131" spans="1:37" ht="15.75" customHeight="1">
      <c r="A131" s="317"/>
      <c r="B131" s="178"/>
      <c r="C131" s="298"/>
      <c r="D131" s="299"/>
      <c r="E131" s="107"/>
      <c r="F131" s="117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106"/>
      <c r="Z131" s="205"/>
      <c r="AA131" s="300"/>
      <c r="AB131" s="301"/>
      <c r="AC131" s="106"/>
      <c r="AD131" s="205"/>
      <c r="AE131" s="300"/>
      <c r="AF131" s="301"/>
      <c r="AG131" s="407"/>
      <c r="AH131" s="408"/>
      <c r="AI131" s="124"/>
      <c r="AJ131" s="116"/>
      <c r="AK131" s="380"/>
    </row>
    <row r="132" spans="1:37" ht="15.75" customHeight="1">
      <c r="A132" s="317"/>
      <c r="B132" s="178"/>
      <c r="C132" s="298"/>
      <c r="D132" s="299"/>
      <c r="E132" s="107"/>
      <c r="F132" s="117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106"/>
      <c r="Z132" s="205"/>
      <c r="AA132" s="300"/>
      <c r="AB132" s="301"/>
      <c r="AC132" s="106"/>
      <c r="AD132" s="205"/>
      <c r="AE132" s="300"/>
      <c r="AF132" s="301"/>
      <c r="AG132" s="407"/>
      <c r="AH132" s="408"/>
      <c r="AI132" s="124"/>
      <c r="AJ132" s="116"/>
      <c r="AK132" s="380"/>
    </row>
    <row r="133" spans="1:37" ht="15.75" customHeight="1">
      <c r="A133" s="317"/>
      <c r="B133" s="178"/>
      <c r="C133" s="298"/>
      <c r="D133" s="299"/>
      <c r="E133" s="107"/>
      <c r="F133" s="117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106"/>
      <c r="Z133" s="205"/>
      <c r="AA133" s="300"/>
      <c r="AB133" s="301"/>
      <c r="AC133" s="106"/>
      <c r="AD133" s="205"/>
      <c r="AE133" s="300"/>
      <c r="AF133" s="301"/>
      <c r="AG133" s="407"/>
      <c r="AH133" s="408"/>
      <c r="AI133" s="124"/>
      <c r="AJ133" s="116"/>
      <c r="AK133" s="380"/>
    </row>
    <row r="134" spans="1:37" ht="15.75" customHeight="1">
      <c r="A134" s="317"/>
      <c r="B134" s="178"/>
      <c r="C134" s="298"/>
      <c r="D134" s="299"/>
      <c r="E134" s="107"/>
      <c r="F134" s="117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19"/>
      <c r="X134" s="123"/>
      <c r="Y134" s="106"/>
      <c r="Z134" s="205"/>
      <c r="AA134" s="300"/>
      <c r="AB134" s="301"/>
      <c r="AC134" s="106"/>
      <c r="AD134" s="205"/>
      <c r="AE134" s="300"/>
      <c r="AF134" s="301"/>
      <c r="AG134" s="407"/>
      <c r="AH134" s="408"/>
      <c r="AI134" s="124"/>
      <c r="AJ134" s="116"/>
      <c r="AK134" s="380"/>
    </row>
    <row r="135" spans="1:37" ht="15.75" customHeight="1">
      <c r="A135" s="317"/>
      <c r="B135" s="178"/>
      <c r="C135" s="298"/>
      <c r="D135" s="299"/>
      <c r="E135" s="107"/>
      <c r="F135" s="117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19"/>
      <c r="X135" s="123"/>
      <c r="Y135" s="106"/>
      <c r="Z135" s="205"/>
      <c r="AA135" s="300"/>
      <c r="AB135" s="301"/>
      <c r="AC135" s="106"/>
      <c r="AD135" s="205"/>
      <c r="AE135" s="300"/>
      <c r="AF135" s="301"/>
      <c r="AG135" s="407"/>
      <c r="AH135" s="408"/>
      <c r="AI135" s="124"/>
      <c r="AJ135" s="116"/>
      <c r="AK135" s="380"/>
    </row>
    <row r="136" spans="1:37" ht="15.75" customHeight="1">
      <c r="A136" s="317"/>
      <c r="B136" s="178"/>
      <c r="C136" s="298"/>
      <c r="D136" s="299"/>
      <c r="E136" s="107"/>
      <c r="F136" s="117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19"/>
      <c r="X136" s="123"/>
      <c r="Y136" s="106"/>
      <c r="Z136" s="205"/>
      <c r="AA136" s="300"/>
      <c r="AB136" s="301"/>
      <c r="AC136" s="106"/>
      <c r="AD136" s="205"/>
      <c r="AE136" s="300"/>
      <c r="AF136" s="301"/>
      <c r="AG136" s="407"/>
      <c r="AH136" s="408"/>
      <c r="AI136" s="124"/>
      <c r="AJ136" s="116"/>
      <c r="AK136" s="380"/>
    </row>
    <row r="137" spans="1:37" ht="15.75" customHeight="1">
      <c r="A137" s="317"/>
      <c r="B137" s="178"/>
      <c r="C137" s="298"/>
      <c r="D137" s="299"/>
      <c r="E137" s="107"/>
      <c r="F137" s="117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210"/>
      <c r="X137" s="211"/>
      <c r="Y137" s="106"/>
      <c r="Z137" s="205"/>
      <c r="AA137" s="300"/>
      <c r="AB137" s="301"/>
      <c r="AC137" s="106"/>
      <c r="AD137" s="205"/>
      <c r="AE137" s="300"/>
      <c r="AF137" s="301"/>
      <c r="AG137" s="407"/>
      <c r="AH137" s="408"/>
      <c r="AI137" s="124"/>
      <c r="AJ137" s="116"/>
      <c r="AK137" s="380"/>
    </row>
    <row r="138" spans="1:37" ht="15.75" customHeight="1">
      <c r="A138" s="317"/>
      <c r="B138" s="178"/>
      <c r="C138" s="298"/>
      <c r="D138" s="299"/>
      <c r="E138" s="107"/>
      <c r="F138" s="117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212"/>
      <c r="X138" s="213"/>
      <c r="Y138" s="106"/>
      <c r="Z138" s="205"/>
      <c r="AA138" s="300"/>
      <c r="AB138" s="301"/>
      <c r="AC138" s="106"/>
      <c r="AD138" s="205"/>
      <c r="AE138" s="300"/>
      <c r="AF138" s="301"/>
      <c r="AG138" s="407"/>
      <c r="AH138" s="408"/>
      <c r="AI138" s="124"/>
      <c r="AJ138" s="116"/>
      <c r="AK138" s="380"/>
    </row>
    <row r="139" spans="1:37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47"/>
      <c r="T139" s="48"/>
      <c r="U139" s="140"/>
      <c r="V139" s="118"/>
      <c r="W139" s="212"/>
      <c r="X139" s="213"/>
      <c r="Y139" s="106"/>
      <c r="Z139" s="205"/>
      <c r="AA139" s="300"/>
      <c r="AB139" s="301"/>
      <c r="AC139" s="106"/>
      <c r="AD139" s="205"/>
      <c r="AE139" s="300"/>
      <c r="AF139" s="301"/>
      <c r="AG139" s="407"/>
      <c r="AH139" s="408"/>
      <c r="AI139" s="124"/>
      <c r="AJ139" s="116"/>
      <c r="AK139" s="380"/>
    </row>
    <row r="140" spans="1:37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59">AVERAGE(I124:I139)</f>
        <v>18.666666666666668</v>
      </c>
      <c r="J140" s="148">
        <f t="shared" si="59"/>
        <v>2000</v>
      </c>
      <c r="K140" s="149">
        <f t="shared" ref="K140" si="60">J140/I140</f>
        <v>107.14285714285714</v>
      </c>
      <c r="L140" s="147">
        <f t="shared" ref="L140:M140" si="61">AVERAGE(L124:L139)</f>
        <v>19</v>
      </c>
      <c r="M140" s="148">
        <f t="shared" si="61"/>
        <v>1760.3622074098555</v>
      </c>
      <c r="N140" s="149">
        <f>M140/L140</f>
        <v>92.650642495255553</v>
      </c>
      <c r="O140" s="150">
        <f>L140-I140</f>
        <v>0.33333333333333215</v>
      </c>
      <c r="P140" s="151">
        <f>N140-K140</f>
        <v>-14.492214647601585</v>
      </c>
      <c r="Q140" s="152">
        <f>N140/K140</f>
        <v>0.86473932995571856</v>
      </c>
      <c r="R140" s="310"/>
      <c r="S140" s="153">
        <f>S124</f>
        <v>0.70833333333333337</v>
      </c>
      <c r="T140" s="154">
        <f>INDEX(T124:T139,COUNTA(T124:T139))</f>
        <v>0.85583333333333333</v>
      </c>
      <c r="U140" s="155"/>
      <c r="V140" s="181"/>
      <c r="W140" s="214"/>
      <c r="X140" s="215"/>
      <c r="Y140" s="206">
        <f t="shared" ref="Y140:Z140" si="62">SUM(Y124:Y139)</f>
        <v>0</v>
      </c>
      <c r="Z140" s="207">
        <f t="shared" si="62"/>
        <v>0</v>
      </c>
      <c r="AA140" s="296"/>
      <c r="AB140" s="297"/>
      <c r="AC140" s="206">
        <f t="shared" ref="AC140:AD140" si="63">SUM(AC124:AC139)</f>
        <v>0</v>
      </c>
      <c r="AD140" s="207">
        <f t="shared" si="63"/>
        <v>0</v>
      </c>
      <c r="AE140" s="296"/>
      <c r="AF140" s="297"/>
      <c r="AG140" s="409"/>
      <c r="AH140" s="410"/>
      <c r="AI140" s="183">
        <f>M140-J140</f>
        <v>-239.6377925901445</v>
      </c>
      <c r="AJ140" s="152">
        <f>M140/J140</f>
        <v>0.88018110370492775</v>
      </c>
      <c r="AK140" s="381"/>
    </row>
    <row r="141" spans="1:37" ht="15.75" customHeight="1">
      <c r="A141" s="302" t="s">
        <v>244</v>
      </c>
      <c r="B141" s="161" t="s">
        <v>186</v>
      </c>
      <c r="C141" s="306" t="s">
        <v>222</v>
      </c>
      <c r="D141" s="307"/>
      <c r="E141" s="162">
        <v>56.79</v>
      </c>
      <c r="F141" s="103">
        <v>2121</v>
      </c>
      <c r="G141" s="163">
        <f t="shared" ref="G141:G144" si="64">E141*F141</f>
        <v>120451.59</v>
      </c>
      <c r="H141" s="164"/>
      <c r="I141" s="165">
        <v>23</v>
      </c>
      <c r="J141" s="166">
        <v>2000</v>
      </c>
      <c r="K141" s="167">
        <f>J141/I141</f>
        <v>86.956521739130437</v>
      </c>
      <c r="L141" s="168">
        <v>23</v>
      </c>
      <c r="M141" s="166">
        <f>F141/V141*60</f>
        <v>1769.9582753824784</v>
      </c>
      <c r="N141" s="167">
        <f>M141/L141</f>
        <v>76.954707625325142</v>
      </c>
      <c r="O141" s="169">
        <f>L141-I141</f>
        <v>0</v>
      </c>
      <c r="P141" s="170">
        <f>N141-K141</f>
        <v>-10.001814113805295</v>
      </c>
      <c r="Q141" s="171">
        <f>N141/K141</f>
        <v>0.88497913769123915</v>
      </c>
      <c r="R141" s="308">
        <f>Q157</f>
        <v>0.88476588229318243</v>
      </c>
      <c r="S141" s="172">
        <v>0.70840277777777783</v>
      </c>
      <c r="T141" s="173">
        <v>0.7583333333333333</v>
      </c>
      <c r="U141" s="174"/>
      <c r="V141" s="175">
        <v>71.899999999999892</v>
      </c>
      <c r="W141" s="173"/>
      <c r="X141" s="184"/>
      <c r="Y141" s="202"/>
      <c r="Z141" s="203"/>
      <c r="AA141" s="311"/>
      <c r="AB141" s="312"/>
      <c r="AC141" s="202"/>
      <c r="AD141" s="203"/>
      <c r="AE141" s="311"/>
      <c r="AF141" s="312"/>
      <c r="AG141" s="411"/>
      <c r="AH141" s="412"/>
      <c r="AI141" s="121">
        <f>M141-J141</f>
        <v>-230.0417246175216</v>
      </c>
      <c r="AJ141" s="171">
        <f>M141/J141</f>
        <v>0.88497913769123915</v>
      </c>
      <c r="AK141" s="313">
        <f>AJ157</f>
        <v>0.88476588229318232</v>
      </c>
    </row>
    <row r="142" spans="1:37" ht="15.75" customHeight="1">
      <c r="A142" s="303"/>
      <c r="B142" s="178" t="s">
        <v>186</v>
      </c>
      <c r="C142" s="298" t="s">
        <v>223</v>
      </c>
      <c r="D142" s="299"/>
      <c r="E142" s="107">
        <v>56.87</v>
      </c>
      <c r="F142" s="108">
        <v>1613</v>
      </c>
      <c r="G142" s="109">
        <f t="shared" si="64"/>
        <v>91731.31</v>
      </c>
      <c r="H142" s="26"/>
      <c r="I142" s="110">
        <v>23</v>
      </c>
      <c r="J142" s="111">
        <v>2000</v>
      </c>
      <c r="K142" s="112">
        <f t="shared" ref="K142:K144" si="65">J142/I142</f>
        <v>86.956521739130437</v>
      </c>
      <c r="L142" s="113">
        <v>23</v>
      </c>
      <c r="M142" s="111">
        <f>F142/V142*60</f>
        <v>1769.8262724778988</v>
      </c>
      <c r="N142" s="112">
        <f>M142/L142</f>
        <v>76.948968368604298</v>
      </c>
      <c r="O142" s="114">
        <f>L142-I142</f>
        <v>0</v>
      </c>
      <c r="P142" s="115">
        <f>N142-K142</f>
        <v>-10.007553370526139</v>
      </c>
      <c r="Q142" s="116">
        <f>N142/K142</f>
        <v>0.8849131362389494</v>
      </c>
      <c r="R142" s="309"/>
      <c r="S142" s="47">
        <v>0.76202546296296292</v>
      </c>
      <c r="T142" s="48">
        <v>0.8</v>
      </c>
      <c r="U142" s="117">
        <v>5.3166666666666451</v>
      </c>
      <c r="V142" s="118">
        <v>54.683333333333465</v>
      </c>
      <c r="W142" s="119"/>
      <c r="X142" s="123"/>
      <c r="Y142" s="106"/>
      <c r="Z142" s="205"/>
      <c r="AA142" s="300"/>
      <c r="AB142" s="301"/>
      <c r="AC142" s="106"/>
      <c r="AD142" s="205"/>
      <c r="AE142" s="300"/>
      <c r="AF142" s="301"/>
      <c r="AG142" s="407"/>
      <c r="AH142" s="408"/>
      <c r="AI142" s="124">
        <f>M142-J142</f>
        <v>-230.17372752210122</v>
      </c>
      <c r="AJ142" s="116">
        <f>M142/J142</f>
        <v>0.8849131362389494</v>
      </c>
      <c r="AK142" s="314"/>
    </row>
    <row r="143" spans="1:37" ht="15.75" customHeight="1">
      <c r="A143" s="303"/>
      <c r="B143" s="178" t="s">
        <v>186</v>
      </c>
      <c r="C143" s="298" t="s">
        <v>224</v>
      </c>
      <c r="D143" s="299"/>
      <c r="E143" s="107">
        <v>47.6</v>
      </c>
      <c r="F143" s="108">
        <v>2047</v>
      </c>
      <c r="G143" s="109">
        <f t="shared" si="64"/>
        <v>97437.2</v>
      </c>
      <c r="H143" s="26"/>
      <c r="I143" s="110">
        <v>23</v>
      </c>
      <c r="J143" s="111">
        <v>2000</v>
      </c>
      <c r="K143" s="112">
        <f t="shared" si="65"/>
        <v>86.956521739130437</v>
      </c>
      <c r="L143" s="113">
        <v>23</v>
      </c>
      <c r="M143" s="111">
        <f>F143/V143*60</f>
        <v>1771.0165825522718</v>
      </c>
      <c r="N143" s="112">
        <f>M143/L143</f>
        <v>77.000720980533558</v>
      </c>
      <c r="O143" s="114">
        <f>L143-I143</f>
        <v>0</v>
      </c>
      <c r="P143" s="115">
        <f>N143-K143</f>
        <v>-9.9558007585968795</v>
      </c>
      <c r="Q143" s="116">
        <f>N143/K143</f>
        <v>0.88550829127613584</v>
      </c>
      <c r="R143" s="309"/>
      <c r="S143" s="47">
        <v>0.80347222222222225</v>
      </c>
      <c r="T143" s="48">
        <v>0.85163194444444446</v>
      </c>
      <c r="U143" s="117">
        <v>4.9999999999999822</v>
      </c>
      <c r="V143" s="118">
        <v>69.349999999999966</v>
      </c>
      <c r="W143" s="119"/>
      <c r="X143" s="123"/>
      <c r="Y143" s="106"/>
      <c r="Z143" s="205"/>
      <c r="AA143" s="300"/>
      <c r="AB143" s="301"/>
      <c r="AC143" s="106"/>
      <c r="AD143" s="205"/>
      <c r="AE143" s="300"/>
      <c r="AF143" s="301"/>
      <c r="AG143" s="407"/>
      <c r="AH143" s="408"/>
      <c r="AI143" s="124">
        <f>M143-J143</f>
        <v>-228.98341744772824</v>
      </c>
      <c r="AJ143" s="116">
        <f>M143/J143</f>
        <v>0.88550829127613584</v>
      </c>
      <c r="AK143" s="314"/>
    </row>
    <row r="144" spans="1:37" ht="15.75" customHeight="1">
      <c r="A144" s="303"/>
      <c r="B144" s="178" t="s">
        <v>186</v>
      </c>
      <c r="C144" s="298" t="s">
        <v>220</v>
      </c>
      <c r="D144" s="299"/>
      <c r="E144" s="107">
        <v>57.3</v>
      </c>
      <c r="F144" s="108">
        <v>1812</v>
      </c>
      <c r="G144" s="109">
        <f t="shared" si="64"/>
        <v>103827.59999999999</v>
      </c>
      <c r="H144" s="26"/>
      <c r="I144" s="110">
        <v>21</v>
      </c>
      <c r="J144" s="111">
        <v>2000</v>
      </c>
      <c r="K144" s="112">
        <f t="shared" si="65"/>
        <v>95.238095238095241</v>
      </c>
      <c r="L144" s="113">
        <v>21</v>
      </c>
      <c r="M144" s="111">
        <f>F144/V144*60</f>
        <v>1767.3259279328104</v>
      </c>
      <c r="N144" s="112">
        <f>M144/L144</f>
        <v>84.158377520610017</v>
      </c>
      <c r="O144" s="114">
        <f>L144-I144</f>
        <v>0</v>
      </c>
      <c r="P144" s="115">
        <f>N144-K144</f>
        <v>-11.079717717485224</v>
      </c>
      <c r="Q144" s="116">
        <f>N144/K144</f>
        <v>0.8836629639664052</v>
      </c>
      <c r="R144" s="309"/>
      <c r="S144" s="47">
        <v>0.85519675925925931</v>
      </c>
      <c r="T144" s="48">
        <v>0.8979166666666667</v>
      </c>
      <c r="U144" s="117">
        <v>5.1333333333333897</v>
      </c>
      <c r="V144" s="118">
        <v>61.516666666666637</v>
      </c>
      <c r="W144" s="119"/>
      <c r="X144" s="123"/>
      <c r="Y144" s="106"/>
      <c r="Z144" s="205"/>
      <c r="AA144" s="300"/>
      <c r="AB144" s="301"/>
      <c r="AC144" s="106"/>
      <c r="AD144" s="205"/>
      <c r="AE144" s="300"/>
      <c r="AF144" s="301"/>
      <c r="AG144" s="407"/>
      <c r="AH144" s="408"/>
      <c r="AI144" s="124">
        <f>M144-J144</f>
        <v>-232.67407206718963</v>
      </c>
      <c r="AJ144" s="116">
        <f>M144/J144</f>
        <v>0.8836629639664052</v>
      </c>
      <c r="AK144" s="314"/>
    </row>
    <row r="145" spans="1:37" ht="15.75" customHeight="1">
      <c r="A145" s="304"/>
      <c r="B145" s="178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106"/>
      <c r="Z145" s="205"/>
      <c r="AA145" s="300"/>
      <c r="AB145" s="301"/>
      <c r="AC145" s="106"/>
      <c r="AD145" s="205"/>
      <c r="AE145" s="300"/>
      <c r="AF145" s="301"/>
      <c r="AG145" s="407"/>
      <c r="AH145" s="408"/>
      <c r="AI145" s="124"/>
      <c r="AJ145" s="116"/>
      <c r="AK145" s="314"/>
    </row>
    <row r="146" spans="1:37" ht="15.75" customHeight="1">
      <c r="A146" s="304"/>
      <c r="B146" s="178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106"/>
      <c r="Z146" s="205"/>
      <c r="AA146" s="300"/>
      <c r="AB146" s="301"/>
      <c r="AC146" s="106"/>
      <c r="AD146" s="205"/>
      <c r="AE146" s="300"/>
      <c r="AF146" s="301"/>
      <c r="AG146" s="407"/>
      <c r="AH146" s="408"/>
      <c r="AI146" s="124"/>
      <c r="AJ146" s="116"/>
      <c r="AK146" s="314"/>
    </row>
    <row r="147" spans="1:37" ht="15.75" customHeight="1">
      <c r="A147" s="304"/>
      <c r="B147" s="178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127"/>
      <c r="T147" s="128"/>
      <c r="U147" s="117"/>
      <c r="V147" s="118"/>
      <c r="W147" s="128"/>
      <c r="X147" s="216"/>
      <c r="Y147" s="106"/>
      <c r="Z147" s="205"/>
      <c r="AA147" s="300"/>
      <c r="AB147" s="301"/>
      <c r="AC147" s="106"/>
      <c r="AD147" s="205"/>
      <c r="AE147" s="300"/>
      <c r="AF147" s="301"/>
      <c r="AG147" s="407"/>
      <c r="AH147" s="408"/>
      <c r="AI147" s="124"/>
      <c r="AJ147" s="116"/>
      <c r="AK147" s="314"/>
    </row>
    <row r="148" spans="1:37" ht="15.75" customHeight="1">
      <c r="A148" s="304"/>
      <c r="B148" s="178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127"/>
      <c r="T148" s="128"/>
      <c r="U148" s="117"/>
      <c r="V148" s="118"/>
      <c r="W148" s="128"/>
      <c r="X148" s="216"/>
      <c r="Y148" s="106"/>
      <c r="Z148" s="205"/>
      <c r="AA148" s="300"/>
      <c r="AB148" s="301"/>
      <c r="AC148" s="106"/>
      <c r="AD148" s="205"/>
      <c r="AE148" s="300"/>
      <c r="AF148" s="301"/>
      <c r="AG148" s="407"/>
      <c r="AH148" s="408"/>
      <c r="AI148" s="124"/>
      <c r="AJ148" s="116"/>
      <c r="AK148" s="314"/>
    </row>
    <row r="149" spans="1:37" ht="15.75" customHeight="1">
      <c r="A149" s="304"/>
      <c r="B149" s="178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127"/>
      <c r="T149" s="128"/>
      <c r="U149" s="117"/>
      <c r="V149" s="118"/>
      <c r="W149" s="128"/>
      <c r="X149" s="216"/>
      <c r="Y149" s="106"/>
      <c r="Z149" s="205"/>
      <c r="AA149" s="300"/>
      <c r="AB149" s="301"/>
      <c r="AC149" s="106"/>
      <c r="AD149" s="205"/>
      <c r="AE149" s="300"/>
      <c r="AF149" s="301"/>
      <c r="AG149" s="407"/>
      <c r="AH149" s="408"/>
      <c r="AI149" s="124"/>
      <c r="AJ149" s="116"/>
      <c r="AK149" s="314"/>
    </row>
    <row r="150" spans="1:37" ht="15.75" customHeight="1">
      <c r="A150" s="304"/>
      <c r="B150" s="178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127"/>
      <c r="T150" s="128"/>
      <c r="U150" s="117"/>
      <c r="V150" s="118"/>
      <c r="W150" s="128"/>
      <c r="X150" s="216"/>
      <c r="Y150" s="106"/>
      <c r="Z150" s="205"/>
      <c r="AA150" s="300"/>
      <c r="AB150" s="301"/>
      <c r="AC150" s="106"/>
      <c r="AD150" s="205"/>
      <c r="AE150" s="300"/>
      <c r="AF150" s="301"/>
      <c r="AG150" s="407"/>
      <c r="AH150" s="408"/>
      <c r="AI150" s="124"/>
      <c r="AJ150" s="116"/>
      <c r="AK150" s="314"/>
    </row>
    <row r="151" spans="1:37" ht="15.75" customHeight="1">
      <c r="A151" s="304"/>
      <c r="B151" s="178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127"/>
      <c r="T151" s="128"/>
      <c r="U151" s="117"/>
      <c r="V151" s="118"/>
      <c r="W151" s="128"/>
      <c r="X151" s="216"/>
      <c r="Y151" s="106"/>
      <c r="Z151" s="205"/>
      <c r="AA151" s="300"/>
      <c r="AB151" s="301"/>
      <c r="AC151" s="106"/>
      <c r="AD151" s="205"/>
      <c r="AE151" s="300"/>
      <c r="AF151" s="301"/>
      <c r="AG151" s="407"/>
      <c r="AH151" s="408"/>
      <c r="AI151" s="124"/>
      <c r="AJ151" s="116"/>
      <c r="AK151" s="314"/>
    </row>
    <row r="152" spans="1:37" ht="15.75" customHeight="1">
      <c r="A152" s="304"/>
      <c r="B152" s="178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127"/>
      <c r="T152" s="128"/>
      <c r="U152" s="117"/>
      <c r="V152" s="118"/>
      <c r="W152" s="128"/>
      <c r="X152" s="216"/>
      <c r="Y152" s="106"/>
      <c r="Z152" s="205"/>
      <c r="AA152" s="300"/>
      <c r="AB152" s="301"/>
      <c r="AC152" s="106"/>
      <c r="AD152" s="205"/>
      <c r="AE152" s="300"/>
      <c r="AF152" s="301"/>
      <c r="AG152" s="407"/>
      <c r="AH152" s="408"/>
      <c r="AI152" s="124"/>
      <c r="AJ152" s="116"/>
      <c r="AK152" s="314"/>
    </row>
    <row r="153" spans="1:37" ht="15.75" customHeight="1">
      <c r="A153" s="304"/>
      <c r="B153" s="178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127"/>
      <c r="T153" s="128"/>
      <c r="U153" s="117"/>
      <c r="V153" s="118"/>
      <c r="W153" s="128"/>
      <c r="X153" s="216"/>
      <c r="Y153" s="106"/>
      <c r="Z153" s="205"/>
      <c r="AA153" s="300"/>
      <c r="AB153" s="301"/>
      <c r="AC153" s="106"/>
      <c r="AD153" s="205"/>
      <c r="AE153" s="300"/>
      <c r="AF153" s="301"/>
      <c r="AG153" s="407"/>
      <c r="AH153" s="408"/>
      <c r="AI153" s="124"/>
      <c r="AJ153" s="116"/>
      <c r="AK153" s="314"/>
    </row>
    <row r="154" spans="1:37" ht="15.75" customHeight="1">
      <c r="A154" s="304"/>
      <c r="B154" s="178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127"/>
      <c r="T154" s="128"/>
      <c r="U154" s="117"/>
      <c r="V154" s="118"/>
      <c r="W154" s="128"/>
      <c r="X154" s="216"/>
      <c r="Y154" s="106"/>
      <c r="Z154" s="205"/>
      <c r="AA154" s="300"/>
      <c r="AB154" s="301"/>
      <c r="AC154" s="106"/>
      <c r="AD154" s="205"/>
      <c r="AE154" s="300"/>
      <c r="AF154" s="301"/>
      <c r="AG154" s="407"/>
      <c r="AH154" s="408"/>
      <c r="AI154" s="124"/>
      <c r="AJ154" s="116"/>
      <c r="AK154" s="314"/>
    </row>
    <row r="155" spans="1:37" ht="15.75" customHeight="1">
      <c r="A155" s="304"/>
      <c r="B155" s="178"/>
      <c r="C155" s="298"/>
      <c r="D155" s="299"/>
      <c r="E155" s="107"/>
      <c r="F155" s="13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127"/>
      <c r="T155" s="128"/>
      <c r="U155" s="117"/>
      <c r="V155" s="118"/>
      <c r="W155" s="128"/>
      <c r="X155" s="216"/>
      <c r="Y155" s="106"/>
      <c r="Z155" s="205"/>
      <c r="AA155" s="300"/>
      <c r="AB155" s="301"/>
      <c r="AC155" s="106"/>
      <c r="AD155" s="205"/>
      <c r="AE155" s="300"/>
      <c r="AF155" s="301"/>
      <c r="AG155" s="407"/>
      <c r="AH155" s="408"/>
      <c r="AI155" s="124"/>
      <c r="AJ155" s="116"/>
      <c r="AK155" s="314"/>
    </row>
    <row r="156" spans="1:37" ht="15.75" customHeight="1">
      <c r="A156" s="304"/>
      <c r="B156" s="178"/>
      <c r="C156" s="298"/>
      <c r="D156" s="299"/>
      <c r="E156" s="179"/>
      <c r="F156" s="13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106"/>
      <c r="Z156" s="205"/>
      <c r="AA156" s="300"/>
      <c r="AB156" s="301"/>
      <c r="AC156" s="106"/>
      <c r="AD156" s="205"/>
      <c r="AE156" s="300"/>
      <c r="AF156" s="301"/>
      <c r="AG156" s="407"/>
      <c r="AH156" s="408"/>
      <c r="AI156" s="180"/>
      <c r="AJ156" s="133"/>
      <c r="AK156" s="314"/>
    </row>
    <row r="157" spans="1:37" ht="15.75" customHeight="1" thickBot="1">
      <c r="A157" s="305"/>
      <c r="B157" s="144" t="s">
        <v>124</v>
      </c>
      <c r="C157" s="295"/>
      <c r="D157" s="295"/>
      <c r="E157" s="145"/>
      <c r="F157" s="182"/>
      <c r="G157" s="146"/>
      <c r="H157" s="75"/>
      <c r="I157" s="147">
        <f t="shared" ref="I157:J157" si="66">AVERAGE(I141:I156)</f>
        <v>22.5</v>
      </c>
      <c r="J157" s="148">
        <f t="shared" si="66"/>
        <v>2000</v>
      </c>
      <c r="K157" s="149">
        <f t="shared" ref="K157" si="67">J157/I157</f>
        <v>88.888888888888886</v>
      </c>
      <c r="L157" s="147">
        <f t="shared" ref="L157:M157" si="68">AVERAGE(L141:L156)</f>
        <v>22.5</v>
      </c>
      <c r="M157" s="148">
        <f t="shared" si="68"/>
        <v>1769.5317645863647</v>
      </c>
      <c r="N157" s="149">
        <f>M157/L157</f>
        <v>78.645856203838434</v>
      </c>
      <c r="O157" s="150">
        <f>L157-I157</f>
        <v>0</v>
      </c>
      <c r="P157" s="151">
        <f>N157-K157</f>
        <v>-10.243032685050451</v>
      </c>
      <c r="Q157" s="152">
        <f>N157/K157</f>
        <v>0.88476588229318243</v>
      </c>
      <c r="R157" s="310"/>
      <c r="S157" s="153">
        <f>S141</f>
        <v>0.70840277777777783</v>
      </c>
      <c r="T157" s="154">
        <f>INDEX(T141:T156,COUNTA(T141:T156))</f>
        <v>0.8979166666666667</v>
      </c>
      <c r="U157" s="155"/>
      <c r="V157" s="181"/>
      <c r="W157" s="182"/>
      <c r="X157" s="149"/>
      <c r="Y157" s="206">
        <f t="shared" ref="Y157:Z157" si="69">SUM(Y141:Y156)</f>
        <v>0</v>
      </c>
      <c r="Z157" s="207">
        <f t="shared" si="69"/>
        <v>0</v>
      </c>
      <c r="AA157" s="296"/>
      <c r="AB157" s="297"/>
      <c r="AC157" s="206">
        <f t="shared" ref="AC157:AD157" si="70">SUM(AC141:AC156)</f>
        <v>0</v>
      </c>
      <c r="AD157" s="207">
        <f t="shared" si="70"/>
        <v>0</v>
      </c>
      <c r="AE157" s="296"/>
      <c r="AF157" s="297"/>
      <c r="AG157" s="409"/>
      <c r="AH157" s="410"/>
      <c r="AI157" s="183">
        <f>M157-J157</f>
        <v>-230.46823541363528</v>
      </c>
      <c r="AJ157" s="152">
        <f>M157/J157</f>
        <v>0.88476588229318232</v>
      </c>
      <c r="AK157" s="315"/>
    </row>
    <row r="159" spans="1:37">
      <c r="AA159" s="294" t="s">
        <v>165</v>
      </c>
      <c r="AB159" s="294"/>
      <c r="AE159" s="5" t="s">
        <v>226</v>
      </c>
      <c r="AF159" s="190"/>
      <c r="AG159" s="190"/>
      <c r="AH159" s="190"/>
    </row>
    <row r="160" spans="1:37">
      <c r="AA160" s="294" t="s">
        <v>166</v>
      </c>
      <c r="AB160" s="294"/>
      <c r="AE160" s="5" t="s">
        <v>227</v>
      </c>
      <c r="AF160" s="190"/>
      <c r="AG160" s="190"/>
      <c r="AH160" s="190"/>
    </row>
    <row r="161" spans="27:34">
      <c r="AA161" s="294" t="s">
        <v>167</v>
      </c>
      <c r="AB161" s="294"/>
      <c r="AE161" s="5" t="s">
        <v>228</v>
      </c>
      <c r="AF161" s="190"/>
      <c r="AG161" s="190"/>
      <c r="AH161" s="190"/>
    </row>
    <row r="162" spans="27:34">
      <c r="AA162" s="294" t="s">
        <v>168</v>
      </c>
      <c r="AB162" s="294"/>
      <c r="AE162" s="5" t="s">
        <v>229</v>
      </c>
      <c r="AF162" s="190"/>
      <c r="AG162" s="190"/>
      <c r="AH162" s="190"/>
    </row>
    <row r="163" spans="27:34">
      <c r="AA163" s="294" t="s">
        <v>169</v>
      </c>
      <c r="AB163" s="294"/>
      <c r="AE163" s="5" t="s">
        <v>230</v>
      </c>
      <c r="AF163" s="190"/>
      <c r="AG163" s="190"/>
      <c r="AH163" s="190"/>
    </row>
    <row r="164" spans="27:34">
      <c r="AA164" s="294" t="s">
        <v>170</v>
      </c>
      <c r="AB164" s="294"/>
      <c r="AE164" s="5" t="s">
        <v>231</v>
      </c>
      <c r="AF164" s="190"/>
      <c r="AG164" s="190"/>
      <c r="AH164" s="190"/>
    </row>
    <row r="165" spans="27:34">
      <c r="AA165" s="294" t="s">
        <v>171</v>
      </c>
      <c r="AB165" s="294"/>
      <c r="AE165" s="221" t="s">
        <v>232</v>
      </c>
      <c r="AF165" s="190"/>
      <c r="AG165" s="190"/>
      <c r="AH165" s="190"/>
    </row>
    <row r="166" spans="27:34">
      <c r="AA166" s="294" t="s">
        <v>172</v>
      </c>
      <c r="AB166" s="294"/>
      <c r="AE166" s="221" t="s">
        <v>233</v>
      </c>
      <c r="AF166" s="190"/>
      <c r="AG166" s="190"/>
      <c r="AH166" s="190"/>
    </row>
    <row r="167" spans="27:34">
      <c r="AA167" s="294" t="s">
        <v>173</v>
      </c>
      <c r="AB167" s="294"/>
      <c r="AE167" s="221" t="s">
        <v>234</v>
      </c>
      <c r="AF167" s="190"/>
      <c r="AG167" s="190"/>
      <c r="AH167" s="190"/>
    </row>
    <row r="168" spans="27:34">
      <c r="AA168" s="294" t="s">
        <v>174</v>
      </c>
      <c r="AB168" s="294"/>
      <c r="AE168" s="221"/>
      <c r="AF168" s="190"/>
      <c r="AG168" s="190"/>
      <c r="AH168" s="190"/>
    </row>
    <row r="169" spans="27:34">
      <c r="AA169" s="294" t="s">
        <v>175</v>
      </c>
      <c r="AB169" s="294"/>
      <c r="AE169" s="221"/>
      <c r="AF169" s="190"/>
      <c r="AG169" s="190"/>
      <c r="AH169" s="190"/>
    </row>
    <row r="170" spans="27:34">
      <c r="AA170" s="294" t="s">
        <v>176</v>
      </c>
      <c r="AB170" s="294"/>
      <c r="AE170" s="190"/>
      <c r="AF170" s="190"/>
      <c r="AG170" s="190"/>
      <c r="AH170" s="190"/>
    </row>
    <row r="171" spans="27:34">
      <c r="AA171" s="294" t="s">
        <v>177</v>
      </c>
      <c r="AB171" s="294"/>
      <c r="AE171" s="190"/>
      <c r="AF171" s="190"/>
      <c r="AG171" s="190"/>
      <c r="AH171" s="190"/>
    </row>
  </sheetData>
  <mergeCells count="690"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  <mergeCell ref="C156:D156"/>
    <mergeCell ref="AA156:AB156"/>
    <mergeCell ref="AE156:AF156"/>
    <mergeCell ref="AG156:AH156"/>
    <mergeCell ref="C157:D157"/>
    <mergeCell ref="AA157:AB157"/>
    <mergeCell ref="AE157:AF157"/>
    <mergeCell ref="AG157:AH157"/>
    <mergeCell ref="C154:D154"/>
    <mergeCell ref="AA154:AB154"/>
    <mergeCell ref="AE154:AF154"/>
    <mergeCell ref="AG154:AH154"/>
    <mergeCell ref="C155:D155"/>
    <mergeCell ref="AA155:AB155"/>
    <mergeCell ref="AE155:AF155"/>
    <mergeCell ref="AG155:AH155"/>
    <mergeCell ref="C153:D153"/>
    <mergeCell ref="AA153:AB153"/>
    <mergeCell ref="AE153:AF153"/>
    <mergeCell ref="AG153:AH153"/>
    <mergeCell ref="C150:D150"/>
    <mergeCell ref="AA150:AB150"/>
    <mergeCell ref="AE150:AF150"/>
    <mergeCell ref="AG150:AH150"/>
    <mergeCell ref="C151:D151"/>
    <mergeCell ref="AA151:AB151"/>
    <mergeCell ref="AE151:AF151"/>
    <mergeCell ref="AG151:AH151"/>
    <mergeCell ref="AK141:AK157"/>
    <mergeCell ref="C142:D142"/>
    <mergeCell ref="AA142:AB142"/>
    <mergeCell ref="AE142:AF142"/>
    <mergeCell ref="AG142:AH142"/>
    <mergeCell ref="C143:D143"/>
    <mergeCell ref="AA143:AB143"/>
    <mergeCell ref="AE143:AF143"/>
    <mergeCell ref="AG143:AH143"/>
    <mergeCell ref="C144:D144"/>
    <mergeCell ref="C148:D148"/>
    <mergeCell ref="AA148:AB148"/>
    <mergeCell ref="AE148:AF148"/>
    <mergeCell ref="AG148:AH148"/>
    <mergeCell ref="C149:D149"/>
    <mergeCell ref="AA149:AB149"/>
    <mergeCell ref="AE149:AF149"/>
    <mergeCell ref="AG149:AH149"/>
    <mergeCell ref="C146:D146"/>
    <mergeCell ref="AA146:AB146"/>
    <mergeCell ref="AE146:AF146"/>
    <mergeCell ref="AG146:AH146"/>
    <mergeCell ref="C147:D147"/>
    <mergeCell ref="AA147:AB147"/>
    <mergeCell ref="C140:D140"/>
    <mergeCell ref="AA140:AB140"/>
    <mergeCell ref="AE140:AF140"/>
    <mergeCell ref="AG140:AH140"/>
    <mergeCell ref="A141:A157"/>
    <mergeCell ref="C141:D141"/>
    <mergeCell ref="R141:R157"/>
    <mergeCell ref="AA141:AB141"/>
    <mergeCell ref="AE141:AF141"/>
    <mergeCell ref="AG141:AH141"/>
    <mergeCell ref="A124:A140"/>
    <mergeCell ref="AA144:AB144"/>
    <mergeCell ref="AE144:AF144"/>
    <mergeCell ref="AG144:AH144"/>
    <mergeCell ref="C145:D145"/>
    <mergeCell ref="AA145:AB145"/>
    <mergeCell ref="AE145:AF145"/>
    <mergeCell ref="AG145:AH145"/>
    <mergeCell ref="AE147:AF147"/>
    <mergeCell ref="AG147:AH147"/>
    <mergeCell ref="C152:D152"/>
    <mergeCell ref="AA152:AB152"/>
    <mergeCell ref="AE152:AF152"/>
    <mergeCell ref="AG152:AH152"/>
    <mergeCell ref="C138:D138"/>
    <mergeCell ref="AA138:AB138"/>
    <mergeCell ref="AE138:AF138"/>
    <mergeCell ref="AG138:AH138"/>
    <mergeCell ref="C139:D139"/>
    <mergeCell ref="AA139:AB139"/>
    <mergeCell ref="AE139:AF139"/>
    <mergeCell ref="AG139:AH139"/>
    <mergeCell ref="C136:D136"/>
    <mergeCell ref="AA136:AB136"/>
    <mergeCell ref="AE136:AF136"/>
    <mergeCell ref="AG136:AH136"/>
    <mergeCell ref="C137:D137"/>
    <mergeCell ref="AA137:AB137"/>
    <mergeCell ref="AE137:AF137"/>
    <mergeCell ref="AG137:AH137"/>
    <mergeCell ref="C134:D134"/>
    <mergeCell ref="AA134:AB134"/>
    <mergeCell ref="AE134:AF134"/>
    <mergeCell ref="AG134:AH134"/>
    <mergeCell ref="C135:D135"/>
    <mergeCell ref="AA135:AB135"/>
    <mergeCell ref="AE135:AF135"/>
    <mergeCell ref="AG135:AH135"/>
    <mergeCell ref="C132:D132"/>
    <mergeCell ref="AA132:AB132"/>
    <mergeCell ref="AE132:AF132"/>
    <mergeCell ref="AG132:AH132"/>
    <mergeCell ref="C133:D133"/>
    <mergeCell ref="AA133:AB133"/>
    <mergeCell ref="AE133:AF133"/>
    <mergeCell ref="AG133:AH133"/>
    <mergeCell ref="AA131:AB131"/>
    <mergeCell ref="AE131:AF131"/>
    <mergeCell ref="AG131:AH131"/>
    <mergeCell ref="AA128:AB128"/>
    <mergeCell ref="AE128:AF128"/>
    <mergeCell ref="AG128:AH128"/>
    <mergeCell ref="C129:D129"/>
    <mergeCell ref="AA129:AB129"/>
    <mergeCell ref="AE129:AF129"/>
    <mergeCell ref="AG129:AH129"/>
    <mergeCell ref="AK124:AK140"/>
    <mergeCell ref="C125:D125"/>
    <mergeCell ref="AA125:AB125"/>
    <mergeCell ref="AE125:AF125"/>
    <mergeCell ref="AG125:AH125"/>
    <mergeCell ref="C126:D126"/>
    <mergeCell ref="AA126:AB126"/>
    <mergeCell ref="AE126:AF126"/>
    <mergeCell ref="AG126:AH126"/>
    <mergeCell ref="C127:D127"/>
    <mergeCell ref="C124:D124"/>
    <mergeCell ref="R124:R140"/>
    <mergeCell ref="AA124:AB124"/>
    <mergeCell ref="AE124:AF124"/>
    <mergeCell ref="AG124:AH124"/>
    <mergeCell ref="AA127:AB127"/>
    <mergeCell ref="AE127:AF127"/>
    <mergeCell ref="AG127:AH127"/>
    <mergeCell ref="C128:D128"/>
    <mergeCell ref="C130:D130"/>
    <mergeCell ref="AA130:AB130"/>
    <mergeCell ref="AE130:AF130"/>
    <mergeCell ref="AG130:AH130"/>
    <mergeCell ref="C131:D131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</mergeCells>
  <phoneticPr fontId="5" type="noConversion"/>
  <conditionalFormatting sqref="O5:O157">
    <cfRule type="cellIs" dxfId="362" priority="3" operator="greaterThan">
      <formula>0</formula>
    </cfRule>
  </conditionalFormatting>
  <conditionalFormatting sqref="P5:P157 AI5:AI157">
    <cfRule type="cellIs" dxfId="361" priority="6" operator="lessThan">
      <formula>0</formula>
    </cfRule>
  </conditionalFormatting>
  <conditionalFormatting sqref="Q5:Q157 AJ5:AJ157">
    <cfRule type="cellIs" dxfId="360" priority="4" operator="greaterThan">
      <formula>1</formula>
    </cfRule>
    <cfRule type="cellIs" dxfId="359" priority="5" operator="lessThan">
      <formula>0.8</formula>
    </cfRule>
  </conditionalFormatting>
  <conditionalFormatting sqref="R5:R157 AK124">
    <cfRule type="cellIs" dxfId="358" priority="7" operator="lessThan">
      <formula>0.8</formula>
    </cfRule>
  </conditionalFormatting>
  <conditionalFormatting sqref="AK5:AK22 AK56:AK91">
    <cfRule type="cellIs" dxfId="357" priority="9" operator="lessThan">
      <formula>0.8</formula>
    </cfRule>
  </conditionalFormatting>
  <conditionalFormatting sqref="AK39">
    <cfRule type="cellIs" dxfId="356" priority="12" operator="lessThan">
      <formula>0.8</formula>
    </cfRule>
  </conditionalFormatting>
  <conditionalFormatting sqref="AK54">
    <cfRule type="cellIs" dxfId="355" priority="11" operator="lessThan">
      <formula>0.8</formula>
    </cfRule>
  </conditionalFormatting>
  <conditionalFormatting sqref="AK97:AK105">
    <cfRule type="cellIs" dxfId="354" priority="10" operator="lessThan">
      <formula>0.8</formula>
    </cfRule>
  </conditionalFormatting>
  <conditionalFormatting sqref="AK107:AK112">
    <cfRule type="cellIs" dxfId="353" priority="8" operator="lessThan">
      <formula>0.8</formula>
    </cfRule>
  </conditionalFormatting>
  <conditionalFormatting sqref="AK139">
    <cfRule type="cellIs" dxfId="352" priority="2" operator="lessThan">
      <formula>0.8</formula>
    </cfRule>
  </conditionalFormatting>
  <conditionalFormatting sqref="AK141:AK157">
    <cfRule type="cellIs" dxfId="351" priority="1" operator="lessThan">
      <formula>0.8</formula>
    </cfRule>
  </conditionalFormatting>
  <dataValidations count="2">
    <dataValidation type="list" allowBlank="1" showInputMessage="1" showErrorMessage="1" sqref="AE5:AH157" xr:uid="{34E52633-3DA5-441B-9630-D3ED317A27F7}">
      <formula1>$AD$159:$AD$167</formula1>
    </dataValidation>
    <dataValidation type="list" allowBlank="1" showInputMessage="1" showErrorMessage="1" sqref="AA5:AB157" xr:uid="{10D9581C-152D-4F56-9B4A-F52DCA3DFF8F}">
      <formula1>$Z$159:$Z$187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6E6F4-803B-4D07-9708-671784797AB3}">
  <sheetPr>
    <tabColor theme="9" tint="0.59999389629810485"/>
  </sheetPr>
  <dimension ref="B1:AR42"/>
  <sheetViews>
    <sheetView zoomScale="70" zoomScaleNormal="70" workbookViewId="0">
      <selection activeCell="S26" sqref="S26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268</v>
      </c>
      <c r="D3" s="284"/>
      <c r="E3" s="3" t="s">
        <v>3</v>
      </c>
      <c r="F3" s="285">
        <f>'1213(18度C)'!D1+'1213(4度C)'!D1</f>
        <v>160979</v>
      </c>
      <c r="G3" s="286"/>
      <c r="H3" s="3" t="s">
        <v>4</v>
      </c>
      <c r="I3" s="287">
        <f>'1213(18度C)'!F1+'1213(4度C)'!F1</f>
        <v>5104433.71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452.98782195175954</v>
      </c>
      <c r="F6" s="259" t="e">
        <f>AVERAGE(#REF!,D14:K14)</f>
        <v>#REF!</v>
      </c>
      <c r="G6" s="260">
        <f>AVERAGE(D14:K14)</f>
        <v>177.87283656243022</v>
      </c>
      <c r="H6" s="261"/>
      <c r="I6" s="260">
        <f>AVERAGE(L14:O14)</f>
        <v>98.015873015873012</v>
      </c>
      <c r="J6" s="261"/>
      <c r="K6" s="260">
        <f>AVERAGE(D32:O32)</f>
        <v>594.46839605407388</v>
      </c>
      <c r="L6" s="261"/>
      <c r="M6" s="260">
        <f>AVERAGE(P32:X32)</f>
        <v>782.06477732793519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399.9404870612338</v>
      </c>
      <c r="F7" s="255" t="e">
        <f>AVERAGE(#REF!,D15:K15)</f>
        <v>#REF!</v>
      </c>
      <c r="G7" s="256">
        <f>AVERAGE(D15:K15)</f>
        <v>158.05685986221371</v>
      </c>
      <c r="H7" s="257"/>
      <c r="I7" s="256">
        <f>AVERAGE(L15:O15)</f>
        <v>85.597742347451032</v>
      </c>
      <c r="J7" s="257"/>
      <c r="K7" s="256">
        <f>AVERAGE(D33:O33)</f>
        <v>524.29703040687707</v>
      </c>
      <c r="L7" s="257"/>
      <c r="M7" s="256">
        <f>AVERAGE(P33:X33)</f>
        <v>690.21550234147412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0.88233840115299933</v>
      </c>
      <c r="F8" s="264" t="e">
        <f>AVERAGE(D16:K16,#REF!)</f>
        <v>#REF!</v>
      </c>
      <c r="G8" s="243">
        <f>AVERAGE(D16:K16)</f>
        <v>0.88688312007049885</v>
      </c>
      <c r="H8" s="244"/>
      <c r="I8" s="243">
        <f>AVERAGE(L16:O16)</f>
        <v>0.87427136661616345</v>
      </c>
      <c r="J8" s="244"/>
      <c r="K8" s="243">
        <f>AVERAGE(D34:O34)</f>
        <v>0.88111465822533463</v>
      </c>
      <c r="L8" s="244"/>
      <c r="M8" s="243">
        <f>AVERAGE(P34:X34)</f>
        <v>0.88091584858196492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>
        <v>120.75471698113208</v>
      </c>
      <c r="E14" s="28">
        <v>80</v>
      </c>
      <c r="F14" s="28">
        <v>96</v>
      </c>
      <c r="G14" s="28">
        <v>86.021505376344081</v>
      </c>
      <c r="H14" s="28">
        <v>103.27868852459017</v>
      </c>
      <c r="I14" s="28">
        <v>244.76923076923077</v>
      </c>
      <c r="J14" s="28" t="s">
        <v>43</v>
      </c>
      <c r="K14" s="29">
        <v>514.28571428571433</v>
      </c>
      <c r="L14" s="27" t="s">
        <v>43</v>
      </c>
      <c r="M14" s="30" t="s">
        <v>43</v>
      </c>
      <c r="N14" s="28">
        <v>107.14285714285714</v>
      </c>
      <c r="O14" s="31">
        <v>88.888888888888886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>
        <v>107.34586366440419</v>
      </c>
      <c r="E15" s="35">
        <v>71.023186023796356</v>
      </c>
      <c r="F15" s="35">
        <v>84.990617848565137</v>
      </c>
      <c r="G15" s="35">
        <v>76.201077863815414</v>
      </c>
      <c r="H15" s="35">
        <v>91.369442091194429</v>
      </c>
      <c r="I15" s="35">
        <v>215.8672769692995</v>
      </c>
      <c r="J15" s="35" t="s">
        <v>43</v>
      </c>
      <c r="K15" s="36">
        <v>459.60055457442093</v>
      </c>
      <c r="L15" s="34" t="s">
        <v>43</v>
      </c>
      <c r="M15" s="37" t="s">
        <v>43</v>
      </c>
      <c r="N15" s="35">
        <v>92.559897174950208</v>
      </c>
      <c r="O15" s="38">
        <v>78.635587519951855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>
        <f t="shared" ref="D16:I16" si="0">D15/D14</f>
        <v>0.88895793347084717</v>
      </c>
      <c r="E16" s="43">
        <f t="shared" si="0"/>
        <v>0.88778982529745443</v>
      </c>
      <c r="F16" s="43">
        <f t="shared" si="0"/>
        <v>0.88531893592255351</v>
      </c>
      <c r="G16" s="43">
        <f t="shared" si="0"/>
        <v>0.88583753016685429</v>
      </c>
      <c r="H16" s="43">
        <f t="shared" si="0"/>
        <v>0.88468824881950159</v>
      </c>
      <c r="I16" s="43">
        <f t="shared" si="0"/>
        <v>0.88192162181046307</v>
      </c>
      <c r="J16" s="43" t="s">
        <v>43</v>
      </c>
      <c r="K16" s="44">
        <f t="shared" ref="K16" si="1">K15/K14</f>
        <v>0.89366774500581836</v>
      </c>
      <c r="L16" s="42" t="s">
        <v>43</v>
      </c>
      <c r="M16" s="45" t="s">
        <v>43</v>
      </c>
      <c r="N16" s="43">
        <f t="shared" ref="N16:O16" si="2">N15/N14</f>
        <v>0.86389237363286864</v>
      </c>
      <c r="O16" s="46">
        <f t="shared" si="2"/>
        <v>0.88465035959945837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>
        <v>0.29177083333333331</v>
      </c>
      <c r="E17" s="48">
        <v>0.29188657407407409</v>
      </c>
      <c r="F17" s="48">
        <v>0.29166666666666669</v>
      </c>
      <c r="G17" s="48">
        <v>0.29166666666666669</v>
      </c>
      <c r="H17" s="48">
        <v>0.25002314814814813</v>
      </c>
      <c r="I17" s="48">
        <v>0.30138888888888887</v>
      </c>
      <c r="J17" s="48" t="s">
        <v>43</v>
      </c>
      <c r="K17" s="48">
        <v>0.30902777777777773</v>
      </c>
      <c r="L17" s="47" t="s">
        <v>43</v>
      </c>
      <c r="M17" s="49" t="s">
        <v>43</v>
      </c>
      <c r="N17" s="48">
        <v>0.70835648148148145</v>
      </c>
      <c r="O17" s="50">
        <v>0.70846064814814813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>
        <v>0.56767361111111114</v>
      </c>
      <c r="E18" s="48">
        <v>0.57986111111111116</v>
      </c>
      <c r="F18" s="48">
        <v>0.56388888888888888</v>
      </c>
      <c r="G18" s="48">
        <v>0.52847222222222223</v>
      </c>
      <c r="H18" s="48">
        <v>0.44101851851851853</v>
      </c>
      <c r="I18" s="48">
        <v>0.45024305555555555</v>
      </c>
      <c r="J18" s="48" t="s">
        <v>43</v>
      </c>
      <c r="K18" s="48">
        <v>0.38760416666666669</v>
      </c>
      <c r="L18" s="47" t="s">
        <v>43</v>
      </c>
      <c r="M18" s="49" t="s">
        <v>43</v>
      </c>
      <c r="N18" s="48">
        <v>0.83146990740740745</v>
      </c>
      <c r="O18" s="50">
        <v>0.86064814814814816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>
        <v>17.666666666666668</v>
      </c>
      <c r="E23" s="64">
        <v>25</v>
      </c>
      <c r="F23" s="64">
        <v>20.833333333333332</v>
      </c>
      <c r="G23" s="64">
        <v>23.25</v>
      </c>
      <c r="H23" s="64">
        <v>20.333333333333332</v>
      </c>
      <c r="I23" s="64">
        <v>13</v>
      </c>
      <c r="J23" s="64" t="s">
        <v>43</v>
      </c>
      <c r="K23" s="65">
        <v>7</v>
      </c>
      <c r="L23" s="63" t="s">
        <v>43</v>
      </c>
      <c r="M23" s="66" t="s">
        <v>43</v>
      </c>
      <c r="N23" s="64">
        <v>19</v>
      </c>
      <c r="O23" s="67">
        <v>22.5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>
        <v>211.76470588235293</v>
      </c>
      <c r="E32" s="28" t="s">
        <v>43</v>
      </c>
      <c r="F32" s="28" t="s">
        <v>43</v>
      </c>
      <c r="G32" s="28">
        <v>313.04347826086956</v>
      </c>
      <c r="H32" s="28">
        <v>433.33333333333331</v>
      </c>
      <c r="I32" s="28">
        <v>416.66666666666669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738.46153846153857</v>
      </c>
      <c r="U32" s="28" t="s">
        <v>43</v>
      </c>
      <c r="V32" s="28">
        <v>900</v>
      </c>
      <c r="W32" s="28">
        <v>969.23076923076928</v>
      </c>
      <c r="X32" s="31">
        <v>1050</v>
      </c>
    </row>
    <row r="33" spans="2:24" ht="39.6" customHeight="1">
      <c r="B33" s="240"/>
      <c r="C33" s="33" t="s">
        <v>44</v>
      </c>
      <c r="D33" s="35">
        <v>183.31774471951655</v>
      </c>
      <c r="E33" s="35" t="s">
        <v>43</v>
      </c>
      <c r="F33" s="35" t="s">
        <v>43</v>
      </c>
      <c r="G33" s="35">
        <v>271.88562700532162</v>
      </c>
      <c r="H33" s="35">
        <v>384.77553777494569</v>
      </c>
      <c r="I33" s="35">
        <v>373.10924369747727</v>
      </c>
      <c r="J33" s="35" t="s">
        <v>43</v>
      </c>
      <c r="K33" s="35" t="s">
        <v>43</v>
      </c>
      <c r="L33" s="35" t="s">
        <v>43</v>
      </c>
      <c r="M33" s="35">
        <v>693.37839983442632</v>
      </c>
      <c r="N33" s="35">
        <v>1000.9140833659953</v>
      </c>
      <c r="O33" s="35">
        <v>762.69857645045727</v>
      </c>
      <c r="P33" s="34">
        <v>219.04516248975503</v>
      </c>
      <c r="Q33" s="35" t="s">
        <v>43</v>
      </c>
      <c r="R33" s="35" t="s">
        <v>43</v>
      </c>
      <c r="S33" s="35" t="s">
        <v>43</v>
      </c>
      <c r="T33" s="35">
        <v>656.70464155430318</v>
      </c>
      <c r="U33" s="35" t="s">
        <v>43</v>
      </c>
      <c r="V33" s="35">
        <v>803.10748323581743</v>
      </c>
      <c r="W33" s="35">
        <v>857.65057653557653</v>
      </c>
      <c r="X33" s="38">
        <v>914.56964789191863</v>
      </c>
    </row>
    <row r="34" spans="2:24" ht="40.15" customHeight="1">
      <c r="B34" s="240"/>
      <c r="C34" s="41" t="s">
        <v>45</v>
      </c>
      <c r="D34" s="43">
        <f>D33/D32</f>
        <v>0.8656671278421616</v>
      </c>
      <c r="E34" s="43" t="s">
        <v>43</v>
      </c>
      <c r="F34" s="43" t="s">
        <v>43</v>
      </c>
      <c r="G34" s="43">
        <f>G33/G32</f>
        <v>0.86852353071144406</v>
      </c>
      <c r="H34" s="43">
        <f>H33/H32</f>
        <v>0.88794354871141312</v>
      </c>
      <c r="I34" s="43">
        <f>I33/I32</f>
        <v>0.89546218487394535</v>
      </c>
      <c r="J34" s="43" t="s">
        <v>43</v>
      </c>
      <c r="K34" s="43" t="s">
        <v>43</v>
      </c>
      <c r="L34" s="43" t="s">
        <v>43</v>
      </c>
      <c r="M34" s="43">
        <f>M33/M32</f>
        <v>0.89298733312009448</v>
      </c>
      <c r="N34" s="43">
        <f>N33/N32</f>
        <v>0.87036007249216985</v>
      </c>
      <c r="O34" s="43">
        <f>O33/O32</f>
        <v>0.88685880982611309</v>
      </c>
      <c r="P34" s="42">
        <f>P33/P32</f>
        <v>0.86705376818861368</v>
      </c>
      <c r="Q34" s="43" t="s">
        <v>43</v>
      </c>
      <c r="R34" s="43" t="s">
        <v>43</v>
      </c>
      <c r="S34" s="43" t="s">
        <v>43</v>
      </c>
      <c r="T34" s="43">
        <f>T33/T32</f>
        <v>0.88928753543811878</v>
      </c>
      <c r="U34" s="43" t="s">
        <v>43</v>
      </c>
      <c r="V34" s="43">
        <f>V33/V32</f>
        <v>0.8923416480397971</v>
      </c>
      <c r="W34" s="43">
        <f>W33/W32</f>
        <v>0.8848775789652773</v>
      </c>
      <c r="X34" s="46">
        <f>X33/X32</f>
        <v>0.87101871227801775</v>
      </c>
    </row>
    <row r="35" spans="2:24" ht="17.25" customHeight="1">
      <c r="B35" s="225" t="s">
        <v>46</v>
      </c>
      <c r="C35" s="13" t="s">
        <v>47</v>
      </c>
      <c r="D35" s="48">
        <v>0.41875000000000001</v>
      </c>
      <c r="E35" s="48" t="s">
        <v>43</v>
      </c>
      <c r="F35" s="48" t="s">
        <v>43</v>
      </c>
      <c r="G35" s="48">
        <v>0.25</v>
      </c>
      <c r="H35" s="48">
        <v>0.25003472222222223</v>
      </c>
      <c r="I35" s="48">
        <v>0.39105324074074072</v>
      </c>
      <c r="J35" s="48" t="s">
        <v>43</v>
      </c>
      <c r="K35" s="48" t="s">
        <v>43</v>
      </c>
      <c r="L35" s="48" t="s">
        <v>43</v>
      </c>
      <c r="M35" s="48">
        <v>0.25</v>
      </c>
      <c r="N35" s="48">
        <v>0.25</v>
      </c>
      <c r="O35" s="48">
        <v>0.25</v>
      </c>
      <c r="P35" s="47">
        <v>0.70851851851851855</v>
      </c>
      <c r="Q35" s="48" t="s">
        <v>43</v>
      </c>
      <c r="R35" s="48" t="s">
        <v>43</v>
      </c>
      <c r="S35" s="48" t="s">
        <v>43</v>
      </c>
      <c r="T35" s="48">
        <v>0.70856481481481481</v>
      </c>
      <c r="U35" s="48" t="s">
        <v>43</v>
      </c>
      <c r="V35" s="48">
        <v>0.70833333333333337</v>
      </c>
      <c r="W35" s="48">
        <v>0.7083680555555556</v>
      </c>
      <c r="X35" s="50">
        <v>0.70857638888888885</v>
      </c>
    </row>
    <row r="36" spans="2:24" ht="17.25" customHeight="1">
      <c r="B36" s="226"/>
      <c r="C36" s="13" t="s">
        <v>48</v>
      </c>
      <c r="D36" s="48">
        <v>0.46388888888888891</v>
      </c>
      <c r="E36" s="48" t="s">
        <v>43</v>
      </c>
      <c r="F36" s="48" t="s">
        <v>43</v>
      </c>
      <c r="G36" s="48">
        <v>0.29824074074074075</v>
      </c>
      <c r="H36" s="48">
        <v>0.30363425925925924</v>
      </c>
      <c r="I36" s="48">
        <v>0.40069444444444446</v>
      </c>
      <c r="J36" s="48" t="s">
        <v>43</v>
      </c>
      <c r="K36" s="48" t="s">
        <v>43</v>
      </c>
      <c r="L36" s="48" t="s">
        <v>43</v>
      </c>
      <c r="M36" s="48">
        <v>0.38288194444444446</v>
      </c>
      <c r="N36" s="48">
        <v>0.43888888888888888</v>
      </c>
      <c r="O36" s="48">
        <v>0.37013888888888891</v>
      </c>
      <c r="P36" s="47">
        <v>0.81180555555555556</v>
      </c>
      <c r="Q36" s="48" t="s">
        <v>43</v>
      </c>
      <c r="R36" s="48" t="s">
        <v>43</v>
      </c>
      <c r="S36" s="48" t="s">
        <v>43</v>
      </c>
      <c r="T36" s="48">
        <v>0.8689351851851852</v>
      </c>
      <c r="U36" s="48" t="s">
        <v>43</v>
      </c>
      <c r="V36" s="48">
        <v>0.875</v>
      </c>
      <c r="W36" s="48">
        <v>1.0062500000000001</v>
      </c>
      <c r="X36" s="50">
        <v>1.0057060185185185</v>
      </c>
    </row>
    <row r="37" spans="2:24" ht="17.25" customHeight="1">
      <c r="B37" s="226" t="s">
        <v>54</v>
      </c>
      <c r="C37" s="227"/>
      <c r="D37" s="64">
        <v>17</v>
      </c>
      <c r="E37" s="64" t="s">
        <v>43</v>
      </c>
      <c r="F37" s="64" t="s">
        <v>43</v>
      </c>
      <c r="G37" s="64">
        <v>11.5</v>
      </c>
      <c r="H37" s="64">
        <v>6</v>
      </c>
      <c r="I37" s="64">
        <v>6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3.6666666666666665</v>
      </c>
      <c r="W37" s="64">
        <v>3.25</v>
      </c>
      <c r="X37" s="67">
        <v>3.3333333333333335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87F7-5C4A-41BF-9625-835D92E920AC}">
  <sheetPr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pane="bottomLeft" activeCell="S26" sqref="S26"/>
      <selection activeCell="S26" sqref="S26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SUM(F5:F208)</f>
        <v>94036</v>
      </c>
      <c r="E1" s="94" t="s">
        <v>4</v>
      </c>
      <c r="F1" s="95">
        <f>SUM(G5:G208)</f>
        <v>1842586.6899999997</v>
      </c>
      <c r="G1" s="96" t="s">
        <v>85</v>
      </c>
      <c r="H1" s="97">
        <f>L21+L38+L55+L72+L89+L106+L123+L140+L157+L174+L191+L208</f>
        <v>80.333333333333329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46004</v>
      </c>
      <c r="B2" s="353"/>
      <c r="C2" s="98" t="s">
        <v>41</v>
      </c>
      <c r="D2" s="99">
        <f>AVERAGE(N21,N38,N55,N72,N89,N106,N123,N140,N157,N174,N191,N208)</f>
        <v>593.42972704629256</v>
      </c>
      <c r="E2" s="99" t="s">
        <v>92</v>
      </c>
      <c r="F2" s="100">
        <f>F1/D1</f>
        <v>19.59448179420647</v>
      </c>
      <c r="G2" s="101" t="s">
        <v>93</v>
      </c>
      <c r="H2" s="102">
        <f>COUNT(H5:H208)</f>
        <v>3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02" t="s">
        <v>243</v>
      </c>
      <c r="B5" s="106" t="s">
        <v>116</v>
      </c>
      <c r="C5" s="383" t="s">
        <v>120</v>
      </c>
      <c r="D5" s="383"/>
      <c r="E5" s="107">
        <v>29.85</v>
      </c>
      <c r="F5" s="108">
        <v>1567</v>
      </c>
      <c r="G5" s="109">
        <f t="shared" ref="G5:G6" si="0">E5*F5</f>
        <v>46774.950000000004</v>
      </c>
      <c r="H5" s="26"/>
      <c r="I5" s="110">
        <v>17</v>
      </c>
      <c r="J5" s="111">
        <v>3600</v>
      </c>
      <c r="K5" s="112">
        <f t="shared" ref="K5:K6" si="1">J5/I5</f>
        <v>211.76470588235293</v>
      </c>
      <c r="L5" s="113">
        <v>17</v>
      </c>
      <c r="M5" s="111">
        <f>F5/V5*60</f>
        <v>3116.6850828729334</v>
      </c>
      <c r="N5" s="112">
        <f>M5/L5</f>
        <v>183.33441663958433</v>
      </c>
      <c r="O5" s="114">
        <f>L5-I5</f>
        <v>0</v>
      </c>
      <c r="P5" s="115">
        <f>N5-K5</f>
        <v>-28.430289242768595</v>
      </c>
      <c r="Q5" s="116">
        <f>N5/K5</f>
        <v>0.86574585635359269</v>
      </c>
      <c r="R5" s="309">
        <f>Q21</f>
        <v>0.8656671278421616</v>
      </c>
      <c r="S5" s="47">
        <v>0.41875000000000001</v>
      </c>
      <c r="T5" s="48">
        <v>0.43969907407407405</v>
      </c>
      <c r="U5" s="117">
        <v>4.9999999999999822</v>
      </c>
      <c r="V5" s="118">
        <v>30.166666666666615</v>
      </c>
      <c r="W5" s="119"/>
      <c r="X5" s="104"/>
      <c r="Y5" s="311"/>
      <c r="Z5" s="405"/>
      <c r="AA5" s="204">
        <f>M5-J5</f>
        <v>-483.31491712706656</v>
      </c>
      <c r="AB5" s="143">
        <f>M5/J5</f>
        <v>0.86574585635359258</v>
      </c>
      <c r="AC5" s="384">
        <f>AB21</f>
        <v>0.86566712784216149</v>
      </c>
    </row>
    <row r="6" spans="1:29" ht="15.75" customHeight="1">
      <c r="A6" s="303"/>
      <c r="B6" s="106" t="s">
        <v>116</v>
      </c>
      <c r="C6" s="382" t="s">
        <v>121</v>
      </c>
      <c r="D6" s="382"/>
      <c r="E6" s="107">
        <v>29.52</v>
      </c>
      <c r="F6" s="108">
        <v>1552</v>
      </c>
      <c r="G6" s="109">
        <f t="shared" si="0"/>
        <v>45815.040000000001</v>
      </c>
      <c r="H6" s="26"/>
      <c r="I6" s="110">
        <v>17</v>
      </c>
      <c r="J6" s="111">
        <v>3600</v>
      </c>
      <c r="K6" s="112">
        <f t="shared" si="1"/>
        <v>211.76470588235293</v>
      </c>
      <c r="L6" s="113">
        <v>17</v>
      </c>
      <c r="M6" s="111">
        <f>F6/V6*60</f>
        <v>3116.1182375906296</v>
      </c>
      <c r="N6" s="112">
        <f>M6/L6</f>
        <v>183.3010727994488</v>
      </c>
      <c r="O6" s="114">
        <f>L6-I6</f>
        <v>0</v>
      </c>
      <c r="P6" s="115">
        <f>N6-K6</f>
        <v>-28.463633082904124</v>
      </c>
      <c r="Q6" s="116">
        <f>N6/K6</f>
        <v>0.86558839933073051</v>
      </c>
      <c r="R6" s="309"/>
      <c r="S6" s="47">
        <v>0.44313657407407409</v>
      </c>
      <c r="T6" s="48">
        <v>0.46388888888888891</v>
      </c>
      <c r="U6" s="117">
        <v>4.9500000000000544</v>
      </c>
      <c r="V6" s="118">
        <v>29.88333333333334</v>
      </c>
      <c r="W6" s="119"/>
      <c r="X6" s="123"/>
      <c r="Y6" s="300"/>
      <c r="Z6" s="404"/>
      <c r="AA6" s="124">
        <f>M6-J6</f>
        <v>-483.88176240937037</v>
      </c>
      <c r="AB6" s="116">
        <f>M6/J6</f>
        <v>0.86558839933073051</v>
      </c>
      <c r="AC6" s="380"/>
    </row>
    <row r="7" spans="1:29" ht="15.75" customHeight="1">
      <c r="A7" s="303"/>
      <c r="B7" s="106"/>
      <c r="C7" s="382"/>
      <c r="D7" s="382"/>
      <c r="E7" s="107"/>
      <c r="F7" s="108"/>
      <c r="G7" s="109"/>
      <c r="H7" s="26"/>
      <c r="I7" s="110"/>
      <c r="J7" s="111"/>
      <c r="K7" s="112"/>
      <c r="L7" s="113"/>
      <c r="M7" s="111"/>
      <c r="N7" s="112"/>
      <c r="O7" s="114"/>
      <c r="P7" s="115"/>
      <c r="Q7" s="116"/>
      <c r="R7" s="309"/>
      <c r="S7" s="47"/>
      <c r="T7" s="48"/>
      <c r="U7" s="117"/>
      <c r="V7" s="118"/>
      <c r="W7" s="119"/>
      <c r="X7" s="123"/>
      <c r="Y7" s="300"/>
      <c r="Z7" s="404"/>
      <c r="AA7" s="124"/>
      <c r="AB7" s="116"/>
      <c r="AC7" s="380"/>
    </row>
    <row r="8" spans="1:29" ht="15.75" customHeight="1">
      <c r="A8" s="303"/>
      <c r="B8" s="106"/>
      <c r="C8" s="382"/>
      <c r="D8" s="382"/>
      <c r="E8" s="107"/>
      <c r="F8" s="108"/>
      <c r="G8" s="109"/>
      <c r="H8" s="13"/>
      <c r="I8" s="110"/>
      <c r="J8" s="111"/>
      <c r="K8" s="112"/>
      <c r="L8" s="126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300"/>
      <c r="Z8" s="404"/>
      <c r="AA8" s="124"/>
      <c r="AB8" s="116"/>
      <c r="AC8" s="380"/>
    </row>
    <row r="9" spans="1:29" ht="15.75" customHeight="1">
      <c r="A9" s="304"/>
      <c r="B9" s="106"/>
      <c r="C9" s="382"/>
      <c r="D9" s="382"/>
      <c r="E9" s="107"/>
      <c r="F9" s="108"/>
      <c r="G9" s="129"/>
      <c r="H9" s="130"/>
      <c r="I9" s="110"/>
      <c r="J9" s="111"/>
      <c r="K9" s="112"/>
      <c r="L9" s="113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300"/>
      <c r="Z9" s="404"/>
      <c r="AA9" s="124"/>
      <c r="AB9" s="116"/>
      <c r="AC9" s="380"/>
    </row>
    <row r="10" spans="1:29" ht="15.75" customHeight="1">
      <c r="A10" s="304"/>
      <c r="B10" s="106"/>
      <c r="C10" s="402"/>
      <c r="D10" s="403"/>
      <c r="E10" s="107"/>
      <c r="F10" s="108"/>
      <c r="G10" s="129"/>
      <c r="H10" s="68"/>
      <c r="I10" s="110"/>
      <c r="J10" s="111"/>
      <c r="K10" s="112"/>
      <c r="L10" s="126"/>
      <c r="M10" s="111"/>
      <c r="N10" s="112"/>
      <c r="O10" s="131"/>
      <c r="P10" s="132"/>
      <c r="Q10" s="133"/>
      <c r="R10" s="309"/>
      <c r="S10" s="127"/>
      <c r="T10" s="128"/>
      <c r="U10" s="117"/>
      <c r="V10" s="118"/>
      <c r="W10" s="119"/>
      <c r="X10" s="123"/>
      <c r="Y10" s="300"/>
      <c r="Z10" s="404"/>
      <c r="AA10" s="124"/>
      <c r="AB10" s="116"/>
      <c r="AC10" s="380"/>
    </row>
    <row r="11" spans="1:29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300"/>
      <c r="Z11" s="404"/>
      <c r="AA11" s="124"/>
      <c r="AB11" s="116"/>
      <c r="AC11" s="380"/>
    </row>
    <row r="12" spans="1:29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300"/>
      <c r="Z12" s="404"/>
      <c r="AA12" s="124"/>
      <c r="AB12" s="116"/>
      <c r="AC12" s="380"/>
    </row>
    <row r="13" spans="1:29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300"/>
      <c r="Z13" s="404"/>
      <c r="AA13" s="124"/>
      <c r="AB13" s="116"/>
      <c r="AC13" s="380"/>
    </row>
    <row r="14" spans="1:29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300"/>
      <c r="Z14" s="404"/>
      <c r="AA14" s="124"/>
      <c r="AB14" s="116"/>
      <c r="AC14" s="380"/>
    </row>
    <row r="15" spans="1:29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300"/>
      <c r="Z15" s="404"/>
      <c r="AA15" s="124"/>
      <c r="AB15" s="116"/>
      <c r="AC15" s="380"/>
    </row>
    <row r="16" spans="1:29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300"/>
      <c r="Z16" s="404"/>
      <c r="AA16" s="124"/>
      <c r="AB16" s="116"/>
      <c r="AC16" s="380"/>
    </row>
    <row r="17" spans="1:29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300"/>
      <c r="Z17" s="404"/>
      <c r="AA17" s="124"/>
      <c r="AB17" s="116"/>
      <c r="AC17" s="380"/>
    </row>
    <row r="18" spans="1:29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300"/>
      <c r="Z18" s="404"/>
      <c r="AA18" s="124"/>
      <c r="AB18" s="116"/>
      <c r="AC18" s="380"/>
    </row>
    <row r="19" spans="1:29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300"/>
      <c r="Z19" s="404"/>
      <c r="AA19" s="124"/>
      <c r="AB19" s="116"/>
      <c r="AC19" s="380"/>
    </row>
    <row r="20" spans="1:29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404"/>
      <c r="AA20" s="124"/>
      <c r="AB20" s="116"/>
      <c r="AC20" s="380"/>
    </row>
    <row r="21" spans="1:29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</v>
      </c>
      <c r="J21" s="148">
        <f t="shared" si="2"/>
        <v>3600</v>
      </c>
      <c r="K21" s="149">
        <f t="shared" ref="K21" si="3">J21/I21</f>
        <v>211.76470588235293</v>
      </c>
      <c r="L21" s="147">
        <f t="shared" ref="L21:M21" si="4">AVERAGE(L5:L20)</f>
        <v>17</v>
      </c>
      <c r="M21" s="148">
        <f t="shared" si="4"/>
        <v>3116.4016602317815</v>
      </c>
      <c r="N21" s="149">
        <f>M21/L21</f>
        <v>183.31774471951655</v>
      </c>
      <c r="O21" s="150">
        <f>L21-I21</f>
        <v>0</v>
      </c>
      <c r="P21" s="151">
        <f>N21-K21</f>
        <v>-28.446961162836374</v>
      </c>
      <c r="Q21" s="152">
        <f>N21/K21</f>
        <v>0.8656671278421616</v>
      </c>
      <c r="R21" s="310"/>
      <c r="S21" s="153">
        <f>S5</f>
        <v>0.41875000000000001</v>
      </c>
      <c r="T21" s="154">
        <f>INDEX(T5:T20,COUNTA(T5:T20))</f>
        <v>0.46388888888888891</v>
      </c>
      <c r="U21" s="155"/>
      <c r="V21" s="155"/>
      <c r="W21" s="156"/>
      <c r="X21" s="157"/>
      <c r="Y21" s="296"/>
      <c r="Z21" s="406"/>
      <c r="AA21" s="223">
        <f>M21-J21</f>
        <v>-483.59833976821847</v>
      </c>
      <c r="AB21" s="159">
        <f>M21/J21</f>
        <v>0.86566712784216149</v>
      </c>
      <c r="AC21" s="381"/>
    </row>
    <row r="22" spans="1:29" ht="15.75" customHeight="1">
      <c r="A22" s="316" t="s">
        <v>115</v>
      </c>
      <c r="B22" s="161" t="s">
        <v>116</v>
      </c>
      <c r="C22" s="306" t="s">
        <v>122</v>
      </c>
      <c r="D22" s="307"/>
      <c r="E22" s="162">
        <v>25.64</v>
      </c>
      <c r="F22" s="103">
        <v>1021</v>
      </c>
      <c r="G22" s="163">
        <f t="shared" ref="G22:G23" si="5">E22*F22</f>
        <v>26178.440000000002</v>
      </c>
      <c r="H22" s="164"/>
      <c r="I22" s="165">
        <v>11</v>
      </c>
      <c r="J22" s="166">
        <v>3600</v>
      </c>
      <c r="K22" s="167">
        <f>J22/I22</f>
        <v>327.27272727272725</v>
      </c>
      <c r="L22" s="168">
        <v>11</v>
      </c>
      <c r="M22" s="166">
        <f>F22/V22*60</f>
        <v>3146.9178082191729</v>
      </c>
      <c r="N22" s="167">
        <f>M22/L22</f>
        <v>286.08343711083393</v>
      </c>
      <c r="O22" s="169">
        <f>L22-I22</f>
        <v>0</v>
      </c>
      <c r="P22" s="170">
        <f>N22-K22</f>
        <v>-41.189290161893325</v>
      </c>
      <c r="Q22" s="171">
        <f>N22/K22</f>
        <v>0.87414383561643705</v>
      </c>
      <c r="R22" s="308">
        <f>Q38</f>
        <v>0.86852353071144406</v>
      </c>
      <c r="S22" s="172">
        <v>0.25</v>
      </c>
      <c r="T22" s="173">
        <v>0.26351851851851854</v>
      </c>
      <c r="U22" s="174"/>
      <c r="V22" s="175">
        <v>19.466666666666697</v>
      </c>
      <c r="W22" s="176"/>
      <c r="X22" s="177"/>
      <c r="Y22" s="311"/>
      <c r="Z22" s="312"/>
      <c r="AA22" s="121">
        <f>M22-J22</f>
        <v>-453.08219178082709</v>
      </c>
      <c r="AB22" s="171">
        <f>M22/J22</f>
        <v>0.87414383561643694</v>
      </c>
      <c r="AC22" s="313">
        <f>AB38</f>
        <v>0.86852353071144406</v>
      </c>
    </row>
    <row r="23" spans="1:29" ht="15.75" customHeight="1">
      <c r="A23" s="317"/>
      <c r="B23" s="106" t="s">
        <v>118</v>
      </c>
      <c r="C23" s="298" t="s">
        <v>119</v>
      </c>
      <c r="D23" s="299"/>
      <c r="E23" s="107">
        <v>28.57</v>
      </c>
      <c r="F23" s="108">
        <v>2354</v>
      </c>
      <c r="G23" s="109">
        <f t="shared" si="5"/>
        <v>67253.78</v>
      </c>
      <c r="H23" s="26"/>
      <c r="I23" s="110">
        <v>12</v>
      </c>
      <c r="J23" s="111">
        <v>3600</v>
      </c>
      <c r="K23" s="112">
        <f t="shared" ref="K23:K41" si="6">J23/I23</f>
        <v>300</v>
      </c>
      <c r="L23" s="113">
        <v>12</v>
      </c>
      <c r="M23" s="111">
        <f>F23/V23*60</f>
        <v>3106.4516129032249</v>
      </c>
      <c r="N23" s="112">
        <f>M23/L23</f>
        <v>258.87096774193543</v>
      </c>
      <c r="O23" s="114">
        <f>L23-I23</f>
        <v>0</v>
      </c>
      <c r="P23" s="115">
        <f>N23-K23</f>
        <v>-41.129032258064569</v>
      </c>
      <c r="Q23" s="116">
        <f>N23/K23</f>
        <v>0.8629032258064514</v>
      </c>
      <c r="R23" s="309"/>
      <c r="S23" s="47">
        <v>0.26666666666666666</v>
      </c>
      <c r="T23" s="48">
        <v>0.29824074074074075</v>
      </c>
      <c r="U23" s="117">
        <v>4.5333333333332959</v>
      </c>
      <c r="V23" s="118">
        <v>45.466666666666683</v>
      </c>
      <c r="W23" s="119"/>
      <c r="X23" s="123"/>
      <c r="Y23" s="300"/>
      <c r="Z23" s="301"/>
      <c r="AA23" s="124">
        <f>M23-J23</f>
        <v>-493.54838709677506</v>
      </c>
      <c r="AB23" s="116">
        <f>M23/J23</f>
        <v>0.8629032258064514</v>
      </c>
      <c r="AC23" s="314"/>
    </row>
    <row r="24" spans="1:29" ht="15.75" customHeight="1">
      <c r="A24" s="317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23"/>
      <c r="Y24" s="300"/>
      <c r="Z24" s="301"/>
      <c r="AA24" s="124"/>
      <c r="AB24" s="116"/>
      <c r="AC24" s="314"/>
    </row>
    <row r="25" spans="1:29" ht="15.75" customHeight="1">
      <c r="A25" s="317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17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300"/>
      <c r="Z26" s="301"/>
      <c r="AA26" s="124"/>
      <c r="AB26" s="116"/>
      <c r="AC26" s="314"/>
    </row>
    <row r="27" spans="1:29" ht="15.75" customHeight="1">
      <c r="A27" s="317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300"/>
      <c r="Z27" s="301"/>
      <c r="AA27" s="124"/>
      <c r="AB27" s="116"/>
      <c r="AC27" s="314"/>
    </row>
    <row r="28" spans="1:29" ht="15.75" customHeight="1">
      <c r="A28" s="317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17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17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35"/>
      <c r="Y30" s="300"/>
      <c r="Z30" s="301"/>
      <c r="AA30" s="124"/>
      <c r="AB30" s="116"/>
      <c r="AC30" s="314"/>
    </row>
    <row r="31" spans="1:29" ht="15.75" customHeight="1">
      <c r="A31" s="317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35"/>
      <c r="Y31" s="300"/>
      <c r="Z31" s="301"/>
      <c r="AA31" s="124"/>
      <c r="AB31" s="116"/>
      <c r="AC31" s="314"/>
    </row>
    <row r="32" spans="1:29" ht="15.75" customHeight="1">
      <c r="A32" s="317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35"/>
      <c r="Y32" s="300"/>
      <c r="Z32" s="301"/>
      <c r="AA32" s="124"/>
      <c r="AB32" s="116"/>
      <c r="AC32" s="314"/>
    </row>
    <row r="33" spans="1:29" ht="15.75" customHeight="1">
      <c r="A33" s="317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35"/>
      <c r="Y33" s="300"/>
      <c r="Z33" s="301"/>
      <c r="AA33" s="124"/>
      <c r="AB33" s="116"/>
      <c r="AC33" s="314"/>
    </row>
    <row r="34" spans="1:29" ht="15.75" customHeight="1">
      <c r="A34" s="317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35"/>
      <c r="Y34" s="300"/>
      <c r="Z34" s="301"/>
      <c r="AA34" s="124"/>
      <c r="AB34" s="116"/>
      <c r="AC34" s="314"/>
    </row>
    <row r="35" spans="1:29" ht="15.75" customHeight="1">
      <c r="A35" s="317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35"/>
      <c r="Y35" s="300"/>
      <c r="Z35" s="301"/>
      <c r="AA35" s="124"/>
      <c r="AB35" s="116"/>
      <c r="AC35" s="314"/>
    </row>
    <row r="36" spans="1:29" ht="15.75" customHeight="1">
      <c r="A36" s="317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35"/>
      <c r="Y36" s="300"/>
      <c r="Z36" s="301"/>
      <c r="AA36" s="124"/>
      <c r="AB36" s="116"/>
      <c r="AC36" s="314"/>
    </row>
    <row r="37" spans="1:29" ht="15.75" customHeight="1">
      <c r="A37" s="317"/>
      <c r="B37" s="178"/>
      <c r="C37" s="298"/>
      <c r="D37" s="299"/>
      <c r="E37" s="179"/>
      <c r="F37" s="13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11.5</v>
      </c>
      <c r="J38" s="148">
        <f t="shared" si="7"/>
        <v>3600</v>
      </c>
      <c r="K38" s="149">
        <f t="shared" ref="K38" si="8">J38/I38</f>
        <v>313.04347826086956</v>
      </c>
      <c r="L38" s="147">
        <f t="shared" ref="L38:M38" si="9">AVERAGE(L22:L37)</f>
        <v>11.5</v>
      </c>
      <c r="M38" s="148">
        <f t="shared" si="9"/>
        <v>3126.6847105611987</v>
      </c>
      <c r="N38" s="149">
        <f>M38/L38</f>
        <v>271.88562700532162</v>
      </c>
      <c r="O38" s="150">
        <f>L38-I38</f>
        <v>0</v>
      </c>
      <c r="P38" s="151">
        <f>N38-K38</f>
        <v>-41.157851255547939</v>
      </c>
      <c r="Q38" s="152">
        <f>N38/K38</f>
        <v>0.86852353071144406</v>
      </c>
      <c r="R38" s="310"/>
      <c r="S38" s="153">
        <f>S22</f>
        <v>0.25</v>
      </c>
      <c r="T38" s="154">
        <f>INDEX(T22:T37,COUNTA(T22:T37))</f>
        <v>0.29824074074074075</v>
      </c>
      <c r="U38" s="155"/>
      <c r="V38" s="181"/>
      <c r="W38" s="182"/>
      <c r="X38" s="149"/>
      <c r="Y38" s="296"/>
      <c r="Z38" s="297"/>
      <c r="AA38" s="183">
        <f>M38-J38</f>
        <v>-473.3152894388013</v>
      </c>
      <c r="AB38" s="152">
        <f>M38/J38</f>
        <v>0.86852353071144406</v>
      </c>
      <c r="AC38" s="315"/>
    </row>
    <row r="39" spans="1:29" ht="15.75" customHeight="1">
      <c r="A39" s="302" t="s">
        <v>125</v>
      </c>
      <c r="B39" s="120" t="s">
        <v>116</v>
      </c>
      <c r="C39" s="306" t="s">
        <v>126</v>
      </c>
      <c r="D39" s="307"/>
      <c r="E39" s="162">
        <v>14.03</v>
      </c>
      <c r="F39" s="103">
        <v>883</v>
      </c>
      <c r="G39" s="163">
        <f t="shared" ref="G39:G41" si="10">E39*F39</f>
        <v>12388.49</v>
      </c>
      <c r="H39" s="164"/>
      <c r="I39" s="165">
        <v>6</v>
      </c>
      <c r="J39" s="166">
        <v>2600</v>
      </c>
      <c r="K39" s="167">
        <f>J39/I39</f>
        <v>433.33333333333331</v>
      </c>
      <c r="L39" s="168">
        <v>6</v>
      </c>
      <c r="M39" s="166">
        <f>F39/V39*60</f>
        <v>2308.4967320261449</v>
      </c>
      <c r="N39" s="167">
        <f>M39/L39</f>
        <v>384.74945533769079</v>
      </c>
      <c r="O39" s="169">
        <f>L39-I39</f>
        <v>0</v>
      </c>
      <c r="P39" s="170">
        <f>N39-K39</f>
        <v>-48.583877995642524</v>
      </c>
      <c r="Q39" s="171">
        <f>N39/K39</f>
        <v>0.88788335847159416</v>
      </c>
      <c r="R39" s="308">
        <f>Q55</f>
        <v>0.88794354871141312</v>
      </c>
      <c r="S39" s="172">
        <v>0.25003472222222223</v>
      </c>
      <c r="T39" s="173">
        <v>0.26597222222222222</v>
      </c>
      <c r="U39" s="174"/>
      <c r="V39" s="175">
        <v>22.949999999999989</v>
      </c>
      <c r="W39" s="173"/>
      <c r="X39" s="184"/>
      <c r="Y39" s="311"/>
      <c r="Z39" s="312"/>
      <c r="AA39" s="121">
        <f>M39-J39</f>
        <v>-291.50326797385515</v>
      </c>
      <c r="AB39" s="171">
        <f>M39/J39</f>
        <v>0.88788335847159416</v>
      </c>
      <c r="AC39" s="313">
        <f>AB55</f>
        <v>0.88794354871141312</v>
      </c>
    </row>
    <row r="40" spans="1:29" ht="15.75" customHeight="1">
      <c r="A40" s="303"/>
      <c r="B40" s="106" t="s">
        <v>116</v>
      </c>
      <c r="C40" s="298" t="s">
        <v>269</v>
      </c>
      <c r="D40" s="299"/>
      <c r="E40" s="107">
        <v>17.73</v>
      </c>
      <c r="F40" s="108">
        <v>752</v>
      </c>
      <c r="G40" s="109">
        <f t="shared" si="10"/>
        <v>13332.960000000001</v>
      </c>
      <c r="H40" s="26"/>
      <c r="I40" s="110">
        <v>6</v>
      </c>
      <c r="J40" s="111">
        <v>2600</v>
      </c>
      <c r="K40" s="112">
        <f t="shared" si="6"/>
        <v>433.33333333333331</v>
      </c>
      <c r="L40" s="113">
        <v>6</v>
      </c>
      <c r="M40" s="111">
        <f>F40/V40*60</f>
        <v>2309.8976109215027</v>
      </c>
      <c r="N40" s="112">
        <f>M40/L40</f>
        <v>384.98293515358381</v>
      </c>
      <c r="O40" s="114">
        <f>L40-I40</f>
        <v>0</v>
      </c>
      <c r="P40" s="115">
        <f>N40-K40</f>
        <v>-48.350398179749504</v>
      </c>
      <c r="Q40" s="116">
        <f>N40/K40</f>
        <v>0.88842215804673186</v>
      </c>
      <c r="R40" s="309"/>
      <c r="S40" s="47">
        <v>0.26976851851851852</v>
      </c>
      <c r="T40" s="48">
        <v>0.28333333333333333</v>
      </c>
      <c r="U40" s="117">
        <v>5.4666666666666686</v>
      </c>
      <c r="V40" s="118">
        <v>19.533333333333324</v>
      </c>
      <c r="W40" s="119"/>
      <c r="X40" s="13"/>
      <c r="Y40" s="300"/>
      <c r="Z40" s="301"/>
      <c r="AA40" s="124">
        <f>M40-J40</f>
        <v>-290.10238907849725</v>
      </c>
      <c r="AB40" s="116">
        <f>M40/J40</f>
        <v>0.88842215804673186</v>
      </c>
      <c r="AC40" s="314"/>
    </row>
    <row r="41" spans="1:29" ht="15.75" customHeight="1">
      <c r="A41" s="303"/>
      <c r="B41" s="106" t="s">
        <v>116</v>
      </c>
      <c r="C41" s="298" t="s">
        <v>127</v>
      </c>
      <c r="D41" s="299"/>
      <c r="E41" s="107">
        <v>14.49</v>
      </c>
      <c r="F41" s="108">
        <v>932</v>
      </c>
      <c r="G41" s="109">
        <f t="shared" si="10"/>
        <v>13504.68</v>
      </c>
      <c r="H41" s="26"/>
      <c r="I41" s="110">
        <v>6</v>
      </c>
      <c r="J41" s="111">
        <v>2600</v>
      </c>
      <c r="K41" s="112">
        <f t="shared" si="6"/>
        <v>433.33333333333331</v>
      </c>
      <c r="L41" s="113">
        <v>6</v>
      </c>
      <c r="M41" s="111">
        <f>F41/V41*60</f>
        <v>2307.5653370013752</v>
      </c>
      <c r="N41" s="112">
        <f>M41/L41</f>
        <v>384.59422283356253</v>
      </c>
      <c r="O41" s="114">
        <f>L41-I41</f>
        <v>0</v>
      </c>
      <c r="P41" s="115">
        <f>N41-K41</f>
        <v>-48.739110499770788</v>
      </c>
      <c r="Q41" s="116">
        <f>N41/K41</f>
        <v>0.88752512961591357</v>
      </c>
      <c r="R41" s="309"/>
      <c r="S41" s="47">
        <v>0.28680555555555554</v>
      </c>
      <c r="T41" s="48">
        <v>0.30363425925925924</v>
      </c>
      <c r="U41" s="117">
        <v>4.9999999999999822</v>
      </c>
      <c r="V41" s="118">
        <v>24.233333333333338</v>
      </c>
      <c r="W41" s="119"/>
      <c r="X41" s="13"/>
      <c r="Y41" s="300"/>
      <c r="Z41" s="301"/>
      <c r="AA41" s="124">
        <f>M41-J41</f>
        <v>-292.43466299862484</v>
      </c>
      <c r="AB41" s="116">
        <f>M41/J41</f>
        <v>0.88752512961591357</v>
      </c>
      <c r="AC41" s="314"/>
    </row>
    <row r="42" spans="1:29" ht="15.75" customHeight="1">
      <c r="A42" s="303"/>
      <c r="B42" s="106"/>
      <c r="C42" s="298"/>
      <c r="D42" s="299"/>
      <c r="E42" s="107"/>
      <c r="F42" s="108"/>
      <c r="G42" s="109"/>
      <c r="H42" s="26"/>
      <c r="I42" s="110"/>
      <c r="J42" s="111"/>
      <c r="K42" s="112"/>
      <c r="L42" s="113"/>
      <c r="M42" s="111"/>
      <c r="N42" s="112"/>
      <c r="O42" s="114"/>
      <c r="P42" s="115"/>
      <c r="Q42" s="116"/>
      <c r="R42" s="309"/>
      <c r="S42" s="47"/>
      <c r="T42" s="48"/>
      <c r="U42" s="117"/>
      <c r="V42" s="118"/>
      <c r="W42" s="119"/>
      <c r="X42" s="123"/>
      <c r="Y42" s="300"/>
      <c r="Z42" s="301"/>
      <c r="AA42" s="124"/>
      <c r="AB42" s="116"/>
      <c r="AC42" s="314"/>
    </row>
    <row r="43" spans="1:29" ht="15.75" customHeight="1">
      <c r="A43" s="304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3"/>
      <c r="Y43" s="300"/>
      <c r="Z43" s="301"/>
      <c r="AA43" s="124"/>
      <c r="AB43" s="116"/>
      <c r="AC43" s="314"/>
    </row>
    <row r="44" spans="1:29" ht="15.75" customHeight="1">
      <c r="A44" s="304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50"/>
      <c r="Y44" s="300"/>
      <c r="Z44" s="301"/>
      <c r="AA44" s="124"/>
      <c r="AB44" s="116"/>
      <c r="AC44" s="314"/>
    </row>
    <row r="45" spans="1:29" ht="15.75" customHeight="1">
      <c r="A45" s="304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04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04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41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04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41"/>
      <c r="W48" s="134"/>
      <c r="X48" s="135"/>
      <c r="Y48" s="300"/>
      <c r="Z48" s="301"/>
      <c r="AA48" s="124"/>
      <c r="AB48" s="116"/>
      <c r="AC48" s="314"/>
    </row>
    <row r="49" spans="1:29" ht="15.75" customHeight="1">
      <c r="A49" s="304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41"/>
      <c r="W49" s="134"/>
      <c r="X49" s="135"/>
      <c r="Y49" s="300"/>
      <c r="Z49" s="301"/>
      <c r="AA49" s="124"/>
      <c r="AB49" s="116"/>
      <c r="AC49" s="314"/>
    </row>
    <row r="50" spans="1:29" ht="15.75" customHeight="1">
      <c r="A50" s="304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41"/>
      <c r="W50" s="134"/>
      <c r="X50" s="135"/>
      <c r="Y50" s="300"/>
      <c r="Z50" s="301"/>
      <c r="AA50" s="124"/>
      <c r="AB50" s="116"/>
      <c r="AC50" s="314"/>
    </row>
    <row r="51" spans="1:29" ht="15.75" customHeight="1">
      <c r="A51" s="304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41"/>
      <c r="W51" s="134"/>
      <c r="X51" s="135"/>
      <c r="Y51" s="300"/>
      <c r="Z51" s="301"/>
      <c r="AA51" s="124"/>
      <c r="AB51" s="116"/>
      <c r="AC51" s="314"/>
    </row>
    <row r="52" spans="1:29" ht="15.75" customHeight="1">
      <c r="A52" s="304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41"/>
      <c r="W52" s="134"/>
      <c r="X52" s="135"/>
      <c r="Y52" s="300"/>
      <c r="Z52" s="301"/>
      <c r="AA52" s="124"/>
      <c r="AB52" s="116"/>
      <c r="AC52" s="314"/>
    </row>
    <row r="53" spans="1:29" ht="15.75" customHeight="1">
      <c r="A53" s="304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41"/>
      <c r="W53" s="134"/>
      <c r="X53" s="135"/>
      <c r="Y53" s="300"/>
      <c r="Z53" s="301"/>
      <c r="AA53" s="124"/>
      <c r="AB53" s="116"/>
      <c r="AC53" s="314"/>
    </row>
    <row r="54" spans="1:29" ht="15.75" customHeight="1">
      <c r="A54" s="304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1">AVERAGE(I39:I54)</f>
        <v>6</v>
      </c>
      <c r="J55" s="148">
        <f t="shared" si="11"/>
        <v>2600</v>
      </c>
      <c r="K55" s="149">
        <f t="shared" ref="K55:K56" si="12">J55/I55</f>
        <v>433.33333333333331</v>
      </c>
      <c r="L55" s="147">
        <f t="shared" ref="L55:M55" si="13">AVERAGE(L39:L54)</f>
        <v>6</v>
      </c>
      <c r="M55" s="148">
        <f t="shared" si="13"/>
        <v>2308.6532266496743</v>
      </c>
      <c r="N55" s="149">
        <f>M55/L55</f>
        <v>384.77553777494569</v>
      </c>
      <c r="O55" s="150">
        <f>L55-I55</f>
        <v>0</v>
      </c>
      <c r="P55" s="151">
        <f>N55-K55</f>
        <v>-48.557795558387625</v>
      </c>
      <c r="Q55" s="152">
        <f>N55/K55</f>
        <v>0.88794354871141312</v>
      </c>
      <c r="R55" s="310"/>
      <c r="S55" s="153">
        <f>S39</f>
        <v>0.25003472222222223</v>
      </c>
      <c r="T55" s="154">
        <f>INDEX(T39:T54,COUNTA(T39:T54))</f>
        <v>0.30363425925925924</v>
      </c>
      <c r="U55" s="155"/>
      <c r="V55" s="181"/>
      <c r="W55" s="182"/>
      <c r="X55" s="149"/>
      <c r="Y55" s="296"/>
      <c r="Z55" s="297"/>
      <c r="AA55" s="183">
        <f>M55-J55</f>
        <v>-291.34677335032575</v>
      </c>
      <c r="AB55" s="152">
        <f>M55/J55</f>
        <v>0.88794354871141312</v>
      </c>
      <c r="AC55" s="315"/>
    </row>
    <row r="56" spans="1:29" ht="15.75" customHeight="1">
      <c r="A56" s="316" t="s">
        <v>251</v>
      </c>
      <c r="B56" s="106" t="s">
        <v>116</v>
      </c>
      <c r="C56" s="298" t="s">
        <v>117</v>
      </c>
      <c r="D56" s="299"/>
      <c r="E56" s="107">
        <v>19.7</v>
      </c>
      <c r="F56" s="108">
        <v>518</v>
      </c>
      <c r="G56" s="109">
        <f t="shared" ref="G56" si="14">E56*F56</f>
        <v>10204.6</v>
      </c>
      <c r="H56" s="13"/>
      <c r="I56" s="110">
        <v>6</v>
      </c>
      <c r="J56" s="111">
        <v>2500</v>
      </c>
      <c r="K56" s="112">
        <f t="shared" si="12"/>
        <v>416.66666666666669</v>
      </c>
      <c r="L56" s="126">
        <v>6</v>
      </c>
      <c r="M56" s="111">
        <f>F56/V56*60</f>
        <v>2238.6554621848636</v>
      </c>
      <c r="N56" s="112">
        <f>M56/L56</f>
        <v>373.10924369747727</v>
      </c>
      <c r="O56" s="114">
        <f>L56-I56</f>
        <v>0</v>
      </c>
      <c r="P56" s="115">
        <f>N56-K56</f>
        <v>-43.557422969189417</v>
      </c>
      <c r="Q56" s="116">
        <f>N56/K56</f>
        <v>0.89546218487394535</v>
      </c>
      <c r="R56" s="308">
        <f>Q72</f>
        <v>0.89546218487394535</v>
      </c>
      <c r="S56" s="47">
        <v>0.39105324074074072</v>
      </c>
      <c r="T56" s="48">
        <v>0.40069444444444446</v>
      </c>
      <c r="U56" s="117">
        <v>4.9666666666665904</v>
      </c>
      <c r="V56" s="118">
        <v>13.883333333333399</v>
      </c>
      <c r="W56" s="119"/>
      <c r="X56" s="184"/>
      <c r="Y56" s="311"/>
      <c r="Z56" s="312"/>
      <c r="AA56" s="121">
        <f>M56-J56</f>
        <v>-261.34453781513639</v>
      </c>
      <c r="AB56" s="171">
        <f>M56/J56</f>
        <v>0.89546218487394547</v>
      </c>
      <c r="AC56" s="313">
        <f>AB72</f>
        <v>0.89546218487394547</v>
      </c>
    </row>
    <row r="57" spans="1:29" ht="15.75" customHeight="1">
      <c r="A57" s="317"/>
      <c r="B57" s="106"/>
      <c r="C57" s="298"/>
      <c r="D57" s="299"/>
      <c r="E57" s="107"/>
      <c r="F57" s="108"/>
      <c r="G57" s="109"/>
      <c r="H57" s="26"/>
      <c r="I57" s="110"/>
      <c r="J57" s="111"/>
      <c r="K57" s="112"/>
      <c r="L57" s="113"/>
      <c r="M57" s="111"/>
      <c r="N57" s="112"/>
      <c r="O57" s="114"/>
      <c r="P57" s="115"/>
      <c r="Q57" s="116"/>
      <c r="R57" s="309"/>
      <c r="S57" s="47"/>
      <c r="T57" s="48"/>
      <c r="U57" s="117"/>
      <c r="V57" s="118"/>
      <c r="W57" s="119"/>
      <c r="X57" s="13"/>
      <c r="Y57" s="300"/>
      <c r="Z57" s="301"/>
      <c r="AA57" s="124"/>
      <c r="AB57" s="116"/>
      <c r="AC57" s="314"/>
    </row>
    <row r="58" spans="1:29" ht="15.75" customHeight="1">
      <c r="A58" s="317"/>
      <c r="B58" s="106"/>
      <c r="C58" s="298"/>
      <c r="D58" s="299"/>
      <c r="E58" s="107"/>
      <c r="F58" s="108"/>
      <c r="G58" s="109"/>
      <c r="H58" s="26"/>
      <c r="I58" s="110"/>
      <c r="J58" s="111"/>
      <c r="K58" s="112"/>
      <c r="L58" s="113"/>
      <c r="M58" s="111"/>
      <c r="N58" s="112"/>
      <c r="O58" s="114"/>
      <c r="P58" s="115"/>
      <c r="Q58" s="116"/>
      <c r="R58" s="309"/>
      <c r="S58" s="47"/>
      <c r="T58" s="48"/>
      <c r="U58" s="117"/>
      <c r="V58" s="118"/>
      <c r="W58" s="119"/>
      <c r="X58" s="123"/>
      <c r="Y58" s="300"/>
      <c r="Z58" s="301"/>
      <c r="AA58" s="124"/>
      <c r="AB58" s="116"/>
      <c r="AC58" s="314"/>
    </row>
    <row r="59" spans="1:29" ht="15.75" customHeight="1">
      <c r="A59" s="317"/>
      <c r="B59" s="106"/>
      <c r="C59" s="298"/>
      <c r="D59" s="299"/>
      <c r="E59" s="107"/>
      <c r="F59" s="108"/>
      <c r="G59" s="109"/>
      <c r="H59" s="26"/>
      <c r="I59" s="110"/>
      <c r="J59" s="111"/>
      <c r="K59" s="112"/>
      <c r="L59" s="113"/>
      <c r="M59" s="111"/>
      <c r="N59" s="112"/>
      <c r="O59" s="114"/>
      <c r="P59" s="115"/>
      <c r="Q59" s="116"/>
      <c r="R59" s="309"/>
      <c r="S59" s="47"/>
      <c r="T59" s="48"/>
      <c r="U59" s="117"/>
      <c r="V59" s="118"/>
      <c r="W59" s="119"/>
      <c r="X59" s="13"/>
      <c r="Y59" s="300"/>
      <c r="Z59" s="301"/>
      <c r="AA59" s="124"/>
      <c r="AB59" s="116"/>
      <c r="AC59" s="314"/>
    </row>
    <row r="60" spans="1:29" ht="15.75" customHeight="1">
      <c r="A60" s="317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3"/>
      <c r="Y60" s="300"/>
      <c r="Z60" s="301"/>
      <c r="AA60" s="124"/>
      <c r="AB60" s="116"/>
      <c r="AC60" s="314"/>
    </row>
    <row r="61" spans="1:29" ht="15.75" customHeight="1">
      <c r="A61" s="317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3"/>
      <c r="Y61" s="300"/>
      <c r="Z61" s="301"/>
      <c r="AA61" s="124"/>
      <c r="AB61" s="116"/>
      <c r="AC61" s="314"/>
    </row>
    <row r="62" spans="1:29" ht="15.75" customHeight="1">
      <c r="A62" s="317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3"/>
      <c r="Y62" s="300"/>
      <c r="Z62" s="301"/>
      <c r="AA62" s="124"/>
      <c r="AB62" s="116"/>
      <c r="AC62" s="314"/>
    </row>
    <row r="63" spans="1:29" ht="15.75" customHeight="1">
      <c r="A63" s="317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17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3"/>
      <c r="Y64" s="300"/>
      <c r="Z64" s="301"/>
      <c r="AA64" s="124"/>
      <c r="AB64" s="116"/>
      <c r="AC64" s="314"/>
    </row>
    <row r="65" spans="1:29" ht="15.75" customHeight="1">
      <c r="A65" s="317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3"/>
      <c r="Y65" s="300"/>
      <c r="Z65" s="301"/>
      <c r="AA65" s="124"/>
      <c r="AB65" s="116"/>
      <c r="AC65" s="314"/>
    </row>
    <row r="66" spans="1:29" ht="15.75" customHeight="1">
      <c r="A66" s="317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3"/>
      <c r="Y66" s="300"/>
      <c r="Z66" s="301"/>
      <c r="AA66" s="124"/>
      <c r="AB66" s="116"/>
      <c r="AC66" s="314"/>
    </row>
    <row r="67" spans="1:29" ht="15.75" customHeight="1">
      <c r="A67" s="317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3"/>
      <c r="Y67" s="300"/>
      <c r="Z67" s="301"/>
      <c r="AA67" s="124"/>
      <c r="AB67" s="116"/>
      <c r="AC67" s="314"/>
    </row>
    <row r="68" spans="1:29" ht="15.75" customHeight="1">
      <c r="A68" s="317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3"/>
      <c r="Y68" s="300"/>
      <c r="Z68" s="301"/>
      <c r="AA68" s="124"/>
      <c r="AB68" s="116"/>
      <c r="AC68" s="314"/>
    </row>
    <row r="69" spans="1:29" ht="15.75" customHeight="1">
      <c r="A69" s="317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3"/>
      <c r="Y69" s="300"/>
      <c r="Z69" s="301"/>
      <c r="AA69" s="124"/>
      <c r="AB69" s="116"/>
      <c r="AC69" s="314"/>
    </row>
    <row r="70" spans="1:29" ht="15.75" customHeight="1">
      <c r="A70" s="317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3"/>
      <c r="Y70" s="300"/>
      <c r="Z70" s="301"/>
      <c r="AA70" s="124"/>
      <c r="AB70" s="116"/>
      <c r="AC70" s="314"/>
    </row>
    <row r="71" spans="1:29" ht="15.75" customHeight="1">
      <c r="A71" s="317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15">AVERAGE(I56:I71)</f>
        <v>6</v>
      </c>
      <c r="J72" s="148">
        <f t="shared" si="15"/>
        <v>2500</v>
      </c>
      <c r="K72" s="149">
        <f t="shared" ref="K72" si="16">J72/I72</f>
        <v>416.66666666666669</v>
      </c>
      <c r="L72" s="147">
        <f t="shared" ref="L72:M72" si="17">AVERAGE(L56:L71)</f>
        <v>6</v>
      </c>
      <c r="M72" s="148">
        <f t="shared" si="17"/>
        <v>2238.6554621848636</v>
      </c>
      <c r="N72" s="149">
        <f>M72/L72</f>
        <v>373.10924369747727</v>
      </c>
      <c r="O72" s="150">
        <f>L72-I72</f>
        <v>0</v>
      </c>
      <c r="P72" s="151">
        <f>N72-K72</f>
        <v>-43.557422969189417</v>
      </c>
      <c r="Q72" s="152">
        <f>N72/K72</f>
        <v>0.89546218487394535</v>
      </c>
      <c r="R72" s="310"/>
      <c r="S72" s="153">
        <f>S56</f>
        <v>0.39105324074074072</v>
      </c>
      <c r="T72" s="154">
        <f>INDEX(T56:T71,COUNTA(T56:T71))</f>
        <v>0.40069444444444446</v>
      </c>
      <c r="U72" s="155"/>
      <c r="V72" s="181"/>
      <c r="W72" s="182"/>
      <c r="X72" s="149"/>
      <c r="Y72" s="296"/>
      <c r="Z72" s="297"/>
      <c r="AA72" s="183">
        <f>M72-J72</f>
        <v>-261.34453781513639</v>
      </c>
      <c r="AB72" s="152">
        <f>M72/J72</f>
        <v>0.89546218487394547</v>
      </c>
      <c r="AC72" s="315"/>
    </row>
    <row r="73" spans="1:29" ht="15.75" customHeight="1">
      <c r="A73" s="302" t="s">
        <v>128</v>
      </c>
      <c r="B73" s="120" t="s">
        <v>118</v>
      </c>
      <c r="C73" s="306" t="s">
        <v>129</v>
      </c>
      <c r="D73" s="307"/>
      <c r="E73" s="162">
        <v>21.45</v>
      </c>
      <c r="F73" s="103">
        <v>1672</v>
      </c>
      <c r="G73" s="163">
        <f t="shared" ref="G73:G76" si="18">E73*F73</f>
        <v>35864.400000000001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2950.5882352941139</v>
      </c>
      <c r="N73" s="167">
        <f>M73/L73</f>
        <v>737.64705882352848</v>
      </c>
      <c r="O73" s="169">
        <f>L73-I73</f>
        <v>0</v>
      </c>
      <c r="P73" s="170">
        <f>N73-K73</f>
        <v>-87.352941176471518</v>
      </c>
      <c r="Q73" s="171">
        <f>N73/K73</f>
        <v>0.89411764705882235</v>
      </c>
      <c r="R73" s="308">
        <f>Q89</f>
        <v>0.89298733312009448</v>
      </c>
      <c r="S73" s="172">
        <v>0.25</v>
      </c>
      <c r="T73" s="173">
        <v>0.27361111111111114</v>
      </c>
      <c r="U73" s="174"/>
      <c r="V73" s="175">
        <v>34.000000000000043</v>
      </c>
      <c r="W73" s="176"/>
      <c r="X73" s="177"/>
      <c r="Y73" s="311"/>
      <c r="Z73" s="312"/>
      <c r="AA73" s="121">
        <f>M73-J73</f>
        <v>-349.41176470588607</v>
      </c>
      <c r="AB73" s="171">
        <f>M73/J73</f>
        <v>0.89411764705882235</v>
      </c>
      <c r="AC73" s="313">
        <f>AB89</f>
        <v>0.89298733312009448</v>
      </c>
    </row>
    <row r="74" spans="1:29" ht="15.75" customHeight="1">
      <c r="A74" s="303"/>
      <c r="B74" s="106" t="s">
        <v>118</v>
      </c>
      <c r="C74" s="298" t="s">
        <v>130</v>
      </c>
      <c r="D74" s="299"/>
      <c r="E74" s="107">
        <v>22.28</v>
      </c>
      <c r="F74" s="108">
        <v>926</v>
      </c>
      <c r="G74" s="109">
        <f t="shared" si="18"/>
        <v>20631.280000000002</v>
      </c>
      <c r="H74" s="26"/>
      <c r="I74" s="110">
        <v>5</v>
      </c>
      <c r="J74" s="111">
        <v>3300</v>
      </c>
      <c r="K74" s="112">
        <f t="shared" ref="K74:K76" si="19">J74/I74</f>
        <v>660</v>
      </c>
      <c r="L74" s="113">
        <v>5</v>
      </c>
      <c r="M74" s="111">
        <f>F74/V74*60</f>
        <v>2947.4801061007852</v>
      </c>
      <c r="N74" s="112">
        <f>M74/L74</f>
        <v>589.49602122015699</v>
      </c>
      <c r="O74" s="114">
        <f>L74-I74</f>
        <v>0</v>
      </c>
      <c r="P74" s="115">
        <f>N74-K74</f>
        <v>-70.50397877984301</v>
      </c>
      <c r="Q74" s="116">
        <f>N74/K74</f>
        <v>0.89317578972751055</v>
      </c>
      <c r="R74" s="309"/>
      <c r="S74" s="47">
        <v>0.27718749999999998</v>
      </c>
      <c r="T74" s="48">
        <v>0.2902777777777778</v>
      </c>
      <c r="U74" s="117">
        <v>5.1499999999999257</v>
      </c>
      <c r="V74" s="118">
        <v>18.850000000000069</v>
      </c>
      <c r="W74" s="119"/>
      <c r="X74" s="123"/>
      <c r="Y74" s="300"/>
      <c r="Z74" s="301"/>
      <c r="AA74" s="124">
        <f>M74-J74</f>
        <v>-352.51989389921482</v>
      </c>
      <c r="AB74" s="116">
        <f>M74/J74</f>
        <v>0.89317578972751066</v>
      </c>
      <c r="AC74" s="314"/>
    </row>
    <row r="75" spans="1:29" ht="15.75" customHeight="1">
      <c r="A75" s="303"/>
      <c r="B75" s="106" t="s">
        <v>118</v>
      </c>
      <c r="C75" s="298" t="s">
        <v>131</v>
      </c>
      <c r="D75" s="299"/>
      <c r="E75" s="107">
        <v>17.89</v>
      </c>
      <c r="F75" s="108">
        <v>2274</v>
      </c>
      <c r="G75" s="109">
        <f t="shared" si="18"/>
        <v>40681.86</v>
      </c>
      <c r="H75" s="26"/>
      <c r="I75" s="110">
        <v>4</v>
      </c>
      <c r="J75" s="111">
        <v>3300</v>
      </c>
      <c r="K75" s="112">
        <f t="shared" si="19"/>
        <v>825</v>
      </c>
      <c r="L75" s="113">
        <v>4</v>
      </c>
      <c r="M75" s="111">
        <f>F75/V75*60</f>
        <v>2947.9294202376659</v>
      </c>
      <c r="N75" s="112">
        <f>M75/L75</f>
        <v>736.98235505941648</v>
      </c>
      <c r="O75" s="114">
        <f>L75-I75</f>
        <v>0</v>
      </c>
      <c r="P75" s="115">
        <f>N75-K75</f>
        <v>-88.017644940583523</v>
      </c>
      <c r="Q75" s="116">
        <f>N75/K75</f>
        <v>0.89331194552656545</v>
      </c>
      <c r="R75" s="309"/>
      <c r="S75" s="47">
        <v>0.29375000000000001</v>
      </c>
      <c r="T75" s="48">
        <v>0.32589120370370372</v>
      </c>
      <c r="U75" s="117">
        <v>4.9999999999999822</v>
      </c>
      <c r="V75" s="118">
        <v>46.283333333333346</v>
      </c>
      <c r="W75" s="119"/>
      <c r="X75" s="123"/>
      <c r="Y75" s="300"/>
      <c r="Z75" s="301"/>
      <c r="AA75" s="124">
        <f>M75-J75</f>
        <v>-352.07057976233409</v>
      </c>
      <c r="AB75" s="116">
        <f>M75/J75</f>
        <v>0.89331194552656545</v>
      </c>
      <c r="AC75" s="314"/>
    </row>
    <row r="76" spans="1:29" ht="15.75" customHeight="1">
      <c r="A76" s="303"/>
      <c r="B76" s="106" t="s">
        <v>118</v>
      </c>
      <c r="C76" s="298" t="s">
        <v>133</v>
      </c>
      <c r="D76" s="299"/>
      <c r="E76" s="107">
        <v>16.66</v>
      </c>
      <c r="F76" s="108">
        <v>3792</v>
      </c>
      <c r="G76" s="109">
        <f t="shared" si="18"/>
        <v>63174.720000000001</v>
      </c>
      <c r="H76" s="26"/>
      <c r="I76" s="110">
        <v>4</v>
      </c>
      <c r="J76" s="111">
        <v>3300</v>
      </c>
      <c r="K76" s="112">
        <f t="shared" si="19"/>
        <v>825</v>
      </c>
      <c r="L76" s="113">
        <v>4</v>
      </c>
      <c r="M76" s="111">
        <f>F76/V76*60</f>
        <v>2941.4350355526817</v>
      </c>
      <c r="N76" s="112">
        <f>M76/L76</f>
        <v>735.35875888817043</v>
      </c>
      <c r="O76" s="114">
        <f>L76-I76</f>
        <v>0</v>
      </c>
      <c r="P76" s="115">
        <f>N76-K76</f>
        <v>-89.641241111829572</v>
      </c>
      <c r="Q76" s="116">
        <f>N76/K76</f>
        <v>0.89134395016747936</v>
      </c>
      <c r="R76" s="309"/>
      <c r="S76" s="47">
        <v>0.32916666666666666</v>
      </c>
      <c r="T76" s="48">
        <v>0.38288194444444446</v>
      </c>
      <c r="U76" s="117">
        <v>4.7166666666666313</v>
      </c>
      <c r="V76" s="118">
        <v>77.350000000000023</v>
      </c>
      <c r="W76" s="119"/>
      <c r="X76" s="123"/>
      <c r="Y76" s="300"/>
      <c r="Z76" s="301"/>
      <c r="AA76" s="124">
        <f>M76-J76</f>
        <v>-358.56496444731829</v>
      </c>
      <c r="AB76" s="116">
        <f>M76/J76</f>
        <v>0.89134395016747936</v>
      </c>
      <c r="AC76" s="314"/>
    </row>
    <row r="77" spans="1:29" ht="15.75" customHeight="1">
      <c r="A77" s="304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04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300"/>
      <c r="Z78" s="301"/>
      <c r="AA78" s="124"/>
      <c r="AB78" s="116"/>
      <c r="AC78" s="314"/>
    </row>
    <row r="79" spans="1:29" ht="15.75" customHeight="1">
      <c r="A79" s="304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04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04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300"/>
      <c r="Z81" s="301"/>
      <c r="AA81" s="124"/>
      <c r="AB81" s="116"/>
      <c r="AC81" s="314"/>
    </row>
    <row r="82" spans="1:29" ht="15.75" customHeight="1">
      <c r="A82" s="304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300"/>
      <c r="Z82" s="301"/>
      <c r="AA82" s="124"/>
      <c r="AB82" s="116"/>
      <c r="AC82" s="314"/>
    </row>
    <row r="83" spans="1:29" ht="15.75" customHeight="1">
      <c r="A83" s="304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300"/>
      <c r="Z83" s="301"/>
      <c r="AA83" s="124"/>
      <c r="AB83" s="116"/>
      <c r="AC83" s="314"/>
    </row>
    <row r="84" spans="1:29" ht="15.75" customHeight="1">
      <c r="A84" s="304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300"/>
      <c r="Z84" s="301"/>
      <c r="AA84" s="124"/>
      <c r="AB84" s="116"/>
      <c r="AC84" s="314"/>
    </row>
    <row r="85" spans="1:29" ht="15.75" customHeight="1">
      <c r="A85" s="304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300"/>
      <c r="Z85" s="301"/>
      <c r="AA85" s="124"/>
      <c r="AB85" s="116"/>
      <c r="AC85" s="314"/>
    </row>
    <row r="86" spans="1:29" ht="15.75" customHeight="1">
      <c r="A86" s="304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300"/>
      <c r="Z86" s="301"/>
      <c r="AA86" s="124"/>
      <c r="AB86" s="116"/>
      <c r="AC86" s="314"/>
    </row>
    <row r="87" spans="1:29" ht="15.75" customHeight="1">
      <c r="A87" s="304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300"/>
      <c r="Z87" s="301"/>
      <c r="AA87" s="124"/>
      <c r="AB87" s="116"/>
      <c r="AC87" s="314"/>
    </row>
    <row r="88" spans="1:29" ht="15.75" customHeight="1">
      <c r="A88" s="304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05"/>
      <c r="B89" s="144" t="s">
        <v>124</v>
      </c>
      <c r="C89" s="295"/>
      <c r="D89" s="295"/>
      <c r="E89" s="145"/>
      <c r="F89" s="105"/>
      <c r="G89" s="146"/>
      <c r="H89" s="75"/>
      <c r="I89" s="147">
        <f t="shared" ref="I89:J89" si="20">AVERAGE(I73:I88)</f>
        <v>4.25</v>
      </c>
      <c r="J89" s="148">
        <f t="shared" si="20"/>
        <v>3300</v>
      </c>
      <c r="K89" s="149">
        <f t="shared" ref="K89" si="21">J89/I89</f>
        <v>776.47058823529414</v>
      </c>
      <c r="L89" s="147">
        <f t="shared" ref="L89:M89" si="22">AVERAGE(L73:L88)</f>
        <v>4.25</v>
      </c>
      <c r="M89" s="148">
        <f t="shared" si="22"/>
        <v>2946.8581992963118</v>
      </c>
      <c r="N89" s="149">
        <f>M89/L89</f>
        <v>693.37839983442632</v>
      </c>
      <c r="O89" s="150">
        <f>L89-I89</f>
        <v>0</v>
      </c>
      <c r="P89" s="151">
        <f>N89-K89</f>
        <v>-83.092188400867826</v>
      </c>
      <c r="Q89" s="152">
        <f>N89/K89</f>
        <v>0.89298733312009448</v>
      </c>
      <c r="R89" s="310"/>
      <c r="S89" s="153">
        <f>S73</f>
        <v>0.25</v>
      </c>
      <c r="T89" s="154">
        <f>INDEX(T73:T88,COUNTA(T73:T88))</f>
        <v>0.38288194444444446</v>
      </c>
      <c r="U89" s="155"/>
      <c r="V89" s="181"/>
      <c r="W89" s="105"/>
      <c r="X89" s="75"/>
      <c r="Y89" s="296"/>
      <c r="Z89" s="297"/>
      <c r="AA89" s="183">
        <f>M89-J89</f>
        <v>-353.1418007036882</v>
      </c>
      <c r="AB89" s="152">
        <f>M89/J89</f>
        <v>0.89298733312009448</v>
      </c>
      <c r="AC89" s="315"/>
    </row>
    <row r="90" spans="1:29" ht="15.75" customHeight="1">
      <c r="A90" s="316" t="s">
        <v>72</v>
      </c>
      <c r="B90" s="120" t="s">
        <v>118</v>
      </c>
      <c r="C90" s="306" t="s">
        <v>134</v>
      </c>
      <c r="D90" s="307"/>
      <c r="E90" s="162">
        <v>18.18</v>
      </c>
      <c r="F90" s="103">
        <v>1096</v>
      </c>
      <c r="G90" s="163">
        <f t="shared" ref="G90:G93" si="23">E90*F90</f>
        <v>19925.28</v>
      </c>
      <c r="H90" s="164"/>
      <c r="I90" s="165">
        <v>3</v>
      </c>
      <c r="J90" s="166">
        <v>3600</v>
      </c>
      <c r="K90" s="167">
        <f>J90/I90</f>
        <v>1200</v>
      </c>
      <c r="L90" s="168">
        <v>3</v>
      </c>
      <c r="M90" s="166">
        <f>F90/V90*60</f>
        <v>3114.1278610891909</v>
      </c>
      <c r="N90" s="167">
        <f>M90/L90</f>
        <v>1038.0426203630636</v>
      </c>
      <c r="O90" s="169">
        <f>L90-I90</f>
        <v>0</v>
      </c>
      <c r="P90" s="170">
        <f>N90-K90</f>
        <v>-161.95737963693637</v>
      </c>
      <c r="Q90" s="171">
        <f>N90/K90</f>
        <v>0.86503551696921965</v>
      </c>
      <c r="R90" s="308">
        <f>Q106</f>
        <v>0.87036007249216985</v>
      </c>
      <c r="S90" s="172">
        <v>0.25</v>
      </c>
      <c r="T90" s="173">
        <v>0.26466435185185183</v>
      </c>
      <c r="U90" s="174"/>
      <c r="V90" s="175">
        <v>21.116666666666639</v>
      </c>
      <c r="W90" s="176"/>
      <c r="X90" s="177"/>
      <c r="Y90" s="311"/>
      <c r="Z90" s="312"/>
      <c r="AA90" s="121">
        <f>M90-J90</f>
        <v>-485.8721389108091</v>
      </c>
      <c r="AB90" s="171">
        <f>M90/J90</f>
        <v>0.86503551696921965</v>
      </c>
      <c r="AC90" s="313">
        <f>AB106</f>
        <v>0.87036007249216985</v>
      </c>
    </row>
    <row r="91" spans="1:29" ht="15.75" customHeight="1">
      <c r="A91" s="317"/>
      <c r="B91" s="106" t="s">
        <v>118</v>
      </c>
      <c r="C91" s="298" t="s">
        <v>135</v>
      </c>
      <c r="D91" s="299"/>
      <c r="E91" s="107">
        <v>14.03</v>
      </c>
      <c r="F91" s="108">
        <v>3661</v>
      </c>
      <c r="G91" s="109">
        <f t="shared" si="23"/>
        <v>51363.829999999994</v>
      </c>
      <c r="H91" s="26"/>
      <c r="I91" s="110">
        <v>3</v>
      </c>
      <c r="J91" s="111">
        <v>3000</v>
      </c>
      <c r="K91" s="112">
        <f t="shared" ref="K91:K127" si="24">J91/I91</f>
        <v>1000</v>
      </c>
      <c r="L91" s="113">
        <v>3</v>
      </c>
      <c r="M91" s="111">
        <f>F91/V91*60</f>
        <v>2675.5176613885519</v>
      </c>
      <c r="N91" s="112">
        <f>M91/L91</f>
        <v>891.83922046285068</v>
      </c>
      <c r="O91" s="114">
        <f>L91-I91</f>
        <v>0</v>
      </c>
      <c r="P91" s="115">
        <f>N91-K91</f>
        <v>-108.16077953714932</v>
      </c>
      <c r="Q91" s="116">
        <f>N91/K91</f>
        <v>0.89183922046285069</v>
      </c>
      <c r="R91" s="309"/>
      <c r="S91" s="47">
        <v>0.27500000000000002</v>
      </c>
      <c r="T91" s="48">
        <v>0.33201388888888889</v>
      </c>
      <c r="U91" s="117">
        <v>14.883333333333395</v>
      </c>
      <c r="V91" s="118">
        <v>82.099999999999966</v>
      </c>
      <c r="W91" s="119"/>
      <c r="X91" s="123"/>
      <c r="Y91" s="300"/>
      <c r="Z91" s="301"/>
      <c r="AA91" s="124">
        <f>M91-J91</f>
        <v>-324.48233861144809</v>
      </c>
      <c r="AB91" s="116">
        <f>M91/J91</f>
        <v>0.89183922046285069</v>
      </c>
      <c r="AC91" s="314"/>
    </row>
    <row r="92" spans="1:29" ht="15.75" customHeight="1">
      <c r="A92" s="317"/>
      <c r="B92" s="106" t="s">
        <v>118</v>
      </c>
      <c r="C92" s="298" t="s">
        <v>136</v>
      </c>
      <c r="D92" s="299"/>
      <c r="E92" s="107">
        <v>18.18</v>
      </c>
      <c r="F92" s="108">
        <v>1810</v>
      </c>
      <c r="G92" s="109">
        <f t="shared" si="23"/>
        <v>32905.800000000003</v>
      </c>
      <c r="H92" s="26"/>
      <c r="I92" s="110">
        <v>3</v>
      </c>
      <c r="J92" s="111">
        <v>3600</v>
      </c>
      <c r="K92" s="112">
        <f t="shared" si="24"/>
        <v>1200</v>
      </c>
      <c r="L92" s="113">
        <v>3</v>
      </c>
      <c r="M92" s="111">
        <f>F92/V92*60</f>
        <v>3110.2625298329381</v>
      </c>
      <c r="N92" s="112">
        <f>M92/L92</f>
        <v>1036.7541766109794</v>
      </c>
      <c r="O92" s="114">
        <f>L92-I92</f>
        <v>0</v>
      </c>
      <c r="P92" s="115">
        <f>N92-K92</f>
        <v>-163.24582338902064</v>
      </c>
      <c r="Q92" s="116">
        <f>N92/K92</f>
        <v>0.86396181384248283</v>
      </c>
      <c r="R92" s="309"/>
      <c r="S92" s="47">
        <v>0.34241898148148148</v>
      </c>
      <c r="T92" s="48">
        <v>0.36666666666666664</v>
      </c>
      <c r="U92" s="117">
        <v>14.983333333333331</v>
      </c>
      <c r="V92" s="118">
        <v>34.916666666666636</v>
      </c>
      <c r="W92" s="119"/>
      <c r="X92" s="123"/>
      <c r="Y92" s="300"/>
      <c r="Z92" s="301"/>
      <c r="AA92" s="124">
        <f>M92-J92</f>
        <v>-489.73747016706193</v>
      </c>
      <c r="AB92" s="116">
        <f>M92/J92</f>
        <v>0.86396181384248283</v>
      </c>
      <c r="AC92" s="314"/>
    </row>
    <row r="93" spans="1:29" ht="15.75" customHeight="1">
      <c r="A93" s="317"/>
      <c r="B93" s="106" t="s">
        <v>118</v>
      </c>
      <c r="C93" s="298" t="s">
        <v>137</v>
      </c>
      <c r="D93" s="299"/>
      <c r="E93" s="107">
        <v>14.28</v>
      </c>
      <c r="F93" s="108">
        <v>4594</v>
      </c>
      <c r="G93" s="109">
        <f t="shared" si="23"/>
        <v>65602.319999999992</v>
      </c>
      <c r="H93" s="26"/>
      <c r="I93" s="110">
        <v>3</v>
      </c>
      <c r="J93" s="111">
        <v>3600</v>
      </c>
      <c r="K93" s="112">
        <f t="shared" si="24"/>
        <v>1200</v>
      </c>
      <c r="L93" s="113">
        <v>3</v>
      </c>
      <c r="M93" s="111">
        <f>F93/V93*60</f>
        <v>3111.0609480812632</v>
      </c>
      <c r="N93" s="112">
        <f>M93/L93</f>
        <v>1037.0203160270878</v>
      </c>
      <c r="O93" s="114">
        <f>L93-I93</f>
        <v>0</v>
      </c>
      <c r="P93" s="115">
        <f>N93-K93</f>
        <v>-162.9796839729122</v>
      </c>
      <c r="Q93" s="116">
        <f>N93/K93</f>
        <v>0.86418359668923983</v>
      </c>
      <c r="R93" s="309"/>
      <c r="S93" s="47">
        <v>0.37736111111111109</v>
      </c>
      <c r="T93" s="48">
        <v>0.43888888888888888</v>
      </c>
      <c r="U93" s="117">
        <v>15.400000000000009</v>
      </c>
      <c r="V93" s="118">
        <v>88.600000000000023</v>
      </c>
      <c r="W93" s="119"/>
      <c r="X93" s="123"/>
      <c r="Y93" s="300"/>
      <c r="Z93" s="301"/>
      <c r="AA93" s="124">
        <f>M93-J93</f>
        <v>-488.93905191873682</v>
      </c>
      <c r="AB93" s="116">
        <f>M93/J93</f>
        <v>0.86418359668923972</v>
      </c>
      <c r="AC93" s="314"/>
    </row>
    <row r="94" spans="1:29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300"/>
      <c r="Z95" s="301"/>
      <c r="AA95" s="124"/>
      <c r="AB95" s="116"/>
      <c r="AC95" s="314"/>
    </row>
    <row r="96" spans="1:29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23"/>
      <c r="Y98" s="300"/>
      <c r="Z98" s="301"/>
      <c r="AA98" s="124"/>
      <c r="AB98" s="116"/>
      <c r="AC98" s="314"/>
    </row>
    <row r="99" spans="1:29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23"/>
      <c r="Y99" s="300"/>
      <c r="Z99" s="301"/>
      <c r="AA99" s="124"/>
      <c r="AB99" s="116"/>
      <c r="AC99" s="314"/>
    </row>
    <row r="100" spans="1:29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17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18"/>
      <c r="B106" s="144" t="s">
        <v>124</v>
      </c>
      <c r="C106" s="295"/>
      <c r="D106" s="295"/>
      <c r="E106" s="145"/>
      <c r="F106" s="105"/>
      <c r="G106" s="146"/>
      <c r="H106" s="75"/>
      <c r="I106" s="147">
        <f t="shared" ref="I106:J106" si="25">AVERAGE(I90:I105)</f>
        <v>3</v>
      </c>
      <c r="J106" s="148">
        <f t="shared" si="25"/>
        <v>3450</v>
      </c>
      <c r="K106" s="149">
        <f t="shared" ref="K106" si="26">J106/I106</f>
        <v>1150</v>
      </c>
      <c r="L106" s="147">
        <f t="shared" ref="L106:M106" si="27">AVERAGE(L90:L105)</f>
        <v>3</v>
      </c>
      <c r="M106" s="148">
        <f t="shared" si="27"/>
        <v>3002.742250097986</v>
      </c>
      <c r="N106" s="149">
        <f>M106/L106</f>
        <v>1000.9140833659953</v>
      </c>
      <c r="O106" s="150">
        <f>L106-I106</f>
        <v>0</v>
      </c>
      <c r="P106" s="151">
        <f>N106-K106</f>
        <v>-149.08591663400466</v>
      </c>
      <c r="Q106" s="152">
        <f>N106/K106</f>
        <v>0.87036007249216985</v>
      </c>
      <c r="R106" s="310"/>
      <c r="S106" s="153">
        <f>S90</f>
        <v>0.25</v>
      </c>
      <c r="T106" s="154">
        <f>INDEX(T90:T105,COUNTA(T90:T105))</f>
        <v>0.43888888888888888</v>
      </c>
      <c r="U106" s="155"/>
      <c r="V106" s="181"/>
      <c r="W106" s="105"/>
      <c r="X106" s="75"/>
      <c r="Y106" s="296"/>
      <c r="Z106" s="297"/>
      <c r="AA106" s="183">
        <f>M106-J106</f>
        <v>-447.25774990201398</v>
      </c>
      <c r="AB106" s="152">
        <f>M106/J106</f>
        <v>0.87036007249216985</v>
      </c>
      <c r="AC106" s="315"/>
    </row>
    <row r="107" spans="1:29" ht="15.75" customHeight="1">
      <c r="A107" s="302" t="s">
        <v>79</v>
      </c>
      <c r="B107" s="120" t="s">
        <v>118</v>
      </c>
      <c r="C107" s="306" t="s">
        <v>138</v>
      </c>
      <c r="D107" s="307"/>
      <c r="E107" s="162">
        <v>25.45</v>
      </c>
      <c r="F107" s="103">
        <v>730</v>
      </c>
      <c r="G107" s="163">
        <f t="shared" ref="G107:G110" si="28">E107*F107</f>
        <v>18578.5</v>
      </c>
      <c r="H107" s="164"/>
      <c r="I107" s="165">
        <v>4</v>
      </c>
      <c r="J107" s="166">
        <v>3300</v>
      </c>
      <c r="K107" s="167">
        <f>J107/I107</f>
        <v>825</v>
      </c>
      <c r="L107" s="168">
        <v>4</v>
      </c>
      <c r="M107" s="166">
        <f>F107/V107*60</f>
        <v>2916.7591564927907</v>
      </c>
      <c r="N107" s="167">
        <f>M107/L107</f>
        <v>729.18978912319767</v>
      </c>
      <c r="O107" s="169">
        <f>L107-I107</f>
        <v>0</v>
      </c>
      <c r="P107" s="170">
        <f>N107-K107</f>
        <v>-95.81021087680233</v>
      </c>
      <c r="Q107" s="171">
        <f>N107/K107</f>
        <v>0.88386641105842145</v>
      </c>
      <c r="R107" s="308">
        <f>Q123</f>
        <v>0.88685880982611309</v>
      </c>
      <c r="S107" s="172">
        <v>0.25</v>
      </c>
      <c r="T107" s="173">
        <v>0.26042824074074072</v>
      </c>
      <c r="U107" s="174"/>
      <c r="V107" s="175">
        <v>15.016666666666643</v>
      </c>
      <c r="W107" s="173"/>
      <c r="X107" s="184"/>
      <c r="Y107" s="311"/>
      <c r="Z107" s="312"/>
      <c r="AA107" s="121">
        <f>M107-J107</f>
        <v>-383.24084350720932</v>
      </c>
      <c r="AB107" s="171">
        <f>M107/J107</f>
        <v>0.88386641105842145</v>
      </c>
      <c r="AC107" s="313">
        <f>AB123</f>
        <v>0.88685880982611309</v>
      </c>
    </row>
    <row r="108" spans="1:29" ht="15.75" customHeight="1">
      <c r="A108" s="303"/>
      <c r="B108" s="106" t="s">
        <v>118</v>
      </c>
      <c r="C108" s="298" t="s">
        <v>139</v>
      </c>
      <c r="D108" s="299"/>
      <c r="E108" s="107">
        <v>25.03</v>
      </c>
      <c r="F108" s="108">
        <v>1220</v>
      </c>
      <c r="G108" s="109">
        <f t="shared" si="28"/>
        <v>30536.600000000002</v>
      </c>
      <c r="H108" s="26"/>
      <c r="I108" s="110">
        <v>4</v>
      </c>
      <c r="J108" s="111">
        <v>3300</v>
      </c>
      <c r="K108" s="112">
        <f t="shared" si="24"/>
        <v>825</v>
      </c>
      <c r="L108" s="113">
        <v>4</v>
      </c>
      <c r="M108" s="111">
        <f>F108/V108*60</f>
        <v>2918.2724252491721</v>
      </c>
      <c r="N108" s="112">
        <f>M108/L108</f>
        <v>729.56810631229303</v>
      </c>
      <c r="O108" s="114">
        <f>L108-I108</f>
        <v>0</v>
      </c>
      <c r="P108" s="115">
        <f>N108-K108</f>
        <v>-95.431893687706975</v>
      </c>
      <c r="Q108" s="116">
        <f>N108/K108</f>
        <v>0.88432497734823401</v>
      </c>
      <c r="R108" s="309"/>
      <c r="S108" s="47">
        <v>0.27083333333333337</v>
      </c>
      <c r="T108" s="48">
        <v>0.28825231481481484</v>
      </c>
      <c r="U108" s="117">
        <v>14.983333333333411</v>
      </c>
      <c r="V108" s="118">
        <v>25.083333333333311</v>
      </c>
      <c r="W108" s="119"/>
      <c r="X108" s="13"/>
      <c r="Y108" s="300"/>
      <c r="Z108" s="301"/>
      <c r="AA108" s="124">
        <f>M108-J108</f>
        <v>-381.7275747508279</v>
      </c>
      <c r="AB108" s="116">
        <f>M108/J108</f>
        <v>0.88432497734823401</v>
      </c>
      <c r="AC108" s="314"/>
    </row>
    <row r="109" spans="1:29" ht="15.75" customHeight="1">
      <c r="A109" s="303"/>
      <c r="B109" s="106" t="s">
        <v>118</v>
      </c>
      <c r="C109" s="298" t="s">
        <v>140</v>
      </c>
      <c r="D109" s="299"/>
      <c r="E109" s="107">
        <v>24.82</v>
      </c>
      <c r="F109" s="108">
        <v>1485</v>
      </c>
      <c r="G109" s="109">
        <f t="shared" si="28"/>
        <v>36857.699999999997</v>
      </c>
      <c r="H109" s="26"/>
      <c r="I109" s="110">
        <v>4</v>
      </c>
      <c r="J109" s="111">
        <v>3300</v>
      </c>
      <c r="K109" s="112">
        <f t="shared" si="24"/>
        <v>825</v>
      </c>
      <c r="L109" s="113">
        <v>4</v>
      </c>
      <c r="M109" s="111">
        <f>F109/V109*60</f>
        <v>2919.7160021845984</v>
      </c>
      <c r="N109" s="112">
        <f>M109/L109</f>
        <v>729.92900054614961</v>
      </c>
      <c r="O109" s="114">
        <f>L109-I109</f>
        <v>0</v>
      </c>
      <c r="P109" s="115">
        <f>N109-K109</f>
        <v>-95.070999453850391</v>
      </c>
      <c r="Q109" s="116">
        <f>N109/K109</f>
        <v>0.88476242490442381</v>
      </c>
      <c r="R109" s="309"/>
      <c r="S109" s="47">
        <v>0.29894675925925923</v>
      </c>
      <c r="T109" s="48">
        <v>0.32013888888888886</v>
      </c>
      <c r="U109" s="117">
        <v>15.399999999999929</v>
      </c>
      <c r="V109" s="118">
        <v>30.516666666666666</v>
      </c>
      <c r="W109" s="119"/>
      <c r="X109" s="13"/>
      <c r="Y109" s="300"/>
      <c r="Z109" s="301"/>
      <c r="AA109" s="124">
        <f>M109-J109</f>
        <v>-380.28399781540156</v>
      </c>
      <c r="AB109" s="116">
        <f>M109/J109</f>
        <v>0.88476242490442381</v>
      </c>
      <c r="AC109" s="314"/>
    </row>
    <row r="110" spans="1:29" ht="15.75" customHeight="1">
      <c r="A110" s="303"/>
      <c r="B110" s="106" t="s">
        <v>118</v>
      </c>
      <c r="C110" s="298" t="s">
        <v>141</v>
      </c>
      <c r="D110" s="299"/>
      <c r="E110" s="107">
        <v>30</v>
      </c>
      <c r="F110" s="108">
        <v>2541</v>
      </c>
      <c r="G110" s="109">
        <f t="shared" si="28"/>
        <v>76230</v>
      </c>
      <c r="H110" s="26"/>
      <c r="I110" s="110">
        <v>3</v>
      </c>
      <c r="J110" s="111">
        <v>3000</v>
      </c>
      <c r="K110" s="112">
        <f t="shared" si="24"/>
        <v>1000</v>
      </c>
      <c r="L110" s="113">
        <v>3</v>
      </c>
      <c r="M110" s="111">
        <f>F110/V110*60</f>
        <v>2685.731062830298</v>
      </c>
      <c r="N110" s="112">
        <f>M110/L110</f>
        <v>895.2436876100993</v>
      </c>
      <c r="O110" s="114">
        <f>L110-I110</f>
        <v>0</v>
      </c>
      <c r="P110" s="115">
        <f>N110-K110</f>
        <v>-104.7563123899007</v>
      </c>
      <c r="Q110" s="116">
        <f>N110/K110</f>
        <v>0.89524368761009931</v>
      </c>
      <c r="R110" s="309"/>
      <c r="S110" s="47">
        <v>0.33071759259259259</v>
      </c>
      <c r="T110" s="48">
        <v>0.37013888888888891</v>
      </c>
      <c r="U110" s="117">
        <v>15.23333333333337</v>
      </c>
      <c r="V110" s="118">
        <v>56.766666666666694</v>
      </c>
      <c r="W110" s="119"/>
      <c r="X110" s="123"/>
      <c r="Y110" s="300"/>
      <c r="Z110" s="301"/>
      <c r="AA110" s="124">
        <f>M110-J110</f>
        <v>-314.26893716970199</v>
      </c>
      <c r="AB110" s="116">
        <f>M110/J110</f>
        <v>0.89524368761009931</v>
      </c>
      <c r="AC110" s="314"/>
    </row>
    <row r="111" spans="1:29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50"/>
      <c r="Y112" s="300"/>
      <c r="Z112" s="301"/>
      <c r="AA112" s="124"/>
      <c r="AB112" s="116"/>
      <c r="AC112" s="314"/>
    </row>
    <row r="113" spans="1:29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34"/>
      <c r="X115" s="135"/>
      <c r="Y115" s="300"/>
      <c r="Z115" s="301"/>
      <c r="AA115" s="124"/>
      <c r="AB115" s="116"/>
      <c r="AC115" s="314"/>
    </row>
    <row r="116" spans="1:29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34"/>
      <c r="X116" s="135"/>
      <c r="Y116" s="300"/>
      <c r="Z116" s="301"/>
      <c r="AA116" s="124"/>
      <c r="AB116" s="116"/>
      <c r="AC116" s="314"/>
    </row>
    <row r="117" spans="1:29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34"/>
      <c r="X117" s="135"/>
      <c r="Y117" s="300"/>
      <c r="Z117" s="301"/>
      <c r="AA117" s="124"/>
      <c r="AB117" s="116"/>
      <c r="AC117" s="314"/>
    </row>
    <row r="118" spans="1:29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34"/>
      <c r="X118" s="135"/>
      <c r="Y118" s="300"/>
      <c r="Z118" s="301"/>
      <c r="AA118" s="124"/>
      <c r="AB118" s="116"/>
      <c r="AC118" s="314"/>
    </row>
    <row r="119" spans="1:29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34"/>
      <c r="X119" s="135"/>
      <c r="Y119" s="300"/>
      <c r="Z119" s="301"/>
      <c r="AA119" s="124"/>
      <c r="AB119" s="116"/>
      <c r="AC119" s="314"/>
    </row>
    <row r="120" spans="1:29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34"/>
      <c r="X120" s="135"/>
      <c r="Y120" s="300"/>
      <c r="Z120" s="301"/>
      <c r="AA120" s="124"/>
      <c r="AB120" s="116"/>
      <c r="AC120" s="314"/>
    </row>
    <row r="121" spans="1:29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34"/>
      <c r="X121" s="135"/>
      <c r="Y121" s="300"/>
      <c r="Z121" s="301"/>
      <c r="AA121" s="124"/>
      <c r="AB121" s="116"/>
      <c r="AC121" s="314"/>
    </row>
    <row r="122" spans="1:29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29">AVERAGE(I107:I122)</f>
        <v>3.75</v>
      </c>
      <c r="J123" s="148">
        <f t="shared" si="29"/>
        <v>3225</v>
      </c>
      <c r="K123" s="149">
        <f t="shared" ref="K123" si="30">J123/I123</f>
        <v>860</v>
      </c>
      <c r="L123" s="147">
        <f t="shared" ref="L123:M123" si="31">AVERAGE(L107:L122)</f>
        <v>3.75</v>
      </c>
      <c r="M123" s="148">
        <f t="shared" si="31"/>
        <v>2860.1196616892148</v>
      </c>
      <c r="N123" s="149">
        <f>M123/L123</f>
        <v>762.69857645045727</v>
      </c>
      <c r="O123" s="150">
        <f>L123-I123</f>
        <v>0</v>
      </c>
      <c r="P123" s="151">
        <f>N123-K123</f>
        <v>-97.301423549542733</v>
      </c>
      <c r="Q123" s="152">
        <f>N123/K123</f>
        <v>0.88685880982611309</v>
      </c>
      <c r="R123" s="310"/>
      <c r="S123" s="153">
        <f>S107</f>
        <v>0.25</v>
      </c>
      <c r="T123" s="154">
        <f>INDEX(T107:T122,COUNTA(T107:T122))</f>
        <v>0.37013888888888891</v>
      </c>
      <c r="U123" s="155"/>
      <c r="V123" s="181"/>
      <c r="W123" s="182"/>
      <c r="X123" s="149"/>
      <c r="Y123" s="296"/>
      <c r="Z123" s="297"/>
      <c r="AA123" s="183">
        <f>M123-J123</f>
        <v>-364.88033831078519</v>
      </c>
      <c r="AB123" s="152">
        <f>M123/J123</f>
        <v>0.88685880982611309</v>
      </c>
      <c r="AC123" s="315"/>
    </row>
    <row r="124" spans="1:29" ht="15.75" customHeight="1">
      <c r="A124" s="316" t="s">
        <v>142</v>
      </c>
      <c r="B124" s="120" t="s">
        <v>116</v>
      </c>
      <c r="C124" s="306" t="s">
        <v>270</v>
      </c>
      <c r="D124" s="307"/>
      <c r="E124" s="162">
        <v>25.64</v>
      </c>
      <c r="F124" s="103">
        <v>1244</v>
      </c>
      <c r="G124" s="163">
        <f t="shared" ref="G124:G127" si="32">E124*F124</f>
        <v>31896.16</v>
      </c>
      <c r="H124" s="164"/>
      <c r="I124" s="165">
        <v>11</v>
      </c>
      <c r="J124" s="166">
        <v>3600</v>
      </c>
      <c r="K124" s="167">
        <f>J124/I124</f>
        <v>327.27272727272725</v>
      </c>
      <c r="L124" s="168">
        <v>11</v>
      </c>
      <c r="M124" s="166">
        <f>F124/V124*60</f>
        <v>3144.9438202247288</v>
      </c>
      <c r="N124" s="167">
        <f>M124/L124</f>
        <v>285.90398365679351</v>
      </c>
      <c r="O124" s="169">
        <f>L124-I124</f>
        <v>0</v>
      </c>
      <c r="P124" s="170">
        <f>N124-K124</f>
        <v>-41.368743615933738</v>
      </c>
      <c r="Q124" s="171">
        <f>N124/K124</f>
        <v>0.87359550561798027</v>
      </c>
      <c r="R124" s="308">
        <f>Q140</f>
        <v>0.86705376818861368</v>
      </c>
      <c r="S124" s="172">
        <v>0.70851851851851855</v>
      </c>
      <c r="T124" s="173">
        <v>0.72499999999999998</v>
      </c>
      <c r="U124" s="174"/>
      <c r="V124" s="175">
        <v>23.73333333333326</v>
      </c>
      <c r="W124" s="173"/>
      <c r="X124" s="184"/>
      <c r="Y124" s="311"/>
      <c r="Z124" s="312"/>
      <c r="AA124" s="121">
        <f>M124-J124</f>
        <v>-455.05617977527118</v>
      </c>
      <c r="AB124" s="171">
        <f>M124/J124</f>
        <v>0.87359550561798027</v>
      </c>
      <c r="AC124" s="313">
        <f>AB140</f>
        <v>0.86705376818861368</v>
      </c>
    </row>
    <row r="125" spans="1:29" ht="15.75" customHeight="1">
      <c r="A125" s="317"/>
      <c r="B125" s="106" t="s">
        <v>116</v>
      </c>
      <c r="C125" s="298" t="s">
        <v>144</v>
      </c>
      <c r="D125" s="299"/>
      <c r="E125" s="107">
        <v>29.52</v>
      </c>
      <c r="F125" s="108">
        <v>1650</v>
      </c>
      <c r="G125" s="109">
        <f t="shared" si="32"/>
        <v>48708</v>
      </c>
      <c r="H125" s="26"/>
      <c r="I125" s="110">
        <v>17</v>
      </c>
      <c r="J125" s="111">
        <v>3600</v>
      </c>
      <c r="K125" s="112">
        <f t="shared" si="24"/>
        <v>211.76470588235293</v>
      </c>
      <c r="L125" s="113">
        <v>17</v>
      </c>
      <c r="M125" s="111">
        <f>F125/V125*60</f>
        <v>3116.4742917103922</v>
      </c>
      <c r="N125" s="112">
        <f>M125/L125</f>
        <v>183.32201715943484</v>
      </c>
      <c r="O125" s="114">
        <f>L125-I125</f>
        <v>0</v>
      </c>
      <c r="P125" s="115">
        <f>N125-K125</f>
        <v>-28.442688722918092</v>
      </c>
      <c r="Q125" s="116">
        <f>N125/K125</f>
        <v>0.86568730325288679</v>
      </c>
      <c r="R125" s="309"/>
      <c r="S125" s="47">
        <v>0.72863425925925929</v>
      </c>
      <c r="T125" s="48">
        <v>0.75069444444444444</v>
      </c>
      <c r="U125" s="117">
        <v>5.2333333333334053</v>
      </c>
      <c r="V125" s="118">
        <v>31.766666666666623</v>
      </c>
      <c r="W125" s="119"/>
      <c r="X125" s="13"/>
      <c r="Y125" s="300"/>
      <c r="Z125" s="301"/>
      <c r="AA125" s="124">
        <f>M125-J125</f>
        <v>-483.52570828960779</v>
      </c>
      <c r="AB125" s="116">
        <f>M125/J125</f>
        <v>0.86568730325288668</v>
      </c>
      <c r="AC125" s="314"/>
    </row>
    <row r="126" spans="1:29" ht="15.75" customHeight="1">
      <c r="A126" s="317"/>
      <c r="B126" s="106" t="s">
        <v>116</v>
      </c>
      <c r="C126" s="298" t="s">
        <v>145</v>
      </c>
      <c r="D126" s="299"/>
      <c r="E126" s="107">
        <v>29.85</v>
      </c>
      <c r="F126" s="108">
        <v>1831</v>
      </c>
      <c r="G126" s="109">
        <f t="shared" si="32"/>
        <v>54655.350000000006</v>
      </c>
      <c r="H126" s="26"/>
      <c r="I126" s="110">
        <v>17</v>
      </c>
      <c r="J126" s="111">
        <v>3600</v>
      </c>
      <c r="K126" s="112">
        <f t="shared" si="24"/>
        <v>211.76470588235293</v>
      </c>
      <c r="L126" s="113">
        <v>17</v>
      </c>
      <c r="M126" s="111">
        <f>F126/V126*60</f>
        <v>3116.5957446808447</v>
      </c>
      <c r="N126" s="112">
        <f>M126/L126</f>
        <v>183.3291614518144</v>
      </c>
      <c r="O126" s="114">
        <f>L126-I126</f>
        <v>0</v>
      </c>
      <c r="P126" s="115">
        <f>N126-K126</f>
        <v>-28.435544430538528</v>
      </c>
      <c r="Q126" s="116">
        <f>N126/K126</f>
        <v>0.86572104018912366</v>
      </c>
      <c r="R126" s="309"/>
      <c r="S126" s="47">
        <v>0.75416666666666665</v>
      </c>
      <c r="T126" s="48">
        <v>0.77864583333333337</v>
      </c>
      <c r="U126" s="117">
        <v>4.9999999999999822</v>
      </c>
      <c r="V126" s="118">
        <v>35.250000000000071</v>
      </c>
      <c r="W126" s="119"/>
      <c r="X126" s="13"/>
      <c r="Y126" s="300"/>
      <c r="Z126" s="301"/>
      <c r="AA126" s="124">
        <f>M126-J126</f>
        <v>-483.40425531915525</v>
      </c>
      <c r="AB126" s="116">
        <f>M126/J126</f>
        <v>0.86572104018912355</v>
      </c>
      <c r="AC126" s="314"/>
    </row>
    <row r="127" spans="1:29" ht="15.75" customHeight="1">
      <c r="A127" s="317"/>
      <c r="B127" s="106" t="s">
        <v>118</v>
      </c>
      <c r="C127" s="298" t="s">
        <v>146</v>
      </c>
      <c r="D127" s="299"/>
      <c r="E127" s="107">
        <v>28.57</v>
      </c>
      <c r="F127" s="108">
        <v>2215</v>
      </c>
      <c r="G127" s="109">
        <f t="shared" si="32"/>
        <v>63282.55</v>
      </c>
      <c r="H127" s="26"/>
      <c r="I127" s="110">
        <v>12</v>
      </c>
      <c r="J127" s="111">
        <v>3600</v>
      </c>
      <c r="K127" s="112">
        <f t="shared" si="24"/>
        <v>300</v>
      </c>
      <c r="L127" s="113">
        <v>12</v>
      </c>
      <c r="M127" s="111">
        <f>F127/V127*60</f>
        <v>3107.5604053000725</v>
      </c>
      <c r="N127" s="112">
        <f>M127/L127</f>
        <v>258.96336710833936</v>
      </c>
      <c r="O127" s="114">
        <f>L127-I127</f>
        <v>0</v>
      </c>
      <c r="P127" s="115">
        <f>N127-K127</f>
        <v>-41.036632891660645</v>
      </c>
      <c r="Q127" s="116">
        <f>N127/K127</f>
        <v>0.86321122369446457</v>
      </c>
      <c r="R127" s="309"/>
      <c r="S127" s="47">
        <v>0.78210648148148143</v>
      </c>
      <c r="T127" s="48">
        <v>0.81180555555555556</v>
      </c>
      <c r="U127" s="117">
        <v>4.9833333333332064</v>
      </c>
      <c r="V127" s="118">
        <v>42.766666666666744</v>
      </c>
      <c r="W127" s="119"/>
      <c r="X127" s="123"/>
      <c r="Y127" s="300"/>
      <c r="Z127" s="301"/>
      <c r="AA127" s="124">
        <f>M127-J127</f>
        <v>-492.43959469992751</v>
      </c>
      <c r="AB127" s="116">
        <f>M127/J127</f>
        <v>0.86321122369446457</v>
      </c>
      <c r="AC127" s="314"/>
    </row>
    <row r="128" spans="1:29" ht="15.75" customHeight="1">
      <c r="A128" s="317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17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50"/>
      <c r="Y129" s="300"/>
      <c r="Z129" s="301"/>
      <c r="AA129" s="124"/>
      <c r="AB129" s="116"/>
      <c r="AC129" s="314"/>
    </row>
    <row r="130" spans="1:29" ht="15.75" customHeight="1">
      <c r="A130" s="317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17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17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34"/>
      <c r="X132" s="135"/>
      <c r="Y132" s="300"/>
      <c r="Z132" s="301"/>
      <c r="AA132" s="124"/>
      <c r="AB132" s="116"/>
      <c r="AC132" s="314"/>
    </row>
    <row r="133" spans="1:29" ht="15.75" customHeight="1">
      <c r="A133" s="317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34"/>
      <c r="X133" s="135"/>
      <c r="Y133" s="300"/>
      <c r="Z133" s="301"/>
      <c r="AA133" s="124"/>
      <c r="AB133" s="116"/>
      <c r="AC133" s="314"/>
    </row>
    <row r="134" spans="1:29" ht="15.75" customHeight="1">
      <c r="A134" s="317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17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17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17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17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33">AVERAGE(I124:I139)</f>
        <v>14.25</v>
      </c>
      <c r="J140" s="148">
        <f t="shared" si="33"/>
        <v>3600</v>
      </c>
      <c r="K140" s="149">
        <f t="shared" ref="K140" si="34">J140/I140</f>
        <v>252.63157894736841</v>
      </c>
      <c r="L140" s="147">
        <f t="shared" ref="L140:M140" si="35">AVERAGE(L124:L139)</f>
        <v>14.25</v>
      </c>
      <c r="M140" s="148">
        <f t="shared" si="35"/>
        <v>3121.3935654790093</v>
      </c>
      <c r="N140" s="149">
        <f>M140/L140</f>
        <v>219.04516248975503</v>
      </c>
      <c r="O140" s="150">
        <f>L140-I140</f>
        <v>0</v>
      </c>
      <c r="P140" s="151">
        <f>N140-K140</f>
        <v>-33.586416457613382</v>
      </c>
      <c r="Q140" s="152">
        <f>N140/K140</f>
        <v>0.86705376818861368</v>
      </c>
      <c r="R140" s="310"/>
      <c r="S140" s="153">
        <f>S124</f>
        <v>0.70851851851851855</v>
      </c>
      <c r="T140" s="154">
        <f>INDEX(T124:T139,COUNTA(T124:T139))</f>
        <v>0.81180555555555556</v>
      </c>
      <c r="U140" s="155"/>
      <c r="V140" s="181"/>
      <c r="W140" s="182"/>
      <c r="X140" s="149"/>
      <c r="Y140" s="296"/>
      <c r="Z140" s="297"/>
      <c r="AA140" s="183">
        <f>M140-J140</f>
        <v>-478.60643452099066</v>
      </c>
      <c r="AB140" s="152">
        <f>M140/J140</f>
        <v>0.86705376818861368</v>
      </c>
      <c r="AC140" s="315"/>
    </row>
    <row r="141" spans="1:29" ht="15.75" customHeight="1">
      <c r="A141" s="302" t="s">
        <v>147</v>
      </c>
      <c r="B141" s="120" t="s">
        <v>118</v>
      </c>
      <c r="C141" s="306" t="s">
        <v>150</v>
      </c>
      <c r="D141" s="307"/>
      <c r="E141" s="162">
        <v>17.89</v>
      </c>
      <c r="F141" s="103">
        <v>5327</v>
      </c>
      <c r="G141" s="163">
        <f t="shared" ref="G141:G143" si="36">E141*F141</f>
        <v>95300.03</v>
      </c>
      <c r="H141" s="164"/>
      <c r="I141" s="165">
        <v>4</v>
      </c>
      <c r="J141" s="166">
        <v>3300</v>
      </c>
      <c r="K141" s="167">
        <f>J141/I141</f>
        <v>825</v>
      </c>
      <c r="L141" s="168">
        <v>4</v>
      </c>
      <c r="M141" s="166">
        <f>F141/V141*60</f>
        <v>2941.2883435582821</v>
      </c>
      <c r="N141" s="167">
        <f>M141/L141</f>
        <v>735.32208588957053</v>
      </c>
      <c r="O141" s="169">
        <f>L141-I141</f>
        <v>0</v>
      </c>
      <c r="P141" s="170">
        <f>N141-K141</f>
        <v>-89.677914110429469</v>
      </c>
      <c r="Q141" s="171">
        <f>N141/K141</f>
        <v>0.89129949804796427</v>
      </c>
      <c r="R141" s="308">
        <f>Q157</f>
        <v>0.88928753543811878</v>
      </c>
      <c r="S141" s="172">
        <v>0.70856481481481481</v>
      </c>
      <c r="T141" s="173">
        <v>0.78402777777777777</v>
      </c>
      <c r="U141" s="174"/>
      <c r="V141" s="175">
        <v>108.66666666666666</v>
      </c>
      <c r="W141" s="176"/>
      <c r="X141" s="177"/>
      <c r="Y141" s="311"/>
      <c r="Z141" s="312"/>
      <c r="AA141" s="121">
        <f>M141-J141</f>
        <v>-358.71165644171788</v>
      </c>
      <c r="AB141" s="171">
        <f>M141/J141</f>
        <v>0.89129949804796427</v>
      </c>
      <c r="AC141" s="313">
        <f>AB157</f>
        <v>0.88928753543811878</v>
      </c>
    </row>
    <row r="142" spans="1:29" ht="15.75" customHeight="1">
      <c r="A142" s="303"/>
      <c r="B142" s="106" t="s">
        <v>118</v>
      </c>
      <c r="C142" s="298" t="s">
        <v>153</v>
      </c>
      <c r="D142" s="299"/>
      <c r="E142" s="107">
        <v>22.28</v>
      </c>
      <c r="F142" s="108">
        <v>1838</v>
      </c>
      <c r="G142" s="109">
        <f t="shared" si="36"/>
        <v>40950.639999999999</v>
      </c>
      <c r="H142" s="26"/>
      <c r="I142" s="110">
        <v>5</v>
      </c>
      <c r="J142" s="111">
        <v>3300</v>
      </c>
      <c r="K142" s="112">
        <f t="shared" ref="K142:K143" si="37">J142/I142</f>
        <v>660</v>
      </c>
      <c r="L142" s="113">
        <v>5</v>
      </c>
      <c r="M142" s="111">
        <f>F142/V142*60</f>
        <v>2942.1076033792797</v>
      </c>
      <c r="N142" s="112">
        <f>M142/L142</f>
        <v>588.42152067585596</v>
      </c>
      <c r="O142" s="114">
        <f>L142-I142</f>
        <v>0</v>
      </c>
      <c r="P142" s="115">
        <f>N142-K142</f>
        <v>-71.578479324144041</v>
      </c>
      <c r="Q142" s="116">
        <f>N142/K142</f>
        <v>0.89154775859978175</v>
      </c>
      <c r="R142" s="309"/>
      <c r="S142" s="47">
        <v>0.78749999999999998</v>
      </c>
      <c r="T142" s="48">
        <v>0.81353009259259257</v>
      </c>
      <c r="U142" s="117">
        <v>4.9999999999999822</v>
      </c>
      <c r="V142" s="118">
        <v>37.483333333333334</v>
      </c>
      <c r="W142" s="119"/>
      <c r="X142" s="123"/>
      <c r="Y142" s="300"/>
      <c r="Z142" s="301"/>
      <c r="AA142" s="124">
        <f>M142-J142</f>
        <v>-357.89239662072032</v>
      </c>
      <c r="AB142" s="116">
        <f>M142/J142</f>
        <v>0.89154775859978175</v>
      </c>
      <c r="AC142" s="314"/>
    </row>
    <row r="143" spans="1:29" ht="15.75" customHeight="1">
      <c r="A143" s="303"/>
      <c r="B143" s="106" t="s">
        <v>118</v>
      </c>
      <c r="C143" s="298" t="s">
        <v>149</v>
      </c>
      <c r="D143" s="299"/>
      <c r="E143" s="107">
        <v>24.54</v>
      </c>
      <c r="F143" s="108">
        <v>3329</v>
      </c>
      <c r="G143" s="109">
        <f t="shared" si="36"/>
        <v>81693.66</v>
      </c>
      <c r="H143" s="26"/>
      <c r="I143" s="110">
        <v>4</v>
      </c>
      <c r="J143" s="111">
        <v>3000</v>
      </c>
      <c r="K143" s="112">
        <f t="shared" si="37"/>
        <v>750</v>
      </c>
      <c r="L143" s="113">
        <v>4</v>
      </c>
      <c r="M143" s="111">
        <f>F143/V143*60</f>
        <v>2653.7643932683777</v>
      </c>
      <c r="N143" s="112">
        <f>M143/L143</f>
        <v>663.44109831709443</v>
      </c>
      <c r="O143" s="114">
        <f>L143-I143</f>
        <v>0</v>
      </c>
      <c r="P143" s="115">
        <f>N143-K143</f>
        <v>-86.558901682905571</v>
      </c>
      <c r="Q143" s="116">
        <f>N143/K143</f>
        <v>0.88458813108945922</v>
      </c>
      <c r="R143" s="309"/>
      <c r="S143" s="47">
        <v>0.81666666666666665</v>
      </c>
      <c r="T143" s="48">
        <v>0.8689351851851852</v>
      </c>
      <c r="U143" s="117">
        <v>4.5166666666666799</v>
      </c>
      <c r="V143" s="118">
        <v>75.266666666666708</v>
      </c>
      <c r="W143" s="119"/>
      <c r="X143" s="123"/>
      <c r="Y143" s="300"/>
      <c r="Z143" s="301"/>
      <c r="AA143" s="124">
        <f>M143-J143</f>
        <v>-346.23560673162228</v>
      </c>
      <c r="AB143" s="116">
        <f>M143/J143</f>
        <v>0.88458813108945922</v>
      </c>
      <c r="AC143" s="314"/>
    </row>
    <row r="144" spans="1:29" ht="15.75" customHeight="1">
      <c r="A144" s="303"/>
      <c r="B144" s="106"/>
      <c r="C144" s="298"/>
      <c r="D144" s="299"/>
      <c r="E144" s="107"/>
      <c r="F144" s="108"/>
      <c r="G144" s="109"/>
      <c r="H144" s="26"/>
      <c r="I144" s="110"/>
      <c r="J144" s="111"/>
      <c r="K144" s="112"/>
      <c r="L144" s="113"/>
      <c r="M144" s="111"/>
      <c r="N144" s="112"/>
      <c r="O144" s="114"/>
      <c r="P144" s="115"/>
      <c r="Q144" s="116"/>
      <c r="R144" s="309"/>
      <c r="S144" s="47"/>
      <c r="T144" s="48"/>
      <c r="U144" s="117"/>
      <c r="V144" s="118"/>
      <c r="W144" s="119"/>
      <c r="X144" s="123"/>
      <c r="Y144" s="300"/>
      <c r="Z144" s="301"/>
      <c r="AA144" s="124"/>
      <c r="AB144" s="116"/>
      <c r="AC144" s="314"/>
    </row>
    <row r="145" spans="1:29" ht="15.75" customHeight="1">
      <c r="A145" s="304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04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04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04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04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04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04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19"/>
      <c r="X151" s="123"/>
      <c r="Y151" s="300"/>
      <c r="Z151" s="301"/>
      <c r="AA151" s="124"/>
      <c r="AB151" s="116"/>
      <c r="AC151" s="314"/>
    </row>
    <row r="152" spans="1:29" ht="15.75" customHeight="1">
      <c r="A152" s="304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19"/>
      <c r="X152" s="123"/>
      <c r="Y152" s="300"/>
      <c r="Z152" s="301"/>
      <c r="AA152" s="124"/>
      <c r="AB152" s="116"/>
      <c r="AC152" s="314"/>
    </row>
    <row r="153" spans="1:29" ht="15.75" customHeight="1">
      <c r="A153" s="304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19"/>
      <c r="X153" s="123"/>
      <c r="Y153" s="300"/>
      <c r="Z153" s="301"/>
      <c r="AA153" s="124"/>
      <c r="AB153" s="116"/>
      <c r="AC153" s="314"/>
    </row>
    <row r="154" spans="1:29" ht="15.75" customHeight="1">
      <c r="A154" s="304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19"/>
      <c r="X154" s="123"/>
      <c r="Y154" s="300"/>
      <c r="Z154" s="301"/>
      <c r="AA154" s="124"/>
      <c r="AB154" s="116"/>
      <c r="AC154" s="314"/>
    </row>
    <row r="155" spans="1:29" ht="15.75" customHeight="1">
      <c r="A155" s="304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19"/>
      <c r="X155" s="123"/>
      <c r="Y155" s="300"/>
      <c r="Z155" s="301"/>
      <c r="AA155" s="124"/>
      <c r="AB155" s="116"/>
      <c r="AC155" s="314"/>
    </row>
    <row r="156" spans="1:29" ht="15.75" customHeight="1">
      <c r="A156" s="304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05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38">AVERAGE(I141:I156)</f>
        <v>4.333333333333333</v>
      </c>
      <c r="J157" s="148">
        <f t="shared" si="38"/>
        <v>3200</v>
      </c>
      <c r="K157" s="149">
        <f t="shared" ref="K157" si="39">J157/I157</f>
        <v>738.46153846153857</v>
      </c>
      <c r="L157" s="147">
        <f t="shared" ref="L157:M157" si="40">AVERAGE(L141:L156)</f>
        <v>4.333333333333333</v>
      </c>
      <c r="M157" s="148">
        <f t="shared" si="40"/>
        <v>2845.7201134019801</v>
      </c>
      <c r="N157" s="149">
        <f>M157/L157</f>
        <v>656.70464155430318</v>
      </c>
      <c r="O157" s="150">
        <f>L157-I157</f>
        <v>0</v>
      </c>
      <c r="P157" s="151">
        <f>N157-K157</f>
        <v>-81.756896907235387</v>
      </c>
      <c r="Q157" s="152">
        <f>N157/K157</f>
        <v>0.88928753543811878</v>
      </c>
      <c r="R157" s="310"/>
      <c r="S157" s="153">
        <f>S141</f>
        <v>0.70856481481481481</v>
      </c>
      <c r="T157" s="154">
        <f>INDEX(T141:T156,COUNTA(T141:T156))</f>
        <v>0.8689351851851852</v>
      </c>
      <c r="U157" s="155"/>
      <c r="V157" s="181"/>
      <c r="W157" s="105"/>
      <c r="X157" s="75"/>
      <c r="Y157" s="296"/>
      <c r="Z157" s="297"/>
      <c r="AA157" s="183">
        <f>M157-J157</f>
        <v>-354.27988659801986</v>
      </c>
      <c r="AB157" s="152">
        <f>M157/J157</f>
        <v>0.88928753543811878</v>
      </c>
      <c r="AC157" s="315"/>
    </row>
    <row r="158" spans="1:29" ht="15.75" customHeight="1">
      <c r="A158" s="316" t="s">
        <v>151</v>
      </c>
      <c r="B158" s="120" t="s">
        <v>118</v>
      </c>
      <c r="C158" s="306" t="s">
        <v>152</v>
      </c>
      <c r="D158" s="307"/>
      <c r="E158" s="162">
        <v>16.7</v>
      </c>
      <c r="F158" s="103">
        <v>2233</v>
      </c>
      <c r="G158" s="163">
        <f t="shared" ref="G158:G160" si="41">E158*F158</f>
        <v>37291.1</v>
      </c>
      <c r="H158" s="164"/>
      <c r="I158" s="165">
        <v>3</v>
      </c>
      <c r="J158" s="166">
        <v>3300</v>
      </c>
      <c r="K158" s="167">
        <f>J158/I158</f>
        <v>1100</v>
      </c>
      <c r="L158" s="168">
        <v>3</v>
      </c>
      <c r="M158" s="166">
        <f>F158/V158*60</f>
        <v>2945.6943935507529</v>
      </c>
      <c r="N158" s="167">
        <f>M158/L158</f>
        <v>981.89813118358427</v>
      </c>
      <c r="O158" s="169">
        <f>L158-I158</f>
        <v>0</v>
      </c>
      <c r="P158" s="170">
        <f>N158-K158</f>
        <v>-118.10186881641573</v>
      </c>
      <c r="Q158" s="171">
        <f>N158/K158</f>
        <v>0.89263466471234931</v>
      </c>
      <c r="R158" s="308">
        <f>Q174</f>
        <v>0.8923416480397971</v>
      </c>
      <c r="S158" s="172">
        <v>0.70833333333333337</v>
      </c>
      <c r="T158" s="173">
        <v>0.7399189814814815</v>
      </c>
      <c r="U158" s="174"/>
      <c r="V158" s="175">
        <v>45.483333333333306</v>
      </c>
      <c r="W158" s="176"/>
      <c r="X158" s="177"/>
      <c r="Y158" s="311"/>
      <c r="Z158" s="312"/>
      <c r="AA158" s="121">
        <f>M158-J158</f>
        <v>-354.30560644924708</v>
      </c>
      <c r="AB158" s="171">
        <f>M158/J158</f>
        <v>0.89263466471234942</v>
      </c>
      <c r="AC158" s="313">
        <f>AB174</f>
        <v>0.8923416480397971</v>
      </c>
    </row>
    <row r="159" spans="1:29" ht="15.75" customHeight="1">
      <c r="A159" s="317"/>
      <c r="B159" s="106" t="s">
        <v>118</v>
      </c>
      <c r="C159" s="298" t="s">
        <v>154</v>
      </c>
      <c r="D159" s="299"/>
      <c r="E159" s="107">
        <v>18.18</v>
      </c>
      <c r="F159" s="108">
        <v>993</v>
      </c>
      <c r="G159" s="109">
        <f t="shared" si="41"/>
        <v>18052.739999999998</v>
      </c>
      <c r="H159" s="26"/>
      <c r="I159" s="110">
        <v>4</v>
      </c>
      <c r="J159" s="111">
        <v>3300</v>
      </c>
      <c r="K159" s="112">
        <f t="shared" ref="K159:K197" si="42">J159/I159</f>
        <v>825</v>
      </c>
      <c r="L159" s="113">
        <v>4</v>
      </c>
      <c r="M159" s="111">
        <f>F159/V159*60</f>
        <v>2947.0733718054544</v>
      </c>
      <c r="N159" s="112">
        <f>M159/L159</f>
        <v>736.76834295136359</v>
      </c>
      <c r="O159" s="114">
        <f>L159-I159</f>
        <v>0</v>
      </c>
      <c r="P159" s="115">
        <f>N159-K159</f>
        <v>-88.231657048636407</v>
      </c>
      <c r="Q159" s="116">
        <f>N159/K159</f>
        <v>0.89305253691074371</v>
      </c>
      <c r="R159" s="309"/>
      <c r="S159" s="47">
        <v>0.74305555555555558</v>
      </c>
      <c r="T159" s="48">
        <v>0.75709490740740737</v>
      </c>
      <c r="U159" s="117">
        <v>4.5166666666666799</v>
      </c>
      <c r="V159" s="118">
        <v>20.216666666666576</v>
      </c>
      <c r="W159" s="119"/>
      <c r="X159" s="123"/>
      <c r="Y159" s="300"/>
      <c r="Z159" s="301"/>
      <c r="AA159" s="124">
        <f>M159-J159</f>
        <v>-352.92662819454563</v>
      </c>
      <c r="AB159" s="116">
        <f>M159/J159</f>
        <v>0.89305253691074371</v>
      </c>
      <c r="AC159" s="314"/>
    </row>
    <row r="160" spans="1:29" ht="15.75" customHeight="1">
      <c r="A160" s="317"/>
      <c r="B160" s="106" t="s">
        <v>118</v>
      </c>
      <c r="C160" s="298" t="s">
        <v>155</v>
      </c>
      <c r="D160" s="299"/>
      <c r="E160" s="107">
        <v>16.66</v>
      </c>
      <c r="F160" s="108">
        <v>8075</v>
      </c>
      <c r="G160" s="109">
        <f t="shared" si="41"/>
        <v>134529.5</v>
      </c>
      <c r="H160" s="26"/>
      <c r="I160" s="110">
        <v>4</v>
      </c>
      <c r="J160" s="111">
        <v>3300</v>
      </c>
      <c r="K160" s="112">
        <f t="shared" si="42"/>
        <v>825</v>
      </c>
      <c r="L160" s="113">
        <v>4</v>
      </c>
      <c r="M160" s="111">
        <f>F160/V160*60</f>
        <v>2941.4145502377833</v>
      </c>
      <c r="N160" s="112">
        <f>M160/L160</f>
        <v>735.35363755944581</v>
      </c>
      <c r="O160" s="114">
        <f>L160-I160</f>
        <v>0</v>
      </c>
      <c r="P160" s="115">
        <f>N160-K160</f>
        <v>-89.646362440554185</v>
      </c>
      <c r="Q160" s="116">
        <f>N160/K160</f>
        <v>0.89133774249629794</v>
      </c>
      <c r="R160" s="309"/>
      <c r="S160" s="47">
        <v>0.76061342592592596</v>
      </c>
      <c r="T160" s="48">
        <v>0.875</v>
      </c>
      <c r="U160" s="117">
        <v>5.0666666666667659</v>
      </c>
      <c r="V160" s="118">
        <v>164.71666666666661</v>
      </c>
      <c r="W160" s="119"/>
      <c r="X160" s="123"/>
      <c r="Y160" s="300"/>
      <c r="Z160" s="301"/>
      <c r="AA160" s="124">
        <f>M160-J160</f>
        <v>-358.58544976221674</v>
      </c>
      <c r="AB160" s="116">
        <f>M160/J160</f>
        <v>0.89133774249629794</v>
      </c>
      <c r="AC160" s="314"/>
    </row>
    <row r="161" spans="1:29" ht="15.75" customHeight="1">
      <c r="A161" s="317"/>
      <c r="B161" s="106"/>
      <c r="C161" s="298"/>
      <c r="D161" s="299"/>
      <c r="E161" s="107"/>
      <c r="F161" s="108"/>
      <c r="G161" s="109"/>
      <c r="H161" s="26"/>
      <c r="I161" s="110"/>
      <c r="J161" s="111"/>
      <c r="K161" s="112"/>
      <c r="L161" s="113"/>
      <c r="M161" s="111"/>
      <c r="N161" s="112"/>
      <c r="O161" s="114"/>
      <c r="P161" s="115"/>
      <c r="Q161" s="116"/>
      <c r="R161" s="309"/>
      <c r="S161" s="47"/>
      <c r="T161" s="48"/>
      <c r="U161" s="117"/>
      <c r="V161" s="118"/>
      <c r="W161" s="119"/>
      <c r="X161" s="123"/>
      <c r="Y161" s="300"/>
      <c r="Z161" s="301"/>
      <c r="AA161" s="124"/>
      <c r="AB161" s="116"/>
      <c r="AC161" s="314"/>
    </row>
    <row r="162" spans="1:29" ht="15.75" customHeight="1">
      <c r="A162" s="317"/>
      <c r="B162" s="106"/>
      <c r="C162" s="298"/>
      <c r="D162" s="299"/>
      <c r="E162" s="107"/>
      <c r="F162" s="108"/>
      <c r="G162" s="109"/>
      <c r="H162" s="13"/>
      <c r="I162" s="110"/>
      <c r="J162" s="111"/>
      <c r="K162" s="112"/>
      <c r="L162" s="126"/>
      <c r="M162" s="111"/>
      <c r="N162" s="112"/>
      <c r="O162" s="114"/>
      <c r="P162" s="115"/>
      <c r="Q162" s="116"/>
      <c r="R162" s="309"/>
      <c r="S162" s="47"/>
      <c r="T162" s="48"/>
      <c r="U162" s="117"/>
      <c r="V162" s="118"/>
      <c r="W162" s="119"/>
      <c r="X162" s="123"/>
      <c r="Y162" s="300"/>
      <c r="Z162" s="301"/>
      <c r="AA162" s="124"/>
      <c r="AB162" s="116"/>
      <c r="AC162" s="314"/>
    </row>
    <row r="163" spans="1:29" ht="15.75" customHeight="1">
      <c r="A163" s="317"/>
      <c r="B163" s="106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123"/>
      <c r="Y163" s="300"/>
      <c r="Z163" s="301"/>
      <c r="AA163" s="124"/>
      <c r="AB163" s="116"/>
      <c r="AC163" s="314"/>
    </row>
    <row r="164" spans="1:29" ht="15.75" customHeight="1">
      <c r="A164" s="317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24"/>
      <c r="AB164" s="116"/>
      <c r="AC164" s="314"/>
    </row>
    <row r="165" spans="1:29" ht="15.75" customHeight="1">
      <c r="A165" s="317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24"/>
      <c r="AB165" s="116"/>
      <c r="AC165" s="314"/>
    </row>
    <row r="166" spans="1:29" ht="15.75" customHeight="1">
      <c r="A166" s="317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19"/>
      <c r="X166" s="123"/>
      <c r="Y166" s="300"/>
      <c r="Z166" s="301"/>
      <c r="AA166" s="124"/>
      <c r="AB166" s="116"/>
      <c r="AC166" s="314"/>
    </row>
    <row r="167" spans="1:29" ht="15.75" customHeight="1">
      <c r="A167" s="317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19"/>
      <c r="X167" s="123"/>
      <c r="Y167" s="300"/>
      <c r="Z167" s="301"/>
      <c r="AA167" s="124"/>
      <c r="AB167" s="116"/>
      <c r="AC167" s="314"/>
    </row>
    <row r="168" spans="1:29" ht="15.75" customHeight="1">
      <c r="A168" s="317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24"/>
      <c r="AB168" s="116"/>
      <c r="AC168" s="314"/>
    </row>
    <row r="169" spans="1:29" ht="15.75" customHeight="1">
      <c r="A169" s="317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24"/>
      <c r="AB169" s="116"/>
      <c r="AC169" s="314"/>
    </row>
    <row r="170" spans="1:29" ht="15.75" customHeight="1">
      <c r="A170" s="317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24"/>
      <c r="AB170" s="116"/>
      <c r="AC170" s="314"/>
    </row>
    <row r="171" spans="1:29" ht="15.75" customHeight="1">
      <c r="A171" s="317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34"/>
      <c r="X171" s="135"/>
      <c r="Y171" s="300"/>
      <c r="Z171" s="301"/>
      <c r="AA171" s="124"/>
      <c r="AB171" s="116"/>
      <c r="AC171" s="314"/>
    </row>
    <row r="172" spans="1:29" ht="15.75" customHeight="1">
      <c r="A172" s="317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24"/>
      <c r="AB172" s="116"/>
      <c r="AC172" s="314"/>
    </row>
    <row r="173" spans="1:29" ht="15.75" customHeight="1">
      <c r="A173" s="317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0"/>
      <c r="AB173" s="133"/>
      <c r="AC173" s="314"/>
    </row>
    <row r="174" spans="1:29" ht="15.75" customHeight="1" thickBot="1">
      <c r="A174" s="318"/>
      <c r="B174" s="144" t="s">
        <v>124</v>
      </c>
      <c r="C174" s="295"/>
      <c r="D174" s="295"/>
      <c r="E174" s="145"/>
      <c r="F174" s="105"/>
      <c r="G174" s="146"/>
      <c r="H174" s="75"/>
      <c r="I174" s="147">
        <f t="shared" ref="I174:J174" si="43">AVERAGE(I158:I173)</f>
        <v>3.6666666666666665</v>
      </c>
      <c r="J174" s="148">
        <f t="shared" si="43"/>
        <v>3300</v>
      </c>
      <c r="K174" s="149">
        <f t="shared" ref="K174" si="44">J174/I174</f>
        <v>900</v>
      </c>
      <c r="L174" s="147">
        <f t="shared" ref="L174:M174" si="45">AVERAGE(L158:L173)</f>
        <v>3.6666666666666665</v>
      </c>
      <c r="M174" s="148">
        <f t="shared" si="45"/>
        <v>2944.7274385313303</v>
      </c>
      <c r="N174" s="149">
        <f>M174/L174</f>
        <v>803.10748323581743</v>
      </c>
      <c r="O174" s="150">
        <f>L174-I174</f>
        <v>0</v>
      </c>
      <c r="P174" s="151">
        <f>N174-K174</f>
        <v>-96.892516764182574</v>
      </c>
      <c r="Q174" s="152">
        <f>N174/K174</f>
        <v>0.8923416480397971</v>
      </c>
      <c r="R174" s="310"/>
      <c r="S174" s="153">
        <f>S158</f>
        <v>0.70833333333333337</v>
      </c>
      <c r="T174" s="154">
        <f>INDEX(T158:T173,COUNTA(T158:T173))</f>
        <v>0.875</v>
      </c>
      <c r="U174" s="155"/>
      <c r="V174" s="181"/>
      <c r="W174" s="105"/>
      <c r="X174" s="75"/>
      <c r="Y174" s="296"/>
      <c r="Z174" s="297"/>
      <c r="AA174" s="183">
        <f>M174-J174</f>
        <v>-355.27256146866966</v>
      </c>
      <c r="AB174" s="152">
        <f>M174/J174</f>
        <v>0.8923416480397971</v>
      </c>
      <c r="AC174" s="315"/>
    </row>
    <row r="175" spans="1:29" ht="15.75" customHeight="1">
      <c r="A175" s="302" t="s">
        <v>156</v>
      </c>
      <c r="B175" s="120" t="s">
        <v>118</v>
      </c>
      <c r="C175" s="306" t="s">
        <v>157</v>
      </c>
      <c r="D175" s="307"/>
      <c r="E175" s="162">
        <v>14.03</v>
      </c>
      <c r="F175" s="103">
        <v>1293</v>
      </c>
      <c r="G175" s="163">
        <f t="shared" ref="G175:G178" si="46">E175*F175</f>
        <v>18140.79</v>
      </c>
      <c r="H175" s="164">
        <v>2</v>
      </c>
      <c r="I175" s="165">
        <v>3</v>
      </c>
      <c r="J175" s="166">
        <v>3000</v>
      </c>
      <c r="K175" s="167">
        <f>J175/I175</f>
        <v>1000</v>
      </c>
      <c r="L175" s="168">
        <v>3</v>
      </c>
      <c r="M175" s="166">
        <f>F175/V175*60</f>
        <v>2679.7927461139998</v>
      </c>
      <c r="N175" s="167">
        <f>M175/L175</f>
        <v>893.26424870466656</v>
      </c>
      <c r="O175" s="169">
        <f>L175-I175</f>
        <v>0</v>
      </c>
      <c r="P175" s="170">
        <f>N175-K175</f>
        <v>-106.73575129533344</v>
      </c>
      <c r="Q175" s="171">
        <f>N175/K175</f>
        <v>0.89326424870466659</v>
      </c>
      <c r="R175" s="308">
        <f>Q191</f>
        <v>0.8848775789652773</v>
      </c>
      <c r="S175" s="172">
        <v>0.7083680555555556</v>
      </c>
      <c r="T175" s="173">
        <v>0.72847222222222219</v>
      </c>
      <c r="U175" s="174"/>
      <c r="V175" s="175">
        <v>28.949999999999889</v>
      </c>
      <c r="W175" s="176"/>
      <c r="X175" s="177"/>
      <c r="Y175" s="311"/>
      <c r="Z175" s="312"/>
      <c r="AA175" s="121">
        <f>M175-J175</f>
        <v>-320.20725388600022</v>
      </c>
      <c r="AB175" s="171">
        <f>M175/J175</f>
        <v>0.89326424870466659</v>
      </c>
      <c r="AC175" s="313">
        <f>AB191</f>
        <v>0.88487757896527741</v>
      </c>
    </row>
    <row r="176" spans="1:29" ht="15.75" customHeight="1">
      <c r="A176" s="303"/>
      <c r="B176" s="106" t="s">
        <v>118</v>
      </c>
      <c r="C176" s="298" t="s">
        <v>158</v>
      </c>
      <c r="D176" s="299"/>
      <c r="E176" s="107">
        <v>18.18</v>
      </c>
      <c r="F176" s="108">
        <v>1953</v>
      </c>
      <c r="G176" s="109">
        <f t="shared" si="46"/>
        <v>35505.54</v>
      </c>
      <c r="H176" s="26"/>
      <c r="I176" s="110">
        <v>4</v>
      </c>
      <c r="J176" s="111">
        <v>3000</v>
      </c>
      <c r="K176" s="112">
        <f t="shared" si="42"/>
        <v>750</v>
      </c>
      <c r="L176" s="113">
        <v>4</v>
      </c>
      <c r="M176" s="111">
        <f>F176/V176*60</f>
        <v>2676.3608679101621</v>
      </c>
      <c r="N176" s="112">
        <f>M176/L176</f>
        <v>669.09021697754054</v>
      </c>
      <c r="O176" s="114">
        <f>L176-I176</f>
        <v>0</v>
      </c>
      <c r="P176" s="115">
        <f>N176-K176</f>
        <v>-80.909783022459465</v>
      </c>
      <c r="Q176" s="116">
        <f>N176/K176</f>
        <v>0.89212028930338738</v>
      </c>
      <c r="R176" s="309"/>
      <c r="S176" s="47">
        <v>0.73903935185185188</v>
      </c>
      <c r="T176" s="48">
        <v>0.76944444444444449</v>
      </c>
      <c r="U176" s="117">
        <v>15.216666666666754</v>
      </c>
      <c r="V176" s="118">
        <v>43.78333333333336</v>
      </c>
      <c r="W176" s="119"/>
      <c r="X176" s="123"/>
      <c r="Y176" s="300"/>
      <c r="Z176" s="301"/>
      <c r="AA176" s="124">
        <f>M176-J176</f>
        <v>-323.63913208983786</v>
      </c>
      <c r="AB176" s="116">
        <f>M176/J176</f>
        <v>0.89212028930338738</v>
      </c>
      <c r="AC176" s="314"/>
    </row>
    <row r="177" spans="1:29" ht="15.75" customHeight="1">
      <c r="A177" s="303"/>
      <c r="B177" s="106" t="s">
        <v>118</v>
      </c>
      <c r="C177" s="298" t="s">
        <v>159</v>
      </c>
      <c r="D177" s="299"/>
      <c r="E177" s="107">
        <v>14.28</v>
      </c>
      <c r="F177" s="108">
        <v>5350</v>
      </c>
      <c r="G177" s="109">
        <f t="shared" si="46"/>
        <v>76398</v>
      </c>
      <c r="H177" s="26">
        <v>2</v>
      </c>
      <c r="I177" s="110">
        <v>3</v>
      </c>
      <c r="J177" s="111">
        <v>3600</v>
      </c>
      <c r="K177" s="112">
        <f t="shared" si="42"/>
        <v>1200</v>
      </c>
      <c r="L177" s="113">
        <v>3</v>
      </c>
      <c r="M177" s="111">
        <f>F177/V177*60</f>
        <v>3112.9788265718466</v>
      </c>
      <c r="N177" s="112">
        <f>M177/L177</f>
        <v>1037.6596088572821</v>
      </c>
      <c r="O177" s="114">
        <f>L177-I177</f>
        <v>0</v>
      </c>
      <c r="P177" s="115">
        <f>N177-K177</f>
        <v>-162.34039114271786</v>
      </c>
      <c r="Q177" s="116">
        <f>N177/K177</f>
        <v>0.86471634071440173</v>
      </c>
      <c r="R177" s="309"/>
      <c r="S177" s="47">
        <v>0.77986111111111112</v>
      </c>
      <c r="T177" s="48">
        <v>0.85146990740740736</v>
      </c>
      <c r="U177" s="117">
        <v>14.999999999999947</v>
      </c>
      <c r="V177" s="118">
        <v>103.11666666666659</v>
      </c>
      <c r="W177" s="119">
        <v>0.85146990740740736</v>
      </c>
      <c r="X177" s="123">
        <v>0.90512731481481479</v>
      </c>
      <c r="Y177" s="300"/>
      <c r="Z177" s="301"/>
      <c r="AA177" s="124">
        <f>M177-J177</f>
        <v>-487.02117342815336</v>
      </c>
      <c r="AB177" s="116">
        <f>M177/J177</f>
        <v>0.86471634071440184</v>
      </c>
      <c r="AC177" s="314"/>
    </row>
    <row r="178" spans="1:29" ht="15.75" customHeight="1">
      <c r="A178" s="303"/>
      <c r="B178" s="106" t="s">
        <v>118</v>
      </c>
      <c r="C178" s="298" t="s">
        <v>157</v>
      </c>
      <c r="D178" s="299"/>
      <c r="E178" s="107">
        <v>14.03</v>
      </c>
      <c r="F178" s="108">
        <v>6505</v>
      </c>
      <c r="G178" s="109">
        <f t="shared" si="46"/>
        <v>91265.15</v>
      </c>
      <c r="H178" s="26"/>
      <c r="I178" s="110">
        <v>3</v>
      </c>
      <c r="J178" s="111">
        <v>3000</v>
      </c>
      <c r="K178" s="112">
        <f t="shared" si="42"/>
        <v>1000</v>
      </c>
      <c r="L178" s="113">
        <v>3</v>
      </c>
      <c r="M178" s="111">
        <f>F178/V178*60</f>
        <v>2680.3250543664844</v>
      </c>
      <c r="N178" s="112">
        <f>M178/L178</f>
        <v>893.44168478882818</v>
      </c>
      <c r="O178" s="114">
        <f>L178-I178</f>
        <v>0</v>
      </c>
      <c r="P178" s="115">
        <f>N178-K178</f>
        <v>-106.55831521117182</v>
      </c>
      <c r="Q178" s="116">
        <f>N178/K178</f>
        <v>0.89344168478882824</v>
      </c>
      <c r="R178" s="309"/>
      <c r="S178" s="47">
        <v>0.90512731481481479</v>
      </c>
      <c r="T178" s="48">
        <v>1.0062500000000001</v>
      </c>
      <c r="U178" s="117">
        <v>77.266666666666708</v>
      </c>
      <c r="V178" s="118">
        <v>145.61666666666684</v>
      </c>
      <c r="W178" s="119"/>
      <c r="X178" s="123"/>
      <c r="Y178" s="300"/>
      <c r="Z178" s="301"/>
      <c r="AA178" s="124">
        <f>M178-J178</f>
        <v>-319.67494563351556</v>
      </c>
      <c r="AB178" s="116">
        <f>M178/J178</f>
        <v>0.89344168478882813</v>
      </c>
      <c r="AC178" s="314"/>
    </row>
    <row r="179" spans="1:29" ht="15.75" customHeight="1">
      <c r="A179" s="304"/>
      <c r="B179" s="106"/>
      <c r="C179" s="298"/>
      <c r="D179" s="299"/>
      <c r="E179" s="107"/>
      <c r="F179" s="108"/>
      <c r="G179" s="109"/>
      <c r="H179" s="13"/>
      <c r="I179" s="110"/>
      <c r="J179" s="111"/>
      <c r="K179" s="112"/>
      <c r="L179" s="126"/>
      <c r="M179" s="111"/>
      <c r="N179" s="112"/>
      <c r="O179" s="114"/>
      <c r="P179" s="115"/>
      <c r="Q179" s="116"/>
      <c r="R179" s="309"/>
      <c r="S179" s="47"/>
      <c r="T179" s="48"/>
      <c r="U179" s="117"/>
      <c r="V179" s="118"/>
      <c r="W179" s="119"/>
      <c r="X179" s="123"/>
      <c r="Y179" s="300"/>
      <c r="Z179" s="301"/>
      <c r="AA179" s="124"/>
      <c r="AB179" s="116"/>
      <c r="AC179" s="314"/>
    </row>
    <row r="180" spans="1:29" ht="15.75" customHeight="1">
      <c r="A180" s="304"/>
      <c r="B180" s="106"/>
      <c r="C180" s="298"/>
      <c r="D180" s="299"/>
      <c r="E180" s="107"/>
      <c r="F180" s="108"/>
      <c r="G180" s="129"/>
      <c r="H180" s="130"/>
      <c r="I180" s="110"/>
      <c r="J180" s="111"/>
      <c r="K180" s="112"/>
      <c r="L180" s="113"/>
      <c r="M180" s="111"/>
      <c r="N180" s="112"/>
      <c r="O180" s="114"/>
      <c r="P180" s="115"/>
      <c r="Q180" s="116"/>
      <c r="R180" s="309"/>
      <c r="S180" s="47"/>
      <c r="T180" s="48"/>
      <c r="U180" s="117"/>
      <c r="V180" s="118"/>
      <c r="W180" s="119"/>
      <c r="X180" s="123"/>
      <c r="Y180" s="300"/>
      <c r="Z180" s="301"/>
      <c r="AA180" s="124"/>
      <c r="AB180" s="116"/>
      <c r="AC180" s="314"/>
    </row>
    <row r="181" spans="1:29" ht="15.75" customHeight="1">
      <c r="A181" s="304"/>
      <c r="B181" s="106"/>
      <c r="C181" s="298"/>
      <c r="D181" s="299"/>
      <c r="E181" s="107"/>
      <c r="F181" s="108"/>
      <c r="G181" s="129"/>
      <c r="H181" s="68"/>
      <c r="I181" s="110"/>
      <c r="J181" s="111"/>
      <c r="K181" s="112"/>
      <c r="L181" s="126"/>
      <c r="M181" s="111"/>
      <c r="N181" s="112"/>
      <c r="O181" s="131"/>
      <c r="P181" s="132"/>
      <c r="Q181" s="133"/>
      <c r="R181" s="309"/>
      <c r="S181" s="47"/>
      <c r="T181" s="48"/>
      <c r="U181" s="117"/>
      <c r="V181" s="118"/>
      <c r="W181" s="119"/>
      <c r="X181" s="123"/>
      <c r="Y181" s="300"/>
      <c r="Z181" s="301"/>
      <c r="AA181" s="124"/>
      <c r="AB181" s="116"/>
      <c r="AC181" s="314"/>
    </row>
    <row r="182" spans="1:29" ht="15.75" customHeight="1">
      <c r="A182" s="304"/>
      <c r="B182" s="106"/>
      <c r="C182" s="298"/>
      <c r="D182" s="299"/>
      <c r="E182" s="107"/>
      <c r="F182" s="108"/>
      <c r="G182" s="129"/>
      <c r="H182" s="68"/>
      <c r="I182" s="110"/>
      <c r="J182" s="111"/>
      <c r="K182" s="112"/>
      <c r="L182" s="126"/>
      <c r="M182" s="111"/>
      <c r="N182" s="112"/>
      <c r="O182" s="131"/>
      <c r="P182" s="132"/>
      <c r="Q182" s="133"/>
      <c r="R182" s="309"/>
      <c r="S182" s="47"/>
      <c r="T182" s="48"/>
      <c r="U182" s="117"/>
      <c r="V182" s="118"/>
      <c r="W182" s="119"/>
      <c r="X182" s="123"/>
      <c r="Y182" s="300"/>
      <c r="Z182" s="301"/>
      <c r="AA182" s="124"/>
      <c r="AB182" s="116"/>
      <c r="AC182" s="314"/>
    </row>
    <row r="183" spans="1:29" ht="15.75" customHeight="1">
      <c r="A183" s="304"/>
      <c r="B183" s="106"/>
      <c r="C183" s="298"/>
      <c r="D183" s="299"/>
      <c r="E183" s="107"/>
      <c r="F183" s="108"/>
      <c r="G183" s="129"/>
      <c r="H183" s="68"/>
      <c r="I183" s="110"/>
      <c r="J183" s="111"/>
      <c r="K183" s="112"/>
      <c r="L183" s="126"/>
      <c r="M183" s="111"/>
      <c r="N183" s="112"/>
      <c r="O183" s="131"/>
      <c r="P183" s="132"/>
      <c r="Q183" s="133"/>
      <c r="R183" s="309"/>
      <c r="S183" s="47"/>
      <c r="T183" s="48"/>
      <c r="U183" s="117"/>
      <c r="V183" s="118"/>
      <c r="W183" s="119"/>
      <c r="X183" s="123"/>
      <c r="Y183" s="300"/>
      <c r="Z183" s="301"/>
      <c r="AA183" s="124"/>
      <c r="AB183" s="116"/>
      <c r="AC183" s="314"/>
    </row>
    <row r="184" spans="1:29" ht="15.75" customHeight="1">
      <c r="A184" s="304"/>
      <c r="B184" s="106"/>
      <c r="C184" s="298"/>
      <c r="D184" s="299"/>
      <c r="E184" s="107"/>
      <c r="F184" s="108"/>
      <c r="G184" s="129"/>
      <c r="H184" s="68"/>
      <c r="I184" s="110"/>
      <c r="J184" s="111"/>
      <c r="K184" s="112"/>
      <c r="L184" s="126"/>
      <c r="M184" s="111"/>
      <c r="N184" s="112"/>
      <c r="O184" s="131"/>
      <c r="P184" s="132"/>
      <c r="Q184" s="133"/>
      <c r="R184" s="309"/>
      <c r="S184" s="47"/>
      <c r="T184" s="48"/>
      <c r="U184" s="117"/>
      <c r="V184" s="118"/>
      <c r="W184" s="119"/>
      <c r="X184" s="123"/>
      <c r="Y184" s="300"/>
      <c r="Z184" s="301"/>
      <c r="AA184" s="124"/>
      <c r="AB184" s="116"/>
      <c r="AC184" s="314"/>
    </row>
    <row r="185" spans="1:29" ht="15.75" customHeight="1">
      <c r="A185" s="304"/>
      <c r="B185" s="106"/>
      <c r="C185" s="298"/>
      <c r="D185" s="299"/>
      <c r="E185" s="107"/>
      <c r="F185" s="108"/>
      <c r="G185" s="129"/>
      <c r="H185" s="68"/>
      <c r="I185" s="110"/>
      <c r="J185" s="111"/>
      <c r="K185" s="112"/>
      <c r="L185" s="126"/>
      <c r="M185" s="111"/>
      <c r="N185" s="112"/>
      <c r="O185" s="131"/>
      <c r="P185" s="132"/>
      <c r="Q185" s="133"/>
      <c r="R185" s="309"/>
      <c r="S185" s="47"/>
      <c r="T185" s="48"/>
      <c r="U185" s="117"/>
      <c r="V185" s="118"/>
      <c r="W185" s="134"/>
      <c r="X185" s="135"/>
      <c r="Y185" s="300"/>
      <c r="Z185" s="301"/>
      <c r="AA185" s="124"/>
      <c r="AB185" s="116"/>
      <c r="AC185" s="314"/>
    </row>
    <row r="186" spans="1:29" ht="15.75" customHeight="1">
      <c r="A186" s="304"/>
      <c r="B186" s="106"/>
      <c r="C186" s="298"/>
      <c r="D186" s="299"/>
      <c r="E186" s="107"/>
      <c r="F186" s="108"/>
      <c r="G186" s="129"/>
      <c r="H186" s="68"/>
      <c r="I186" s="110"/>
      <c r="J186" s="111"/>
      <c r="K186" s="112"/>
      <c r="L186" s="126"/>
      <c r="M186" s="111"/>
      <c r="N186" s="112"/>
      <c r="O186" s="131"/>
      <c r="P186" s="132"/>
      <c r="Q186" s="133"/>
      <c r="R186" s="309"/>
      <c r="S186" s="47"/>
      <c r="T186" s="48"/>
      <c r="U186" s="117"/>
      <c r="V186" s="118"/>
      <c r="W186" s="134"/>
      <c r="X186" s="135"/>
      <c r="Y186" s="300"/>
      <c r="Z186" s="301"/>
      <c r="AA186" s="124"/>
      <c r="AB186" s="116"/>
      <c r="AC186" s="314"/>
    </row>
    <row r="187" spans="1:29" ht="15.75" customHeight="1">
      <c r="A187" s="304"/>
      <c r="B187" s="106"/>
      <c r="C187" s="298"/>
      <c r="D187" s="299"/>
      <c r="E187" s="107"/>
      <c r="F187" s="108"/>
      <c r="G187" s="129"/>
      <c r="H187" s="68"/>
      <c r="I187" s="110"/>
      <c r="J187" s="111"/>
      <c r="K187" s="112"/>
      <c r="L187" s="126"/>
      <c r="M187" s="111"/>
      <c r="N187" s="112"/>
      <c r="O187" s="131"/>
      <c r="P187" s="132"/>
      <c r="Q187" s="133"/>
      <c r="R187" s="309"/>
      <c r="S187" s="47"/>
      <c r="T187" s="48"/>
      <c r="U187" s="117"/>
      <c r="V187" s="118"/>
      <c r="W187" s="134"/>
      <c r="X187" s="135"/>
      <c r="Y187" s="300"/>
      <c r="Z187" s="301"/>
      <c r="AA187" s="124"/>
      <c r="AB187" s="116"/>
      <c r="AC187" s="314"/>
    </row>
    <row r="188" spans="1:29" ht="15.75" customHeight="1">
      <c r="A188" s="304"/>
      <c r="B188" s="106"/>
      <c r="C188" s="298"/>
      <c r="D188" s="299"/>
      <c r="E188" s="107"/>
      <c r="F188" s="108"/>
      <c r="G188" s="129"/>
      <c r="H188" s="68"/>
      <c r="I188" s="110"/>
      <c r="J188" s="111"/>
      <c r="K188" s="112"/>
      <c r="L188" s="126"/>
      <c r="M188" s="111"/>
      <c r="N188" s="112"/>
      <c r="O188" s="131"/>
      <c r="P188" s="132"/>
      <c r="Q188" s="133"/>
      <c r="R188" s="309"/>
      <c r="S188" s="47"/>
      <c r="T188" s="48"/>
      <c r="U188" s="117"/>
      <c r="V188" s="118"/>
      <c r="W188" s="134"/>
      <c r="X188" s="135"/>
      <c r="Y188" s="300"/>
      <c r="Z188" s="301"/>
      <c r="AA188" s="124"/>
      <c r="AB188" s="116"/>
      <c r="AC188" s="314"/>
    </row>
    <row r="189" spans="1:29" ht="15.75" customHeight="1">
      <c r="A189" s="304"/>
      <c r="B189" s="106"/>
      <c r="C189" s="298"/>
      <c r="D189" s="299"/>
      <c r="E189" s="107"/>
      <c r="F189" s="108"/>
      <c r="G189" s="129"/>
      <c r="H189" s="68"/>
      <c r="I189" s="110"/>
      <c r="J189" s="111"/>
      <c r="K189" s="112"/>
      <c r="L189" s="126"/>
      <c r="M189" s="111"/>
      <c r="N189" s="112"/>
      <c r="O189" s="131"/>
      <c r="P189" s="132"/>
      <c r="Q189" s="133"/>
      <c r="R189" s="309"/>
      <c r="S189" s="47"/>
      <c r="T189" s="48"/>
      <c r="U189" s="117"/>
      <c r="V189" s="118"/>
      <c r="W189" s="134"/>
      <c r="X189" s="135"/>
      <c r="Y189" s="300"/>
      <c r="Z189" s="301"/>
      <c r="AA189" s="124"/>
      <c r="AB189" s="116"/>
      <c r="AC189" s="314"/>
    </row>
    <row r="190" spans="1:29" ht="15.75" customHeight="1">
      <c r="A190" s="304"/>
      <c r="B190" s="106"/>
      <c r="C190" s="298"/>
      <c r="D190" s="299"/>
      <c r="E190" s="185"/>
      <c r="F190" s="108"/>
      <c r="G190" s="139"/>
      <c r="H190" s="68"/>
      <c r="I190" s="110"/>
      <c r="J190" s="111"/>
      <c r="K190" s="112"/>
      <c r="L190" s="126"/>
      <c r="M190" s="111"/>
      <c r="N190" s="112"/>
      <c r="O190" s="131"/>
      <c r="P190" s="132"/>
      <c r="Q190" s="133"/>
      <c r="R190" s="309"/>
      <c r="S190" s="127"/>
      <c r="T190" s="128"/>
      <c r="U190" s="140"/>
      <c r="V190" s="141"/>
      <c r="W190" s="134"/>
      <c r="X190" s="135"/>
      <c r="Y190" s="300"/>
      <c r="Z190" s="301"/>
      <c r="AA190" s="180"/>
      <c r="AB190" s="133"/>
      <c r="AC190" s="314"/>
    </row>
    <row r="191" spans="1:29" ht="15.75" customHeight="1" thickBot="1">
      <c r="A191" s="305"/>
      <c r="B191" s="144" t="s">
        <v>124</v>
      </c>
      <c r="C191" s="295"/>
      <c r="D191" s="295"/>
      <c r="E191" s="145"/>
      <c r="F191" s="105"/>
      <c r="G191" s="146"/>
      <c r="H191" s="75"/>
      <c r="I191" s="147">
        <f t="shared" ref="I191:J191" si="47">AVERAGE(I175:I190)</f>
        <v>3.25</v>
      </c>
      <c r="J191" s="148">
        <f t="shared" si="47"/>
        <v>3150</v>
      </c>
      <c r="K191" s="149">
        <f t="shared" ref="K191" si="48">J191/I191</f>
        <v>969.23076923076928</v>
      </c>
      <c r="L191" s="147">
        <f t="shared" ref="L191:M191" si="49">AVERAGE(L175:L190)</f>
        <v>3.25</v>
      </c>
      <c r="M191" s="148">
        <f t="shared" si="49"/>
        <v>2787.3643737406237</v>
      </c>
      <c r="N191" s="149">
        <f t="shared" ref="N191:N197" si="50">M191/L191</f>
        <v>857.65057653557653</v>
      </c>
      <c r="O191" s="150">
        <f t="shared" ref="O191:O197" si="51">L191-I191</f>
        <v>0</v>
      </c>
      <c r="P191" s="151">
        <f t="shared" ref="P191:P197" si="52">N191-K191</f>
        <v>-111.58019269519275</v>
      </c>
      <c r="Q191" s="152">
        <f t="shared" ref="Q191:Q197" si="53">N191/K191</f>
        <v>0.8848775789652773</v>
      </c>
      <c r="R191" s="310"/>
      <c r="S191" s="153">
        <f>S175</f>
        <v>0.7083680555555556</v>
      </c>
      <c r="T191" s="154">
        <f>INDEX(T175:T190,COUNTA(T175:T190))</f>
        <v>1.0062500000000001</v>
      </c>
      <c r="U191" s="155"/>
      <c r="V191" s="181"/>
      <c r="W191" s="105"/>
      <c r="X191" s="75"/>
      <c r="Y191" s="296"/>
      <c r="Z191" s="297"/>
      <c r="AA191" s="183">
        <f t="shared" ref="AA191:AA197" si="54">M191-J191</f>
        <v>-362.63562625937629</v>
      </c>
      <c r="AB191" s="152">
        <f t="shared" ref="AB191:AB197" si="55">M191/J191</f>
        <v>0.88487757896527741</v>
      </c>
      <c r="AC191" s="315"/>
    </row>
    <row r="192" spans="1:29" ht="15.75" customHeight="1">
      <c r="A192" s="316" t="s">
        <v>160</v>
      </c>
      <c r="B192" s="120" t="s">
        <v>118</v>
      </c>
      <c r="C192" s="306" t="s">
        <v>164</v>
      </c>
      <c r="D192" s="307"/>
      <c r="E192" s="162">
        <v>18.18</v>
      </c>
      <c r="F192" s="103">
        <v>1487</v>
      </c>
      <c r="G192" s="163">
        <f t="shared" ref="G192:G197" si="56">E192*F192</f>
        <v>27033.66</v>
      </c>
      <c r="H192" s="164">
        <v>2</v>
      </c>
      <c r="I192" s="165">
        <v>3</v>
      </c>
      <c r="J192" s="166">
        <v>3600</v>
      </c>
      <c r="K192" s="167">
        <f>J192/I192</f>
        <v>1200</v>
      </c>
      <c r="L192" s="168">
        <v>3</v>
      </c>
      <c r="M192" s="166">
        <f t="shared" ref="M192:M197" si="57">F192/V192*60</f>
        <v>3114.1361256544501</v>
      </c>
      <c r="N192" s="167">
        <f t="shared" si="50"/>
        <v>1038.04537521815</v>
      </c>
      <c r="O192" s="169">
        <f t="shared" si="51"/>
        <v>0</v>
      </c>
      <c r="P192" s="170">
        <f t="shared" si="52"/>
        <v>-161.95462478185004</v>
      </c>
      <c r="Q192" s="171">
        <f t="shared" si="53"/>
        <v>0.86503781268179158</v>
      </c>
      <c r="R192" s="308">
        <f>Q208</f>
        <v>0.87101871227801775</v>
      </c>
      <c r="S192" s="172">
        <v>0.70857638888888885</v>
      </c>
      <c r="T192" s="173">
        <v>0.72847222222222219</v>
      </c>
      <c r="U192" s="174"/>
      <c r="V192" s="175">
        <v>28.650000000000002</v>
      </c>
      <c r="W192" s="173"/>
      <c r="X192" s="184"/>
      <c r="Y192" s="311"/>
      <c r="Z192" s="312"/>
      <c r="AA192" s="186">
        <f t="shared" si="54"/>
        <v>-485.8638743455499</v>
      </c>
      <c r="AB192" s="171">
        <f t="shared" si="55"/>
        <v>0.8650378126817917</v>
      </c>
      <c r="AC192" s="313">
        <f>AB208</f>
        <v>0.87101871227801775</v>
      </c>
    </row>
    <row r="193" spans="1:29" ht="15.75" customHeight="1">
      <c r="A193" s="317"/>
      <c r="B193" s="106" t="s">
        <v>118</v>
      </c>
      <c r="C193" s="298" t="s">
        <v>161</v>
      </c>
      <c r="D193" s="299"/>
      <c r="E193" s="107">
        <v>18.18</v>
      </c>
      <c r="F193" s="108">
        <v>1554</v>
      </c>
      <c r="G193" s="109">
        <f t="shared" si="56"/>
        <v>28251.72</v>
      </c>
      <c r="H193" s="26"/>
      <c r="I193" s="110">
        <v>3</v>
      </c>
      <c r="J193" s="111">
        <v>3600</v>
      </c>
      <c r="K193" s="112">
        <f t="shared" si="42"/>
        <v>1200</v>
      </c>
      <c r="L193" s="113">
        <v>3</v>
      </c>
      <c r="M193" s="111">
        <f t="shared" si="57"/>
        <v>3113.1886477462558</v>
      </c>
      <c r="N193" s="112">
        <f t="shared" si="50"/>
        <v>1037.7295492487519</v>
      </c>
      <c r="O193" s="114">
        <f t="shared" si="51"/>
        <v>0</v>
      </c>
      <c r="P193" s="115">
        <f t="shared" si="52"/>
        <v>-162.27045075124806</v>
      </c>
      <c r="Q193" s="116">
        <f t="shared" si="53"/>
        <v>0.86477462437395991</v>
      </c>
      <c r="R193" s="309"/>
      <c r="S193" s="47">
        <v>0.73892361111111116</v>
      </c>
      <c r="T193" s="48">
        <v>0.75972222222222219</v>
      </c>
      <c r="U193" s="117">
        <v>15.050000000000114</v>
      </c>
      <c r="V193" s="118">
        <v>29.949999999999886</v>
      </c>
      <c r="W193" s="119"/>
      <c r="X193" s="13"/>
      <c r="Y193" s="300"/>
      <c r="Z193" s="301"/>
      <c r="AA193" s="187">
        <f t="shared" si="54"/>
        <v>-486.81135225374419</v>
      </c>
      <c r="AB193" s="116">
        <f t="shared" si="55"/>
        <v>0.86477462437395991</v>
      </c>
      <c r="AC193" s="314"/>
    </row>
    <row r="194" spans="1:29" ht="15.75" customHeight="1">
      <c r="A194" s="317"/>
      <c r="B194" s="106" t="s">
        <v>118</v>
      </c>
      <c r="C194" s="298" t="s">
        <v>162</v>
      </c>
      <c r="D194" s="299"/>
      <c r="E194" s="107">
        <v>24.82</v>
      </c>
      <c r="F194" s="108">
        <v>2800</v>
      </c>
      <c r="G194" s="109">
        <f t="shared" si="56"/>
        <v>69496</v>
      </c>
      <c r="H194" s="26"/>
      <c r="I194" s="110">
        <v>4</v>
      </c>
      <c r="J194" s="111">
        <v>3300</v>
      </c>
      <c r="K194" s="112">
        <f t="shared" si="42"/>
        <v>825</v>
      </c>
      <c r="L194" s="113">
        <v>4</v>
      </c>
      <c r="M194" s="111">
        <f t="shared" si="57"/>
        <v>2920.0463499420657</v>
      </c>
      <c r="N194" s="112">
        <f t="shared" si="50"/>
        <v>730.01158748551643</v>
      </c>
      <c r="O194" s="114">
        <f t="shared" si="51"/>
        <v>0</v>
      </c>
      <c r="P194" s="115">
        <f t="shared" si="52"/>
        <v>-94.988412514483571</v>
      </c>
      <c r="Q194" s="116">
        <f t="shared" si="53"/>
        <v>0.88486253028547446</v>
      </c>
      <c r="R194" s="309"/>
      <c r="S194" s="47">
        <v>0.77046296296296302</v>
      </c>
      <c r="T194" s="48">
        <v>0.81041666666666667</v>
      </c>
      <c r="U194" s="117">
        <v>15.466666666666793</v>
      </c>
      <c r="V194" s="118">
        <v>57.533333333333267</v>
      </c>
      <c r="W194" s="119"/>
      <c r="X194" s="13"/>
      <c r="Y194" s="300"/>
      <c r="Z194" s="301"/>
      <c r="AA194" s="187">
        <f t="shared" si="54"/>
        <v>-379.95365005793428</v>
      </c>
      <c r="AB194" s="116">
        <f t="shared" si="55"/>
        <v>0.88486253028547446</v>
      </c>
      <c r="AC194" s="314"/>
    </row>
    <row r="195" spans="1:29" ht="15.75" customHeight="1">
      <c r="A195" s="317"/>
      <c r="B195" s="106" t="s">
        <v>118</v>
      </c>
      <c r="C195" s="298" t="s">
        <v>163</v>
      </c>
      <c r="D195" s="299"/>
      <c r="E195" s="107">
        <v>25.03</v>
      </c>
      <c r="F195" s="108">
        <v>2355</v>
      </c>
      <c r="G195" s="109">
        <f t="shared" si="56"/>
        <v>58945.65</v>
      </c>
      <c r="H195" s="26"/>
      <c r="I195" s="110">
        <v>4</v>
      </c>
      <c r="J195" s="111">
        <v>3300</v>
      </c>
      <c r="K195" s="112">
        <f t="shared" si="42"/>
        <v>825</v>
      </c>
      <c r="L195" s="113">
        <v>4</v>
      </c>
      <c r="M195" s="111">
        <f t="shared" si="57"/>
        <v>2917.4122505161668</v>
      </c>
      <c r="N195" s="112">
        <f t="shared" si="50"/>
        <v>729.35306262904169</v>
      </c>
      <c r="O195" s="114">
        <f t="shared" si="51"/>
        <v>0</v>
      </c>
      <c r="P195" s="115">
        <f t="shared" si="52"/>
        <v>-95.646937370958312</v>
      </c>
      <c r="Q195" s="116">
        <f t="shared" si="53"/>
        <v>0.8840643183382324</v>
      </c>
      <c r="R195" s="309"/>
      <c r="S195" s="47">
        <v>0.8208333333333333</v>
      </c>
      <c r="T195" s="48">
        <v>0.85446759259259264</v>
      </c>
      <c r="U195" s="117">
        <v>14.999999999999947</v>
      </c>
      <c r="V195" s="118">
        <v>48.433333333333444</v>
      </c>
      <c r="W195" s="119">
        <v>0.85446759259259264</v>
      </c>
      <c r="X195" s="123">
        <v>0.90694444444444444</v>
      </c>
      <c r="Y195" s="300"/>
      <c r="Z195" s="301"/>
      <c r="AA195" s="187">
        <f t="shared" si="54"/>
        <v>-382.58774948383325</v>
      </c>
      <c r="AB195" s="116">
        <f t="shared" si="55"/>
        <v>0.8840643183382324</v>
      </c>
      <c r="AC195" s="314"/>
    </row>
    <row r="196" spans="1:29" ht="15.75" customHeight="1">
      <c r="A196" s="317"/>
      <c r="B196" s="106" t="s">
        <v>118</v>
      </c>
      <c r="C196" s="298" t="s">
        <v>164</v>
      </c>
      <c r="D196" s="299"/>
      <c r="E196" s="107">
        <v>18.18</v>
      </c>
      <c r="F196" s="108">
        <v>2255</v>
      </c>
      <c r="G196" s="109">
        <f t="shared" si="56"/>
        <v>40995.9</v>
      </c>
      <c r="H196" s="13"/>
      <c r="I196" s="110">
        <v>3</v>
      </c>
      <c r="J196" s="111">
        <v>3600</v>
      </c>
      <c r="K196" s="112">
        <f t="shared" si="42"/>
        <v>1200</v>
      </c>
      <c r="L196" s="126">
        <v>3</v>
      </c>
      <c r="M196" s="111">
        <f t="shared" si="57"/>
        <v>3113.9240506329061</v>
      </c>
      <c r="N196" s="112">
        <f t="shared" si="50"/>
        <v>1037.974683544302</v>
      </c>
      <c r="O196" s="114">
        <f t="shared" si="51"/>
        <v>0</v>
      </c>
      <c r="P196" s="115">
        <f t="shared" si="52"/>
        <v>-162.02531645569798</v>
      </c>
      <c r="Q196" s="116">
        <f t="shared" si="53"/>
        <v>0.86497890295358504</v>
      </c>
      <c r="R196" s="309"/>
      <c r="S196" s="47">
        <v>0.90694444444444444</v>
      </c>
      <c r="T196" s="48">
        <v>0.93711805555555561</v>
      </c>
      <c r="U196" s="117">
        <v>75.566666666666592</v>
      </c>
      <c r="V196" s="118">
        <v>43.450000000000074</v>
      </c>
      <c r="W196" s="119"/>
      <c r="X196" s="123"/>
      <c r="Y196" s="300"/>
      <c r="Z196" s="301"/>
      <c r="AA196" s="187">
        <f t="shared" si="54"/>
        <v>-486.07594936709393</v>
      </c>
      <c r="AB196" s="116">
        <f t="shared" si="55"/>
        <v>0.86497890295358504</v>
      </c>
      <c r="AC196" s="314"/>
    </row>
    <row r="197" spans="1:29" ht="15.75" customHeight="1">
      <c r="A197" s="317"/>
      <c r="B197" s="106" t="s">
        <v>118</v>
      </c>
      <c r="C197" s="298" t="s">
        <v>159</v>
      </c>
      <c r="D197" s="299"/>
      <c r="E197" s="107">
        <v>14.28</v>
      </c>
      <c r="F197" s="108">
        <v>4369</v>
      </c>
      <c r="G197" s="129">
        <f t="shared" si="56"/>
        <v>62389.32</v>
      </c>
      <c r="H197" s="130"/>
      <c r="I197" s="110">
        <v>3</v>
      </c>
      <c r="J197" s="111">
        <v>3600</v>
      </c>
      <c r="K197" s="112">
        <f t="shared" si="42"/>
        <v>1200</v>
      </c>
      <c r="L197" s="113">
        <v>3</v>
      </c>
      <c r="M197" s="111">
        <f t="shared" si="57"/>
        <v>3112.6855333465269</v>
      </c>
      <c r="N197" s="112">
        <f t="shared" si="50"/>
        <v>1037.5618444488423</v>
      </c>
      <c r="O197" s="114">
        <f t="shared" si="51"/>
        <v>0</v>
      </c>
      <c r="P197" s="115">
        <f t="shared" si="52"/>
        <v>-162.43815555115771</v>
      </c>
      <c r="Q197" s="116">
        <f t="shared" si="53"/>
        <v>0.86463487037403519</v>
      </c>
      <c r="R197" s="309"/>
      <c r="S197" s="47">
        <v>0.94722222222222219</v>
      </c>
      <c r="T197" s="48">
        <v>1.0057060185185185</v>
      </c>
      <c r="U197" s="117">
        <v>14.549999999999876</v>
      </c>
      <c r="V197" s="118">
        <v>84.216666666666669</v>
      </c>
      <c r="W197" s="119"/>
      <c r="X197" s="50"/>
      <c r="Y197" s="300"/>
      <c r="Z197" s="301"/>
      <c r="AA197" s="187">
        <f t="shared" si="54"/>
        <v>-487.31446665347312</v>
      </c>
      <c r="AB197" s="116">
        <f t="shared" si="55"/>
        <v>0.86463487037403519</v>
      </c>
      <c r="AC197" s="314"/>
    </row>
    <row r="198" spans="1:29" ht="15.75" customHeight="1">
      <c r="A198" s="317"/>
      <c r="B198" s="106"/>
      <c r="C198" s="298"/>
      <c r="D198" s="299"/>
      <c r="E198" s="107"/>
      <c r="F198" s="108"/>
      <c r="G198" s="129"/>
      <c r="H198" s="68"/>
      <c r="I198" s="110"/>
      <c r="J198" s="111"/>
      <c r="K198" s="112"/>
      <c r="L198" s="126"/>
      <c r="M198" s="111"/>
      <c r="N198" s="112"/>
      <c r="O198" s="131"/>
      <c r="P198" s="132"/>
      <c r="Q198" s="133"/>
      <c r="R198" s="309"/>
      <c r="S198" s="47"/>
      <c r="T198" s="48"/>
      <c r="U198" s="117"/>
      <c r="V198" s="118"/>
      <c r="W198" s="119"/>
      <c r="X198" s="123"/>
      <c r="Y198" s="300"/>
      <c r="Z198" s="301"/>
      <c r="AA198" s="187"/>
      <c r="AB198" s="116"/>
      <c r="AC198" s="314"/>
    </row>
    <row r="199" spans="1:29" ht="15.75" customHeight="1">
      <c r="A199" s="317"/>
      <c r="B199" s="106"/>
      <c r="C199" s="298"/>
      <c r="D199" s="299"/>
      <c r="E199" s="107"/>
      <c r="F199" s="108"/>
      <c r="G199" s="129"/>
      <c r="H199" s="68"/>
      <c r="I199" s="110"/>
      <c r="J199" s="111"/>
      <c r="K199" s="112"/>
      <c r="L199" s="126"/>
      <c r="M199" s="111"/>
      <c r="N199" s="112"/>
      <c r="O199" s="131"/>
      <c r="P199" s="132"/>
      <c r="Q199" s="133"/>
      <c r="R199" s="309"/>
      <c r="S199" s="47"/>
      <c r="T199" s="48"/>
      <c r="U199" s="117"/>
      <c r="V199" s="118"/>
      <c r="W199" s="119"/>
      <c r="X199" s="123"/>
      <c r="Y199" s="300"/>
      <c r="Z199" s="301"/>
      <c r="AA199" s="187"/>
      <c r="AB199" s="116"/>
      <c r="AC199" s="314"/>
    </row>
    <row r="200" spans="1:29" ht="15.75" customHeight="1">
      <c r="A200" s="317"/>
      <c r="B200" s="106"/>
      <c r="C200" s="298"/>
      <c r="D200" s="299"/>
      <c r="E200" s="107"/>
      <c r="F200" s="108"/>
      <c r="G200" s="129"/>
      <c r="H200" s="68"/>
      <c r="I200" s="110"/>
      <c r="J200" s="111"/>
      <c r="K200" s="112"/>
      <c r="L200" s="126"/>
      <c r="M200" s="111"/>
      <c r="N200" s="112"/>
      <c r="O200" s="131"/>
      <c r="P200" s="132"/>
      <c r="Q200" s="133"/>
      <c r="R200" s="309"/>
      <c r="S200" s="47"/>
      <c r="T200" s="48"/>
      <c r="U200" s="117"/>
      <c r="V200" s="118"/>
      <c r="W200" s="134"/>
      <c r="X200" s="135"/>
      <c r="Y200" s="300"/>
      <c r="Z200" s="301"/>
      <c r="AA200" s="187"/>
      <c r="AB200" s="116"/>
      <c r="AC200" s="314"/>
    </row>
    <row r="201" spans="1:29" ht="15.75" customHeight="1">
      <c r="A201" s="317"/>
      <c r="B201" s="106"/>
      <c r="C201" s="298"/>
      <c r="D201" s="299"/>
      <c r="E201" s="107"/>
      <c r="F201" s="108"/>
      <c r="G201" s="129"/>
      <c r="H201" s="68"/>
      <c r="I201" s="110"/>
      <c r="J201" s="111"/>
      <c r="K201" s="112"/>
      <c r="L201" s="126"/>
      <c r="M201" s="111"/>
      <c r="N201" s="112"/>
      <c r="O201" s="131"/>
      <c r="P201" s="132"/>
      <c r="Q201" s="133"/>
      <c r="R201" s="309"/>
      <c r="S201" s="47"/>
      <c r="T201" s="48"/>
      <c r="U201" s="117"/>
      <c r="V201" s="118"/>
      <c r="W201" s="134"/>
      <c r="X201" s="135"/>
      <c r="Y201" s="300"/>
      <c r="Z201" s="301"/>
      <c r="AA201" s="187"/>
      <c r="AB201" s="116"/>
      <c r="AC201" s="314"/>
    </row>
    <row r="202" spans="1:29" ht="15.75" customHeight="1">
      <c r="A202" s="317"/>
      <c r="B202" s="106"/>
      <c r="C202" s="298"/>
      <c r="D202" s="299"/>
      <c r="E202" s="107"/>
      <c r="F202" s="108"/>
      <c r="G202" s="129"/>
      <c r="H202" s="68"/>
      <c r="I202" s="110"/>
      <c r="J202" s="111"/>
      <c r="K202" s="112"/>
      <c r="L202" s="126"/>
      <c r="M202" s="111"/>
      <c r="N202" s="112"/>
      <c r="O202" s="131"/>
      <c r="P202" s="132"/>
      <c r="Q202" s="133"/>
      <c r="R202" s="309"/>
      <c r="S202" s="47"/>
      <c r="T202" s="48"/>
      <c r="U202" s="117"/>
      <c r="V202" s="118"/>
      <c r="W202" s="134"/>
      <c r="X202" s="135"/>
      <c r="Y202" s="300"/>
      <c r="Z202" s="301"/>
      <c r="AA202" s="187"/>
      <c r="AB202" s="116"/>
      <c r="AC202" s="314"/>
    </row>
    <row r="203" spans="1:29" ht="15.75" customHeight="1">
      <c r="A203" s="317"/>
      <c r="B203" s="106"/>
      <c r="C203" s="298"/>
      <c r="D203" s="299"/>
      <c r="E203" s="107"/>
      <c r="F203" s="108"/>
      <c r="G203" s="129"/>
      <c r="H203" s="68"/>
      <c r="I203" s="110"/>
      <c r="J203" s="111"/>
      <c r="K203" s="112"/>
      <c r="L203" s="126"/>
      <c r="M203" s="111"/>
      <c r="N203" s="112"/>
      <c r="O203" s="131"/>
      <c r="P203" s="132"/>
      <c r="Q203" s="133"/>
      <c r="R203" s="309"/>
      <c r="S203" s="47"/>
      <c r="T203" s="48"/>
      <c r="U203" s="117"/>
      <c r="V203" s="118"/>
      <c r="W203" s="134"/>
      <c r="X203" s="135"/>
      <c r="Y203" s="300"/>
      <c r="Z203" s="301"/>
      <c r="AA203" s="187"/>
      <c r="AB203" s="116"/>
      <c r="AC203" s="314"/>
    </row>
    <row r="204" spans="1:29" ht="15.75" customHeight="1">
      <c r="A204" s="317"/>
      <c r="B204" s="106"/>
      <c r="C204" s="298"/>
      <c r="D204" s="299"/>
      <c r="E204" s="107"/>
      <c r="F204" s="108"/>
      <c r="G204" s="129"/>
      <c r="H204" s="68"/>
      <c r="I204" s="110"/>
      <c r="J204" s="111"/>
      <c r="K204" s="112"/>
      <c r="L204" s="126"/>
      <c r="M204" s="111"/>
      <c r="N204" s="112"/>
      <c r="O204" s="131"/>
      <c r="P204" s="132"/>
      <c r="Q204" s="133"/>
      <c r="R204" s="309"/>
      <c r="S204" s="47"/>
      <c r="T204" s="48"/>
      <c r="U204" s="117"/>
      <c r="V204" s="118"/>
      <c r="W204" s="134"/>
      <c r="X204" s="135"/>
      <c r="Y204" s="300"/>
      <c r="Z204" s="301"/>
      <c r="AA204" s="187"/>
      <c r="AB204" s="116"/>
      <c r="AC204" s="314"/>
    </row>
    <row r="205" spans="1:29" ht="15.75" customHeight="1">
      <c r="A205" s="317"/>
      <c r="B205" s="106"/>
      <c r="C205" s="298"/>
      <c r="D205" s="299"/>
      <c r="E205" s="107"/>
      <c r="F205" s="108"/>
      <c r="G205" s="129"/>
      <c r="H205" s="68"/>
      <c r="I205" s="110"/>
      <c r="J205" s="111"/>
      <c r="K205" s="112"/>
      <c r="L205" s="126"/>
      <c r="M205" s="111"/>
      <c r="N205" s="112"/>
      <c r="O205" s="131"/>
      <c r="P205" s="132"/>
      <c r="Q205" s="133"/>
      <c r="R205" s="309"/>
      <c r="S205" s="47"/>
      <c r="T205" s="48"/>
      <c r="U205" s="117"/>
      <c r="V205" s="118"/>
      <c r="W205" s="119"/>
      <c r="X205" s="123"/>
      <c r="Y205" s="300"/>
      <c r="Z205" s="301"/>
      <c r="AA205" s="187"/>
      <c r="AB205" s="116"/>
      <c r="AC205" s="314"/>
    </row>
    <row r="206" spans="1:29" ht="15.75" customHeight="1">
      <c r="A206" s="317"/>
      <c r="B206" s="106"/>
      <c r="C206" s="298"/>
      <c r="D206" s="299"/>
      <c r="E206" s="107"/>
      <c r="F206" s="108"/>
      <c r="G206" s="129"/>
      <c r="H206" s="68"/>
      <c r="I206" s="110"/>
      <c r="J206" s="111"/>
      <c r="K206" s="112"/>
      <c r="L206" s="126"/>
      <c r="M206" s="111"/>
      <c r="N206" s="112"/>
      <c r="O206" s="131"/>
      <c r="P206" s="132"/>
      <c r="Q206" s="133"/>
      <c r="R206" s="309"/>
      <c r="S206" s="47"/>
      <c r="T206" s="48"/>
      <c r="U206" s="117"/>
      <c r="V206" s="118"/>
      <c r="W206" s="134"/>
      <c r="X206" s="135"/>
      <c r="Y206" s="300"/>
      <c r="Z206" s="301"/>
      <c r="AA206" s="187"/>
      <c r="AB206" s="116"/>
      <c r="AC206" s="314"/>
    </row>
    <row r="207" spans="1:29" ht="15.75" customHeight="1">
      <c r="A207" s="317"/>
      <c r="B207" s="106"/>
      <c r="C207" s="298"/>
      <c r="D207" s="299"/>
      <c r="E207" s="185"/>
      <c r="F207" s="108"/>
      <c r="G207" s="139"/>
      <c r="H207" s="68"/>
      <c r="I207" s="110"/>
      <c r="J207" s="111"/>
      <c r="K207" s="112"/>
      <c r="L207" s="126"/>
      <c r="M207" s="111"/>
      <c r="N207" s="112"/>
      <c r="O207" s="131"/>
      <c r="P207" s="132"/>
      <c r="Q207" s="133"/>
      <c r="R207" s="309"/>
      <c r="S207" s="127"/>
      <c r="T207" s="128"/>
      <c r="U207" s="140"/>
      <c r="V207" s="141"/>
      <c r="W207" s="134"/>
      <c r="X207" s="135"/>
      <c r="Y207" s="300"/>
      <c r="Z207" s="301"/>
      <c r="AA207" s="188"/>
      <c r="AB207" s="133"/>
      <c r="AC207" s="314"/>
    </row>
    <row r="208" spans="1:29" ht="15.75" customHeight="1" thickBot="1">
      <c r="A208" s="318"/>
      <c r="B208" s="144" t="s">
        <v>124</v>
      </c>
      <c r="C208" s="295"/>
      <c r="D208" s="295"/>
      <c r="E208" s="145"/>
      <c r="F208" s="182"/>
      <c r="G208" s="146"/>
      <c r="H208" s="75"/>
      <c r="I208" s="147">
        <f t="shared" ref="I208:J208" si="58">AVERAGE(I192:I207)</f>
        <v>3.3333333333333335</v>
      </c>
      <c r="J208" s="148">
        <f t="shared" si="58"/>
        <v>3500</v>
      </c>
      <c r="K208" s="149">
        <f t="shared" ref="K208" si="59">J208/I208</f>
        <v>1050</v>
      </c>
      <c r="L208" s="147">
        <f t="shared" ref="L208:M208" si="60">AVERAGE(L192:L207)</f>
        <v>3.3333333333333335</v>
      </c>
      <c r="M208" s="148">
        <f t="shared" si="60"/>
        <v>3048.5654929730622</v>
      </c>
      <c r="N208" s="149">
        <f>M208/L208</f>
        <v>914.56964789191863</v>
      </c>
      <c r="O208" s="150">
        <f>L208-I208</f>
        <v>0</v>
      </c>
      <c r="P208" s="151">
        <f>N208-K208</f>
        <v>-135.43035210808137</v>
      </c>
      <c r="Q208" s="152">
        <f>N208/K208</f>
        <v>0.87101871227801775</v>
      </c>
      <c r="R208" s="310"/>
      <c r="S208" s="153">
        <f>S192</f>
        <v>0.70857638888888885</v>
      </c>
      <c r="T208" s="154">
        <f>INDEX(T192:T207,COUNTA(T192:T207))</f>
        <v>1.0057060185185185</v>
      </c>
      <c r="U208" s="155"/>
      <c r="V208" s="181"/>
      <c r="W208" s="182"/>
      <c r="X208" s="149"/>
      <c r="Y208" s="296"/>
      <c r="Z208" s="297"/>
      <c r="AA208" s="189">
        <f>M208-J208</f>
        <v>-451.43450702693781</v>
      </c>
      <c r="AB208" s="152">
        <f>M208/J208</f>
        <v>0.87101871227801775</v>
      </c>
      <c r="AC208" s="315"/>
    </row>
    <row r="210" spans="25:26">
      <c r="Y210" s="294" t="s">
        <v>165</v>
      </c>
      <c r="Z210" s="294"/>
    </row>
    <row r="211" spans="25:26">
      <c r="Y211" s="294" t="s">
        <v>166</v>
      </c>
      <c r="Z211" s="294"/>
    </row>
    <row r="212" spans="25:26">
      <c r="Y212" s="294" t="s">
        <v>167</v>
      </c>
      <c r="Z212" s="294"/>
    </row>
    <row r="213" spans="25:26">
      <c r="Y213" s="294" t="s">
        <v>168</v>
      </c>
      <c r="Z213" s="294"/>
    </row>
    <row r="214" spans="25:26">
      <c r="Y214" s="294" t="s">
        <v>169</v>
      </c>
      <c r="Z214" s="294"/>
    </row>
    <row r="215" spans="25:26">
      <c r="Y215" s="294" t="s">
        <v>170</v>
      </c>
      <c r="Z215" s="294"/>
    </row>
    <row r="216" spans="25:26">
      <c r="Y216" s="294" t="s">
        <v>171</v>
      </c>
      <c r="Z216" s="294"/>
    </row>
    <row r="217" spans="25:26">
      <c r="Y217" s="294" t="s">
        <v>172</v>
      </c>
      <c r="Z217" s="294"/>
    </row>
    <row r="218" spans="25:26">
      <c r="Y218" s="294" t="s">
        <v>173</v>
      </c>
      <c r="Z218" s="294"/>
    </row>
    <row r="219" spans="25:26">
      <c r="Y219" s="294" t="s">
        <v>174</v>
      </c>
      <c r="Z219" s="294"/>
    </row>
    <row r="220" spans="25:26">
      <c r="Y220" s="294" t="s">
        <v>175</v>
      </c>
      <c r="Z220" s="294"/>
    </row>
    <row r="221" spans="25:26">
      <c r="Y221" s="294" t="s">
        <v>176</v>
      </c>
      <c r="Z221" s="294"/>
    </row>
    <row r="222" spans="25:26">
      <c r="Y222" s="294" t="s">
        <v>177</v>
      </c>
      <c r="Z222" s="294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5" type="noConversion"/>
  <conditionalFormatting sqref="O5:O208">
    <cfRule type="cellIs" dxfId="350" priority="1" operator="greaterThan">
      <formula>0</formula>
    </cfRule>
  </conditionalFormatting>
  <conditionalFormatting sqref="P5:P208 AA5:AA208">
    <cfRule type="cellIs" dxfId="349" priority="4" operator="lessThan">
      <formula>0</formula>
    </cfRule>
  </conditionalFormatting>
  <conditionalFormatting sqref="Q5:Q208 AB5:AB208">
    <cfRule type="cellIs" dxfId="348" priority="2" operator="greaterThan">
      <formula>1</formula>
    </cfRule>
    <cfRule type="cellIs" dxfId="347" priority="3" operator="lessThan">
      <formula>0.8</formula>
    </cfRule>
  </conditionalFormatting>
  <conditionalFormatting sqref="AC5:AC23 R5:R208 AC124:AC129">
    <cfRule type="cellIs" dxfId="346" priority="5" operator="lessThan">
      <formula>0.8</formula>
    </cfRule>
  </conditionalFormatting>
  <conditionalFormatting sqref="AC29:AC37">
    <cfRule type="cellIs" dxfId="345" priority="15" operator="lessThan">
      <formula>0.8</formula>
    </cfRule>
  </conditionalFormatting>
  <conditionalFormatting sqref="AC39:AC44">
    <cfRule type="cellIs" dxfId="344" priority="14" operator="lessThan">
      <formula>0.8</formula>
    </cfRule>
  </conditionalFormatting>
  <conditionalFormatting sqref="AC56:AC61">
    <cfRule type="cellIs" dxfId="343" priority="8" operator="lessThan">
      <formula>0.8</formula>
    </cfRule>
  </conditionalFormatting>
  <conditionalFormatting sqref="AC73">
    <cfRule type="cellIs" dxfId="342" priority="13" operator="lessThan">
      <formula>0.8</formula>
    </cfRule>
  </conditionalFormatting>
  <conditionalFormatting sqref="AC90">
    <cfRule type="cellIs" dxfId="341" priority="7" operator="lessThan">
      <formula>0.8</formula>
    </cfRule>
  </conditionalFormatting>
  <conditionalFormatting sqref="AC107:AC112">
    <cfRule type="cellIs" dxfId="340" priority="6" operator="lessThan">
      <formula>0.8</formula>
    </cfRule>
  </conditionalFormatting>
  <conditionalFormatting sqref="AC141">
    <cfRule type="cellIs" dxfId="339" priority="12" operator="lessThan">
      <formula>0.8</formula>
    </cfRule>
  </conditionalFormatting>
  <conditionalFormatting sqref="AC158">
    <cfRule type="cellIs" dxfId="338" priority="11" operator="lessThan">
      <formula>0.8</formula>
    </cfRule>
  </conditionalFormatting>
  <conditionalFormatting sqref="AC175">
    <cfRule type="cellIs" dxfId="337" priority="10" operator="lessThan">
      <formula>0.8</formula>
    </cfRule>
  </conditionalFormatting>
  <conditionalFormatting sqref="AC192:AC197">
    <cfRule type="cellIs" dxfId="336" priority="9" operator="lessThan">
      <formula>0.8</formula>
    </cfRule>
  </conditionalFormatting>
  <dataValidations count="1">
    <dataValidation type="list" allowBlank="1" showInputMessage="1" showErrorMessage="1" sqref="Y5:Z208" xr:uid="{038F1DBE-1C55-4E2D-82D3-89925D7CCC2F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65C91-5F47-4E3B-8FD2-186144B16223}">
  <sheetPr>
    <tabColor theme="9" tint="0.59999389629810485"/>
    <pageSetUpPr fitToPage="1"/>
  </sheetPr>
  <dimension ref="A1:AK171"/>
  <sheetViews>
    <sheetView zoomScale="85" zoomScaleNormal="85" workbookViewId="0">
      <pane ySplit="4" topLeftCell="A5" activePane="bottomLeft" state="frozen"/>
      <selection pane="bottomLeft" activeCell="S26" sqref="S26"/>
      <selection activeCell="S26" sqref="S26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SUM(F5:F157)</f>
        <v>66943</v>
      </c>
      <c r="E1" s="94" t="s">
        <v>4</v>
      </c>
      <c r="F1" s="95">
        <f>SUM(G5:G157)</f>
        <v>3261847.02</v>
      </c>
      <c r="G1" s="96" t="s">
        <v>85</v>
      </c>
      <c r="H1" s="97">
        <f>L21+L38+L55+L72+L89+L106+L123+L140+L157</f>
        <v>168.58333333333331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46004</v>
      </c>
      <c r="B2" s="353"/>
      <c r="C2" s="98" t="s">
        <v>41</v>
      </c>
      <c r="D2" s="99">
        <f>AVERAGE(N21,N38,N55,N72,N89,N106,N123,N140,N157)</f>
        <v>141.95483374782199</v>
      </c>
      <c r="E2" s="99" t="s">
        <v>92</v>
      </c>
      <c r="F2" s="100">
        <f>F1/D1</f>
        <v>48.725737119639099</v>
      </c>
      <c r="G2" s="101" t="s">
        <v>93</v>
      </c>
      <c r="H2" s="102">
        <f>COUNT(H5:H157)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SUM(Y21+Y38+Y55+Y72+Y89+Y106+Y123+Y140+Y157)</f>
        <v>0</v>
      </c>
      <c r="Z2" s="195">
        <f>SUM(Z21+Z38+Z55+Z72+Z89+Z106+Z123+Z140+Z157)</f>
        <v>0</v>
      </c>
      <c r="AA2" s="398"/>
      <c r="AB2" s="399"/>
      <c r="AC2" s="196">
        <f>SUM(AC21+AC38+AC55+AC72+AC89+AC106+AC123+AC140+AC157)</f>
        <v>0</v>
      </c>
      <c r="AD2" s="197">
        <f>SUM(AD21+AD38+AD55+AD72+AD89+AD106+AD123+AD140+AD157)</f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02" t="s">
        <v>243</v>
      </c>
      <c r="B5" s="120" t="s">
        <v>195</v>
      </c>
      <c r="C5" s="400" t="s">
        <v>196</v>
      </c>
      <c r="D5" s="401"/>
      <c r="E5" s="162">
        <v>19.7</v>
      </c>
      <c r="F5" s="103">
        <v>3195</v>
      </c>
      <c r="G5" s="163">
        <f t="shared" ref="G5:G7" si="0">E5*F5</f>
        <v>62941.5</v>
      </c>
      <c r="H5" s="164"/>
      <c r="I5" s="165">
        <v>13</v>
      </c>
      <c r="J5" s="166">
        <v>1200</v>
      </c>
      <c r="K5" s="167">
        <f>J5/I5</f>
        <v>92.307692307692307</v>
      </c>
      <c r="L5" s="168">
        <v>13</v>
      </c>
      <c r="M5" s="166">
        <f>F5/V5*60</f>
        <v>1077.8746134382905</v>
      </c>
      <c r="N5" s="167">
        <f>M5/L5</f>
        <v>82.913431802945425</v>
      </c>
      <c r="O5" s="200">
        <f>L5-I5</f>
        <v>0</v>
      </c>
      <c r="P5" s="201">
        <f>N5-K5</f>
        <v>-9.3942605047468817</v>
      </c>
      <c r="Q5" s="143">
        <f>N5/K5</f>
        <v>0.89822884453190877</v>
      </c>
      <c r="R5" s="309">
        <f>Q21</f>
        <v>0.88895793347084717</v>
      </c>
      <c r="S5" s="172">
        <v>0.29177083333333331</v>
      </c>
      <c r="T5" s="173">
        <v>0.4152777777777778</v>
      </c>
      <c r="U5" s="174"/>
      <c r="V5" s="175">
        <v>177.85000000000005</v>
      </c>
      <c r="W5" s="103"/>
      <c r="X5" s="104"/>
      <c r="Y5" s="202"/>
      <c r="Z5" s="203"/>
      <c r="AA5" s="421"/>
      <c r="AB5" s="405"/>
      <c r="AC5" s="202"/>
      <c r="AD5" s="203"/>
      <c r="AE5" s="311"/>
      <c r="AF5" s="312"/>
      <c r="AG5" s="311"/>
      <c r="AH5" s="312"/>
      <c r="AI5" s="204">
        <f>M5-J5</f>
        <v>-122.12538656170955</v>
      </c>
      <c r="AJ5" s="143">
        <f>M5/J5</f>
        <v>0.89822884453190877</v>
      </c>
      <c r="AK5" s="384">
        <f>AJ21</f>
        <v>0.88895793347084717</v>
      </c>
    </row>
    <row r="6" spans="1:37" ht="15.75" customHeight="1">
      <c r="A6" s="303"/>
      <c r="B6" s="106" t="s">
        <v>188</v>
      </c>
      <c r="C6" s="402" t="s">
        <v>189</v>
      </c>
      <c r="D6" s="403"/>
      <c r="E6" s="107">
        <v>24.07</v>
      </c>
      <c r="F6" s="108">
        <v>1287</v>
      </c>
      <c r="G6" s="109">
        <f t="shared" si="0"/>
        <v>30978.09</v>
      </c>
      <c r="H6" s="26"/>
      <c r="I6" s="110">
        <v>20</v>
      </c>
      <c r="J6" s="111">
        <v>2600</v>
      </c>
      <c r="K6" s="112">
        <f t="shared" ref="K6:K7" si="1">J6/I6</f>
        <v>130</v>
      </c>
      <c r="L6" s="113">
        <v>20</v>
      </c>
      <c r="M6" s="111">
        <f>F6/V6*60</f>
        <v>2306.2220009955195</v>
      </c>
      <c r="N6" s="112">
        <f>M6/L6</f>
        <v>115.31110004977597</v>
      </c>
      <c r="O6" s="114">
        <f>L6-I6</f>
        <v>0</v>
      </c>
      <c r="P6" s="115">
        <f>N6-K6</f>
        <v>-14.688899950224027</v>
      </c>
      <c r="Q6" s="116">
        <f>N6/K6</f>
        <v>0.88700846192135363</v>
      </c>
      <c r="R6" s="309"/>
      <c r="S6" s="47">
        <v>0.46736111111111112</v>
      </c>
      <c r="T6" s="48">
        <v>0.49061342592592594</v>
      </c>
      <c r="U6" s="117">
        <v>4.9999999999999822</v>
      </c>
      <c r="V6" s="118">
        <v>33.483333333333348</v>
      </c>
      <c r="W6" s="119">
        <v>0.49061342592592594</v>
      </c>
      <c r="X6" s="123">
        <v>0.52986111111111112</v>
      </c>
      <c r="Y6" s="106"/>
      <c r="Z6" s="205"/>
      <c r="AA6" s="419"/>
      <c r="AB6" s="404"/>
      <c r="AC6" s="106"/>
      <c r="AD6" s="205"/>
      <c r="AE6" s="300"/>
      <c r="AF6" s="301"/>
      <c r="AG6" s="300"/>
      <c r="AH6" s="301"/>
      <c r="AI6" s="124">
        <f>M6-J6</f>
        <v>-293.77799900448053</v>
      </c>
      <c r="AJ6" s="116">
        <f>M6/J6</f>
        <v>0.88700846192135363</v>
      </c>
      <c r="AK6" s="380"/>
    </row>
    <row r="7" spans="1:37" ht="15.75" customHeight="1">
      <c r="A7" s="303"/>
      <c r="B7" s="106" t="s">
        <v>188</v>
      </c>
      <c r="C7" s="402" t="s">
        <v>190</v>
      </c>
      <c r="D7" s="403"/>
      <c r="E7" s="107">
        <v>29.97</v>
      </c>
      <c r="F7" s="108">
        <v>2092</v>
      </c>
      <c r="G7" s="109">
        <f t="shared" si="0"/>
        <v>62697.24</v>
      </c>
      <c r="H7" s="13"/>
      <c r="I7" s="110">
        <v>20</v>
      </c>
      <c r="J7" s="111">
        <v>2600</v>
      </c>
      <c r="K7" s="112">
        <f t="shared" si="1"/>
        <v>130</v>
      </c>
      <c r="L7" s="126">
        <v>20</v>
      </c>
      <c r="M7" s="111">
        <f>F7/V7*60</f>
        <v>2305.2341597796126</v>
      </c>
      <c r="N7" s="112">
        <f>M7/L7</f>
        <v>115.26170798898063</v>
      </c>
      <c r="O7" s="114">
        <f>L7-I7</f>
        <v>0</v>
      </c>
      <c r="P7" s="115">
        <f>N7-K7</f>
        <v>-14.738292011019368</v>
      </c>
      <c r="Q7" s="116">
        <f>N7/K7</f>
        <v>0.88662852299215866</v>
      </c>
      <c r="R7" s="309"/>
      <c r="S7" s="47">
        <v>0.52986111111111112</v>
      </c>
      <c r="T7" s="48">
        <v>0.56767361111111114</v>
      </c>
      <c r="U7" s="117">
        <v>56.516666666666652</v>
      </c>
      <c r="V7" s="118">
        <v>54.450000000000038</v>
      </c>
      <c r="W7" s="119"/>
      <c r="X7" s="123"/>
      <c r="Y7" s="106"/>
      <c r="Z7" s="205"/>
      <c r="AA7" s="419"/>
      <c r="AB7" s="404"/>
      <c r="AC7" s="106"/>
      <c r="AD7" s="205"/>
      <c r="AE7" s="300"/>
      <c r="AF7" s="301"/>
      <c r="AG7" s="300"/>
      <c r="AH7" s="301"/>
      <c r="AI7" s="124">
        <f>M7-J7</f>
        <v>-294.76584022038742</v>
      </c>
      <c r="AJ7" s="116">
        <f>M7/J7</f>
        <v>0.88662852299215866</v>
      </c>
      <c r="AK7" s="380"/>
    </row>
    <row r="8" spans="1:37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127"/>
      <c r="T8" s="128"/>
      <c r="U8" s="117"/>
      <c r="V8" s="118"/>
      <c r="W8" s="119"/>
      <c r="X8" s="123"/>
      <c r="Y8" s="106"/>
      <c r="Z8" s="205"/>
      <c r="AA8" s="419"/>
      <c r="AB8" s="404"/>
      <c r="AC8" s="106"/>
      <c r="AD8" s="205"/>
      <c r="AE8" s="300"/>
      <c r="AF8" s="301"/>
      <c r="AG8" s="300"/>
      <c r="AH8" s="301"/>
      <c r="AI8" s="124"/>
      <c r="AJ8" s="116"/>
      <c r="AK8" s="380"/>
    </row>
    <row r="9" spans="1:37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106"/>
      <c r="Z9" s="205"/>
      <c r="AA9" s="419"/>
      <c r="AB9" s="404"/>
      <c r="AC9" s="106"/>
      <c r="AD9" s="205"/>
      <c r="AE9" s="300"/>
      <c r="AF9" s="301"/>
      <c r="AG9" s="300"/>
      <c r="AH9" s="301"/>
      <c r="AI9" s="124"/>
      <c r="AJ9" s="116"/>
      <c r="AK9" s="380"/>
    </row>
    <row r="10" spans="1:37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106"/>
      <c r="Z10" s="205"/>
      <c r="AA10" s="419"/>
      <c r="AB10" s="404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106"/>
      <c r="Z11" s="205"/>
      <c r="AA11" s="419"/>
      <c r="AB11" s="404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106"/>
      <c r="Z12" s="205"/>
      <c r="AA12" s="419"/>
      <c r="AB12" s="404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106"/>
      <c r="Z13" s="205"/>
      <c r="AA13" s="419"/>
      <c r="AB13" s="404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106"/>
      <c r="Z14" s="205"/>
      <c r="AA14" s="419"/>
      <c r="AB14" s="404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106"/>
      <c r="Z15" s="205"/>
      <c r="AA15" s="419"/>
      <c r="AB15" s="404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106"/>
      <c r="Z16" s="205"/>
      <c r="AA16" s="419"/>
      <c r="AB16" s="404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106"/>
      <c r="Z17" s="205"/>
      <c r="AA17" s="419"/>
      <c r="AB17" s="404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106"/>
      <c r="Z18" s="205"/>
      <c r="AA18" s="419"/>
      <c r="AB18" s="404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106"/>
      <c r="Z19" s="205"/>
      <c r="AA19" s="419"/>
      <c r="AB19" s="404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106"/>
      <c r="Z20" s="205"/>
      <c r="AA20" s="419"/>
      <c r="AB20" s="404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17.666666666666668</v>
      </c>
      <c r="J21" s="148">
        <f t="shared" si="2"/>
        <v>2133.3333333333335</v>
      </c>
      <c r="K21" s="149">
        <f t="shared" ref="K21" si="3">J21/I21</f>
        <v>120.75471698113208</v>
      </c>
      <c r="L21" s="147">
        <f t="shared" ref="L21:M21" si="4">AVERAGE(L5:L20)</f>
        <v>17.666666666666668</v>
      </c>
      <c r="M21" s="148">
        <f t="shared" si="4"/>
        <v>1896.4435914044741</v>
      </c>
      <c r="N21" s="149">
        <f>M21/L21</f>
        <v>107.34586366440419</v>
      </c>
      <c r="O21" s="150">
        <f>L21-I21</f>
        <v>0</v>
      </c>
      <c r="P21" s="151">
        <f>N21-K21</f>
        <v>-13.408853316727885</v>
      </c>
      <c r="Q21" s="152">
        <f>N21/K21</f>
        <v>0.88895793347084717</v>
      </c>
      <c r="R21" s="310"/>
      <c r="S21" s="153">
        <f>S5</f>
        <v>0.29177083333333331</v>
      </c>
      <c r="T21" s="154">
        <f>INDEX(T5:T20,COUNTA(T5:T20))</f>
        <v>0.56767361111111114</v>
      </c>
      <c r="U21" s="155"/>
      <c r="V21" s="155"/>
      <c r="W21" s="156"/>
      <c r="X21" s="157"/>
      <c r="Y21" s="206">
        <f>SUM(Y5:Y20)</f>
        <v>0</v>
      </c>
      <c r="Z21" s="207">
        <f>SUM(Z5:Z20)</f>
        <v>0</v>
      </c>
      <c r="AA21" s="420"/>
      <c r="AB21" s="406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223">
        <f>M21-J21</f>
        <v>-236.88974192885939</v>
      </c>
      <c r="AJ21" s="159">
        <f>M21/J21</f>
        <v>0.88895793347084717</v>
      </c>
      <c r="AK21" s="381"/>
    </row>
    <row r="22" spans="1:37" ht="15.75" customHeight="1">
      <c r="A22" s="316" t="s">
        <v>185</v>
      </c>
      <c r="B22" s="120" t="s">
        <v>186</v>
      </c>
      <c r="C22" s="383" t="s">
        <v>187</v>
      </c>
      <c r="D22" s="383"/>
      <c r="E22" s="162">
        <v>56.77</v>
      </c>
      <c r="F22" s="166">
        <v>3600</v>
      </c>
      <c r="G22" s="163">
        <f t="shared" ref="G22:G25" si="5">E22*F22</f>
        <v>204372</v>
      </c>
      <c r="H22" s="164"/>
      <c r="I22" s="165">
        <v>25</v>
      </c>
      <c r="J22" s="166">
        <v>2000</v>
      </c>
      <c r="K22" s="167">
        <f>J22/I22</f>
        <v>80</v>
      </c>
      <c r="L22" s="168">
        <v>25</v>
      </c>
      <c r="M22" s="166">
        <f>F22/V22*60</f>
        <v>1775.099301465553</v>
      </c>
      <c r="N22" s="167">
        <f>M22/L22</f>
        <v>71.003972058622125</v>
      </c>
      <c r="O22" s="169">
        <f>L22-I22</f>
        <v>0</v>
      </c>
      <c r="P22" s="170">
        <f>N22-K22</f>
        <v>-8.996027941377875</v>
      </c>
      <c r="Q22" s="171">
        <f>N22/K22</f>
        <v>0.88754965073277658</v>
      </c>
      <c r="R22" s="308">
        <f>Q38</f>
        <v>0.88778982529745443</v>
      </c>
      <c r="S22" s="172">
        <v>0.29188657407407409</v>
      </c>
      <c r="T22" s="173">
        <v>0.37638888888888888</v>
      </c>
      <c r="U22" s="174"/>
      <c r="V22" s="175">
        <v>121.68333333333331</v>
      </c>
      <c r="W22" s="208"/>
      <c r="X22" s="167"/>
      <c r="Y22" s="202"/>
      <c r="Z22" s="203"/>
      <c r="AA22" s="311"/>
      <c r="AB22" s="312"/>
      <c r="AC22" s="202"/>
      <c r="AD22" s="203"/>
      <c r="AE22" s="311"/>
      <c r="AF22" s="312"/>
      <c r="AG22" s="411"/>
      <c r="AH22" s="412"/>
      <c r="AI22" s="204">
        <f>M22-J22</f>
        <v>-224.90069853444697</v>
      </c>
      <c r="AJ22" s="143">
        <f>M22/J22</f>
        <v>0.88754965073277647</v>
      </c>
      <c r="AK22" s="384">
        <f>AJ38</f>
        <v>0.88778982529745443</v>
      </c>
    </row>
    <row r="23" spans="1:37" ht="15.75" customHeight="1">
      <c r="A23" s="317"/>
      <c r="B23" s="106" t="s">
        <v>186</v>
      </c>
      <c r="C23" s="382" t="s">
        <v>259</v>
      </c>
      <c r="D23" s="382"/>
      <c r="E23" s="107">
        <v>51.86</v>
      </c>
      <c r="F23" s="108">
        <v>1182</v>
      </c>
      <c r="G23" s="109">
        <f t="shared" si="5"/>
        <v>61298.52</v>
      </c>
      <c r="H23" s="26"/>
      <c r="I23" s="110">
        <v>25</v>
      </c>
      <c r="J23" s="111">
        <v>2000</v>
      </c>
      <c r="K23" s="112">
        <f t="shared" ref="K23:K59" si="6">J23/I23</f>
        <v>80</v>
      </c>
      <c r="L23" s="113">
        <v>25</v>
      </c>
      <c r="M23" s="111">
        <f>F23/V23*60</f>
        <v>1770.049916805322</v>
      </c>
      <c r="N23" s="112">
        <f>M23/L23</f>
        <v>70.80199667221288</v>
      </c>
      <c r="O23" s="114">
        <f>L23-I23</f>
        <v>0</v>
      </c>
      <c r="P23" s="115">
        <f>N23-K23</f>
        <v>-9.19800332778712</v>
      </c>
      <c r="Q23" s="116">
        <f>N23/K23</f>
        <v>0.88502495840266104</v>
      </c>
      <c r="R23" s="309"/>
      <c r="S23" s="47">
        <v>0.37986111111111109</v>
      </c>
      <c r="T23" s="48">
        <v>0.40768518518518521</v>
      </c>
      <c r="U23" s="117">
        <v>4.9999999999999822</v>
      </c>
      <c r="V23" s="118">
        <v>40.06666666666672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407"/>
      <c r="AH23" s="408"/>
      <c r="AI23" s="124">
        <f>M23-J23</f>
        <v>-229.95008319467797</v>
      </c>
      <c r="AJ23" s="116">
        <f>M23/J23</f>
        <v>0.88502495840266104</v>
      </c>
      <c r="AK23" s="380"/>
    </row>
    <row r="24" spans="1:37" ht="15.75" customHeight="1">
      <c r="A24" s="317"/>
      <c r="B24" s="106" t="s">
        <v>191</v>
      </c>
      <c r="C24" s="382" t="s">
        <v>192</v>
      </c>
      <c r="D24" s="382"/>
      <c r="E24" s="107">
        <v>77.34</v>
      </c>
      <c r="F24" s="108">
        <v>1840</v>
      </c>
      <c r="G24" s="109">
        <f t="shared" si="5"/>
        <v>142305.60000000001</v>
      </c>
      <c r="H24" s="26"/>
      <c r="I24" s="110">
        <v>25</v>
      </c>
      <c r="J24" s="111">
        <v>2000</v>
      </c>
      <c r="K24" s="112">
        <f t="shared" si="6"/>
        <v>80</v>
      </c>
      <c r="L24" s="113">
        <v>25</v>
      </c>
      <c r="M24" s="111">
        <f>F24/V24*60</f>
        <v>1775.8713136729225</v>
      </c>
      <c r="N24" s="112">
        <f>M24/L24</f>
        <v>71.034852546916895</v>
      </c>
      <c r="O24" s="114">
        <f>L24-I24</f>
        <v>0</v>
      </c>
      <c r="P24" s="115">
        <f>N24-K24</f>
        <v>-8.9651474530831052</v>
      </c>
      <c r="Q24" s="116">
        <f>N24/K24</f>
        <v>0.88793565683646114</v>
      </c>
      <c r="R24" s="309"/>
      <c r="S24" s="47">
        <v>0.41111111111111109</v>
      </c>
      <c r="T24" s="48">
        <v>0.45428240740740738</v>
      </c>
      <c r="U24" s="117">
        <v>4.9333333333332785</v>
      </c>
      <c r="V24" s="118">
        <v>62.166666666666657</v>
      </c>
      <c r="W24" s="119">
        <v>0.45428240740740738</v>
      </c>
      <c r="X24" s="123">
        <v>0.49408564814814815</v>
      </c>
      <c r="Y24" s="106"/>
      <c r="Z24" s="205"/>
      <c r="AA24" s="300"/>
      <c r="AB24" s="301"/>
      <c r="AC24" s="106"/>
      <c r="AD24" s="205"/>
      <c r="AE24" s="300"/>
      <c r="AF24" s="301"/>
      <c r="AG24" s="407"/>
      <c r="AH24" s="408"/>
      <c r="AI24" s="124">
        <f>M24-J24</f>
        <v>-224.1286863270775</v>
      </c>
      <c r="AJ24" s="116">
        <f>M24/J24</f>
        <v>0.88793565683646125</v>
      </c>
      <c r="AK24" s="380"/>
    </row>
    <row r="25" spans="1:37" ht="15.75" customHeight="1">
      <c r="A25" s="317"/>
      <c r="B25" s="106" t="s">
        <v>191</v>
      </c>
      <c r="C25" s="382" t="s">
        <v>193</v>
      </c>
      <c r="D25" s="382"/>
      <c r="E25" s="107">
        <v>59.52</v>
      </c>
      <c r="F25" s="108">
        <v>3667</v>
      </c>
      <c r="G25" s="109">
        <f t="shared" si="5"/>
        <v>218259.84000000003</v>
      </c>
      <c r="H25" s="26"/>
      <c r="I25" s="110">
        <v>25</v>
      </c>
      <c r="J25" s="111">
        <v>2000</v>
      </c>
      <c r="K25" s="112">
        <f t="shared" si="6"/>
        <v>80</v>
      </c>
      <c r="L25" s="113">
        <v>25</v>
      </c>
      <c r="M25" s="111">
        <f>F25/V25*60</f>
        <v>1781.2980704358374</v>
      </c>
      <c r="N25" s="112">
        <f>M25/L25</f>
        <v>71.251922817433496</v>
      </c>
      <c r="O25" s="114">
        <f>L25-I25</f>
        <v>0</v>
      </c>
      <c r="P25" s="115">
        <f>N25-K25</f>
        <v>-8.7480771825665045</v>
      </c>
      <c r="Q25" s="116">
        <f>N25/K25</f>
        <v>0.89064903521791872</v>
      </c>
      <c r="R25" s="309"/>
      <c r="S25" s="47">
        <v>0.49408564814814815</v>
      </c>
      <c r="T25" s="48">
        <v>0.57986111111111116</v>
      </c>
      <c r="U25" s="117">
        <v>57.316666666666698</v>
      </c>
      <c r="V25" s="118">
        <v>123.51666666666674</v>
      </c>
      <c r="W25" s="119"/>
      <c r="X25" s="123"/>
      <c r="Y25" s="106"/>
      <c r="Z25" s="205"/>
      <c r="AA25" s="300"/>
      <c r="AB25" s="301"/>
      <c r="AC25" s="106"/>
      <c r="AD25" s="205"/>
      <c r="AE25" s="300"/>
      <c r="AF25" s="301"/>
      <c r="AG25" s="407"/>
      <c r="AH25" s="408"/>
      <c r="AI25" s="124">
        <f>M25-J25</f>
        <v>-218.70192956416258</v>
      </c>
      <c r="AJ25" s="116">
        <f>M25/J25</f>
        <v>0.89064903521791872</v>
      </c>
      <c r="AK25" s="380"/>
    </row>
    <row r="26" spans="1:37" ht="15.75" customHeight="1">
      <c r="A26" s="317"/>
      <c r="B26" s="106"/>
      <c r="C26" s="382"/>
      <c r="D26" s="382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407"/>
      <c r="AH26" s="408"/>
      <c r="AI26" s="124"/>
      <c r="AJ26" s="116"/>
      <c r="AK26" s="380"/>
    </row>
    <row r="27" spans="1:37" ht="15.75" customHeight="1">
      <c r="A27" s="317"/>
      <c r="B27" s="106"/>
      <c r="C27" s="382"/>
      <c r="D27" s="382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407"/>
      <c r="AH27" s="408"/>
      <c r="AI27" s="124"/>
      <c r="AJ27" s="116"/>
      <c r="AK27" s="380"/>
    </row>
    <row r="28" spans="1:37" ht="15.75" customHeight="1">
      <c r="A28" s="317"/>
      <c r="B28" s="106"/>
      <c r="C28" s="382"/>
      <c r="D28" s="382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407"/>
      <c r="AH28" s="408"/>
      <c r="AI28" s="124"/>
      <c r="AJ28" s="116"/>
      <c r="AK28" s="380"/>
    </row>
    <row r="29" spans="1:37" ht="15.75" customHeight="1">
      <c r="A29" s="317"/>
      <c r="B29" s="106"/>
      <c r="C29" s="382"/>
      <c r="D29" s="382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407"/>
      <c r="AH29" s="408"/>
      <c r="AI29" s="124"/>
      <c r="AJ29" s="116"/>
      <c r="AK29" s="380"/>
    </row>
    <row r="30" spans="1:37" ht="15.75" customHeight="1">
      <c r="A30" s="317"/>
      <c r="B30" s="106"/>
      <c r="C30" s="382"/>
      <c r="D30" s="382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407"/>
      <c r="AH30" s="408"/>
      <c r="AI30" s="124"/>
      <c r="AJ30" s="116"/>
      <c r="AK30" s="380"/>
    </row>
    <row r="31" spans="1:37" ht="15.75" customHeight="1">
      <c r="A31" s="317"/>
      <c r="B31" s="106"/>
      <c r="C31" s="382"/>
      <c r="D31" s="382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407"/>
      <c r="AH31" s="408"/>
      <c r="AI31" s="124"/>
      <c r="AJ31" s="116"/>
      <c r="AK31" s="380"/>
    </row>
    <row r="32" spans="1:37" ht="15.75" customHeight="1">
      <c r="A32" s="317"/>
      <c r="B32" s="106"/>
      <c r="C32" s="382"/>
      <c r="D32" s="382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407"/>
      <c r="AH32" s="408"/>
      <c r="AI32" s="124"/>
      <c r="AJ32" s="116"/>
      <c r="AK32" s="380"/>
    </row>
    <row r="33" spans="1:37" ht="15.75" customHeight="1">
      <c r="A33" s="317"/>
      <c r="B33" s="106"/>
      <c r="C33" s="382"/>
      <c r="D33" s="382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407"/>
      <c r="AH33" s="408"/>
      <c r="AI33" s="124"/>
      <c r="AJ33" s="116"/>
      <c r="AK33" s="380"/>
    </row>
    <row r="34" spans="1:37" ht="15.75" customHeight="1">
      <c r="A34" s="317"/>
      <c r="B34" s="106"/>
      <c r="C34" s="382"/>
      <c r="D34" s="382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407"/>
      <c r="AH34" s="408"/>
      <c r="AI34" s="124"/>
      <c r="AJ34" s="116"/>
      <c r="AK34" s="380"/>
    </row>
    <row r="35" spans="1:37" ht="15.75" customHeight="1">
      <c r="A35" s="317"/>
      <c r="B35" s="106"/>
      <c r="C35" s="382"/>
      <c r="D35" s="382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23"/>
      <c r="Y35" s="106"/>
      <c r="Z35" s="205"/>
      <c r="AA35" s="300"/>
      <c r="AB35" s="301"/>
      <c r="AC35" s="106"/>
      <c r="AD35" s="205"/>
      <c r="AE35" s="300"/>
      <c r="AF35" s="301"/>
      <c r="AG35" s="407"/>
      <c r="AH35" s="408"/>
      <c r="AI35" s="124"/>
      <c r="AJ35" s="116"/>
      <c r="AK35" s="380"/>
    </row>
    <row r="36" spans="1:37" ht="15.75" customHeight="1">
      <c r="A36" s="317"/>
      <c r="B36" s="106"/>
      <c r="C36" s="382"/>
      <c r="D36" s="382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23"/>
      <c r="Y36" s="106"/>
      <c r="Z36" s="205"/>
      <c r="AA36" s="300"/>
      <c r="AB36" s="301"/>
      <c r="AC36" s="106"/>
      <c r="AD36" s="205"/>
      <c r="AE36" s="300"/>
      <c r="AF36" s="301"/>
      <c r="AG36" s="407"/>
      <c r="AH36" s="408"/>
      <c r="AI36" s="124"/>
      <c r="AJ36" s="116"/>
      <c r="AK36" s="380"/>
    </row>
    <row r="37" spans="1:37" ht="15.75" customHeight="1">
      <c r="A37" s="317"/>
      <c r="B37" s="106"/>
      <c r="C37" s="382"/>
      <c r="D37" s="382"/>
      <c r="E37" s="209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119"/>
      <c r="X37" s="123"/>
      <c r="Y37" s="106"/>
      <c r="Z37" s="205"/>
      <c r="AA37" s="300"/>
      <c r="AB37" s="301"/>
      <c r="AC37" s="106"/>
      <c r="AD37" s="205"/>
      <c r="AE37" s="300"/>
      <c r="AF37" s="301"/>
      <c r="AG37" s="407"/>
      <c r="AH37" s="408"/>
      <c r="AI37" s="124"/>
      <c r="AJ37" s="116"/>
      <c r="AK37" s="380"/>
    </row>
    <row r="38" spans="1:37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25</v>
      </c>
      <c r="J38" s="148">
        <f t="shared" si="7"/>
        <v>2000</v>
      </c>
      <c r="K38" s="149">
        <f t="shared" ref="K38" si="8">J38/I38</f>
        <v>80</v>
      </c>
      <c r="L38" s="147">
        <f t="shared" ref="L38:M38" si="9">AVERAGE(L22:L37)</f>
        <v>25</v>
      </c>
      <c r="M38" s="148">
        <f t="shared" si="9"/>
        <v>1775.5796505949088</v>
      </c>
      <c r="N38" s="149">
        <f t="shared" ref="N38:N44" si="10">M38/L38</f>
        <v>71.023186023796356</v>
      </c>
      <c r="O38" s="150">
        <f t="shared" ref="O38:O44" si="11">L38-I38</f>
        <v>0</v>
      </c>
      <c r="P38" s="151">
        <f t="shared" ref="P38:P44" si="12">N38-K38</f>
        <v>-8.9768139762036441</v>
      </c>
      <c r="Q38" s="152">
        <f t="shared" ref="Q38:Q44" si="13">N38/K38</f>
        <v>0.88778982529745443</v>
      </c>
      <c r="R38" s="310"/>
      <c r="S38" s="153">
        <f>S22</f>
        <v>0.29188657407407409</v>
      </c>
      <c r="T38" s="154">
        <f>INDEX(T22:T37,COUNTA(T22:T37))</f>
        <v>0.57986111111111116</v>
      </c>
      <c r="U38" s="155"/>
      <c r="V38" s="181"/>
      <c r="W38" s="182"/>
      <c r="X38" s="149"/>
      <c r="Y38" s="206">
        <f t="shared" ref="Y38:Z38" si="14">SUM(Y22:Y37)</f>
        <v>0</v>
      </c>
      <c r="Z38" s="207">
        <f t="shared" si="14"/>
        <v>0</v>
      </c>
      <c r="AA38" s="296"/>
      <c r="AB38" s="297"/>
      <c r="AC38" s="206">
        <f t="shared" ref="AC38:AD38" si="15">SUM(AC22:AC37)</f>
        <v>0</v>
      </c>
      <c r="AD38" s="207">
        <f t="shared" si="15"/>
        <v>0</v>
      </c>
      <c r="AE38" s="296"/>
      <c r="AF38" s="297"/>
      <c r="AG38" s="409"/>
      <c r="AH38" s="410"/>
      <c r="AI38" s="183">
        <f t="shared" ref="AI38:AI44" si="16">M38-J38</f>
        <v>-224.4203494050912</v>
      </c>
      <c r="AJ38" s="152">
        <f t="shared" ref="AJ38:AJ44" si="17">M38/J38</f>
        <v>0.88778982529745443</v>
      </c>
      <c r="AK38" s="381"/>
    </row>
    <row r="39" spans="1:37" ht="15.75" customHeight="1">
      <c r="A39" s="302" t="s">
        <v>194</v>
      </c>
      <c r="B39" s="161" t="s">
        <v>186</v>
      </c>
      <c r="C39" s="306" t="s">
        <v>260</v>
      </c>
      <c r="D39" s="307"/>
      <c r="E39" s="162">
        <v>56.43</v>
      </c>
      <c r="F39" s="174">
        <v>2046</v>
      </c>
      <c r="G39" s="163">
        <f t="shared" ref="G39:G44" si="18">E39*F39</f>
        <v>115455.78</v>
      </c>
      <c r="H39" s="164"/>
      <c r="I39" s="168">
        <v>22</v>
      </c>
      <c r="J39" s="166">
        <v>2000</v>
      </c>
      <c r="K39" s="167">
        <f>J39/I39</f>
        <v>90.909090909090907</v>
      </c>
      <c r="L39" s="168">
        <v>22</v>
      </c>
      <c r="M39" s="166">
        <f t="shared" ref="M39:M44" si="19">F39/V39*60</f>
        <v>1769.7260932244114</v>
      </c>
      <c r="N39" s="167">
        <f t="shared" si="10"/>
        <v>80.442095146564156</v>
      </c>
      <c r="O39" s="169">
        <f t="shared" si="11"/>
        <v>0</v>
      </c>
      <c r="P39" s="170">
        <f t="shared" si="12"/>
        <v>-10.46699576252675</v>
      </c>
      <c r="Q39" s="171">
        <f t="shared" si="13"/>
        <v>0.88486304661220572</v>
      </c>
      <c r="R39" s="308">
        <f>Q55</f>
        <v>0.88531893592255351</v>
      </c>
      <c r="S39" s="172">
        <v>0.29166666666666669</v>
      </c>
      <c r="T39" s="173">
        <v>0.33983796296296298</v>
      </c>
      <c r="U39" s="174"/>
      <c r="V39" s="175">
        <v>69.36666666666666</v>
      </c>
      <c r="W39" s="103"/>
      <c r="X39" s="104"/>
      <c r="Y39" s="202"/>
      <c r="Z39" s="203"/>
      <c r="AA39" s="311"/>
      <c r="AB39" s="312"/>
      <c r="AC39" s="202"/>
      <c r="AD39" s="203"/>
      <c r="AE39" s="311"/>
      <c r="AF39" s="312"/>
      <c r="AG39" s="411"/>
      <c r="AH39" s="412"/>
      <c r="AI39" s="121">
        <f t="shared" si="16"/>
        <v>-230.27390677558856</v>
      </c>
      <c r="AJ39" s="171">
        <f t="shared" si="17"/>
        <v>0.88486304661220572</v>
      </c>
      <c r="AK39" s="379">
        <f>AJ55</f>
        <v>0.88531893592255351</v>
      </c>
    </row>
    <row r="40" spans="1:37" ht="15.75" customHeight="1">
      <c r="A40" s="303"/>
      <c r="B40" s="178" t="s">
        <v>191</v>
      </c>
      <c r="C40" s="298" t="s">
        <v>198</v>
      </c>
      <c r="D40" s="299"/>
      <c r="E40" s="107">
        <v>53.76</v>
      </c>
      <c r="F40" s="117">
        <v>2865</v>
      </c>
      <c r="G40" s="109">
        <f t="shared" si="18"/>
        <v>154022.39999999999</v>
      </c>
      <c r="H40" s="26"/>
      <c r="I40" s="113">
        <v>21</v>
      </c>
      <c r="J40" s="111">
        <v>2000</v>
      </c>
      <c r="K40" s="112">
        <f t="shared" si="6"/>
        <v>95.238095238095241</v>
      </c>
      <c r="L40" s="113">
        <v>21</v>
      </c>
      <c r="M40" s="111">
        <f t="shared" si="19"/>
        <v>1770.0360391281959</v>
      </c>
      <c r="N40" s="112">
        <f t="shared" si="10"/>
        <v>84.287430434675997</v>
      </c>
      <c r="O40" s="114">
        <f t="shared" si="11"/>
        <v>0</v>
      </c>
      <c r="P40" s="115">
        <f t="shared" si="12"/>
        <v>-10.950664803419244</v>
      </c>
      <c r="Q40" s="116">
        <f t="shared" si="13"/>
        <v>0.88501801956409798</v>
      </c>
      <c r="R40" s="309"/>
      <c r="S40" s="47">
        <v>0.34305555555555556</v>
      </c>
      <c r="T40" s="48">
        <v>0.4104976851851852</v>
      </c>
      <c r="U40" s="117">
        <v>4.6333333333333115</v>
      </c>
      <c r="V40" s="118">
        <v>97.116666666666688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407"/>
      <c r="AH40" s="408"/>
      <c r="AI40" s="124">
        <f t="shared" si="16"/>
        <v>-229.96396087180415</v>
      </c>
      <c r="AJ40" s="116">
        <f t="shared" si="17"/>
        <v>0.88501801956409798</v>
      </c>
      <c r="AK40" s="380"/>
    </row>
    <row r="41" spans="1:37" ht="15.75" customHeight="1">
      <c r="A41" s="303"/>
      <c r="B41" s="178" t="s">
        <v>191</v>
      </c>
      <c r="C41" s="298" t="s">
        <v>197</v>
      </c>
      <c r="D41" s="299"/>
      <c r="E41" s="107">
        <v>47.37</v>
      </c>
      <c r="F41" s="117">
        <v>1319</v>
      </c>
      <c r="G41" s="109">
        <f t="shared" si="18"/>
        <v>62481.03</v>
      </c>
      <c r="H41" s="26"/>
      <c r="I41" s="113">
        <v>21</v>
      </c>
      <c r="J41" s="111">
        <v>2000</v>
      </c>
      <c r="K41" s="112">
        <f t="shared" si="6"/>
        <v>95.238095238095241</v>
      </c>
      <c r="L41" s="113">
        <v>21</v>
      </c>
      <c r="M41" s="111">
        <f t="shared" si="19"/>
        <v>1771.7910447761203</v>
      </c>
      <c r="N41" s="112">
        <f t="shared" si="10"/>
        <v>84.37100213219621</v>
      </c>
      <c r="O41" s="114">
        <f t="shared" si="11"/>
        <v>0</v>
      </c>
      <c r="P41" s="115">
        <f t="shared" si="12"/>
        <v>-10.867093105899031</v>
      </c>
      <c r="Q41" s="116">
        <f t="shared" si="13"/>
        <v>0.88589552238806013</v>
      </c>
      <c r="R41" s="309"/>
      <c r="S41" s="47">
        <v>0.41412037037037036</v>
      </c>
      <c r="T41" s="48">
        <v>0.44513888888888886</v>
      </c>
      <c r="U41" s="117">
        <v>5.2166666666666295</v>
      </c>
      <c r="V41" s="118">
        <v>44.666666666666643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407"/>
      <c r="AH41" s="408"/>
      <c r="AI41" s="124">
        <f t="shared" si="16"/>
        <v>-228.20895522387968</v>
      </c>
      <c r="AJ41" s="116">
        <f t="shared" si="17"/>
        <v>0.88589552238806013</v>
      </c>
      <c r="AK41" s="380"/>
    </row>
    <row r="42" spans="1:37" ht="15.75" customHeight="1">
      <c r="A42" s="303"/>
      <c r="B42" s="178" t="s">
        <v>191</v>
      </c>
      <c r="C42" s="298" t="s">
        <v>248</v>
      </c>
      <c r="D42" s="299"/>
      <c r="E42" s="107">
        <v>59.36</v>
      </c>
      <c r="F42" s="117">
        <v>725</v>
      </c>
      <c r="G42" s="109">
        <f t="shared" si="18"/>
        <v>43036</v>
      </c>
      <c r="H42" s="26"/>
      <c r="I42" s="113">
        <v>20</v>
      </c>
      <c r="J42" s="111">
        <v>2000</v>
      </c>
      <c r="K42" s="112">
        <f t="shared" si="6"/>
        <v>100</v>
      </c>
      <c r="L42" s="113">
        <v>20</v>
      </c>
      <c r="M42" s="111">
        <f t="shared" si="19"/>
        <v>1769.4915254237303</v>
      </c>
      <c r="N42" s="112">
        <f t="shared" si="10"/>
        <v>88.474576271186521</v>
      </c>
      <c r="O42" s="114">
        <f t="shared" si="11"/>
        <v>0</v>
      </c>
      <c r="P42" s="115">
        <f t="shared" si="12"/>
        <v>-11.525423728813479</v>
      </c>
      <c r="Q42" s="116">
        <f t="shared" si="13"/>
        <v>0.88474576271186522</v>
      </c>
      <c r="R42" s="309"/>
      <c r="S42" s="47">
        <v>0.44890046296296299</v>
      </c>
      <c r="T42" s="48">
        <v>0.46597222222222223</v>
      </c>
      <c r="U42" s="117">
        <v>5.4166666666667407</v>
      </c>
      <c r="V42" s="118">
        <v>24.583333333333314</v>
      </c>
      <c r="W42" s="119"/>
      <c r="X42" s="123"/>
      <c r="Y42" s="106"/>
      <c r="Z42" s="205"/>
      <c r="AA42" s="300"/>
      <c r="AB42" s="301"/>
      <c r="AC42" s="106"/>
      <c r="AD42" s="205"/>
      <c r="AE42" s="300"/>
      <c r="AF42" s="301"/>
      <c r="AG42" s="407"/>
      <c r="AH42" s="408"/>
      <c r="AI42" s="124">
        <f t="shared" si="16"/>
        <v>-230.50847457626969</v>
      </c>
      <c r="AJ42" s="116">
        <f t="shared" si="17"/>
        <v>0.88474576271186511</v>
      </c>
      <c r="AK42" s="380"/>
    </row>
    <row r="43" spans="1:37" ht="15.75" customHeight="1">
      <c r="A43" s="304"/>
      <c r="B43" s="178" t="s">
        <v>191</v>
      </c>
      <c r="C43" s="298" t="s">
        <v>199</v>
      </c>
      <c r="D43" s="299"/>
      <c r="E43" s="107">
        <v>64.97</v>
      </c>
      <c r="F43" s="117">
        <v>950</v>
      </c>
      <c r="G43" s="109">
        <f t="shared" si="18"/>
        <v>61721.5</v>
      </c>
      <c r="H43" s="13"/>
      <c r="I43" s="126">
        <v>20</v>
      </c>
      <c r="J43" s="111">
        <v>2000</v>
      </c>
      <c r="K43" s="112">
        <f t="shared" si="6"/>
        <v>100</v>
      </c>
      <c r="L43" s="126">
        <v>20</v>
      </c>
      <c r="M43" s="111">
        <f t="shared" si="19"/>
        <v>1771.1030554117056</v>
      </c>
      <c r="N43" s="112">
        <f t="shared" si="10"/>
        <v>88.555152770585281</v>
      </c>
      <c r="O43" s="114">
        <f t="shared" si="11"/>
        <v>0</v>
      </c>
      <c r="P43" s="115">
        <f t="shared" si="12"/>
        <v>-11.444847229414719</v>
      </c>
      <c r="Q43" s="116">
        <f t="shared" si="13"/>
        <v>0.88555152770585277</v>
      </c>
      <c r="R43" s="309"/>
      <c r="S43" s="47">
        <v>0.46944444444444444</v>
      </c>
      <c r="T43" s="48">
        <v>0.49179398148148146</v>
      </c>
      <c r="U43" s="117">
        <v>4.9999999999999822</v>
      </c>
      <c r="V43" s="118">
        <v>32.183333333333302</v>
      </c>
      <c r="W43" s="119">
        <v>0.49179398148148146</v>
      </c>
      <c r="X43" s="123">
        <v>0.53225694444444449</v>
      </c>
      <c r="Y43" s="106"/>
      <c r="Z43" s="205"/>
      <c r="AA43" s="300"/>
      <c r="AB43" s="301"/>
      <c r="AC43" s="106"/>
      <c r="AD43" s="205"/>
      <c r="AE43" s="300"/>
      <c r="AF43" s="301"/>
      <c r="AG43" s="407"/>
      <c r="AH43" s="408"/>
      <c r="AI43" s="124">
        <f t="shared" si="16"/>
        <v>-228.89694458829445</v>
      </c>
      <c r="AJ43" s="116">
        <f t="shared" si="17"/>
        <v>0.88555152770585277</v>
      </c>
      <c r="AK43" s="380"/>
    </row>
    <row r="44" spans="1:37" ht="15.75" customHeight="1">
      <c r="A44" s="304"/>
      <c r="B44" s="178" t="s">
        <v>200</v>
      </c>
      <c r="C44" s="298" t="s">
        <v>201</v>
      </c>
      <c r="D44" s="299"/>
      <c r="E44" s="107">
        <v>57.3</v>
      </c>
      <c r="F44" s="117">
        <v>1345</v>
      </c>
      <c r="G44" s="129">
        <f t="shared" si="18"/>
        <v>77068.5</v>
      </c>
      <c r="H44" s="130"/>
      <c r="I44" s="113">
        <v>21</v>
      </c>
      <c r="J44" s="111">
        <v>2000</v>
      </c>
      <c r="K44" s="112">
        <f t="shared" si="6"/>
        <v>95.238095238095241</v>
      </c>
      <c r="L44" s="113">
        <v>21</v>
      </c>
      <c r="M44" s="111">
        <f t="shared" si="19"/>
        <v>1771.6794731064792</v>
      </c>
      <c r="N44" s="112">
        <f t="shared" si="10"/>
        <v>84.365689195546636</v>
      </c>
      <c r="O44" s="114">
        <f t="shared" si="11"/>
        <v>0</v>
      </c>
      <c r="P44" s="115">
        <f t="shared" si="12"/>
        <v>-10.872406042548604</v>
      </c>
      <c r="Q44" s="116">
        <f t="shared" si="13"/>
        <v>0.88583973655323967</v>
      </c>
      <c r="R44" s="309"/>
      <c r="S44" s="47">
        <v>0.53225694444444449</v>
      </c>
      <c r="T44" s="48">
        <v>0.56388888888888888</v>
      </c>
      <c r="U44" s="117">
        <v>58.266666666666765</v>
      </c>
      <c r="V44" s="118">
        <v>45.549999999999926</v>
      </c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407"/>
      <c r="AH44" s="408"/>
      <c r="AI44" s="124">
        <f t="shared" si="16"/>
        <v>-228.32052689352076</v>
      </c>
      <c r="AJ44" s="116">
        <f t="shared" si="17"/>
        <v>0.88583973655323967</v>
      </c>
      <c r="AK44" s="380"/>
    </row>
    <row r="45" spans="1:37" ht="15.75" customHeight="1">
      <c r="A45" s="304"/>
      <c r="B45" s="178"/>
      <c r="C45" s="298"/>
      <c r="D45" s="299"/>
      <c r="E45" s="107"/>
      <c r="F45" s="117"/>
      <c r="G45" s="129"/>
      <c r="H45" s="68"/>
      <c r="I45" s="126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106"/>
      <c r="Z45" s="205"/>
      <c r="AA45" s="300"/>
      <c r="AB45" s="301"/>
      <c r="AC45" s="106"/>
      <c r="AD45" s="205"/>
      <c r="AE45" s="300"/>
      <c r="AF45" s="301"/>
      <c r="AG45" s="407"/>
      <c r="AH45" s="408"/>
      <c r="AI45" s="124"/>
      <c r="AJ45" s="116"/>
      <c r="AK45" s="380"/>
    </row>
    <row r="46" spans="1:37" ht="15.75" customHeight="1">
      <c r="A46" s="304"/>
      <c r="B46" s="178"/>
      <c r="C46" s="298"/>
      <c r="D46" s="299"/>
      <c r="E46" s="107"/>
      <c r="F46" s="117"/>
      <c r="G46" s="129"/>
      <c r="H46" s="68"/>
      <c r="I46" s="126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106"/>
      <c r="Z46" s="205"/>
      <c r="AA46" s="300"/>
      <c r="AB46" s="301"/>
      <c r="AC46" s="106"/>
      <c r="AD46" s="205"/>
      <c r="AE46" s="300"/>
      <c r="AF46" s="301"/>
      <c r="AG46" s="407"/>
      <c r="AH46" s="408"/>
      <c r="AI46" s="124"/>
      <c r="AJ46" s="116"/>
      <c r="AK46" s="380"/>
    </row>
    <row r="47" spans="1:37" ht="15.75" customHeight="1">
      <c r="A47" s="304"/>
      <c r="B47" s="178"/>
      <c r="C47" s="298"/>
      <c r="D47" s="299"/>
      <c r="E47" s="107"/>
      <c r="F47" s="117"/>
      <c r="G47" s="129"/>
      <c r="H47" s="68"/>
      <c r="I47" s="126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106"/>
      <c r="Z47" s="205"/>
      <c r="AA47" s="300"/>
      <c r="AB47" s="301"/>
      <c r="AC47" s="106"/>
      <c r="AD47" s="205"/>
      <c r="AE47" s="300"/>
      <c r="AF47" s="301"/>
      <c r="AG47" s="407"/>
      <c r="AH47" s="408"/>
      <c r="AI47" s="124"/>
      <c r="AJ47" s="116"/>
      <c r="AK47" s="380"/>
    </row>
    <row r="48" spans="1:37" ht="15.75" customHeight="1">
      <c r="A48" s="304"/>
      <c r="B48" s="178"/>
      <c r="C48" s="298"/>
      <c r="D48" s="299"/>
      <c r="E48" s="107"/>
      <c r="F48" s="117"/>
      <c r="G48" s="129"/>
      <c r="H48" s="68"/>
      <c r="I48" s="126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106"/>
      <c r="Z48" s="205"/>
      <c r="AA48" s="300"/>
      <c r="AB48" s="301"/>
      <c r="AC48" s="106"/>
      <c r="AD48" s="205"/>
      <c r="AE48" s="300"/>
      <c r="AF48" s="301"/>
      <c r="AG48" s="407"/>
      <c r="AH48" s="408"/>
      <c r="AI48" s="124"/>
      <c r="AJ48" s="116"/>
      <c r="AK48" s="380"/>
    </row>
    <row r="49" spans="1:37" ht="15.75" customHeight="1">
      <c r="A49" s="304"/>
      <c r="B49" s="178"/>
      <c r="C49" s="298"/>
      <c r="D49" s="299"/>
      <c r="E49" s="107"/>
      <c r="F49" s="117"/>
      <c r="G49" s="129"/>
      <c r="H49" s="68"/>
      <c r="I49" s="126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106"/>
      <c r="Z49" s="205"/>
      <c r="AA49" s="300"/>
      <c r="AB49" s="301"/>
      <c r="AC49" s="106"/>
      <c r="AD49" s="205"/>
      <c r="AE49" s="300"/>
      <c r="AF49" s="301"/>
      <c r="AG49" s="407"/>
      <c r="AH49" s="408"/>
      <c r="AI49" s="124"/>
      <c r="AJ49" s="116"/>
      <c r="AK49" s="380"/>
    </row>
    <row r="50" spans="1:37" ht="15.75" customHeight="1">
      <c r="A50" s="304"/>
      <c r="B50" s="178"/>
      <c r="C50" s="298"/>
      <c r="D50" s="299"/>
      <c r="E50" s="107"/>
      <c r="F50" s="117"/>
      <c r="G50" s="129"/>
      <c r="H50" s="68"/>
      <c r="I50" s="126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106"/>
      <c r="Z50" s="205"/>
      <c r="AA50" s="300"/>
      <c r="AB50" s="301"/>
      <c r="AC50" s="106"/>
      <c r="AD50" s="205"/>
      <c r="AE50" s="300"/>
      <c r="AF50" s="301"/>
      <c r="AG50" s="407"/>
      <c r="AH50" s="408"/>
      <c r="AI50" s="124"/>
      <c r="AJ50" s="116"/>
      <c r="AK50" s="380"/>
    </row>
    <row r="51" spans="1:37" ht="15.75" customHeight="1">
      <c r="A51" s="304"/>
      <c r="B51" s="178"/>
      <c r="C51" s="298"/>
      <c r="D51" s="299"/>
      <c r="E51" s="107"/>
      <c r="F51" s="117"/>
      <c r="G51" s="129"/>
      <c r="H51" s="68"/>
      <c r="I51" s="126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106"/>
      <c r="Z51" s="205"/>
      <c r="AA51" s="300"/>
      <c r="AB51" s="301"/>
      <c r="AC51" s="106"/>
      <c r="AD51" s="205"/>
      <c r="AE51" s="300"/>
      <c r="AF51" s="301"/>
      <c r="AG51" s="407"/>
      <c r="AH51" s="408"/>
      <c r="AI51" s="124"/>
      <c r="AJ51" s="116"/>
      <c r="AK51" s="380"/>
    </row>
    <row r="52" spans="1:37" ht="15.75" customHeight="1">
      <c r="A52" s="304"/>
      <c r="B52" s="178"/>
      <c r="C52" s="298"/>
      <c r="D52" s="299"/>
      <c r="E52" s="107"/>
      <c r="F52" s="117"/>
      <c r="G52" s="129"/>
      <c r="H52" s="68"/>
      <c r="I52" s="126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210"/>
      <c r="X52" s="211"/>
      <c r="Y52" s="106"/>
      <c r="Z52" s="205"/>
      <c r="AA52" s="300"/>
      <c r="AB52" s="301"/>
      <c r="AC52" s="106"/>
      <c r="AD52" s="205"/>
      <c r="AE52" s="300"/>
      <c r="AF52" s="301"/>
      <c r="AG52" s="407"/>
      <c r="AH52" s="408"/>
      <c r="AI52" s="124"/>
      <c r="AJ52" s="116"/>
      <c r="AK52" s="380"/>
    </row>
    <row r="53" spans="1:37" ht="15.75" customHeight="1">
      <c r="A53" s="304"/>
      <c r="B53" s="178"/>
      <c r="C53" s="298"/>
      <c r="D53" s="299"/>
      <c r="E53" s="107"/>
      <c r="F53" s="117"/>
      <c r="G53" s="129"/>
      <c r="H53" s="68"/>
      <c r="I53" s="126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212"/>
      <c r="X53" s="213"/>
      <c r="Y53" s="106"/>
      <c r="Z53" s="205"/>
      <c r="AA53" s="300"/>
      <c r="AB53" s="301"/>
      <c r="AC53" s="106"/>
      <c r="AD53" s="205"/>
      <c r="AE53" s="300"/>
      <c r="AF53" s="301"/>
      <c r="AG53" s="407"/>
      <c r="AH53" s="408"/>
      <c r="AI53" s="124"/>
      <c r="AJ53" s="116"/>
      <c r="AK53" s="380"/>
    </row>
    <row r="54" spans="1:37" ht="15.75" customHeight="1">
      <c r="A54" s="304"/>
      <c r="B54" s="106"/>
      <c r="C54" s="298"/>
      <c r="D54" s="299"/>
      <c r="E54" s="185"/>
      <c r="F54" s="108"/>
      <c r="G54" s="139"/>
      <c r="H54" s="68"/>
      <c r="I54" s="126"/>
      <c r="J54" s="111"/>
      <c r="K54" s="112"/>
      <c r="L54" s="126"/>
      <c r="M54" s="111"/>
      <c r="N54" s="112"/>
      <c r="O54" s="131"/>
      <c r="P54" s="132"/>
      <c r="Q54" s="133"/>
      <c r="R54" s="309"/>
      <c r="S54" s="47"/>
      <c r="T54" s="48"/>
      <c r="U54" s="140"/>
      <c r="V54" s="118"/>
      <c r="W54" s="212"/>
      <c r="X54" s="213"/>
      <c r="Y54" s="106"/>
      <c r="Z54" s="205"/>
      <c r="AA54" s="300"/>
      <c r="AB54" s="301"/>
      <c r="AC54" s="106"/>
      <c r="AD54" s="205"/>
      <c r="AE54" s="300"/>
      <c r="AF54" s="301"/>
      <c r="AG54" s="407"/>
      <c r="AH54" s="408"/>
      <c r="AI54" s="124"/>
      <c r="AJ54" s="116"/>
      <c r="AK54" s="380"/>
    </row>
    <row r="55" spans="1:37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20">AVERAGE(I39:I54)</f>
        <v>20.833333333333332</v>
      </c>
      <c r="J55" s="148">
        <f t="shared" si="20"/>
        <v>2000</v>
      </c>
      <c r="K55" s="149">
        <f t="shared" ref="K55" si="21">J55/I55</f>
        <v>96</v>
      </c>
      <c r="L55" s="147">
        <f t="shared" ref="L55:M55" si="22">AVERAGE(L39:L54)</f>
        <v>20.833333333333332</v>
      </c>
      <c r="M55" s="148">
        <f t="shared" si="22"/>
        <v>1770.6378718451069</v>
      </c>
      <c r="N55" s="149">
        <f>M55/L55</f>
        <v>84.990617848565137</v>
      </c>
      <c r="O55" s="150">
        <f>L55-I55</f>
        <v>0</v>
      </c>
      <c r="P55" s="151">
        <f>N55-K55</f>
        <v>-11.009382151434863</v>
      </c>
      <c r="Q55" s="152">
        <f>N55/K55</f>
        <v>0.88531893592255351</v>
      </c>
      <c r="R55" s="310"/>
      <c r="S55" s="153">
        <f>S39</f>
        <v>0.29166666666666669</v>
      </c>
      <c r="T55" s="154">
        <f>INDEX(T39:T54,COUNTA(T39:T54))</f>
        <v>0.56388888888888888</v>
      </c>
      <c r="U55" s="155"/>
      <c r="V55" s="181"/>
      <c r="W55" s="214"/>
      <c r="X55" s="215"/>
      <c r="Y55" s="206">
        <f t="shared" ref="Y55:Z55" si="23">SUM(Y39:Y54)</f>
        <v>0</v>
      </c>
      <c r="Z55" s="207">
        <f t="shared" si="23"/>
        <v>0</v>
      </c>
      <c r="AA55" s="296"/>
      <c r="AB55" s="297"/>
      <c r="AC55" s="206">
        <f t="shared" ref="AC55:AD55" si="24">SUM(AC39:AC54)</f>
        <v>0</v>
      </c>
      <c r="AD55" s="207">
        <f t="shared" si="24"/>
        <v>0</v>
      </c>
      <c r="AE55" s="296"/>
      <c r="AF55" s="297"/>
      <c r="AG55" s="409"/>
      <c r="AH55" s="410"/>
      <c r="AI55" s="183">
        <f>M55-J55</f>
        <v>-229.36212815489307</v>
      </c>
      <c r="AJ55" s="152">
        <f>M55/J55</f>
        <v>0.88531893592255351</v>
      </c>
      <c r="AK55" s="381"/>
    </row>
    <row r="56" spans="1:37" ht="15.75" customHeight="1">
      <c r="A56" s="316" t="s">
        <v>202</v>
      </c>
      <c r="B56" s="161" t="s">
        <v>191</v>
      </c>
      <c r="C56" s="306" t="s">
        <v>203</v>
      </c>
      <c r="D56" s="307"/>
      <c r="E56" s="162">
        <v>59.34</v>
      </c>
      <c r="F56" s="103">
        <v>1277</v>
      </c>
      <c r="G56" s="163">
        <f t="shared" ref="G56:G59" si="25">E56*F56</f>
        <v>75777.180000000008</v>
      </c>
      <c r="H56" s="164"/>
      <c r="I56" s="165">
        <v>24</v>
      </c>
      <c r="J56" s="166">
        <v>2000</v>
      </c>
      <c r="K56" s="167">
        <f>J56/I56</f>
        <v>83.333333333333329</v>
      </c>
      <c r="L56" s="168">
        <v>24</v>
      </c>
      <c r="M56" s="166">
        <f>F56/V56*60</f>
        <v>1770.8782742681049</v>
      </c>
      <c r="N56" s="167">
        <f>M56/L56</f>
        <v>73.786594761171031</v>
      </c>
      <c r="O56" s="169">
        <f>L56-I56</f>
        <v>0</v>
      </c>
      <c r="P56" s="170">
        <f>N56-K56</f>
        <v>-9.5467385721622975</v>
      </c>
      <c r="Q56" s="171">
        <f>N56/K56</f>
        <v>0.88543913713405242</v>
      </c>
      <c r="R56" s="308">
        <f>Q72</f>
        <v>0.88583753016685429</v>
      </c>
      <c r="S56" s="172">
        <v>0.29166666666666669</v>
      </c>
      <c r="T56" s="173">
        <v>0.32171296296296298</v>
      </c>
      <c r="U56" s="174"/>
      <c r="V56" s="175">
        <v>43.266666666666666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411"/>
      <c r="AH56" s="412"/>
      <c r="AI56" s="121">
        <f>M56-J56</f>
        <v>-229.12172573189514</v>
      </c>
      <c r="AJ56" s="171">
        <f>M56/J56</f>
        <v>0.88543913713405242</v>
      </c>
      <c r="AK56" s="313">
        <f>AJ72</f>
        <v>0.88583753016685418</v>
      </c>
    </row>
    <row r="57" spans="1:37" ht="15.75" customHeight="1">
      <c r="A57" s="317"/>
      <c r="B57" s="178" t="s">
        <v>191</v>
      </c>
      <c r="C57" s="298" t="s">
        <v>204</v>
      </c>
      <c r="D57" s="299"/>
      <c r="E57" s="107">
        <v>58.67</v>
      </c>
      <c r="F57" s="108">
        <v>2549</v>
      </c>
      <c r="G57" s="109">
        <f t="shared" si="25"/>
        <v>149549.83000000002</v>
      </c>
      <c r="H57" s="26"/>
      <c r="I57" s="110">
        <v>23</v>
      </c>
      <c r="J57" s="111">
        <v>2000</v>
      </c>
      <c r="K57" s="112">
        <f t="shared" si="6"/>
        <v>86.956521739130437</v>
      </c>
      <c r="L57" s="113">
        <v>23</v>
      </c>
      <c r="M57" s="111">
        <f>F57/V57*60</f>
        <v>1774.9323017408126</v>
      </c>
      <c r="N57" s="112">
        <f>M57/L57</f>
        <v>77.1709696409049</v>
      </c>
      <c r="O57" s="114">
        <f>L57-I57</f>
        <v>0</v>
      </c>
      <c r="P57" s="115">
        <f>N57-K57</f>
        <v>-9.7855520982255371</v>
      </c>
      <c r="Q57" s="116">
        <f>N57/K57</f>
        <v>0.88746615087040637</v>
      </c>
      <c r="R57" s="309"/>
      <c r="S57" s="47">
        <v>0.32500000000000001</v>
      </c>
      <c r="T57" s="48">
        <v>0.38483796296296297</v>
      </c>
      <c r="U57" s="117">
        <v>4.7333333333333272</v>
      </c>
      <c r="V57" s="118">
        <v>86.166666666666657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407"/>
      <c r="AH57" s="408"/>
      <c r="AI57" s="124">
        <f>M57-J57</f>
        <v>-225.06769825918741</v>
      </c>
      <c r="AJ57" s="116">
        <f>M57/J57</f>
        <v>0.88746615087040626</v>
      </c>
      <c r="AK57" s="314"/>
    </row>
    <row r="58" spans="1:37" ht="15.75" customHeight="1">
      <c r="A58" s="317"/>
      <c r="B58" s="178" t="s">
        <v>191</v>
      </c>
      <c r="C58" s="298" t="s">
        <v>205</v>
      </c>
      <c r="D58" s="299"/>
      <c r="E58" s="107">
        <v>59.54</v>
      </c>
      <c r="F58" s="108">
        <v>2424</v>
      </c>
      <c r="G58" s="109">
        <f t="shared" si="25"/>
        <v>144324.96</v>
      </c>
      <c r="H58" s="26"/>
      <c r="I58" s="110">
        <v>23</v>
      </c>
      <c r="J58" s="111">
        <v>2000</v>
      </c>
      <c r="K58" s="112">
        <f t="shared" si="6"/>
        <v>86.956521739130437</v>
      </c>
      <c r="L58" s="113">
        <v>23</v>
      </c>
      <c r="M58" s="111">
        <f>F58/V58*60</f>
        <v>1768.9843908372188</v>
      </c>
      <c r="N58" s="112">
        <f>M58/L58</f>
        <v>76.912364819009511</v>
      </c>
      <c r="O58" s="114">
        <f>L58-I58</f>
        <v>0</v>
      </c>
      <c r="P58" s="115">
        <f>N58-K58</f>
        <v>-10.044156920120926</v>
      </c>
      <c r="Q58" s="116">
        <f>N58/K58</f>
        <v>0.88449219541860935</v>
      </c>
      <c r="R58" s="309"/>
      <c r="S58" s="47">
        <v>0.38819444444444445</v>
      </c>
      <c r="T58" s="48">
        <v>0.44528935185185187</v>
      </c>
      <c r="U58" s="117">
        <v>4.8333333333333428</v>
      </c>
      <c r="V58" s="118">
        <v>82.216666666666669</v>
      </c>
      <c r="W58" s="119">
        <v>0.44528935185185187</v>
      </c>
      <c r="X58" s="123">
        <v>0.48546296296296299</v>
      </c>
      <c r="Y58" s="106"/>
      <c r="Z58" s="205"/>
      <c r="AA58" s="300"/>
      <c r="AB58" s="301"/>
      <c r="AC58" s="106"/>
      <c r="AD58" s="205"/>
      <c r="AE58" s="300"/>
      <c r="AF58" s="301"/>
      <c r="AG58" s="407"/>
      <c r="AH58" s="408"/>
      <c r="AI58" s="124">
        <f>M58-J58</f>
        <v>-231.01560916278117</v>
      </c>
      <c r="AJ58" s="116">
        <f>M58/J58</f>
        <v>0.88449219541860946</v>
      </c>
      <c r="AK58" s="314"/>
    </row>
    <row r="59" spans="1:37" ht="15.75" customHeight="1">
      <c r="A59" s="317"/>
      <c r="B59" s="178" t="s">
        <v>191</v>
      </c>
      <c r="C59" s="298" t="s">
        <v>206</v>
      </c>
      <c r="D59" s="299"/>
      <c r="E59" s="107">
        <v>71.55</v>
      </c>
      <c r="F59" s="108">
        <v>1829</v>
      </c>
      <c r="G59" s="109">
        <f t="shared" si="25"/>
        <v>130864.95</v>
      </c>
      <c r="H59" s="26"/>
      <c r="I59" s="110">
        <v>23</v>
      </c>
      <c r="J59" s="111">
        <v>2000</v>
      </c>
      <c r="K59" s="112">
        <f t="shared" si="6"/>
        <v>86.956521739130437</v>
      </c>
      <c r="L59" s="113">
        <v>23</v>
      </c>
      <c r="M59" s="111">
        <f>F59/V59*60</f>
        <v>1771.9052744886978</v>
      </c>
      <c r="N59" s="112">
        <f>M59/L59</f>
        <v>77.039359760378161</v>
      </c>
      <c r="O59" s="114">
        <f>L59-I59</f>
        <v>0</v>
      </c>
      <c r="P59" s="115">
        <f>N59-K59</f>
        <v>-9.9171619787522758</v>
      </c>
      <c r="Q59" s="116">
        <f>N59/K59</f>
        <v>0.88595263724434881</v>
      </c>
      <c r="R59" s="309"/>
      <c r="S59" s="47">
        <v>0.48546296296296299</v>
      </c>
      <c r="T59" s="48">
        <v>0.52847222222222223</v>
      </c>
      <c r="U59" s="117">
        <v>57.850000000000009</v>
      </c>
      <c r="V59" s="118">
        <v>61.933333333333316</v>
      </c>
      <c r="W59" s="119"/>
      <c r="X59" s="123"/>
      <c r="Y59" s="106"/>
      <c r="Z59" s="205"/>
      <c r="AA59" s="300"/>
      <c r="AB59" s="301"/>
      <c r="AC59" s="106"/>
      <c r="AD59" s="205"/>
      <c r="AE59" s="300"/>
      <c r="AF59" s="301"/>
      <c r="AG59" s="407"/>
      <c r="AH59" s="408"/>
      <c r="AI59" s="124">
        <f>M59-J59</f>
        <v>-228.09472551130216</v>
      </c>
      <c r="AJ59" s="116">
        <f>M59/J59</f>
        <v>0.88595263724434892</v>
      </c>
      <c r="AK59" s="314"/>
    </row>
    <row r="60" spans="1:37" ht="15.75" customHeight="1">
      <c r="A60" s="317"/>
      <c r="B60" s="178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407"/>
      <c r="AH60" s="408"/>
      <c r="AI60" s="124"/>
      <c r="AJ60" s="116"/>
      <c r="AK60" s="314"/>
    </row>
    <row r="61" spans="1:37" ht="15.75" customHeight="1">
      <c r="A61" s="317"/>
      <c r="B61" s="178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407"/>
      <c r="AH61" s="408"/>
      <c r="AI61" s="124"/>
      <c r="AJ61" s="116"/>
      <c r="AK61" s="314"/>
    </row>
    <row r="62" spans="1:37" ht="15.75" customHeight="1">
      <c r="A62" s="317"/>
      <c r="B62" s="178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127"/>
      <c r="T62" s="128"/>
      <c r="U62" s="117"/>
      <c r="V62" s="118"/>
      <c r="W62" s="128"/>
      <c r="X62" s="216"/>
      <c r="Y62" s="106"/>
      <c r="Z62" s="205"/>
      <c r="AA62" s="300"/>
      <c r="AB62" s="301"/>
      <c r="AC62" s="106"/>
      <c r="AD62" s="205"/>
      <c r="AE62" s="300"/>
      <c r="AF62" s="301"/>
      <c r="AG62" s="407"/>
      <c r="AH62" s="408"/>
      <c r="AI62" s="124"/>
      <c r="AJ62" s="116"/>
      <c r="AK62" s="314"/>
    </row>
    <row r="63" spans="1:37" ht="15.75" customHeight="1">
      <c r="A63" s="317"/>
      <c r="B63" s="178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127"/>
      <c r="T63" s="128"/>
      <c r="U63" s="117"/>
      <c r="V63" s="118"/>
      <c r="W63" s="128"/>
      <c r="X63" s="216"/>
      <c r="Y63" s="106"/>
      <c r="Z63" s="205"/>
      <c r="AA63" s="300"/>
      <c r="AB63" s="301"/>
      <c r="AC63" s="106"/>
      <c r="AD63" s="205"/>
      <c r="AE63" s="300"/>
      <c r="AF63" s="301"/>
      <c r="AG63" s="407"/>
      <c r="AH63" s="408"/>
      <c r="AI63" s="124"/>
      <c r="AJ63" s="116"/>
      <c r="AK63" s="314"/>
    </row>
    <row r="64" spans="1:37" ht="15.75" customHeight="1">
      <c r="A64" s="317"/>
      <c r="B64" s="178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127"/>
      <c r="T64" s="128"/>
      <c r="U64" s="117"/>
      <c r="V64" s="118"/>
      <c r="W64" s="128"/>
      <c r="X64" s="216"/>
      <c r="Y64" s="106"/>
      <c r="Z64" s="205"/>
      <c r="AA64" s="300"/>
      <c r="AB64" s="301"/>
      <c r="AC64" s="106"/>
      <c r="AD64" s="205"/>
      <c r="AE64" s="300"/>
      <c r="AF64" s="301"/>
      <c r="AG64" s="407"/>
      <c r="AH64" s="408"/>
      <c r="AI64" s="124"/>
      <c r="AJ64" s="116"/>
      <c r="AK64" s="314"/>
    </row>
    <row r="65" spans="1:37" ht="15.75" customHeight="1">
      <c r="A65" s="317"/>
      <c r="B65" s="178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127"/>
      <c r="T65" s="128"/>
      <c r="U65" s="117"/>
      <c r="V65" s="118"/>
      <c r="W65" s="128"/>
      <c r="X65" s="216"/>
      <c r="Y65" s="106"/>
      <c r="Z65" s="205"/>
      <c r="AA65" s="300"/>
      <c r="AB65" s="301"/>
      <c r="AC65" s="106"/>
      <c r="AD65" s="205"/>
      <c r="AE65" s="300"/>
      <c r="AF65" s="301"/>
      <c r="AG65" s="407"/>
      <c r="AH65" s="408"/>
      <c r="AI65" s="124"/>
      <c r="AJ65" s="116"/>
      <c r="AK65" s="314"/>
    </row>
    <row r="66" spans="1:37" ht="15.75" customHeight="1">
      <c r="A66" s="317"/>
      <c r="B66" s="178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127"/>
      <c r="T66" s="128"/>
      <c r="U66" s="117"/>
      <c r="V66" s="118"/>
      <c r="W66" s="128"/>
      <c r="X66" s="216"/>
      <c r="Y66" s="106"/>
      <c r="Z66" s="205"/>
      <c r="AA66" s="300"/>
      <c r="AB66" s="301"/>
      <c r="AC66" s="106"/>
      <c r="AD66" s="205"/>
      <c r="AE66" s="300"/>
      <c r="AF66" s="301"/>
      <c r="AG66" s="407"/>
      <c r="AH66" s="408"/>
      <c r="AI66" s="124"/>
      <c r="AJ66" s="116"/>
      <c r="AK66" s="314"/>
    </row>
    <row r="67" spans="1:37" ht="15.75" customHeight="1">
      <c r="A67" s="317"/>
      <c r="B67" s="178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127"/>
      <c r="T67" s="128"/>
      <c r="U67" s="117"/>
      <c r="V67" s="118"/>
      <c r="W67" s="128"/>
      <c r="X67" s="216"/>
      <c r="Y67" s="106"/>
      <c r="Z67" s="205"/>
      <c r="AA67" s="300"/>
      <c r="AB67" s="301"/>
      <c r="AC67" s="106"/>
      <c r="AD67" s="205"/>
      <c r="AE67" s="300"/>
      <c r="AF67" s="301"/>
      <c r="AG67" s="407"/>
      <c r="AH67" s="408"/>
      <c r="AI67" s="124"/>
      <c r="AJ67" s="116"/>
      <c r="AK67" s="314"/>
    </row>
    <row r="68" spans="1:37" ht="15.75" customHeight="1">
      <c r="A68" s="317"/>
      <c r="B68" s="178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127"/>
      <c r="T68" s="128"/>
      <c r="U68" s="117"/>
      <c r="V68" s="118"/>
      <c r="W68" s="128"/>
      <c r="X68" s="216"/>
      <c r="Y68" s="106"/>
      <c r="Z68" s="205"/>
      <c r="AA68" s="300"/>
      <c r="AB68" s="301"/>
      <c r="AC68" s="106"/>
      <c r="AD68" s="205"/>
      <c r="AE68" s="300"/>
      <c r="AF68" s="301"/>
      <c r="AG68" s="407"/>
      <c r="AH68" s="408"/>
      <c r="AI68" s="124"/>
      <c r="AJ68" s="116"/>
      <c r="AK68" s="314"/>
    </row>
    <row r="69" spans="1:37" ht="15.75" customHeight="1">
      <c r="A69" s="317"/>
      <c r="B69" s="178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127"/>
      <c r="T69" s="128"/>
      <c r="U69" s="117"/>
      <c r="V69" s="118"/>
      <c r="W69" s="128"/>
      <c r="X69" s="216"/>
      <c r="Y69" s="106"/>
      <c r="Z69" s="205"/>
      <c r="AA69" s="300"/>
      <c r="AB69" s="301"/>
      <c r="AC69" s="106"/>
      <c r="AD69" s="205"/>
      <c r="AE69" s="300"/>
      <c r="AF69" s="301"/>
      <c r="AG69" s="407"/>
      <c r="AH69" s="408"/>
      <c r="AI69" s="124"/>
      <c r="AJ69" s="116"/>
      <c r="AK69" s="314"/>
    </row>
    <row r="70" spans="1:37" ht="15.75" customHeight="1">
      <c r="A70" s="317"/>
      <c r="B70" s="178"/>
      <c r="C70" s="298"/>
      <c r="D70" s="299"/>
      <c r="E70" s="107"/>
      <c r="F70" s="13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127"/>
      <c r="T70" s="128"/>
      <c r="U70" s="117"/>
      <c r="V70" s="118"/>
      <c r="W70" s="128"/>
      <c r="X70" s="216"/>
      <c r="Y70" s="106"/>
      <c r="Z70" s="205"/>
      <c r="AA70" s="300"/>
      <c r="AB70" s="301"/>
      <c r="AC70" s="106"/>
      <c r="AD70" s="205"/>
      <c r="AE70" s="300"/>
      <c r="AF70" s="301"/>
      <c r="AG70" s="407"/>
      <c r="AH70" s="408"/>
      <c r="AI70" s="124"/>
      <c r="AJ70" s="116"/>
      <c r="AK70" s="314"/>
    </row>
    <row r="71" spans="1:37" ht="15.75" customHeight="1">
      <c r="A71" s="317"/>
      <c r="B71" s="178"/>
      <c r="C71" s="298"/>
      <c r="D71" s="299"/>
      <c r="E71" s="179"/>
      <c r="F71" s="13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407"/>
      <c r="AH71" s="408"/>
      <c r="AI71" s="180"/>
      <c r="AJ71" s="133"/>
      <c r="AK71" s="314"/>
    </row>
    <row r="72" spans="1:37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26">AVERAGE(I56:I71)</f>
        <v>23.25</v>
      </c>
      <c r="J72" s="148">
        <f t="shared" si="26"/>
        <v>2000</v>
      </c>
      <c r="K72" s="149">
        <f t="shared" ref="K72" si="27">J72/I72</f>
        <v>86.021505376344081</v>
      </c>
      <c r="L72" s="147">
        <f t="shared" ref="L72:M72" si="28">AVERAGE(L56:L71)</f>
        <v>23.25</v>
      </c>
      <c r="M72" s="148">
        <f t="shared" si="28"/>
        <v>1771.6750603337084</v>
      </c>
      <c r="N72" s="149">
        <f t="shared" ref="N72:N78" si="29">M72/L72</f>
        <v>76.201077863815414</v>
      </c>
      <c r="O72" s="150">
        <f t="shared" ref="O72:O78" si="30">L72-I72</f>
        <v>0</v>
      </c>
      <c r="P72" s="151">
        <f t="shared" ref="P72:P78" si="31">N72-K72</f>
        <v>-9.8204275125286671</v>
      </c>
      <c r="Q72" s="152">
        <f t="shared" ref="Q72:Q78" si="32">N72/K72</f>
        <v>0.88583753016685429</v>
      </c>
      <c r="R72" s="310"/>
      <c r="S72" s="153">
        <f>S56</f>
        <v>0.29166666666666669</v>
      </c>
      <c r="T72" s="154">
        <f>INDEX(T56:T71,COUNTA(T56:T71))</f>
        <v>0.52847222222222223</v>
      </c>
      <c r="U72" s="155"/>
      <c r="V72" s="181"/>
      <c r="W72" s="182"/>
      <c r="X72" s="149"/>
      <c r="Y72" s="206">
        <f t="shared" ref="Y72:Z72" si="33">SUM(Y56:Y71)</f>
        <v>0</v>
      </c>
      <c r="Z72" s="207">
        <f t="shared" si="33"/>
        <v>0</v>
      </c>
      <c r="AA72" s="296"/>
      <c r="AB72" s="297"/>
      <c r="AC72" s="206">
        <f t="shared" ref="AC72:AD72" si="34">SUM(AC56:AC71)</f>
        <v>0</v>
      </c>
      <c r="AD72" s="207">
        <f t="shared" si="34"/>
        <v>0</v>
      </c>
      <c r="AE72" s="296"/>
      <c r="AF72" s="297"/>
      <c r="AG72" s="409"/>
      <c r="AH72" s="410"/>
      <c r="AI72" s="183">
        <f t="shared" ref="AI72:AI78" si="35">M72-J72</f>
        <v>-228.32493966629158</v>
      </c>
      <c r="AJ72" s="152">
        <f t="shared" ref="AJ72:AJ78" si="36">M72/J72</f>
        <v>0.88583753016685418</v>
      </c>
      <c r="AK72" s="315"/>
    </row>
    <row r="73" spans="1:37" ht="15.75" customHeight="1">
      <c r="A73" s="302" t="s">
        <v>207</v>
      </c>
      <c r="B73" s="120" t="s">
        <v>200</v>
      </c>
      <c r="C73" s="383" t="s">
        <v>208</v>
      </c>
      <c r="D73" s="383"/>
      <c r="E73" s="162">
        <v>57.3</v>
      </c>
      <c r="F73" s="103">
        <v>2309</v>
      </c>
      <c r="G73" s="163">
        <f t="shared" ref="G73:G78" si="37">E73*F73</f>
        <v>132305.69999999998</v>
      </c>
      <c r="H73" s="164"/>
      <c r="I73" s="165">
        <v>22</v>
      </c>
      <c r="J73" s="166">
        <v>1800</v>
      </c>
      <c r="K73" s="167">
        <f>J73/I73</f>
        <v>81.818181818181813</v>
      </c>
      <c r="L73" s="168">
        <v>22</v>
      </c>
      <c r="M73" s="166">
        <f t="shared" ref="M73:M78" si="38">F73/V73*60</f>
        <v>1593.0241471828281</v>
      </c>
      <c r="N73" s="167">
        <f t="shared" si="29"/>
        <v>72.41018850831037</v>
      </c>
      <c r="O73" s="169">
        <f t="shared" si="30"/>
        <v>0</v>
      </c>
      <c r="P73" s="170">
        <f t="shared" si="31"/>
        <v>-9.4079933098714434</v>
      </c>
      <c r="Q73" s="171">
        <f t="shared" si="32"/>
        <v>0.88501341510157128</v>
      </c>
      <c r="R73" s="308">
        <f>Q89</f>
        <v>0.88468824881950159</v>
      </c>
      <c r="S73" s="172">
        <v>0.25002314814814813</v>
      </c>
      <c r="T73" s="173">
        <v>0.31041666666666667</v>
      </c>
      <c r="U73" s="174"/>
      <c r="V73" s="175">
        <v>86.966666666666697</v>
      </c>
      <c r="W73" s="173"/>
      <c r="X73" s="184"/>
      <c r="Y73" s="202"/>
      <c r="Z73" s="203"/>
      <c r="AA73" s="311"/>
      <c r="AB73" s="312"/>
      <c r="AC73" s="202"/>
      <c r="AD73" s="203"/>
      <c r="AE73" s="311"/>
      <c r="AF73" s="312"/>
      <c r="AG73" s="411"/>
      <c r="AH73" s="412"/>
      <c r="AI73" s="121">
        <f t="shared" si="35"/>
        <v>-206.97585281717193</v>
      </c>
      <c r="AJ73" s="171">
        <f t="shared" si="36"/>
        <v>0.88501341510157117</v>
      </c>
      <c r="AK73" s="313">
        <f>AJ89</f>
        <v>0.88468824881950159</v>
      </c>
    </row>
    <row r="74" spans="1:37" ht="15.75" customHeight="1">
      <c r="A74" s="303"/>
      <c r="B74" s="106" t="s">
        <v>195</v>
      </c>
      <c r="C74" s="382" t="s">
        <v>214</v>
      </c>
      <c r="D74" s="382"/>
      <c r="E74" s="107">
        <v>57.73</v>
      </c>
      <c r="F74" s="108">
        <v>1053</v>
      </c>
      <c r="G74" s="109">
        <f t="shared" si="37"/>
        <v>60789.689999999995</v>
      </c>
      <c r="H74" s="26"/>
      <c r="I74" s="110">
        <v>22</v>
      </c>
      <c r="J74" s="111">
        <v>1800</v>
      </c>
      <c r="K74" s="112">
        <f t="shared" ref="K74:K110" si="39">J74/I74</f>
        <v>81.818181818181813</v>
      </c>
      <c r="L74" s="113">
        <v>22</v>
      </c>
      <c r="M74" s="111">
        <f t="shared" si="38"/>
        <v>1596.1263157894732</v>
      </c>
      <c r="N74" s="112">
        <f t="shared" si="29"/>
        <v>72.55119617224878</v>
      </c>
      <c r="O74" s="114">
        <f t="shared" si="30"/>
        <v>0</v>
      </c>
      <c r="P74" s="115">
        <f t="shared" si="31"/>
        <v>-9.2669856459330333</v>
      </c>
      <c r="Q74" s="116">
        <f t="shared" si="32"/>
        <v>0.88673684210526293</v>
      </c>
      <c r="R74" s="309"/>
      <c r="S74" s="47">
        <v>0.31417824074074074</v>
      </c>
      <c r="T74" s="48">
        <v>0.34166666666666667</v>
      </c>
      <c r="U74" s="117">
        <v>5.4166666666666607</v>
      </c>
      <c r="V74" s="118">
        <v>39.583333333333343</v>
      </c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407"/>
      <c r="AH74" s="408"/>
      <c r="AI74" s="124">
        <f t="shared" si="35"/>
        <v>-203.87368421052679</v>
      </c>
      <c r="AJ74" s="116">
        <f t="shared" si="36"/>
        <v>0.88673684210526293</v>
      </c>
      <c r="AK74" s="314"/>
    </row>
    <row r="75" spans="1:37" ht="15.75" customHeight="1">
      <c r="A75" s="303"/>
      <c r="B75" s="106" t="s">
        <v>195</v>
      </c>
      <c r="C75" s="382" t="s">
        <v>213</v>
      </c>
      <c r="D75" s="382"/>
      <c r="E75" s="107">
        <v>57.73</v>
      </c>
      <c r="F75" s="108">
        <v>950</v>
      </c>
      <c r="G75" s="109">
        <f t="shared" si="37"/>
        <v>54843.5</v>
      </c>
      <c r="H75" s="26"/>
      <c r="I75" s="110">
        <v>22</v>
      </c>
      <c r="J75" s="111">
        <v>1800</v>
      </c>
      <c r="K75" s="112">
        <f t="shared" si="39"/>
        <v>81.818181818181813</v>
      </c>
      <c r="L75" s="113">
        <v>22</v>
      </c>
      <c r="M75" s="111">
        <f t="shared" si="38"/>
        <v>1595.1492537313413</v>
      </c>
      <c r="N75" s="112">
        <f t="shared" si="29"/>
        <v>72.506784260515516</v>
      </c>
      <c r="O75" s="114">
        <f t="shared" si="30"/>
        <v>0</v>
      </c>
      <c r="P75" s="115">
        <f t="shared" si="31"/>
        <v>-9.3113975576662966</v>
      </c>
      <c r="Q75" s="116">
        <f t="shared" si="32"/>
        <v>0.88619402985074525</v>
      </c>
      <c r="R75" s="309"/>
      <c r="S75" s="47">
        <v>0.34532407407407406</v>
      </c>
      <c r="T75" s="48">
        <v>0.37013888888888891</v>
      </c>
      <c r="U75" s="117">
        <v>5.2666666666666373</v>
      </c>
      <c r="V75" s="118">
        <v>35.733333333333377</v>
      </c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407"/>
      <c r="AH75" s="408"/>
      <c r="AI75" s="124">
        <f t="shared" si="35"/>
        <v>-204.85074626865867</v>
      </c>
      <c r="AJ75" s="116">
        <f t="shared" si="36"/>
        <v>0.88619402985074514</v>
      </c>
      <c r="AK75" s="314"/>
    </row>
    <row r="76" spans="1:37" ht="15.75" customHeight="1">
      <c r="A76" s="303"/>
      <c r="B76" s="106" t="s">
        <v>209</v>
      </c>
      <c r="C76" s="382" t="s">
        <v>210</v>
      </c>
      <c r="D76" s="382"/>
      <c r="E76" s="107">
        <v>71.84</v>
      </c>
      <c r="F76" s="108">
        <v>1101</v>
      </c>
      <c r="G76" s="109">
        <f t="shared" si="37"/>
        <v>79095.839999999997</v>
      </c>
      <c r="H76" s="26"/>
      <c r="I76" s="110">
        <v>19</v>
      </c>
      <c r="J76" s="111">
        <v>1800</v>
      </c>
      <c r="K76" s="112">
        <f t="shared" si="39"/>
        <v>94.736842105263165</v>
      </c>
      <c r="L76" s="113">
        <v>19</v>
      </c>
      <c r="M76" s="111">
        <f t="shared" si="38"/>
        <v>1596.2948046717695</v>
      </c>
      <c r="N76" s="112">
        <f t="shared" si="29"/>
        <v>84.015516035356285</v>
      </c>
      <c r="O76" s="114">
        <f t="shared" si="30"/>
        <v>0</v>
      </c>
      <c r="P76" s="115">
        <f t="shared" si="31"/>
        <v>-10.72132606990688</v>
      </c>
      <c r="Q76" s="116">
        <f t="shared" si="32"/>
        <v>0.88683044703987179</v>
      </c>
      <c r="R76" s="309"/>
      <c r="S76" s="47">
        <v>0.37361111111111112</v>
      </c>
      <c r="T76" s="48">
        <v>0.40234953703703702</v>
      </c>
      <c r="U76" s="117">
        <v>4.9999999999999822</v>
      </c>
      <c r="V76" s="118">
        <v>41.383333333333297</v>
      </c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407"/>
      <c r="AH76" s="408"/>
      <c r="AI76" s="217">
        <f t="shared" si="35"/>
        <v>-203.7051953282305</v>
      </c>
      <c r="AJ76" s="218">
        <f t="shared" si="36"/>
        <v>0.88683044703987191</v>
      </c>
      <c r="AK76" s="314"/>
    </row>
    <row r="77" spans="1:37" ht="15.75" customHeight="1">
      <c r="A77" s="304"/>
      <c r="B77" s="106" t="s">
        <v>209</v>
      </c>
      <c r="C77" s="382" t="s">
        <v>211</v>
      </c>
      <c r="D77" s="382"/>
      <c r="E77" s="107">
        <v>72.400000000000006</v>
      </c>
      <c r="F77" s="111">
        <v>946</v>
      </c>
      <c r="G77" s="109">
        <f t="shared" si="37"/>
        <v>68490.400000000009</v>
      </c>
      <c r="H77" s="13"/>
      <c r="I77" s="110">
        <v>18</v>
      </c>
      <c r="J77" s="111">
        <v>1800</v>
      </c>
      <c r="K77" s="112">
        <f t="shared" si="39"/>
        <v>100</v>
      </c>
      <c r="L77" s="126">
        <v>18</v>
      </c>
      <c r="M77" s="111">
        <f t="shared" si="38"/>
        <v>1596.6244725738379</v>
      </c>
      <c r="N77" s="112">
        <f t="shared" si="29"/>
        <v>88.701359587435434</v>
      </c>
      <c r="O77" s="114">
        <f t="shared" si="30"/>
        <v>0</v>
      </c>
      <c r="P77" s="115">
        <f t="shared" si="31"/>
        <v>-11.298640412564566</v>
      </c>
      <c r="Q77" s="116">
        <f t="shared" si="32"/>
        <v>0.88701359587435435</v>
      </c>
      <c r="R77" s="309"/>
      <c r="S77" s="47">
        <v>0.40586805555555555</v>
      </c>
      <c r="T77" s="48">
        <v>0.43055555555555558</v>
      </c>
      <c r="U77" s="117">
        <v>5.066666666666686</v>
      </c>
      <c r="V77" s="118">
        <v>35.55000000000004</v>
      </c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407"/>
      <c r="AH77" s="408"/>
      <c r="AI77" s="217">
        <f t="shared" si="35"/>
        <v>-203.37552742616208</v>
      </c>
      <c r="AJ77" s="218">
        <f t="shared" si="36"/>
        <v>0.88701359587435435</v>
      </c>
      <c r="AK77" s="314"/>
    </row>
    <row r="78" spans="1:37" ht="15.75" customHeight="1">
      <c r="A78" s="304"/>
      <c r="B78" s="106" t="s">
        <v>209</v>
      </c>
      <c r="C78" s="382" t="s">
        <v>212</v>
      </c>
      <c r="D78" s="382"/>
      <c r="E78" s="107">
        <v>32.06</v>
      </c>
      <c r="F78" s="111">
        <v>479</v>
      </c>
      <c r="G78" s="129">
        <f t="shared" si="37"/>
        <v>15356.740000000002</v>
      </c>
      <c r="H78" s="130"/>
      <c r="I78" s="110">
        <v>19</v>
      </c>
      <c r="J78" s="111">
        <v>3600</v>
      </c>
      <c r="K78" s="112">
        <f t="shared" si="39"/>
        <v>189.47368421052633</v>
      </c>
      <c r="L78" s="113">
        <v>19</v>
      </c>
      <c r="M78" s="111">
        <f t="shared" si="38"/>
        <v>3169.8529411764689</v>
      </c>
      <c r="N78" s="112">
        <f t="shared" si="29"/>
        <v>166.8343653250773</v>
      </c>
      <c r="O78" s="114">
        <f t="shared" si="30"/>
        <v>0</v>
      </c>
      <c r="P78" s="115">
        <f t="shared" si="31"/>
        <v>-22.639318885449029</v>
      </c>
      <c r="Q78" s="116">
        <f t="shared" si="32"/>
        <v>0.88051470588235237</v>
      </c>
      <c r="R78" s="309"/>
      <c r="S78" s="47">
        <v>0.43472222222222223</v>
      </c>
      <c r="T78" s="48">
        <v>0.44101851851851853</v>
      </c>
      <c r="U78" s="117">
        <v>5.9999999999999787</v>
      </c>
      <c r="V78" s="118">
        <v>9.0666666666666718</v>
      </c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407"/>
      <c r="AH78" s="408"/>
      <c r="AI78" s="217">
        <f t="shared" si="35"/>
        <v>-430.1470588235311</v>
      </c>
      <c r="AJ78" s="218">
        <f t="shared" si="36"/>
        <v>0.88051470588235248</v>
      </c>
      <c r="AK78" s="314"/>
    </row>
    <row r="79" spans="1:37" ht="15.75" customHeight="1">
      <c r="A79" s="304"/>
      <c r="B79" s="106"/>
      <c r="C79" s="382"/>
      <c r="D79" s="382"/>
      <c r="E79" s="107"/>
      <c r="F79" s="111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407"/>
      <c r="AH79" s="408"/>
      <c r="AI79" s="217"/>
      <c r="AJ79" s="218"/>
      <c r="AK79" s="314"/>
    </row>
    <row r="80" spans="1:37" ht="15.75" customHeight="1">
      <c r="A80" s="304"/>
      <c r="B80" s="106"/>
      <c r="C80" s="382"/>
      <c r="D80" s="382"/>
      <c r="E80" s="107"/>
      <c r="F80" s="111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106"/>
      <c r="Z80" s="205"/>
      <c r="AA80" s="300"/>
      <c r="AB80" s="301"/>
      <c r="AC80" s="106"/>
      <c r="AD80" s="205"/>
      <c r="AE80" s="300"/>
      <c r="AF80" s="301"/>
      <c r="AG80" s="407"/>
      <c r="AH80" s="408"/>
      <c r="AI80" s="217"/>
      <c r="AJ80" s="218"/>
      <c r="AK80" s="314"/>
    </row>
    <row r="81" spans="1:37" ht="15.75" customHeight="1">
      <c r="A81" s="304"/>
      <c r="B81" s="106"/>
      <c r="C81" s="382"/>
      <c r="D81" s="382"/>
      <c r="E81" s="107"/>
      <c r="F81" s="111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106"/>
      <c r="Z81" s="205"/>
      <c r="AA81" s="300"/>
      <c r="AB81" s="301"/>
      <c r="AC81" s="106"/>
      <c r="AD81" s="205"/>
      <c r="AE81" s="300"/>
      <c r="AF81" s="301"/>
      <c r="AG81" s="407"/>
      <c r="AH81" s="408"/>
      <c r="AI81" s="217"/>
      <c r="AJ81" s="218"/>
      <c r="AK81" s="314"/>
    </row>
    <row r="82" spans="1:37" ht="15.75" customHeight="1">
      <c r="A82" s="304"/>
      <c r="B82" s="106"/>
      <c r="C82" s="382"/>
      <c r="D82" s="382"/>
      <c r="E82" s="107"/>
      <c r="F82" s="111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106"/>
      <c r="Z82" s="205"/>
      <c r="AA82" s="300"/>
      <c r="AB82" s="301"/>
      <c r="AC82" s="106"/>
      <c r="AD82" s="205"/>
      <c r="AE82" s="300"/>
      <c r="AF82" s="301"/>
      <c r="AG82" s="407"/>
      <c r="AH82" s="408"/>
      <c r="AI82" s="217"/>
      <c r="AJ82" s="218"/>
      <c r="AK82" s="314"/>
    </row>
    <row r="83" spans="1:37" ht="15.75" customHeight="1">
      <c r="A83" s="304"/>
      <c r="B83" s="106"/>
      <c r="C83" s="382"/>
      <c r="D83" s="382"/>
      <c r="E83" s="107"/>
      <c r="F83" s="111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106"/>
      <c r="Z83" s="205"/>
      <c r="AA83" s="300"/>
      <c r="AB83" s="301"/>
      <c r="AC83" s="106"/>
      <c r="AD83" s="205"/>
      <c r="AE83" s="300"/>
      <c r="AF83" s="301"/>
      <c r="AG83" s="407"/>
      <c r="AH83" s="408"/>
      <c r="AI83" s="217"/>
      <c r="AJ83" s="218"/>
      <c r="AK83" s="314"/>
    </row>
    <row r="84" spans="1:37" ht="15.75" customHeight="1">
      <c r="A84" s="304"/>
      <c r="B84" s="106"/>
      <c r="C84" s="382"/>
      <c r="D84" s="382"/>
      <c r="E84" s="107"/>
      <c r="F84" s="111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106"/>
      <c r="Z84" s="205"/>
      <c r="AA84" s="300"/>
      <c r="AB84" s="301"/>
      <c r="AC84" s="106"/>
      <c r="AD84" s="205"/>
      <c r="AE84" s="300"/>
      <c r="AF84" s="301"/>
      <c r="AG84" s="407"/>
      <c r="AH84" s="408"/>
      <c r="AI84" s="217"/>
      <c r="AJ84" s="218"/>
      <c r="AK84" s="314"/>
    </row>
    <row r="85" spans="1:37" ht="15.75" customHeight="1">
      <c r="A85" s="304"/>
      <c r="B85" s="106"/>
      <c r="C85" s="382"/>
      <c r="D85" s="382"/>
      <c r="E85" s="107"/>
      <c r="F85" s="111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106"/>
      <c r="Z85" s="205"/>
      <c r="AA85" s="300"/>
      <c r="AB85" s="301"/>
      <c r="AC85" s="106"/>
      <c r="AD85" s="205"/>
      <c r="AE85" s="300"/>
      <c r="AF85" s="301"/>
      <c r="AG85" s="407"/>
      <c r="AH85" s="408"/>
      <c r="AI85" s="217"/>
      <c r="AJ85" s="218"/>
      <c r="AK85" s="314"/>
    </row>
    <row r="86" spans="1:37" ht="15.75" customHeight="1">
      <c r="A86" s="304"/>
      <c r="B86" s="106"/>
      <c r="C86" s="382"/>
      <c r="D86" s="382"/>
      <c r="E86" s="107"/>
      <c r="F86" s="111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106"/>
      <c r="Z86" s="205"/>
      <c r="AA86" s="300"/>
      <c r="AB86" s="301"/>
      <c r="AC86" s="106"/>
      <c r="AD86" s="205"/>
      <c r="AE86" s="300"/>
      <c r="AF86" s="301"/>
      <c r="AG86" s="407"/>
      <c r="AH86" s="408"/>
      <c r="AI86" s="217"/>
      <c r="AJ86" s="218"/>
      <c r="AK86" s="314"/>
    </row>
    <row r="87" spans="1:37" ht="15.75" customHeight="1">
      <c r="A87" s="304"/>
      <c r="B87" s="106"/>
      <c r="C87" s="382"/>
      <c r="D87" s="382"/>
      <c r="E87" s="107"/>
      <c r="F87" s="111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106"/>
      <c r="Z87" s="205"/>
      <c r="AA87" s="300"/>
      <c r="AB87" s="301"/>
      <c r="AC87" s="106"/>
      <c r="AD87" s="205"/>
      <c r="AE87" s="300"/>
      <c r="AF87" s="301"/>
      <c r="AG87" s="407"/>
      <c r="AH87" s="408"/>
      <c r="AI87" s="217"/>
      <c r="AJ87" s="218"/>
      <c r="AK87" s="314"/>
    </row>
    <row r="88" spans="1:37" ht="15.75" customHeight="1">
      <c r="A88" s="304"/>
      <c r="B88" s="106"/>
      <c r="C88" s="382"/>
      <c r="D88" s="382"/>
      <c r="E88" s="209"/>
      <c r="F88" s="111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407"/>
      <c r="AH88" s="408"/>
      <c r="AI88" s="180"/>
      <c r="AJ88" s="133"/>
      <c r="AK88" s="314"/>
    </row>
    <row r="89" spans="1:37" ht="15.75" customHeight="1" thickBot="1">
      <c r="A89" s="305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40">AVERAGE(I73:I88)</f>
        <v>20.333333333333332</v>
      </c>
      <c r="J89" s="148">
        <f t="shared" si="40"/>
        <v>2100</v>
      </c>
      <c r="K89" s="149">
        <f t="shared" ref="K89:K92" si="41">J89/I89</f>
        <v>103.27868852459017</v>
      </c>
      <c r="L89" s="147">
        <f t="shared" ref="L89:M89" si="42">AVERAGE(L73:L88)</f>
        <v>20.333333333333332</v>
      </c>
      <c r="M89" s="148">
        <f t="shared" si="42"/>
        <v>1857.8453225209532</v>
      </c>
      <c r="N89" s="149">
        <f>M89/L89</f>
        <v>91.369442091194429</v>
      </c>
      <c r="O89" s="150">
        <f>L89-I89</f>
        <v>0</v>
      </c>
      <c r="P89" s="151">
        <f>N89-K89</f>
        <v>-11.909246433395737</v>
      </c>
      <c r="Q89" s="152">
        <f>N89/K89</f>
        <v>0.88468824881950159</v>
      </c>
      <c r="R89" s="310"/>
      <c r="S89" s="153">
        <f>S73</f>
        <v>0.25002314814814813</v>
      </c>
      <c r="T89" s="154">
        <f>INDEX(T73:T88,COUNTA(T73:T88))</f>
        <v>0.44101851851851853</v>
      </c>
      <c r="U89" s="155"/>
      <c r="V89" s="181"/>
      <c r="W89" s="182"/>
      <c r="X89" s="149"/>
      <c r="Y89" s="206">
        <f t="shared" ref="Y89:Z89" si="43">SUM(Y73:Y88)</f>
        <v>0</v>
      </c>
      <c r="Z89" s="207">
        <f t="shared" si="43"/>
        <v>0</v>
      </c>
      <c r="AA89" s="296"/>
      <c r="AB89" s="297"/>
      <c r="AC89" s="206">
        <f t="shared" ref="AC89:AD89" si="44">SUM(AC73:AC88)</f>
        <v>0</v>
      </c>
      <c r="AD89" s="207">
        <f t="shared" si="44"/>
        <v>0</v>
      </c>
      <c r="AE89" s="296"/>
      <c r="AF89" s="297"/>
      <c r="AG89" s="409"/>
      <c r="AH89" s="410"/>
      <c r="AI89" s="183">
        <f>M89-J89</f>
        <v>-242.15467747904677</v>
      </c>
      <c r="AJ89" s="152">
        <f>M89/J89</f>
        <v>0.88468824881950159</v>
      </c>
      <c r="AK89" s="315"/>
    </row>
    <row r="90" spans="1:37" ht="15.75" customHeight="1">
      <c r="A90" s="316" t="s">
        <v>115</v>
      </c>
      <c r="B90" s="106" t="s">
        <v>188</v>
      </c>
      <c r="C90" s="298" t="s">
        <v>261</v>
      </c>
      <c r="D90" s="299"/>
      <c r="E90" s="107">
        <v>34.229999999999997</v>
      </c>
      <c r="F90" s="108">
        <v>1614</v>
      </c>
      <c r="G90" s="109">
        <f t="shared" ref="G90:G92" si="45">E90*F90</f>
        <v>55247.219999999994</v>
      </c>
      <c r="H90" s="26"/>
      <c r="I90" s="110">
        <v>16</v>
      </c>
      <c r="J90" s="111">
        <v>3000</v>
      </c>
      <c r="K90" s="112">
        <f t="shared" si="41"/>
        <v>187.5</v>
      </c>
      <c r="L90" s="113">
        <v>16</v>
      </c>
      <c r="M90" s="111">
        <f>F90/V90*60</f>
        <v>2603.2258064516091</v>
      </c>
      <c r="N90" s="112">
        <f>M90/L90</f>
        <v>162.70161290322557</v>
      </c>
      <c r="O90" s="114">
        <f>L90-I90</f>
        <v>0</v>
      </c>
      <c r="P90" s="115">
        <f>N90-K90</f>
        <v>-24.798387096774434</v>
      </c>
      <c r="Q90" s="116">
        <f>N90/K90</f>
        <v>0.86774193548386969</v>
      </c>
      <c r="R90" s="308">
        <f>Q106</f>
        <v>0.88192162181046307</v>
      </c>
      <c r="S90" s="47">
        <v>0.30138888888888887</v>
      </c>
      <c r="T90" s="48">
        <v>0.32722222222222225</v>
      </c>
      <c r="U90" s="117">
        <v>4.5333333333332959</v>
      </c>
      <c r="V90" s="118">
        <v>37.20000000000006</v>
      </c>
      <c r="W90" s="119"/>
      <c r="X90" s="177"/>
      <c r="Y90" s="202"/>
      <c r="Z90" s="203"/>
      <c r="AA90" s="311"/>
      <c r="AB90" s="312"/>
      <c r="AC90" s="202"/>
      <c r="AD90" s="203"/>
      <c r="AE90" s="311"/>
      <c r="AF90" s="312"/>
      <c r="AG90" s="411"/>
      <c r="AH90" s="412"/>
      <c r="AI90" s="121">
        <f>M90-J90</f>
        <v>-396.77419354839094</v>
      </c>
      <c r="AJ90" s="171">
        <f>M90/J90</f>
        <v>0.86774193548386969</v>
      </c>
      <c r="AK90" s="313">
        <f>AJ106</f>
        <v>0.88192162181046307</v>
      </c>
    </row>
    <row r="91" spans="1:37" ht="15.75" customHeight="1">
      <c r="A91" s="317"/>
      <c r="B91" s="106" t="s">
        <v>188</v>
      </c>
      <c r="C91" s="298" t="s">
        <v>262</v>
      </c>
      <c r="D91" s="299"/>
      <c r="E91" s="107">
        <v>35.83</v>
      </c>
      <c r="F91" s="108">
        <v>4759</v>
      </c>
      <c r="G91" s="109">
        <f t="shared" si="45"/>
        <v>170514.97</v>
      </c>
      <c r="H91" s="26"/>
      <c r="I91" s="110">
        <v>12</v>
      </c>
      <c r="J91" s="111">
        <v>3273</v>
      </c>
      <c r="K91" s="112">
        <f t="shared" si="41"/>
        <v>272.75</v>
      </c>
      <c r="L91" s="113">
        <v>12</v>
      </c>
      <c r="M91" s="111">
        <f>F91/V91*60</f>
        <v>2907.7393075356413</v>
      </c>
      <c r="N91" s="112">
        <f>M91/L91</f>
        <v>242.31160896130345</v>
      </c>
      <c r="O91" s="114">
        <f>L91-I91</f>
        <v>0</v>
      </c>
      <c r="P91" s="115">
        <f>N91-K91</f>
        <v>-30.438391038696551</v>
      </c>
      <c r="Q91" s="116">
        <f>N91/K91</f>
        <v>0.88840186603594296</v>
      </c>
      <c r="R91" s="309"/>
      <c r="S91" s="47">
        <v>0.33055555555555555</v>
      </c>
      <c r="T91" s="48">
        <v>0.39874999999999999</v>
      </c>
      <c r="U91" s="117">
        <v>4.799999999999951</v>
      </c>
      <c r="V91" s="118">
        <v>98.2</v>
      </c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407"/>
      <c r="AH91" s="408"/>
      <c r="AI91" s="124">
        <f>M91-J91</f>
        <v>-365.26069246435873</v>
      </c>
      <c r="AJ91" s="116">
        <f>M91/J91</f>
        <v>0.88840186603594296</v>
      </c>
      <c r="AK91" s="314"/>
    </row>
    <row r="92" spans="1:37" ht="15.75" customHeight="1">
      <c r="A92" s="317"/>
      <c r="B92" s="106" t="s">
        <v>188</v>
      </c>
      <c r="C92" s="298" t="s">
        <v>263</v>
      </c>
      <c r="D92" s="299"/>
      <c r="E92" s="107">
        <v>36.409999999999997</v>
      </c>
      <c r="F92" s="108">
        <v>3361</v>
      </c>
      <c r="G92" s="109">
        <f t="shared" si="45"/>
        <v>122374.01</v>
      </c>
      <c r="H92" s="13"/>
      <c r="I92" s="110">
        <v>11</v>
      </c>
      <c r="J92" s="111">
        <v>3273</v>
      </c>
      <c r="K92" s="112">
        <f t="shared" si="41"/>
        <v>297.54545454545456</v>
      </c>
      <c r="L92" s="126">
        <v>11</v>
      </c>
      <c r="M92" s="111">
        <f>F92/V92*60</f>
        <v>2907.8586878154301</v>
      </c>
      <c r="N92" s="112">
        <f>M92/L92</f>
        <v>264.35078980140275</v>
      </c>
      <c r="O92" s="114">
        <f>L92-I92</f>
        <v>0</v>
      </c>
      <c r="P92" s="115">
        <f>N92-K92</f>
        <v>-33.194664744051806</v>
      </c>
      <c r="Q92" s="116">
        <f>N92/K92</f>
        <v>0.88843834030413382</v>
      </c>
      <c r="R92" s="309"/>
      <c r="S92" s="47">
        <v>0.40208333333333335</v>
      </c>
      <c r="T92" s="48">
        <v>0.45024305555555555</v>
      </c>
      <c r="U92" s="117">
        <v>4.8000000000000309</v>
      </c>
      <c r="V92" s="118">
        <v>69.349999999999966</v>
      </c>
      <c r="W92" s="119"/>
      <c r="X92" s="123"/>
      <c r="Y92" s="106"/>
      <c r="Z92" s="205"/>
      <c r="AA92" s="300"/>
      <c r="AB92" s="301"/>
      <c r="AC92" s="106"/>
      <c r="AD92" s="205"/>
      <c r="AE92" s="300"/>
      <c r="AF92" s="301"/>
      <c r="AG92" s="407"/>
      <c r="AH92" s="408"/>
      <c r="AI92" s="124">
        <f>M92-J92</f>
        <v>-365.14131218456987</v>
      </c>
      <c r="AJ92" s="116">
        <f>M92/J92</f>
        <v>0.88843834030413382</v>
      </c>
      <c r="AK92" s="314"/>
    </row>
    <row r="93" spans="1:37" ht="15.75" customHeight="1">
      <c r="A93" s="317"/>
      <c r="B93" s="106"/>
      <c r="C93" s="298"/>
      <c r="D93" s="299"/>
      <c r="E93" s="107"/>
      <c r="F93" s="108"/>
      <c r="G93" s="109"/>
      <c r="H93" s="26"/>
      <c r="I93" s="110"/>
      <c r="J93" s="111"/>
      <c r="K93" s="112"/>
      <c r="L93" s="113"/>
      <c r="M93" s="111"/>
      <c r="N93" s="112"/>
      <c r="O93" s="114"/>
      <c r="P93" s="115"/>
      <c r="Q93" s="116"/>
      <c r="R93" s="309"/>
      <c r="S93" s="47"/>
      <c r="T93" s="48"/>
      <c r="U93" s="117"/>
      <c r="V93" s="118"/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407"/>
      <c r="AH93" s="408"/>
      <c r="AI93" s="124"/>
      <c r="AJ93" s="116"/>
      <c r="AK93" s="314"/>
    </row>
    <row r="94" spans="1:37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407"/>
      <c r="AH94" s="408"/>
      <c r="AI94" s="124"/>
      <c r="AJ94" s="116"/>
      <c r="AK94" s="314"/>
    </row>
    <row r="95" spans="1:37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407"/>
      <c r="AH95" s="408"/>
      <c r="AI95" s="124"/>
      <c r="AJ95" s="116"/>
      <c r="AK95" s="314"/>
    </row>
    <row r="96" spans="1:37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106"/>
      <c r="Z96" s="205"/>
      <c r="AA96" s="300"/>
      <c r="AB96" s="301"/>
      <c r="AC96" s="106"/>
      <c r="AD96" s="205"/>
      <c r="AE96" s="300"/>
      <c r="AF96" s="301"/>
      <c r="AG96" s="407"/>
      <c r="AH96" s="408"/>
      <c r="AI96" s="124"/>
      <c r="AJ96" s="116"/>
      <c r="AK96" s="314"/>
    </row>
    <row r="97" spans="1:37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106"/>
      <c r="Z97" s="205"/>
      <c r="AA97" s="300"/>
      <c r="AB97" s="301"/>
      <c r="AC97" s="106"/>
      <c r="AD97" s="205"/>
      <c r="AE97" s="300"/>
      <c r="AF97" s="301"/>
      <c r="AG97" s="407"/>
      <c r="AH97" s="408"/>
      <c r="AI97" s="124"/>
      <c r="AJ97" s="116"/>
      <c r="AK97" s="314"/>
    </row>
    <row r="98" spans="1:37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35"/>
      <c r="Y98" s="106"/>
      <c r="Z98" s="205"/>
      <c r="AA98" s="300"/>
      <c r="AB98" s="301"/>
      <c r="AC98" s="106"/>
      <c r="AD98" s="205"/>
      <c r="AE98" s="300"/>
      <c r="AF98" s="301"/>
      <c r="AG98" s="407"/>
      <c r="AH98" s="408"/>
      <c r="AI98" s="124"/>
      <c r="AJ98" s="116"/>
      <c r="AK98" s="314"/>
    </row>
    <row r="99" spans="1:37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35"/>
      <c r="Y99" s="106"/>
      <c r="Z99" s="205"/>
      <c r="AA99" s="300"/>
      <c r="AB99" s="301"/>
      <c r="AC99" s="106"/>
      <c r="AD99" s="205"/>
      <c r="AE99" s="300"/>
      <c r="AF99" s="301"/>
      <c r="AG99" s="407"/>
      <c r="AH99" s="408"/>
      <c r="AI99" s="124"/>
      <c r="AJ99" s="116"/>
      <c r="AK99" s="314"/>
    </row>
    <row r="100" spans="1:37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19"/>
      <c r="X100" s="135"/>
      <c r="Y100" s="106"/>
      <c r="Z100" s="205"/>
      <c r="AA100" s="300"/>
      <c r="AB100" s="301"/>
      <c r="AC100" s="106"/>
      <c r="AD100" s="205"/>
      <c r="AE100" s="300"/>
      <c r="AF100" s="301"/>
      <c r="AG100" s="407"/>
      <c r="AH100" s="408"/>
      <c r="AI100" s="124"/>
      <c r="AJ100" s="116"/>
      <c r="AK100" s="314"/>
    </row>
    <row r="101" spans="1:37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19"/>
      <c r="X101" s="135"/>
      <c r="Y101" s="106"/>
      <c r="Z101" s="205"/>
      <c r="AA101" s="300"/>
      <c r="AB101" s="301"/>
      <c r="AC101" s="106"/>
      <c r="AD101" s="205"/>
      <c r="AE101" s="300"/>
      <c r="AF101" s="301"/>
      <c r="AG101" s="407"/>
      <c r="AH101" s="408"/>
      <c r="AI101" s="124"/>
      <c r="AJ101" s="116"/>
      <c r="AK101" s="314"/>
    </row>
    <row r="102" spans="1:37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19"/>
      <c r="X102" s="135"/>
      <c r="Y102" s="106"/>
      <c r="Z102" s="205"/>
      <c r="AA102" s="300"/>
      <c r="AB102" s="301"/>
      <c r="AC102" s="106"/>
      <c r="AD102" s="205"/>
      <c r="AE102" s="300"/>
      <c r="AF102" s="301"/>
      <c r="AG102" s="407"/>
      <c r="AH102" s="408"/>
      <c r="AI102" s="124"/>
      <c r="AJ102" s="116"/>
      <c r="AK102" s="314"/>
    </row>
    <row r="103" spans="1:37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19"/>
      <c r="X103" s="135"/>
      <c r="Y103" s="106"/>
      <c r="Z103" s="205"/>
      <c r="AA103" s="300"/>
      <c r="AB103" s="301"/>
      <c r="AC103" s="106"/>
      <c r="AD103" s="205"/>
      <c r="AE103" s="300"/>
      <c r="AF103" s="301"/>
      <c r="AG103" s="407"/>
      <c r="AH103" s="408"/>
      <c r="AI103" s="124"/>
      <c r="AJ103" s="116"/>
      <c r="AK103" s="314"/>
    </row>
    <row r="104" spans="1:37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19"/>
      <c r="X104" s="135"/>
      <c r="Y104" s="106"/>
      <c r="Z104" s="205"/>
      <c r="AA104" s="300"/>
      <c r="AB104" s="301"/>
      <c r="AC104" s="106"/>
      <c r="AD104" s="205"/>
      <c r="AE104" s="300"/>
      <c r="AF104" s="301"/>
      <c r="AG104" s="407"/>
      <c r="AH104" s="408"/>
      <c r="AI104" s="124"/>
      <c r="AJ104" s="116"/>
      <c r="AK104" s="314"/>
    </row>
    <row r="105" spans="1:37" ht="15.75" customHeight="1">
      <c r="A105" s="317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407"/>
      <c r="AH105" s="408"/>
      <c r="AI105" s="180"/>
      <c r="AJ105" s="133"/>
      <c r="AK105" s="314"/>
    </row>
    <row r="106" spans="1:37" ht="15.75" customHeight="1" thickBot="1">
      <c r="A106" s="318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46">AVERAGE(I90:I105)</f>
        <v>13</v>
      </c>
      <c r="J106" s="148">
        <f t="shared" si="46"/>
        <v>3182</v>
      </c>
      <c r="K106" s="149">
        <f t="shared" ref="K106" si="47">J106/I106</f>
        <v>244.76923076923077</v>
      </c>
      <c r="L106" s="147">
        <f t="shared" ref="L106:M106" si="48">AVERAGE(L90:L105)</f>
        <v>13</v>
      </c>
      <c r="M106" s="148">
        <f t="shared" si="48"/>
        <v>2806.2746006008933</v>
      </c>
      <c r="N106" s="149">
        <f>M106/L106</f>
        <v>215.8672769692995</v>
      </c>
      <c r="O106" s="150">
        <f>L106-I106</f>
        <v>0</v>
      </c>
      <c r="P106" s="151">
        <f>N106-K106</f>
        <v>-28.901953799931277</v>
      </c>
      <c r="Q106" s="152">
        <f>N106/K106</f>
        <v>0.88192162181046307</v>
      </c>
      <c r="R106" s="310"/>
      <c r="S106" s="153">
        <f>S90</f>
        <v>0.30138888888888887</v>
      </c>
      <c r="T106" s="154">
        <f>INDEX(T90:T105,COUNTA(T90:T105))</f>
        <v>0.45024305555555555</v>
      </c>
      <c r="U106" s="155"/>
      <c r="V106" s="181"/>
      <c r="W106" s="182"/>
      <c r="X106" s="149"/>
      <c r="Y106" s="206">
        <f t="shared" ref="Y106:Z106" si="49">SUM(Y90:Y105)</f>
        <v>0</v>
      </c>
      <c r="Z106" s="207">
        <f t="shared" si="49"/>
        <v>0</v>
      </c>
      <c r="AA106" s="296"/>
      <c r="AB106" s="297"/>
      <c r="AC106" s="206">
        <f t="shared" ref="AC106:AD106" si="50">SUM(AC90:AC105)</f>
        <v>0</v>
      </c>
      <c r="AD106" s="207">
        <f t="shared" si="50"/>
        <v>0</v>
      </c>
      <c r="AE106" s="296"/>
      <c r="AF106" s="297"/>
      <c r="AG106" s="409"/>
      <c r="AH106" s="410"/>
      <c r="AI106" s="183">
        <f>M106-J106</f>
        <v>-375.72539939910666</v>
      </c>
      <c r="AJ106" s="152">
        <f>M106/J106</f>
        <v>0.88192162181046307</v>
      </c>
      <c r="AK106" s="315"/>
    </row>
    <row r="107" spans="1:37" ht="15.75" customHeight="1">
      <c r="A107" s="302" t="s">
        <v>251</v>
      </c>
      <c r="B107" s="120" t="s">
        <v>188</v>
      </c>
      <c r="C107" s="306" t="s">
        <v>264</v>
      </c>
      <c r="D107" s="307"/>
      <c r="E107" s="162">
        <v>22.83</v>
      </c>
      <c r="F107" s="103">
        <v>787</v>
      </c>
      <c r="G107" s="163">
        <f t="shared" ref="G107:G110" si="51">E107*F107</f>
        <v>17967.21</v>
      </c>
      <c r="H107" s="164"/>
      <c r="I107" s="165">
        <v>10</v>
      </c>
      <c r="J107" s="166">
        <v>3600</v>
      </c>
      <c r="K107" s="167">
        <f>J107/I107</f>
        <v>360</v>
      </c>
      <c r="L107" s="168">
        <v>10</v>
      </c>
      <c r="M107" s="166">
        <f>F107/V107*60</f>
        <v>3096.3934426229375</v>
      </c>
      <c r="N107" s="167">
        <f>M107/L107</f>
        <v>309.63934426229378</v>
      </c>
      <c r="O107" s="169">
        <f>L107-I107</f>
        <v>0</v>
      </c>
      <c r="P107" s="170">
        <f>N107-K107</f>
        <v>-50.360655737706224</v>
      </c>
      <c r="Q107" s="171">
        <f>N107/K107</f>
        <v>0.86010928961748268</v>
      </c>
      <c r="R107" s="308">
        <f>Q123</f>
        <v>0.89366774500581836</v>
      </c>
      <c r="S107" s="219">
        <v>0.30902777777777773</v>
      </c>
      <c r="T107" s="220">
        <v>0.31961805555555556</v>
      </c>
      <c r="U107" s="174"/>
      <c r="V107" s="175">
        <v>15.250000000000066</v>
      </c>
      <c r="W107" s="173"/>
      <c r="X107" s="184"/>
      <c r="Y107" s="202"/>
      <c r="Z107" s="203"/>
      <c r="AA107" s="311"/>
      <c r="AB107" s="312"/>
      <c r="AC107" s="202"/>
      <c r="AD107" s="203"/>
      <c r="AE107" s="417"/>
      <c r="AF107" s="418"/>
      <c r="AG107" s="411"/>
      <c r="AH107" s="412"/>
      <c r="AI107" s="121">
        <f>M107-J107</f>
        <v>-503.60655737706247</v>
      </c>
      <c r="AJ107" s="171">
        <f>M107/J107</f>
        <v>0.86010928961748268</v>
      </c>
      <c r="AK107" s="313">
        <f>AJ123</f>
        <v>0.89366774500581847</v>
      </c>
    </row>
    <row r="108" spans="1:37" ht="15.75" customHeight="1">
      <c r="A108" s="303"/>
      <c r="B108" s="106" t="s">
        <v>188</v>
      </c>
      <c r="C108" s="298" t="s">
        <v>265</v>
      </c>
      <c r="D108" s="299"/>
      <c r="E108" s="107">
        <v>24.73</v>
      </c>
      <c r="F108" s="108">
        <v>1747</v>
      </c>
      <c r="G108" s="109">
        <f t="shared" si="51"/>
        <v>43203.31</v>
      </c>
      <c r="H108" s="26"/>
      <c r="I108" s="110">
        <v>6</v>
      </c>
      <c r="J108" s="111">
        <v>3600</v>
      </c>
      <c r="K108" s="112">
        <f t="shared" si="39"/>
        <v>600</v>
      </c>
      <c r="L108" s="113">
        <v>6</v>
      </c>
      <c r="M108" s="111">
        <f>F108/V108*60</f>
        <v>3256.9653029518417</v>
      </c>
      <c r="N108" s="112">
        <f>M108/L108</f>
        <v>542.82755049197362</v>
      </c>
      <c r="O108" s="114">
        <f>L108-I108</f>
        <v>0</v>
      </c>
      <c r="P108" s="115">
        <f>N108-K108</f>
        <v>-57.172449508026375</v>
      </c>
      <c r="Q108" s="116">
        <f>N108/K108</f>
        <v>0.90471258415328937</v>
      </c>
      <c r="R108" s="309"/>
      <c r="S108" s="47">
        <v>0.32291666666666669</v>
      </c>
      <c r="T108" s="48">
        <v>0.3452662037037037</v>
      </c>
      <c r="U108" s="117">
        <v>4.7500000000000231</v>
      </c>
      <c r="V108" s="118">
        <v>32.183333333333302</v>
      </c>
      <c r="W108" s="119"/>
      <c r="X108" s="13"/>
      <c r="Y108" s="106"/>
      <c r="Z108" s="205"/>
      <c r="AA108" s="300"/>
      <c r="AB108" s="301"/>
      <c r="AC108" s="106"/>
      <c r="AD108" s="205"/>
      <c r="AE108" s="300"/>
      <c r="AF108" s="301"/>
      <c r="AG108" s="407"/>
      <c r="AH108" s="408"/>
      <c r="AI108" s="124">
        <f>M108-J108</f>
        <v>-343.03469704815825</v>
      </c>
      <c r="AJ108" s="116">
        <f>M108/J108</f>
        <v>0.90471258415328937</v>
      </c>
      <c r="AK108" s="314"/>
    </row>
    <row r="109" spans="1:37" ht="15.75" customHeight="1">
      <c r="A109" s="303"/>
      <c r="B109" s="106" t="s">
        <v>188</v>
      </c>
      <c r="C109" s="298" t="s">
        <v>266</v>
      </c>
      <c r="D109" s="299"/>
      <c r="E109" s="107">
        <v>24.73</v>
      </c>
      <c r="F109" s="108">
        <v>1424</v>
      </c>
      <c r="G109" s="109">
        <f t="shared" si="51"/>
        <v>35215.520000000004</v>
      </c>
      <c r="H109" s="26"/>
      <c r="I109" s="110">
        <v>6</v>
      </c>
      <c r="J109" s="111">
        <v>3600</v>
      </c>
      <c r="K109" s="112">
        <f t="shared" si="39"/>
        <v>600</v>
      </c>
      <c r="L109" s="113">
        <v>6</v>
      </c>
      <c r="M109" s="111">
        <f>F109/V109*60</f>
        <v>3258.9955499046346</v>
      </c>
      <c r="N109" s="112">
        <f>M109/L109</f>
        <v>543.1659249841058</v>
      </c>
      <c r="O109" s="114">
        <f>L109-I109</f>
        <v>0</v>
      </c>
      <c r="P109" s="115">
        <f>N109-K109</f>
        <v>-56.8340750158942</v>
      </c>
      <c r="Q109" s="116">
        <f>N109/K109</f>
        <v>0.90527654164017635</v>
      </c>
      <c r="R109" s="309"/>
      <c r="S109" s="47">
        <v>0.34861111111111109</v>
      </c>
      <c r="T109" s="48">
        <v>0.36681712962962965</v>
      </c>
      <c r="U109" s="117">
        <v>4.8166666666666469</v>
      </c>
      <c r="V109" s="118">
        <v>26.216666666666715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407"/>
      <c r="AH109" s="408"/>
      <c r="AI109" s="124">
        <f>M109-J109</f>
        <v>-341.00445009536543</v>
      </c>
      <c r="AJ109" s="116">
        <f>M109/J109</f>
        <v>0.90527654164017624</v>
      </c>
      <c r="AK109" s="314"/>
    </row>
    <row r="110" spans="1:37" ht="15.75" customHeight="1">
      <c r="A110" s="303"/>
      <c r="B110" s="106" t="s">
        <v>188</v>
      </c>
      <c r="C110" s="298" t="s">
        <v>215</v>
      </c>
      <c r="D110" s="299"/>
      <c r="E110" s="107">
        <v>21.74</v>
      </c>
      <c r="F110" s="108">
        <v>1365</v>
      </c>
      <c r="G110" s="109">
        <f t="shared" si="51"/>
        <v>29675.1</v>
      </c>
      <c r="H110" s="26"/>
      <c r="I110" s="110">
        <v>6</v>
      </c>
      <c r="J110" s="111">
        <v>3600</v>
      </c>
      <c r="K110" s="112">
        <f t="shared" si="39"/>
        <v>600</v>
      </c>
      <c r="L110" s="113">
        <v>6</v>
      </c>
      <c r="M110" s="111">
        <f>F110/V110*60</f>
        <v>3256.4612326043721</v>
      </c>
      <c r="N110" s="112">
        <f>M110/L110</f>
        <v>542.74353876739531</v>
      </c>
      <c r="O110" s="114">
        <f>L110-I110</f>
        <v>0</v>
      </c>
      <c r="P110" s="115">
        <f>N110-K110</f>
        <v>-57.256461232604693</v>
      </c>
      <c r="Q110" s="116">
        <f>N110/K110</f>
        <v>0.90457256461232549</v>
      </c>
      <c r="R110" s="309"/>
      <c r="S110" s="47">
        <v>0.37013888888888891</v>
      </c>
      <c r="T110" s="48">
        <v>0.38760416666666669</v>
      </c>
      <c r="U110" s="117">
        <v>4.783333333333335</v>
      </c>
      <c r="V110" s="118">
        <v>25.150000000000013</v>
      </c>
      <c r="W110" s="119"/>
      <c r="X110" s="13"/>
      <c r="Y110" s="106"/>
      <c r="Z110" s="205"/>
      <c r="AA110" s="300"/>
      <c r="AB110" s="301"/>
      <c r="AC110" s="106"/>
      <c r="AD110" s="205"/>
      <c r="AE110" s="300"/>
      <c r="AF110" s="301"/>
      <c r="AG110" s="407"/>
      <c r="AH110" s="408"/>
      <c r="AI110" s="124">
        <f>M110-J110</f>
        <v>-343.53876739562793</v>
      </c>
      <c r="AJ110" s="116">
        <f>M110/J110</f>
        <v>0.9045725646123256</v>
      </c>
      <c r="AK110" s="314"/>
    </row>
    <row r="111" spans="1:37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3"/>
      <c r="Y111" s="106"/>
      <c r="Z111" s="205"/>
      <c r="AA111" s="300"/>
      <c r="AB111" s="301"/>
      <c r="AC111" s="106"/>
      <c r="AD111" s="205"/>
      <c r="AE111" s="300"/>
      <c r="AF111" s="301"/>
      <c r="AG111" s="407"/>
      <c r="AH111" s="408"/>
      <c r="AI111" s="124"/>
      <c r="AJ111" s="116"/>
      <c r="AK111" s="314"/>
    </row>
    <row r="112" spans="1:37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3"/>
      <c r="Y112" s="106"/>
      <c r="Z112" s="205"/>
      <c r="AA112" s="300"/>
      <c r="AB112" s="301"/>
      <c r="AC112" s="106"/>
      <c r="AD112" s="205"/>
      <c r="AE112" s="300"/>
      <c r="AF112" s="301"/>
      <c r="AG112" s="407"/>
      <c r="AH112" s="408"/>
      <c r="AI112" s="124"/>
      <c r="AJ112" s="116"/>
      <c r="AK112" s="314"/>
    </row>
    <row r="113" spans="1:37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3"/>
      <c r="Y113" s="106"/>
      <c r="Z113" s="205"/>
      <c r="AA113" s="300"/>
      <c r="AB113" s="301"/>
      <c r="AC113" s="106"/>
      <c r="AD113" s="205"/>
      <c r="AE113" s="300"/>
      <c r="AF113" s="301"/>
      <c r="AG113" s="407"/>
      <c r="AH113" s="408"/>
      <c r="AI113" s="124"/>
      <c r="AJ113" s="116"/>
      <c r="AK113" s="314"/>
    </row>
    <row r="114" spans="1:37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407"/>
      <c r="AH114" s="408"/>
      <c r="AI114" s="124"/>
      <c r="AJ114" s="116"/>
      <c r="AK114" s="314"/>
    </row>
    <row r="115" spans="1:37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3"/>
      <c r="Y115" s="106"/>
      <c r="Z115" s="205"/>
      <c r="AA115" s="300"/>
      <c r="AB115" s="301"/>
      <c r="AC115" s="106"/>
      <c r="AD115" s="205"/>
      <c r="AE115" s="300"/>
      <c r="AF115" s="301"/>
      <c r="AG115" s="407"/>
      <c r="AH115" s="408"/>
      <c r="AI115" s="124"/>
      <c r="AJ115" s="116"/>
      <c r="AK115" s="314"/>
    </row>
    <row r="116" spans="1:37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3"/>
      <c r="Y116" s="106"/>
      <c r="Z116" s="205"/>
      <c r="AA116" s="300"/>
      <c r="AB116" s="301"/>
      <c r="AC116" s="106"/>
      <c r="AD116" s="205"/>
      <c r="AE116" s="300"/>
      <c r="AF116" s="301"/>
      <c r="AG116" s="407"/>
      <c r="AH116" s="408"/>
      <c r="AI116" s="124"/>
      <c r="AJ116" s="116"/>
      <c r="AK116" s="314"/>
    </row>
    <row r="117" spans="1:37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3"/>
      <c r="Y117" s="106"/>
      <c r="Z117" s="205"/>
      <c r="AA117" s="300"/>
      <c r="AB117" s="301"/>
      <c r="AC117" s="106"/>
      <c r="AD117" s="205"/>
      <c r="AE117" s="300"/>
      <c r="AF117" s="301"/>
      <c r="AG117" s="407"/>
      <c r="AH117" s="408"/>
      <c r="AI117" s="124"/>
      <c r="AJ117" s="116"/>
      <c r="AK117" s="314"/>
    </row>
    <row r="118" spans="1:37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3"/>
      <c r="Y118" s="106"/>
      <c r="Z118" s="205"/>
      <c r="AA118" s="300"/>
      <c r="AB118" s="301"/>
      <c r="AC118" s="106"/>
      <c r="AD118" s="205"/>
      <c r="AE118" s="300"/>
      <c r="AF118" s="301"/>
      <c r="AG118" s="407"/>
      <c r="AH118" s="408"/>
      <c r="AI118" s="124"/>
      <c r="AJ118" s="116"/>
      <c r="AK118" s="314"/>
    </row>
    <row r="119" spans="1:37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3"/>
      <c r="Y119" s="106"/>
      <c r="Z119" s="205"/>
      <c r="AA119" s="300"/>
      <c r="AB119" s="301"/>
      <c r="AC119" s="106"/>
      <c r="AD119" s="205"/>
      <c r="AE119" s="300"/>
      <c r="AF119" s="301"/>
      <c r="AG119" s="407"/>
      <c r="AH119" s="408"/>
      <c r="AI119" s="124"/>
      <c r="AJ119" s="116"/>
      <c r="AK119" s="314"/>
    </row>
    <row r="120" spans="1:37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3"/>
      <c r="Y120" s="106"/>
      <c r="Z120" s="205"/>
      <c r="AA120" s="300"/>
      <c r="AB120" s="301"/>
      <c r="AC120" s="106"/>
      <c r="AD120" s="205"/>
      <c r="AE120" s="300"/>
      <c r="AF120" s="301"/>
      <c r="AG120" s="407"/>
      <c r="AH120" s="408"/>
      <c r="AI120" s="124"/>
      <c r="AJ120" s="116"/>
      <c r="AK120" s="314"/>
    </row>
    <row r="121" spans="1:37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3"/>
      <c r="Y121" s="106"/>
      <c r="Z121" s="205"/>
      <c r="AA121" s="300"/>
      <c r="AB121" s="301"/>
      <c r="AC121" s="106"/>
      <c r="AD121" s="205"/>
      <c r="AE121" s="300"/>
      <c r="AF121" s="301"/>
      <c r="AG121" s="407"/>
      <c r="AH121" s="408"/>
      <c r="AI121" s="124"/>
      <c r="AJ121" s="116"/>
      <c r="AK121" s="314"/>
    </row>
    <row r="122" spans="1:37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106"/>
      <c r="Z122" s="205"/>
      <c r="AA122" s="300"/>
      <c r="AB122" s="301"/>
      <c r="AC122" s="106"/>
      <c r="AD122" s="205"/>
      <c r="AE122" s="300"/>
      <c r="AF122" s="301"/>
      <c r="AG122" s="407"/>
      <c r="AH122" s="408"/>
      <c r="AI122" s="180"/>
      <c r="AJ122" s="133"/>
      <c r="AK122" s="314"/>
    </row>
    <row r="123" spans="1:37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52">AVERAGE(I107:I122)</f>
        <v>7</v>
      </c>
      <c r="J123" s="148">
        <f t="shared" si="52"/>
        <v>3600</v>
      </c>
      <c r="K123" s="149">
        <f t="shared" ref="K123" si="53">J123/I123</f>
        <v>514.28571428571433</v>
      </c>
      <c r="L123" s="147">
        <f t="shared" ref="L123:M123" si="54">AVERAGE(L107:L122)</f>
        <v>7</v>
      </c>
      <c r="M123" s="148">
        <f t="shared" si="54"/>
        <v>3217.2038820209464</v>
      </c>
      <c r="N123" s="149">
        <f>M123/L123</f>
        <v>459.60055457442093</v>
      </c>
      <c r="O123" s="150">
        <f>L123-I123</f>
        <v>0</v>
      </c>
      <c r="P123" s="151">
        <f>N123-K123</f>
        <v>-54.685159711293409</v>
      </c>
      <c r="Q123" s="152">
        <f>N123/K123</f>
        <v>0.89366774500581836</v>
      </c>
      <c r="R123" s="310"/>
      <c r="S123" s="153">
        <f>S107</f>
        <v>0.30902777777777773</v>
      </c>
      <c r="T123" s="154">
        <f>INDEX(T107:T122,COUNTA(T107:T122))</f>
        <v>0.38760416666666669</v>
      </c>
      <c r="U123" s="155"/>
      <c r="V123" s="181"/>
      <c r="W123" s="182"/>
      <c r="X123" s="149"/>
      <c r="Y123" s="206">
        <f t="shared" ref="Y123:Z123" si="55">SUM(Y107:Y122)</f>
        <v>0</v>
      </c>
      <c r="Z123" s="207">
        <f t="shared" si="55"/>
        <v>0</v>
      </c>
      <c r="AA123" s="296"/>
      <c r="AB123" s="297"/>
      <c r="AC123" s="206">
        <f t="shared" ref="AC123:AD123" si="56">SUM(AC107:AC122)</f>
        <v>0</v>
      </c>
      <c r="AD123" s="207">
        <f t="shared" si="56"/>
        <v>0</v>
      </c>
      <c r="AE123" s="415"/>
      <c r="AF123" s="416"/>
      <c r="AG123" s="409"/>
      <c r="AH123" s="410"/>
      <c r="AI123" s="183">
        <f>M123-J123</f>
        <v>-382.79611797905363</v>
      </c>
      <c r="AJ123" s="152">
        <f>M123/J123</f>
        <v>0.89366774500581847</v>
      </c>
      <c r="AK123" s="315"/>
    </row>
    <row r="124" spans="1:37" ht="15.75" customHeight="1">
      <c r="A124" s="316" t="s">
        <v>221</v>
      </c>
      <c r="B124" s="161" t="s">
        <v>186</v>
      </c>
      <c r="C124" s="306" t="s">
        <v>217</v>
      </c>
      <c r="D124" s="307"/>
      <c r="E124" s="162">
        <v>44.3</v>
      </c>
      <c r="F124" s="174">
        <v>766</v>
      </c>
      <c r="G124" s="163">
        <f t="shared" ref="G124:G126" si="57">E124*F124</f>
        <v>33933.799999999996</v>
      </c>
      <c r="H124" s="164"/>
      <c r="I124" s="165">
        <v>17</v>
      </c>
      <c r="J124" s="166">
        <v>2000</v>
      </c>
      <c r="K124" s="167">
        <f>J124/I124</f>
        <v>117.64705882352941</v>
      </c>
      <c r="L124" s="168">
        <v>17</v>
      </c>
      <c r="M124" s="166">
        <f>F124/V124*60</f>
        <v>1769.9614890885744</v>
      </c>
      <c r="N124" s="167">
        <f>M124/L124</f>
        <v>104.11538171109261</v>
      </c>
      <c r="O124" s="169">
        <f>L124-I124</f>
        <v>0</v>
      </c>
      <c r="P124" s="170">
        <f>N124-K124</f>
        <v>-13.531677112436796</v>
      </c>
      <c r="Q124" s="171">
        <f>N124/K124</f>
        <v>0.88498074454428721</v>
      </c>
      <c r="R124" s="308">
        <f>Q140</f>
        <v>0.86389237363286864</v>
      </c>
      <c r="S124" s="172">
        <v>0.70835648148148145</v>
      </c>
      <c r="T124" s="173">
        <v>0.72638888888888886</v>
      </c>
      <c r="U124" s="174"/>
      <c r="V124" s="175">
        <v>25.966666666666676</v>
      </c>
      <c r="W124" s="103"/>
      <c r="X124" s="104"/>
      <c r="Y124" s="202"/>
      <c r="Z124" s="203"/>
      <c r="AA124" s="311"/>
      <c r="AB124" s="312"/>
      <c r="AC124" s="202"/>
      <c r="AD124" s="203"/>
      <c r="AE124" s="311"/>
      <c r="AF124" s="312"/>
      <c r="AG124" s="411"/>
      <c r="AH124" s="412"/>
      <c r="AI124" s="121">
        <f>M124-J124</f>
        <v>-230.03851091142565</v>
      </c>
      <c r="AJ124" s="171">
        <f>M124/J124</f>
        <v>0.88498074454428721</v>
      </c>
      <c r="AK124" s="379">
        <f>AJ140</f>
        <v>0.87931902316202692</v>
      </c>
    </row>
    <row r="125" spans="1:37" ht="15.75" customHeight="1">
      <c r="A125" s="317"/>
      <c r="B125" s="178" t="s">
        <v>186</v>
      </c>
      <c r="C125" s="298" t="s">
        <v>225</v>
      </c>
      <c r="D125" s="299"/>
      <c r="E125" s="107">
        <v>54.09</v>
      </c>
      <c r="F125" s="117">
        <v>3425</v>
      </c>
      <c r="G125" s="109">
        <f t="shared" si="57"/>
        <v>185258.25</v>
      </c>
      <c r="H125" s="26"/>
      <c r="I125" s="110">
        <v>19</v>
      </c>
      <c r="J125" s="111">
        <v>2000</v>
      </c>
      <c r="K125" s="112">
        <f t="shared" ref="K125:K126" si="58">J125/I125</f>
        <v>105.26315789473684</v>
      </c>
      <c r="L125" s="113">
        <v>20</v>
      </c>
      <c r="M125" s="111">
        <f>F125/V125*60</f>
        <v>1739.559819413093</v>
      </c>
      <c r="N125" s="112">
        <f>M125/L125</f>
        <v>86.977990970654645</v>
      </c>
      <c r="O125" s="114">
        <f>L125-I125</f>
        <v>1</v>
      </c>
      <c r="P125" s="115">
        <f>N125-K125</f>
        <v>-18.285166924082191</v>
      </c>
      <c r="Q125" s="116">
        <f>N125/K125</f>
        <v>0.82629091422121914</v>
      </c>
      <c r="R125" s="309"/>
      <c r="S125" s="47">
        <v>0.73055555555555562</v>
      </c>
      <c r="T125" s="48">
        <v>0.81259259259259264</v>
      </c>
      <c r="U125" s="117">
        <v>6.0000000000001386</v>
      </c>
      <c r="V125" s="118">
        <v>118.13333333333331</v>
      </c>
      <c r="W125" s="119"/>
      <c r="X125" s="123"/>
      <c r="Y125" s="106"/>
      <c r="Z125" s="205"/>
      <c r="AA125" s="300"/>
      <c r="AB125" s="301"/>
      <c r="AC125" s="106"/>
      <c r="AD125" s="205"/>
      <c r="AE125" s="300"/>
      <c r="AF125" s="301"/>
      <c r="AG125" s="407"/>
      <c r="AH125" s="408"/>
      <c r="AI125" s="124">
        <f>M125-J125</f>
        <v>-260.44018058690699</v>
      </c>
      <c r="AJ125" s="116">
        <f>M125/J125</f>
        <v>0.86977990970654651</v>
      </c>
      <c r="AK125" s="380"/>
    </row>
    <row r="126" spans="1:37" ht="15.75" customHeight="1">
      <c r="A126" s="317"/>
      <c r="B126" s="178" t="s">
        <v>186</v>
      </c>
      <c r="C126" s="298" t="s">
        <v>219</v>
      </c>
      <c r="D126" s="299"/>
      <c r="E126" s="107">
        <v>50.67</v>
      </c>
      <c r="F126" s="117">
        <v>657</v>
      </c>
      <c r="G126" s="109">
        <f t="shared" si="57"/>
        <v>33290.19</v>
      </c>
      <c r="H126" s="26"/>
      <c r="I126" s="110">
        <v>20</v>
      </c>
      <c r="J126" s="111">
        <v>2000</v>
      </c>
      <c r="K126" s="112">
        <f t="shared" si="58"/>
        <v>100</v>
      </c>
      <c r="L126" s="113">
        <v>20</v>
      </c>
      <c r="M126" s="111">
        <f>F126/V126*60</f>
        <v>1766.3928304704941</v>
      </c>
      <c r="N126" s="112">
        <f>M126/L126</f>
        <v>88.319641523524709</v>
      </c>
      <c r="O126" s="114">
        <f>L126-I126</f>
        <v>0</v>
      </c>
      <c r="P126" s="115">
        <f>N126-K126</f>
        <v>-11.680358476475291</v>
      </c>
      <c r="Q126" s="116">
        <f>N126/K126</f>
        <v>0.88319641523524706</v>
      </c>
      <c r="R126" s="309"/>
      <c r="S126" s="47">
        <v>0.81597222222222221</v>
      </c>
      <c r="T126" s="48">
        <v>0.83146990740740745</v>
      </c>
      <c r="U126" s="117">
        <v>4.8666666666665748</v>
      </c>
      <c r="V126" s="118">
        <v>22.316666666666745</v>
      </c>
      <c r="W126" s="119"/>
      <c r="X126" s="123"/>
      <c r="Y126" s="106"/>
      <c r="Z126" s="205"/>
      <c r="AA126" s="300"/>
      <c r="AB126" s="301"/>
      <c r="AC126" s="106"/>
      <c r="AD126" s="205"/>
      <c r="AE126" s="300"/>
      <c r="AF126" s="301"/>
      <c r="AG126" s="407"/>
      <c r="AH126" s="408"/>
      <c r="AI126" s="124">
        <f>M126-J126</f>
        <v>-233.60716952950588</v>
      </c>
      <c r="AJ126" s="116">
        <f>M126/J126</f>
        <v>0.88319641523524706</v>
      </c>
      <c r="AK126" s="380"/>
    </row>
    <row r="127" spans="1:37" ht="15.75" customHeight="1">
      <c r="A127" s="317"/>
      <c r="B127" s="178"/>
      <c r="C127" s="298"/>
      <c r="D127" s="299"/>
      <c r="E127" s="107"/>
      <c r="F127" s="117"/>
      <c r="G127" s="109"/>
      <c r="H127" s="26"/>
      <c r="I127" s="110"/>
      <c r="J127" s="111"/>
      <c r="K127" s="112"/>
      <c r="L127" s="113"/>
      <c r="M127" s="111"/>
      <c r="N127" s="112"/>
      <c r="O127" s="114"/>
      <c r="P127" s="115"/>
      <c r="Q127" s="116"/>
      <c r="R127" s="309"/>
      <c r="S127" s="47"/>
      <c r="T127" s="48"/>
      <c r="U127" s="117"/>
      <c r="V127" s="118"/>
      <c r="W127" s="119"/>
      <c r="X127" s="123"/>
      <c r="Y127" s="106"/>
      <c r="Z127" s="205"/>
      <c r="AA127" s="300"/>
      <c r="AB127" s="301"/>
      <c r="AC127" s="106"/>
      <c r="AD127" s="205"/>
      <c r="AE127" s="300"/>
      <c r="AF127" s="301"/>
      <c r="AG127" s="407"/>
      <c r="AH127" s="408"/>
      <c r="AI127" s="124"/>
      <c r="AJ127" s="116"/>
      <c r="AK127" s="380"/>
    </row>
    <row r="128" spans="1:37" ht="15.75" customHeight="1">
      <c r="A128" s="317"/>
      <c r="B128" s="178"/>
      <c r="C128" s="298"/>
      <c r="D128" s="299"/>
      <c r="E128" s="107"/>
      <c r="F128" s="117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106"/>
      <c r="Z128" s="205"/>
      <c r="AA128" s="300"/>
      <c r="AB128" s="301"/>
      <c r="AC128" s="106"/>
      <c r="AD128" s="205"/>
      <c r="AE128" s="300"/>
      <c r="AF128" s="301"/>
      <c r="AG128" s="407"/>
      <c r="AH128" s="408"/>
      <c r="AI128" s="124"/>
      <c r="AJ128" s="116"/>
      <c r="AK128" s="380"/>
    </row>
    <row r="129" spans="1:37" ht="15.75" customHeight="1">
      <c r="A129" s="317"/>
      <c r="B129" s="178"/>
      <c r="C129" s="298"/>
      <c r="D129" s="299"/>
      <c r="E129" s="107"/>
      <c r="F129" s="117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106"/>
      <c r="Z129" s="205"/>
      <c r="AA129" s="300"/>
      <c r="AB129" s="301"/>
      <c r="AC129" s="106"/>
      <c r="AD129" s="205"/>
      <c r="AE129" s="300"/>
      <c r="AF129" s="301"/>
      <c r="AG129" s="407"/>
      <c r="AH129" s="408"/>
      <c r="AI129" s="124"/>
      <c r="AJ129" s="116"/>
      <c r="AK129" s="380"/>
    </row>
    <row r="130" spans="1:37" ht="15.75" customHeight="1">
      <c r="A130" s="317"/>
      <c r="B130" s="178"/>
      <c r="C130" s="298"/>
      <c r="D130" s="299"/>
      <c r="E130" s="107"/>
      <c r="F130" s="117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106"/>
      <c r="Z130" s="205"/>
      <c r="AA130" s="300"/>
      <c r="AB130" s="301"/>
      <c r="AC130" s="106"/>
      <c r="AD130" s="205"/>
      <c r="AE130" s="300"/>
      <c r="AF130" s="301"/>
      <c r="AG130" s="407"/>
      <c r="AH130" s="408"/>
      <c r="AI130" s="124"/>
      <c r="AJ130" s="116"/>
      <c r="AK130" s="380"/>
    </row>
    <row r="131" spans="1:37" ht="15.75" customHeight="1">
      <c r="A131" s="317"/>
      <c r="B131" s="178"/>
      <c r="C131" s="298"/>
      <c r="D131" s="299"/>
      <c r="E131" s="107"/>
      <c r="F131" s="117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106"/>
      <c r="Z131" s="205"/>
      <c r="AA131" s="300"/>
      <c r="AB131" s="301"/>
      <c r="AC131" s="106"/>
      <c r="AD131" s="205"/>
      <c r="AE131" s="300"/>
      <c r="AF131" s="301"/>
      <c r="AG131" s="407"/>
      <c r="AH131" s="408"/>
      <c r="AI131" s="124"/>
      <c r="AJ131" s="116"/>
      <c r="AK131" s="380"/>
    </row>
    <row r="132" spans="1:37" ht="15.75" customHeight="1">
      <c r="A132" s="317"/>
      <c r="B132" s="178"/>
      <c r="C132" s="298"/>
      <c r="D132" s="299"/>
      <c r="E132" s="107"/>
      <c r="F132" s="117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106"/>
      <c r="Z132" s="205"/>
      <c r="AA132" s="300"/>
      <c r="AB132" s="301"/>
      <c r="AC132" s="106"/>
      <c r="AD132" s="205"/>
      <c r="AE132" s="300"/>
      <c r="AF132" s="301"/>
      <c r="AG132" s="407"/>
      <c r="AH132" s="408"/>
      <c r="AI132" s="124"/>
      <c r="AJ132" s="116"/>
      <c r="AK132" s="380"/>
    </row>
    <row r="133" spans="1:37" ht="15.75" customHeight="1">
      <c r="A133" s="317"/>
      <c r="B133" s="178"/>
      <c r="C133" s="298"/>
      <c r="D133" s="299"/>
      <c r="E133" s="107"/>
      <c r="F133" s="117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106"/>
      <c r="Z133" s="205"/>
      <c r="AA133" s="300"/>
      <c r="AB133" s="301"/>
      <c r="AC133" s="106"/>
      <c r="AD133" s="205"/>
      <c r="AE133" s="300"/>
      <c r="AF133" s="301"/>
      <c r="AG133" s="407"/>
      <c r="AH133" s="408"/>
      <c r="AI133" s="124"/>
      <c r="AJ133" s="116"/>
      <c r="AK133" s="380"/>
    </row>
    <row r="134" spans="1:37" ht="15.75" customHeight="1">
      <c r="A134" s="317"/>
      <c r="B134" s="178"/>
      <c r="C134" s="298"/>
      <c r="D134" s="299"/>
      <c r="E134" s="107"/>
      <c r="F134" s="117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19"/>
      <c r="X134" s="123"/>
      <c r="Y134" s="106"/>
      <c r="Z134" s="205"/>
      <c r="AA134" s="300"/>
      <c r="AB134" s="301"/>
      <c r="AC134" s="106"/>
      <c r="AD134" s="205"/>
      <c r="AE134" s="300"/>
      <c r="AF134" s="301"/>
      <c r="AG134" s="407"/>
      <c r="AH134" s="408"/>
      <c r="AI134" s="124"/>
      <c r="AJ134" s="116"/>
      <c r="AK134" s="380"/>
    </row>
    <row r="135" spans="1:37" ht="15.75" customHeight="1">
      <c r="A135" s="317"/>
      <c r="B135" s="178"/>
      <c r="C135" s="298"/>
      <c r="D135" s="299"/>
      <c r="E135" s="107"/>
      <c r="F135" s="117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19"/>
      <c r="X135" s="123"/>
      <c r="Y135" s="106"/>
      <c r="Z135" s="205"/>
      <c r="AA135" s="300"/>
      <c r="AB135" s="301"/>
      <c r="AC135" s="106"/>
      <c r="AD135" s="205"/>
      <c r="AE135" s="300"/>
      <c r="AF135" s="301"/>
      <c r="AG135" s="407"/>
      <c r="AH135" s="408"/>
      <c r="AI135" s="124"/>
      <c r="AJ135" s="116"/>
      <c r="AK135" s="380"/>
    </row>
    <row r="136" spans="1:37" ht="15.75" customHeight="1">
      <c r="A136" s="317"/>
      <c r="B136" s="178"/>
      <c r="C136" s="298"/>
      <c r="D136" s="299"/>
      <c r="E136" s="107"/>
      <c r="F136" s="117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19"/>
      <c r="X136" s="123"/>
      <c r="Y136" s="106"/>
      <c r="Z136" s="205"/>
      <c r="AA136" s="300"/>
      <c r="AB136" s="301"/>
      <c r="AC136" s="106"/>
      <c r="AD136" s="205"/>
      <c r="AE136" s="300"/>
      <c r="AF136" s="301"/>
      <c r="AG136" s="407"/>
      <c r="AH136" s="408"/>
      <c r="AI136" s="124"/>
      <c r="AJ136" s="116"/>
      <c r="AK136" s="380"/>
    </row>
    <row r="137" spans="1:37" ht="15.75" customHeight="1">
      <c r="A137" s="317"/>
      <c r="B137" s="178"/>
      <c r="C137" s="298"/>
      <c r="D137" s="299"/>
      <c r="E137" s="107"/>
      <c r="F137" s="117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210"/>
      <c r="X137" s="211"/>
      <c r="Y137" s="106"/>
      <c r="Z137" s="205"/>
      <c r="AA137" s="300"/>
      <c r="AB137" s="301"/>
      <c r="AC137" s="106"/>
      <c r="AD137" s="205"/>
      <c r="AE137" s="300"/>
      <c r="AF137" s="301"/>
      <c r="AG137" s="407"/>
      <c r="AH137" s="408"/>
      <c r="AI137" s="124"/>
      <c r="AJ137" s="116"/>
      <c r="AK137" s="380"/>
    </row>
    <row r="138" spans="1:37" ht="15.75" customHeight="1">
      <c r="A138" s="317"/>
      <c r="B138" s="178"/>
      <c r="C138" s="298"/>
      <c r="D138" s="299"/>
      <c r="E138" s="107"/>
      <c r="F138" s="117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212"/>
      <c r="X138" s="213"/>
      <c r="Y138" s="106"/>
      <c r="Z138" s="205"/>
      <c r="AA138" s="300"/>
      <c r="AB138" s="301"/>
      <c r="AC138" s="106"/>
      <c r="AD138" s="205"/>
      <c r="AE138" s="300"/>
      <c r="AF138" s="301"/>
      <c r="AG138" s="407"/>
      <c r="AH138" s="408"/>
      <c r="AI138" s="124"/>
      <c r="AJ138" s="116"/>
      <c r="AK138" s="380"/>
    </row>
    <row r="139" spans="1:37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47"/>
      <c r="T139" s="48"/>
      <c r="U139" s="140"/>
      <c r="V139" s="118"/>
      <c r="W139" s="212"/>
      <c r="X139" s="213"/>
      <c r="Y139" s="106"/>
      <c r="Z139" s="205"/>
      <c r="AA139" s="300"/>
      <c r="AB139" s="301"/>
      <c r="AC139" s="106"/>
      <c r="AD139" s="205"/>
      <c r="AE139" s="300"/>
      <c r="AF139" s="301"/>
      <c r="AG139" s="407"/>
      <c r="AH139" s="408"/>
      <c r="AI139" s="124"/>
      <c r="AJ139" s="116"/>
      <c r="AK139" s="380"/>
    </row>
    <row r="140" spans="1:37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59">AVERAGE(I124:I139)</f>
        <v>18.666666666666668</v>
      </c>
      <c r="J140" s="148">
        <f t="shared" si="59"/>
        <v>2000</v>
      </c>
      <c r="K140" s="149">
        <f t="shared" ref="K140" si="60">J140/I140</f>
        <v>107.14285714285714</v>
      </c>
      <c r="L140" s="147">
        <f t="shared" ref="L140:M140" si="61">AVERAGE(L124:L139)</f>
        <v>19</v>
      </c>
      <c r="M140" s="148">
        <f t="shared" si="61"/>
        <v>1758.6380463240539</v>
      </c>
      <c r="N140" s="149">
        <f>M140/L140</f>
        <v>92.559897174950208</v>
      </c>
      <c r="O140" s="150">
        <f>L140-I140</f>
        <v>0.33333333333333215</v>
      </c>
      <c r="P140" s="151">
        <f>N140-K140</f>
        <v>-14.58295996790693</v>
      </c>
      <c r="Q140" s="152">
        <f>N140/K140</f>
        <v>0.86389237363286864</v>
      </c>
      <c r="R140" s="310"/>
      <c r="S140" s="153">
        <f>S124</f>
        <v>0.70835648148148145</v>
      </c>
      <c r="T140" s="154">
        <f>INDEX(T124:T139,COUNTA(T124:T139))</f>
        <v>0.83146990740740745</v>
      </c>
      <c r="U140" s="155"/>
      <c r="V140" s="181"/>
      <c r="W140" s="214"/>
      <c r="X140" s="215"/>
      <c r="Y140" s="206">
        <f t="shared" ref="Y140:Z140" si="62">SUM(Y124:Y139)</f>
        <v>0</v>
      </c>
      <c r="Z140" s="207">
        <f t="shared" si="62"/>
        <v>0</v>
      </c>
      <c r="AA140" s="296"/>
      <c r="AB140" s="297"/>
      <c r="AC140" s="206">
        <f t="shared" ref="AC140:AD140" si="63">SUM(AC124:AC139)</f>
        <v>0</v>
      </c>
      <c r="AD140" s="207">
        <f t="shared" si="63"/>
        <v>0</v>
      </c>
      <c r="AE140" s="296"/>
      <c r="AF140" s="297"/>
      <c r="AG140" s="409"/>
      <c r="AH140" s="410"/>
      <c r="AI140" s="183">
        <f>M140-J140</f>
        <v>-241.3619536759461</v>
      </c>
      <c r="AJ140" s="152">
        <f>M140/J140</f>
        <v>0.87931902316202692</v>
      </c>
      <c r="AK140" s="381"/>
    </row>
    <row r="141" spans="1:37" ht="15.75" customHeight="1">
      <c r="A141" s="302" t="s">
        <v>244</v>
      </c>
      <c r="B141" s="161" t="s">
        <v>186</v>
      </c>
      <c r="C141" s="306" t="s">
        <v>222</v>
      </c>
      <c r="D141" s="307"/>
      <c r="E141" s="162">
        <v>56.79</v>
      </c>
      <c r="F141" s="103">
        <v>1735</v>
      </c>
      <c r="G141" s="163">
        <f t="shared" ref="G141:G144" si="64">E141*F141</f>
        <v>98530.65</v>
      </c>
      <c r="H141" s="164"/>
      <c r="I141" s="165">
        <v>23</v>
      </c>
      <c r="J141" s="166">
        <v>2000</v>
      </c>
      <c r="K141" s="167">
        <f>J141/I141</f>
        <v>86.956521739130437</v>
      </c>
      <c r="L141" s="168">
        <v>23</v>
      </c>
      <c r="M141" s="166">
        <f>F141/V141*60</f>
        <v>1769.9064890903933</v>
      </c>
      <c r="N141" s="167">
        <f>M141/L141</f>
        <v>76.952456047408404</v>
      </c>
      <c r="O141" s="169">
        <f>L141-I141</f>
        <v>0</v>
      </c>
      <c r="P141" s="170">
        <f>N141-K141</f>
        <v>-10.004065691722033</v>
      </c>
      <c r="Q141" s="171">
        <f>N141/K141</f>
        <v>0.88495324454519664</v>
      </c>
      <c r="R141" s="308">
        <f>Q157</f>
        <v>0.88465035959945837</v>
      </c>
      <c r="S141" s="172">
        <v>0.70846064814814813</v>
      </c>
      <c r="T141" s="173">
        <v>0.74930555555555556</v>
      </c>
      <c r="U141" s="174"/>
      <c r="V141" s="175">
        <v>58.816666666666691</v>
      </c>
      <c r="W141" s="173"/>
      <c r="X141" s="184"/>
      <c r="Y141" s="202"/>
      <c r="Z141" s="203"/>
      <c r="AA141" s="311"/>
      <c r="AB141" s="312"/>
      <c r="AC141" s="202"/>
      <c r="AD141" s="203"/>
      <c r="AE141" s="311"/>
      <c r="AF141" s="312"/>
      <c r="AG141" s="411"/>
      <c r="AH141" s="412"/>
      <c r="AI141" s="121">
        <f>M141-J141</f>
        <v>-230.09351090960672</v>
      </c>
      <c r="AJ141" s="171">
        <f>M141/J141</f>
        <v>0.88495324454519664</v>
      </c>
      <c r="AK141" s="313">
        <f>AJ157</f>
        <v>0.88465035959945837</v>
      </c>
    </row>
    <row r="142" spans="1:37" ht="15.75" customHeight="1">
      <c r="A142" s="303"/>
      <c r="B142" s="178" t="s">
        <v>186</v>
      </c>
      <c r="C142" s="298" t="s">
        <v>223</v>
      </c>
      <c r="D142" s="299"/>
      <c r="E142" s="107">
        <v>56.87</v>
      </c>
      <c r="F142" s="108">
        <v>1230</v>
      </c>
      <c r="G142" s="109">
        <f t="shared" si="64"/>
        <v>69950.099999999991</v>
      </c>
      <c r="H142" s="26"/>
      <c r="I142" s="110">
        <v>23</v>
      </c>
      <c r="J142" s="111">
        <v>2000</v>
      </c>
      <c r="K142" s="112">
        <f t="shared" ref="K142:K144" si="65">J142/I142</f>
        <v>86.956521739130437</v>
      </c>
      <c r="L142" s="113">
        <v>23</v>
      </c>
      <c r="M142" s="111">
        <f>F142/V142*60</f>
        <v>1769.7841726618724</v>
      </c>
      <c r="N142" s="112">
        <f>M142/L142</f>
        <v>76.947137941820543</v>
      </c>
      <c r="O142" s="114">
        <f>L142-I142</f>
        <v>0</v>
      </c>
      <c r="P142" s="115">
        <f>N142-K142</f>
        <v>-10.009383797309894</v>
      </c>
      <c r="Q142" s="116">
        <f>N142/K142</f>
        <v>0.88489208633093619</v>
      </c>
      <c r="R142" s="309"/>
      <c r="S142" s="47">
        <v>0.75298611111111113</v>
      </c>
      <c r="T142" s="48">
        <v>0.78194444444444444</v>
      </c>
      <c r="U142" s="117">
        <v>5.3000000000000291</v>
      </c>
      <c r="V142" s="118">
        <v>41.69999999999996</v>
      </c>
      <c r="W142" s="119"/>
      <c r="X142" s="123"/>
      <c r="Y142" s="106"/>
      <c r="Z142" s="205"/>
      <c r="AA142" s="300"/>
      <c r="AB142" s="301"/>
      <c r="AC142" s="106"/>
      <c r="AD142" s="205"/>
      <c r="AE142" s="300"/>
      <c r="AF142" s="301"/>
      <c r="AG142" s="407"/>
      <c r="AH142" s="408"/>
      <c r="AI142" s="124">
        <f>M142-J142</f>
        <v>-230.21582733812761</v>
      </c>
      <c r="AJ142" s="116">
        <f>M142/J142</f>
        <v>0.88489208633093619</v>
      </c>
      <c r="AK142" s="314"/>
    </row>
    <row r="143" spans="1:37" ht="15.75" customHeight="1">
      <c r="A143" s="303"/>
      <c r="B143" s="178" t="s">
        <v>186</v>
      </c>
      <c r="C143" s="298" t="s">
        <v>224</v>
      </c>
      <c r="D143" s="299"/>
      <c r="E143" s="107">
        <v>47.6</v>
      </c>
      <c r="F143" s="108">
        <v>1620</v>
      </c>
      <c r="G143" s="109">
        <f t="shared" si="64"/>
        <v>77112</v>
      </c>
      <c r="H143" s="26"/>
      <c r="I143" s="110">
        <v>23</v>
      </c>
      <c r="J143" s="111">
        <v>2000</v>
      </c>
      <c r="K143" s="112">
        <f t="shared" si="65"/>
        <v>86.956521739130437</v>
      </c>
      <c r="L143" s="113">
        <v>23</v>
      </c>
      <c r="M143" s="111">
        <f>F143/V143*60</f>
        <v>1771.0294564227149</v>
      </c>
      <c r="N143" s="112">
        <f>M143/L143</f>
        <v>77.001280714031083</v>
      </c>
      <c r="O143" s="114">
        <f>L143-I143</f>
        <v>0</v>
      </c>
      <c r="P143" s="115">
        <f>N143-K143</f>
        <v>-9.9552410250993546</v>
      </c>
      <c r="Q143" s="116">
        <f>N143/K143</f>
        <v>0.88551472821135746</v>
      </c>
      <c r="R143" s="309"/>
      <c r="S143" s="47">
        <v>0.78549768518518515</v>
      </c>
      <c r="T143" s="48">
        <v>0.82361111111111107</v>
      </c>
      <c r="U143" s="117">
        <v>5.1166666666666138</v>
      </c>
      <c r="V143" s="118">
        <v>54.883333333333333</v>
      </c>
      <c r="W143" s="119"/>
      <c r="X143" s="123"/>
      <c r="Y143" s="106"/>
      <c r="Z143" s="205"/>
      <c r="AA143" s="300"/>
      <c r="AB143" s="301"/>
      <c r="AC143" s="106"/>
      <c r="AD143" s="205"/>
      <c r="AE143" s="300"/>
      <c r="AF143" s="301"/>
      <c r="AG143" s="407"/>
      <c r="AH143" s="408"/>
      <c r="AI143" s="124">
        <f>M143-J143</f>
        <v>-228.97054357728507</v>
      </c>
      <c r="AJ143" s="116">
        <f>M143/J143</f>
        <v>0.88551472821135746</v>
      </c>
      <c r="AK143" s="314"/>
    </row>
    <row r="144" spans="1:37" ht="15.75" customHeight="1">
      <c r="A144" s="303"/>
      <c r="B144" s="178" t="s">
        <v>186</v>
      </c>
      <c r="C144" s="298" t="s">
        <v>220</v>
      </c>
      <c r="D144" s="299"/>
      <c r="E144" s="107">
        <v>57.3</v>
      </c>
      <c r="F144" s="108">
        <v>1423</v>
      </c>
      <c r="G144" s="109">
        <f t="shared" si="64"/>
        <v>81537.899999999994</v>
      </c>
      <c r="H144" s="26"/>
      <c r="I144" s="110">
        <v>21</v>
      </c>
      <c r="J144" s="111">
        <v>2000</v>
      </c>
      <c r="K144" s="112">
        <f t="shared" si="65"/>
        <v>95.238095238095241</v>
      </c>
      <c r="L144" s="113">
        <v>21</v>
      </c>
      <c r="M144" s="111">
        <f>F144/V144*60</f>
        <v>1766.4827586206864</v>
      </c>
      <c r="N144" s="112">
        <f>M144/L144</f>
        <v>84.118226600985068</v>
      </c>
      <c r="O144" s="114">
        <f>L144-I144</f>
        <v>0</v>
      </c>
      <c r="P144" s="115">
        <f>N144-K144</f>
        <v>-11.119868637110173</v>
      </c>
      <c r="Q144" s="116">
        <f>N144/K144</f>
        <v>0.88324137931034319</v>
      </c>
      <c r="R144" s="309"/>
      <c r="S144" s="47">
        <v>0.82708333333333328</v>
      </c>
      <c r="T144" s="48">
        <v>0.86064814814814816</v>
      </c>
      <c r="U144" s="117">
        <v>4.9999999999999822</v>
      </c>
      <c r="V144" s="118">
        <v>48.333333333333428</v>
      </c>
      <c r="W144" s="119"/>
      <c r="X144" s="123"/>
      <c r="Y144" s="106"/>
      <c r="Z144" s="205"/>
      <c r="AA144" s="300"/>
      <c r="AB144" s="301"/>
      <c r="AC144" s="106"/>
      <c r="AD144" s="205"/>
      <c r="AE144" s="300"/>
      <c r="AF144" s="301"/>
      <c r="AG144" s="407"/>
      <c r="AH144" s="408"/>
      <c r="AI144" s="124">
        <f>M144-J144</f>
        <v>-233.51724137931365</v>
      </c>
      <c r="AJ144" s="116">
        <f>M144/J144</f>
        <v>0.88324137931034319</v>
      </c>
      <c r="AK144" s="314"/>
    </row>
    <row r="145" spans="1:37" ht="15.75" customHeight="1">
      <c r="A145" s="304"/>
      <c r="B145" s="178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106"/>
      <c r="Z145" s="205"/>
      <c r="AA145" s="300"/>
      <c r="AB145" s="301"/>
      <c r="AC145" s="106"/>
      <c r="AD145" s="205"/>
      <c r="AE145" s="300"/>
      <c r="AF145" s="301"/>
      <c r="AG145" s="407"/>
      <c r="AH145" s="408"/>
      <c r="AI145" s="124"/>
      <c r="AJ145" s="116"/>
      <c r="AK145" s="314"/>
    </row>
    <row r="146" spans="1:37" ht="15.75" customHeight="1">
      <c r="A146" s="304"/>
      <c r="B146" s="178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106"/>
      <c r="Z146" s="205"/>
      <c r="AA146" s="300"/>
      <c r="AB146" s="301"/>
      <c r="AC146" s="106"/>
      <c r="AD146" s="205"/>
      <c r="AE146" s="300"/>
      <c r="AF146" s="301"/>
      <c r="AG146" s="407"/>
      <c r="AH146" s="408"/>
      <c r="AI146" s="124"/>
      <c r="AJ146" s="116"/>
      <c r="AK146" s="314"/>
    </row>
    <row r="147" spans="1:37" ht="15.75" customHeight="1">
      <c r="A147" s="304"/>
      <c r="B147" s="178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127"/>
      <c r="T147" s="128"/>
      <c r="U147" s="117"/>
      <c r="V147" s="118"/>
      <c r="W147" s="128"/>
      <c r="X147" s="216"/>
      <c r="Y147" s="106"/>
      <c r="Z147" s="205"/>
      <c r="AA147" s="300"/>
      <c r="AB147" s="301"/>
      <c r="AC147" s="106"/>
      <c r="AD147" s="205"/>
      <c r="AE147" s="300"/>
      <c r="AF147" s="301"/>
      <c r="AG147" s="407"/>
      <c r="AH147" s="408"/>
      <c r="AI147" s="124"/>
      <c r="AJ147" s="116"/>
      <c r="AK147" s="314"/>
    </row>
    <row r="148" spans="1:37" ht="15.75" customHeight="1">
      <c r="A148" s="304"/>
      <c r="B148" s="178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127"/>
      <c r="T148" s="128"/>
      <c r="U148" s="117"/>
      <c r="V148" s="118"/>
      <c r="W148" s="128"/>
      <c r="X148" s="216"/>
      <c r="Y148" s="106"/>
      <c r="Z148" s="205"/>
      <c r="AA148" s="300"/>
      <c r="AB148" s="301"/>
      <c r="AC148" s="106"/>
      <c r="AD148" s="205"/>
      <c r="AE148" s="300"/>
      <c r="AF148" s="301"/>
      <c r="AG148" s="407"/>
      <c r="AH148" s="408"/>
      <c r="AI148" s="124"/>
      <c r="AJ148" s="116"/>
      <c r="AK148" s="314"/>
    </row>
    <row r="149" spans="1:37" ht="15.75" customHeight="1">
      <c r="A149" s="304"/>
      <c r="B149" s="178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127"/>
      <c r="T149" s="128"/>
      <c r="U149" s="117"/>
      <c r="V149" s="118"/>
      <c r="W149" s="128"/>
      <c r="X149" s="216"/>
      <c r="Y149" s="106"/>
      <c r="Z149" s="205"/>
      <c r="AA149" s="300"/>
      <c r="AB149" s="301"/>
      <c r="AC149" s="106"/>
      <c r="AD149" s="205"/>
      <c r="AE149" s="300"/>
      <c r="AF149" s="301"/>
      <c r="AG149" s="407"/>
      <c r="AH149" s="408"/>
      <c r="AI149" s="124"/>
      <c r="AJ149" s="116"/>
      <c r="AK149" s="314"/>
    </row>
    <row r="150" spans="1:37" ht="15.75" customHeight="1">
      <c r="A150" s="304"/>
      <c r="B150" s="178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127"/>
      <c r="T150" s="128"/>
      <c r="U150" s="117"/>
      <c r="V150" s="118"/>
      <c r="W150" s="128"/>
      <c r="X150" s="216"/>
      <c r="Y150" s="106"/>
      <c r="Z150" s="205"/>
      <c r="AA150" s="300"/>
      <c r="AB150" s="301"/>
      <c r="AC150" s="106"/>
      <c r="AD150" s="205"/>
      <c r="AE150" s="300"/>
      <c r="AF150" s="301"/>
      <c r="AG150" s="407"/>
      <c r="AH150" s="408"/>
      <c r="AI150" s="124"/>
      <c r="AJ150" s="116"/>
      <c r="AK150" s="314"/>
    </row>
    <row r="151" spans="1:37" ht="15.75" customHeight="1">
      <c r="A151" s="304"/>
      <c r="B151" s="178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127"/>
      <c r="T151" s="128"/>
      <c r="U151" s="117"/>
      <c r="V151" s="118"/>
      <c r="W151" s="128"/>
      <c r="X151" s="216"/>
      <c r="Y151" s="106"/>
      <c r="Z151" s="205"/>
      <c r="AA151" s="300"/>
      <c r="AB151" s="301"/>
      <c r="AC151" s="106"/>
      <c r="AD151" s="205"/>
      <c r="AE151" s="300"/>
      <c r="AF151" s="301"/>
      <c r="AG151" s="407"/>
      <c r="AH151" s="408"/>
      <c r="AI151" s="124"/>
      <c r="AJ151" s="116"/>
      <c r="AK151" s="314"/>
    </row>
    <row r="152" spans="1:37" ht="15.75" customHeight="1">
      <c r="A152" s="304"/>
      <c r="B152" s="178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127"/>
      <c r="T152" s="128"/>
      <c r="U152" s="117"/>
      <c r="V152" s="118"/>
      <c r="W152" s="128"/>
      <c r="X152" s="216"/>
      <c r="Y152" s="106"/>
      <c r="Z152" s="205"/>
      <c r="AA152" s="300"/>
      <c r="AB152" s="301"/>
      <c r="AC152" s="106"/>
      <c r="AD152" s="205"/>
      <c r="AE152" s="300"/>
      <c r="AF152" s="301"/>
      <c r="AG152" s="407"/>
      <c r="AH152" s="408"/>
      <c r="AI152" s="124"/>
      <c r="AJ152" s="116"/>
      <c r="AK152" s="314"/>
    </row>
    <row r="153" spans="1:37" ht="15.75" customHeight="1">
      <c r="A153" s="304"/>
      <c r="B153" s="178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127"/>
      <c r="T153" s="128"/>
      <c r="U153" s="117"/>
      <c r="V153" s="118"/>
      <c r="W153" s="128"/>
      <c r="X153" s="216"/>
      <c r="Y153" s="106"/>
      <c r="Z153" s="205"/>
      <c r="AA153" s="300"/>
      <c r="AB153" s="301"/>
      <c r="AC153" s="106"/>
      <c r="AD153" s="205"/>
      <c r="AE153" s="300"/>
      <c r="AF153" s="301"/>
      <c r="AG153" s="407"/>
      <c r="AH153" s="408"/>
      <c r="AI153" s="124"/>
      <c r="AJ153" s="116"/>
      <c r="AK153" s="314"/>
    </row>
    <row r="154" spans="1:37" ht="15.75" customHeight="1">
      <c r="A154" s="304"/>
      <c r="B154" s="178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127"/>
      <c r="T154" s="128"/>
      <c r="U154" s="117"/>
      <c r="V154" s="118"/>
      <c r="W154" s="128"/>
      <c r="X154" s="216"/>
      <c r="Y154" s="106"/>
      <c r="Z154" s="205"/>
      <c r="AA154" s="300"/>
      <c r="AB154" s="301"/>
      <c r="AC154" s="106"/>
      <c r="AD154" s="205"/>
      <c r="AE154" s="300"/>
      <c r="AF154" s="301"/>
      <c r="AG154" s="407"/>
      <c r="AH154" s="408"/>
      <c r="AI154" s="124"/>
      <c r="AJ154" s="116"/>
      <c r="AK154" s="314"/>
    </row>
    <row r="155" spans="1:37" ht="15.75" customHeight="1">
      <c r="A155" s="304"/>
      <c r="B155" s="178"/>
      <c r="C155" s="298"/>
      <c r="D155" s="299"/>
      <c r="E155" s="107"/>
      <c r="F155" s="13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127"/>
      <c r="T155" s="128"/>
      <c r="U155" s="117"/>
      <c r="V155" s="118"/>
      <c r="W155" s="128"/>
      <c r="X155" s="216"/>
      <c r="Y155" s="106"/>
      <c r="Z155" s="205"/>
      <c r="AA155" s="300"/>
      <c r="AB155" s="301"/>
      <c r="AC155" s="106"/>
      <c r="AD155" s="205"/>
      <c r="AE155" s="300"/>
      <c r="AF155" s="301"/>
      <c r="AG155" s="407"/>
      <c r="AH155" s="408"/>
      <c r="AI155" s="124"/>
      <c r="AJ155" s="116"/>
      <c r="AK155" s="314"/>
    </row>
    <row r="156" spans="1:37" ht="15.75" customHeight="1">
      <c r="A156" s="304"/>
      <c r="B156" s="178"/>
      <c r="C156" s="298"/>
      <c r="D156" s="299"/>
      <c r="E156" s="179"/>
      <c r="F156" s="13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106"/>
      <c r="Z156" s="205"/>
      <c r="AA156" s="300"/>
      <c r="AB156" s="301"/>
      <c r="AC156" s="106"/>
      <c r="AD156" s="205"/>
      <c r="AE156" s="300"/>
      <c r="AF156" s="301"/>
      <c r="AG156" s="407"/>
      <c r="AH156" s="408"/>
      <c r="AI156" s="180"/>
      <c r="AJ156" s="133"/>
      <c r="AK156" s="314"/>
    </row>
    <row r="157" spans="1:37" ht="15.75" customHeight="1" thickBot="1">
      <c r="A157" s="305"/>
      <c r="B157" s="144" t="s">
        <v>124</v>
      </c>
      <c r="C157" s="295"/>
      <c r="D157" s="295"/>
      <c r="E157" s="145"/>
      <c r="F157" s="182"/>
      <c r="G157" s="146"/>
      <c r="H157" s="75"/>
      <c r="I157" s="147">
        <f t="shared" ref="I157:J157" si="66">AVERAGE(I141:I156)</f>
        <v>22.5</v>
      </c>
      <c r="J157" s="148">
        <f t="shared" si="66"/>
        <v>2000</v>
      </c>
      <c r="K157" s="149">
        <f t="shared" ref="K157" si="67">J157/I157</f>
        <v>88.888888888888886</v>
      </c>
      <c r="L157" s="147">
        <f t="shared" ref="L157:M157" si="68">AVERAGE(L141:L156)</f>
        <v>22.5</v>
      </c>
      <c r="M157" s="148">
        <f t="shared" si="68"/>
        <v>1769.3007191989168</v>
      </c>
      <c r="N157" s="149">
        <f>M157/L157</f>
        <v>78.635587519951855</v>
      </c>
      <c r="O157" s="150">
        <f>L157-I157</f>
        <v>0</v>
      </c>
      <c r="P157" s="151">
        <f>N157-K157</f>
        <v>-10.253301368937031</v>
      </c>
      <c r="Q157" s="152">
        <f>N157/K157</f>
        <v>0.88465035959945837</v>
      </c>
      <c r="R157" s="310"/>
      <c r="S157" s="153">
        <f>S141</f>
        <v>0.70846064814814813</v>
      </c>
      <c r="T157" s="154">
        <f>INDEX(T141:T156,COUNTA(T141:T156))</f>
        <v>0.86064814814814816</v>
      </c>
      <c r="U157" s="155"/>
      <c r="V157" s="181"/>
      <c r="W157" s="182"/>
      <c r="X157" s="149"/>
      <c r="Y157" s="206">
        <f t="shared" ref="Y157:Z157" si="69">SUM(Y141:Y156)</f>
        <v>0</v>
      </c>
      <c r="Z157" s="207">
        <f t="shared" si="69"/>
        <v>0</v>
      </c>
      <c r="AA157" s="296"/>
      <c r="AB157" s="297"/>
      <c r="AC157" s="206">
        <f t="shared" ref="AC157:AD157" si="70">SUM(AC141:AC156)</f>
        <v>0</v>
      </c>
      <c r="AD157" s="207">
        <f t="shared" si="70"/>
        <v>0</v>
      </c>
      <c r="AE157" s="296"/>
      <c r="AF157" s="297"/>
      <c r="AG157" s="409"/>
      <c r="AH157" s="410"/>
      <c r="AI157" s="183">
        <f>M157-J157</f>
        <v>-230.69928080108321</v>
      </c>
      <c r="AJ157" s="152">
        <f>M157/J157</f>
        <v>0.88465035959945837</v>
      </c>
      <c r="AK157" s="315"/>
    </row>
    <row r="159" spans="1:37">
      <c r="AA159" s="294" t="s">
        <v>165</v>
      </c>
      <c r="AB159" s="294"/>
      <c r="AE159" s="5" t="s">
        <v>226</v>
      </c>
      <c r="AF159" s="190"/>
      <c r="AG159" s="190"/>
      <c r="AH159" s="190"/>
    </row>
    <row r="160" spans="1:37">
      <c r="AA160" s="294" t="s">
        <v>166</v>
      </c>
      <c r="AB160" s="294"/>
      <c r="AE160" s="5" t="s">
        <v>227</v>
      </c>
      <c r="AF160" s="190"/>
      <c r="AG160" s="190"/>
      <c r="AH160" s="190"/>
    </row>
    <row r="161" spans="27:34">
      <c r="AA161" s="294" t="s">
        <v>167</v>
      </c>
      <c r="AB161" s="294"/>
      <c r="AE161" s="5" t="s">
        <v>228</v>
      </c>
      <c r="AF161" s="190"/>
      <c r="AG161" s="190"/>
      <c r="AH161" s="190"/>
    </row>
    <row r="162" spans="27:34">
      <c r="AA162" s="294" t="s">
        <v>168</v>
      </c>
      <c r="AB162" s="294"/>
      <c r="AE162" s="5" t="s">
        <v>229</v>
      </c>
      <c r="AF162" s="190"/>
      <c r="AG162" s="190"/>
      <c r="AH162" s="190"/>
    </row>
    <row r="163" spans="27:34">
      <c r="AA163" s="294" t="s">
        <v>169</v>
      </c>
      <c r="AB163" s="294"/>
      <c r="AE163" s="5" t="s">
        <v>230</v>
      </c>
      <c r="AF163" s="190"/>
      <c r="AG163" s="190"/>
      <c r="AH163" s="190"/>
    </row>
    <row r="164" spans="27:34">
      <c r="AA164" s="294" t="s">
        <v>170</v>
      </c>
      <c r="AB164" s="294"/>
      <c r="AE164" s="5" t="s">
        <v>231</v>
      </c>
      <c r="AF164" s="190"/>
      <c r="AG164" s="190"/>
      <c r="AH164" s="190"/>
    </row>
    <row r="165" spans="27:34">
      <c r="AA165" s="294" t="s">
        <v>171</v>
      </c>
      <c r="AB165" s="294"/>
      <c r="AE165" s="221" t="s">
        <v>232</v>
      </c>
      <c r="AF165" s="190"/>
      <c r="AG165" s="190"/>
      <c r="AH165" s="190"/>
    </row>
    <row r="166" spans="27:34">
      <c r="AA166" s="294" t="s">
        <v>172</v>
      </c>
      <c r="AB166" s="294"/>
      <c r="AE166" s="221" t="s">
        <v>233</v>
      </c>
      <c r="AF166" s="190"/>
      <c r="AG166" s="190"/>
      <c r="AH166" s="190"/>
    </row>
    <row r="167" spans="27:34">
      <c r="AA167" s="294" t="s">
        <v>173</v>
      </c>
      <c r="AB167" s="294"/>
      <c r="AE167" s="221" t="s">
        <v>234</v>
      </c>
      <c r="AF167" s="190"/>
      <c r="AG167" s="190"/>
      <c r="AH167" s="190"/>
    </row>
    <row r="168" spans="27:34">
      <c r="AA168" s="294" t="s">
        <v>174</v>
      </c>
      <c r="AB168" s="294"/>
      <c r="AE168" s="221"/>
      <c r="AF168" s="190"/>
      <c r="AG168" s="190"/>
      <c r="AH168" s="190"/>
    </row>
    <row r="169" spans="27:34">
      <c r="AA169" s="294" t="s">
        <v>175</v>
      </c>
      <c r="AB169" s="294"/>
      <c r="AE169" s="221"/>
      <c r="AF169" s="190"/>
      <c r="AG169" s="190"/>
      <c r="AH169" s="190"/>
    </row>
    <row r="170" spans="27:34">
      <c r="AA170" s="294" t="s">
        <v>176</v>
      </c>
      <c r="AB170" s="294"/>
      <c r="AE170" s="190"/>
      <c r="AF170" s="190"/>
      <c r="AG170" s="190"/>
      <c r="AH170" s="190"/>
    </row>
    <row r="171" spans="27:34">
      <c r="AA171" s="294" t="s">
        <v>177</v>
      </c>
      <c r="AB171" s="294"/>
      <c r="AE171" s="190"/>
      <c r="AF171" s="190"/>
      <c r="AG171" s="190"/>
      <c r="AH171" s="190"/>
    </row>
  </sheetData>
  <mergeCells count="690"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AK124:AK140"/>
    <mergeCell ref="C125:D125"/>
    <mergeCell ref="AA125:AB125"/>
    <mergeCell ref="AE125:AF125"/>
    <mergeCell ref="AG125:AH125"/>
    <mergeCell ref="C126:D126"/>
    <mergeCell ref="AA126:AB126"/>
    <mergeCell ref="AE126:AF126"/>
    <mergeCell ref="AG126:AH126"/>
    <mergeCell ref="C127:D127"/>
    <mergeCell ref="C124:D124"/>
    <mergeCell ref="R124:R140"/>
    <mergeCell ref="AA124:AB124"/>
    <mergeCell ref="AE124:AF124"/>
    <mergeCell ref="AG124:AH124"/>
    <mergeCell ref="AA127:AB127"/>
    <mergeCell ref="AE127:AF127"/>
    <mergeCell ref="AG127:AH127"/>
    <mergeCell ref="C128:D128"/>
    <mergeCell ref="C130:D130"/>
    <mergeCell ref="AA130:AB130"/>
    <mergeCell ref="AE130:AF130"/>
    <mergeCell ref="AG130:AH130"/>
    <mergeCell ref="C131:D131"/>
    <mergeCell ref="AA131:AB131"/>
    <mergeCell ref="AE131:AF131"/>
    <mergeCell ref="AG131:AH131"/>
    <mergeCell ref="AA128:AB128"/>
    <mergeCell ref="AE128:AF128"/>
    <mergeCell ref="AG128:AH128"/>
    <mergeCell ref="C129:D129"/>
    <mergeCell ref="AA129:AB129"/>
    <mergeCell ref="AE129:AF129"/>
    <mergeCell ref="AG129:AH129"/>
    <mergeCell ref="C134:D134"/>
    <mergeCell ref="AA134:AB134"/>
    <mergeCell ref="AE134:AF134"/>
    <mergeCell ref="AG134:AH134"/>
    <mergeCell ref="C135:D135"/>
    <mergeCell ref="AA135:AB135"/>
    <mergeCell ref="AE135:AF135"/>
    <mergeCell ref="AG135:AH135"/>
    <mergeCell ref="C132:D132"/>
    <mergeCell ref="AA132:AB132"/>
    <mergeCell ref="AE132:AF132"/>
    <mergeCell ref="AG132:AH132"/>
    <mergeCell ref="C133:D133"/>
    <mergeCell ref="AA133:AB133"/>
    <mergeCell ref="AE133:AF133"/>
    <mergeCell ref="AG133:AH133"/>
    <mergeCell ref="C138:D138"/>
    <mergeCell ref="AA138:AB138"/>
    <mergeCell ref="AE138:AF138"/>
    <mergeCell ref="AG138:AH138"/>
    <mergeCell ref="C139:D139"/>
    <mergeCell ref="AA139:AB139"/>
    <mergeCell ref="AE139:AF139"/>
    <mergeCell ref="AG139:AH139"/>
    <mergeCell ref="C136:D136"/>
    <mergeCell ref="AA136:AB136"/>
    <mergeCell ref="AE136:AF136"/>
    <mergeCell ref="AG136:AH136"/>
    <mergeCell ref="C137:D137"/>
    <mergeCell ref="AA137:AB137"/>
    <mergeCell ref="AE137:AF137"/>
    <mergeCell ref="AG137:AH137"/>
    <mergeCell ref="C140:D140"/>
    <mergeCell ref="AA140:AB140"/>
    <mergeCell ref="AE140:AF140"/>
    <mergeCell ref="AG140:AH140"/>
    <mergeCell ref="A141:A157"/>
    <mergeCell ref="C141:D141"/>
    <mergeCell ref="R141:R157"/>
    <mergeCell ref="AA141:AB141"/>
    <mergeCell ref="AE141:AF141"/>
    <mergeCell ref="AG141:AH141"/>
    <mergeCell ref="A124:A140"/>
    <mergeCell ref="AA144:AB144"/>
    <mergeCell ref="AE144:AF144"/>
    <mergeCell ref="AG144:AH144"/>
    <mergeCell ref="C145:D145"/>
    <mergeCell ref="AA145:AB145"/>
    <mergeCell ref="AE145:AF145"/>
    <mergeCell ref="AG145:AH145"/>
    <mergeCell ref="AE147:AF147"/>
    <mergeCell ref="AG147:AH147"/>
    <mergeCell ref="C152:D152"/>
    <mergeCell ref="AA152:AB152"/>
    <mergeCell ref="AE152:AF152"/>
    <mergeCell ref="AG152:AH152"/>
    <mergeCell ref="AK141:AK157"/>
    <mergeCell ref="C142:D142"/>
    <mergeCell ref="AA142:AB142"/>
    <mergeCell ref="AE142:AF142"/>
    <mergeCell ref="AG142:AH142"/>
    <mergeCell ref="C143:D143"/>
    <mergeCell ref="AA143:AB143"/>
    <mergeCell ref="AE143:AF143"/>
    <mergeCell ref="AG143:AH143"/>
    <mergeCell ref="C144:D144"/>
    <mergeCell ref="C148:D148"/>
    <mergeCell ref="AA148:AB148"/>
    <mergeCell ref="AE148:AF148"/>
    <mergeCell ref="AG148:AH148"/>
    <mergeCell ref="C149:D149"/>
    <mergeCell ref="AA149:AB149"/>
    <mergeCell ref="AE149:AF149"/>
    <mergeCell ref="AG149:AH149"/>
    <mergeCell ref="C146:D146"/>
    <mergeCell ref="AA146:AB146"/>
    <mergeCell ref="AE146:AF146"/>
    <mergeCell ref="AG146:AH146"/>
    <mergeCell ref="C147:D147"/>
    <mergeCell ref="AA147:AB147"/>
    <mergeCell ref="C153:D153"/>
    <mergeCell ref="AA153:AB153"/>
    <mergeCell ref="AE153:AF153"/>
    <mergeCell ref="AG153:AH153"/>
    <mergeCell ref="C150:D150"/>
    <mergeCell ref="AA150:AB150"/>
    <mergeCell ref="AE150:AF150"/>
    <mergeCell ref="AG150:AH150"/>
    <mergeCell ref="C151:D151"/>
    <mergeCell ref="AA151:AB151"/>
    <mergeCell ref="AE151:AF151"/>
    <mergeCell ref="AG151:AH151"/>
    <mergeCell ref="C156:D156"/>
    <mergeCell ref="AA156:AB156"/>
    <mergeCell ref="AE156:AF156"/>
    <mergeCell ref="AG156:AH156"/>
    <mergeCell ref="C157:D157"/>
    <mergeCell ref="AA157:AB157"/>
    <mergeCell ref="AE157:AF157"/>
    <mergeCell ref="AG157:AH157"/>
    <mergeCell ref="C154:D154"/>
    <mergeCell ref="AA154:AB154"/>
    <mergeCell ref="AE154:AF154"/>
    <mergeCell ref="AG154:AH154"/>
    <mergeCell ref="C155:D155"/>
    <mergeCell ref="AA155:AB155"/>
    <mergeCell ref="AE155:AF155"/>
    <mergeCell ref="AG155:AH155"/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</mergeCells>
  <phoneticPr fontId="5" type="noConversion"/>
  <conditionalFormatting sqref="O5:O157">
    <cfRule type="cellIs" dxfId="335" priority="3" operator="greaterThan">
      <formula>0</formula>
    </cfRule>
  </conditionalFormatting>
  <conditionalFormatting sqref="P5:P157 AI5:AI157">
    <cfRule type="cellIs" dxfId="334" priority="6" operator="lessThan">
      <formula>0</formula>
    </cfRule>
  </conditionalFormatting>
  <conditionalFormatting sqref="Q5:Q157 AJ5:AJ157">
    <cfRule type="cellIs" dxfId="333" priority="4" operator="greaterThan">
      <formula>1</formula>
    </cfRule>
    <cfRule type="cellIs" dxfId="332" priority="5" operator="lessThan">
      <formula>0.8</formula>
    </cfRule>
  </conditionalFormatting>
  <conditionalFormatting sqref="R5:R157 AK124">
    <cfRule type="cellIs" dxfId="331" priority="7" operator="lessThan">
      <formula>0.8</formula>
    </cfRule>
  </conditionalFormatting>
  <conditionalFormatting sqref="AK5:AK22 AK56:AK91">
    <cfRule type="cellIs" dxfId="330" priority="9" operator="lessThan">
      <formula>0.8</formula>
    </cfRule>
  </conditionalFormatting>
  <conditionalFormatting sqref="AK39">
    <cfRule type="cellIs" dxfId="329" priority="12" operator="lessThan">
      <formula>0.8</formula>
    </cfRule>
  </conditionalFormatting>
  <conditionalFormatting sqref="AK54">
    <cfRule type="cellIs" dxfId="328" priority="11" operator="lessThan">
      <formula>0.8</formula>
    </cfRule>
  </conditionalFormatting>
  <conditionalFormatting sqref="AK97:AK105">
    <cfRule type="cellIs" dxfId="327" priority="10" operator="lessThan">
      <formula>0.8</formula>
    </cfRule>
  </conditionalFormatting>
  <conditionalFormatting sqref="AK107:AK112">
    <cfRule type="cellIs" dxfId="326" priority="8" operator="lessThan">
      <formula>0.8</formula>
    </cfRule>
  </conditionalFormatting>
  <conditionalFormatting sqref="AK139">
    <cfRule type="cellIs" dxfId="325" priority="2" operator="lessThan">
      <formula>0.8</formula>
    </cfRule>
  </conditionalFormatting>
  <conditionalFormatting sqref="AK141:AK157">
    <cfRule type="cellIs" dxfId="324" priority="1" operator="lessThan">
      <formula>0.8</formula>
    </cfRule>
  </conditionalFormatting>
  <dataValidations count="2">
    <dataValidation type="list" allowBlank="1" showInputMessage="1" showErrorMessage="1" sqref="AA5:AB157" xr:uid="{8D9BA5AC-7148-414C-BA7A-34B36C055570}">
      <formula1>$Z$159:$Z$187</formula1>
    </dataValidation>
    <dataValidation type="list" allowBlank="1" showInputMessage="1" showErrorMessage="1" sqref="AE5:AH157" xr:uid="{D26FF8FB-69D2-424B-AF0B-955B0C4D01AE}">
      <formula1>$AD$159:$AD$167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6765B-43D0-4DC0-BE42-D2EBF9459C14}">
  <sheetPr>
    <tabColor theme="8" tint="0.59999389629810485"/>
  </sheetPr>
  <dimension ref="B1:AR42"/>
  <sheetViews>
    <sheetView zoomScale="70" zoomScaleNormal="70" workbookViewId="0">
      <selection activeCell="K42" sqref="K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271</v>
      </c>
      <c r="D3" s="284"/>
      <c r="E3" s="3" t="s">
        <v>3</v>
      </c>
      <c r="F3" s="285">
        <f>'1212(18度C)'!D1+'1212(4度C)'!D1</f>
        <v>152488</v>
      </c>
      <c r="G3" s="286"/>
      <c r="H3" s="3" t="s">
        <v>4</v>
      </c>
      <c r="I3" s="287">
        <f>'1212(18度C)'!F1+'1212(4度C)'!F1</f>
        <v>4819430.2300000004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451.70620008415807</v>
      </c>
      <c r="F6" s="259" t="e">
        <f>AVERAGE(#REF!,D14:K14)</f>
        <v>#REF!</v>
      </c>
      <c r="G6" s="260">
        <f>AVERAGE(D14:K14)</f>
        <v>177.80948356466783</v>
      </c>
      <c r="H6" s="261"/>
      <c r="I6" s="260">
        <f>AVERAGE(L14:O14)</f>
        <v>98.015873015873012</v>
      </c>
      <c r="J6" s="261"/>
      <c r="K6" s="260">
        <f>AVERAGE(D32:O32)</f>
        <v>594.46839605407388</v>
      </c>
      <c r="L6" s="261"/>
      <c r="M6" s="260">
        <f>AVERAGE(P32:X32)</f>
        <v>776.77065968087641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398.86737028986215</v>
      </c>
      <c r="F7" s="255" t="e">
        <f>AVERAGE(#REF!,D15:K15)</f>
        <v>#REF!</v>
      </c>
      <c r="G7" s="256">
        <f>AVERAGE(D15:K15)</f>
        <v>157.99993549249785</v>
      </c>
      <c r="H7" s="257"/>
      <c r="I7" s="256">
        <f>AVERAGE(L15:O15)</f>
        <v>85.540664837086467</v>
      </c>
      <c r="J7" s="257"/>
      <c r="K7" s="256">
        <f>AVERAGE(D33:O33)</f>
        <v>524.28386954303073</v>
      </c>
      <c r="L7" s="257"/>
      <c r="M7" s="256">
        <f>AVERAGE(P33:X33)</f>
        <v>685.82936223284673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0.88232964082820242</v>
      </c>
      <c r="F8" s="264" t="e">
        <f>AVERAGE(D16:K16,#REF!)</f>
        <v>#REF!</v>
      </c>
      <c r="G8" s="243">
        <f>AVERAGE(D16:K16)</f>
        <v>0.88685257222624136</v>
      </c>
      <c r="H8" s="244"/>
      <c r="I8" s="243">
        <f>AVERAGE(L16:O16)</f>
        <v>0.87373875483624341</v>
      </c>
      <c r="J8" s="244"/>
      <c r="K8" s="243">
        <f>AVERAGE(D34:O34)</f>
        <v>0.88111121738864662</v>
      </c>
      <c r="L8" s="244"/>
      <c r="M8" s="243">
        <f>AVERAGE(P34:X34)</f>
        <v>0.88113968408311028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>
        <v>120.75471698113208</v>
      </c>
      <c r="E14" s="28">
        <v>80</v>
      </c>
      <c r="F14" s="28">
        <v>95.238095238095241</v>
      </c>
      <c r="G14" s="28">
        <v>86.021505376344081</v>
      </c>
      <c r="H14" s="28">
        <v>103.59712230215828</v>
      </c>
      <c r="I14" s="28">
        <v>244.76923076923077</v>
      </c>
      <c r="J14" s="28" t="s">
        <v>43</v>
      </c>
      <c r="K14" s="29">
        <v>514.28571428571433</v>
      </c>
      <c r="L14" s="27" t="s">
        <v>43</v>
      </c>
      <c r="M14" s="30" t="s">
        <v>43</v>
      </c>
      <c r="N14" s="28">
        <v>107.14285714285714</v>
      </c>
      <c r="O14" s="31">
        <v>88.888888888888886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>
        <v>107.32088639149353</v>
      </c>
      <c r="E15" s="35">
        <v>71.017234900719657</v>
      </c>
      <c r="F15" s="35">
        <v>84.315122660120267</v>
      </c>
      <c r="G15" s="35">
        <v>76.191209829130969</v>
      </c>
      <c r="H15" s="35">
        <v>91.661833191165783</v>
      </c>
      <c r="I15" s="35">
        <v>215.88584568576101</v>
      </c>
      <c r="J15" s="35" t="s">
        <v>43</v>
      </c>
      <c r="K15" s="36">
        <v>459.60741578909375</v>
      </c>
      <c r="L15" s="34" t="s">
        <v>43</v>
      </c>
      <c r="M15" s="37" t="s">
        <v>43</v>
      </c>
      <c r="N15" s="35">
        <v>92.445625649717613</v>
      </c>
      <c r="O15" s="38">
        <v>78.635704024455322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>
        <f t="shared" ref="D16:I16" si="0">D15/D14</f>
        <v>0.8887510904295558</v>
      </c>
      <c r="E16" s="43">
        <f t="shared" si="0"/>
        <v>0.88771543625899574</v>
      </c>
      <c r="F16" s="43">
        <f t="shared" si="0"/>
        <v>0.88530878793126278</v>
      </c>
      <c r="G16" s="43">
        <f t="shared" si="0"/>
        <v>0.88572281426364752</v>
      </c>
      <c r="H16" s="43">
        <f t="shared" si="0"/>
        <v>0.88479130649805848</v>
      </c>
      <c r="I16" s="43">
        <f t="shared" si="0"/>
        <v>0.88199748394559807</v>
      </c>
      <c r="J16" s="43" t="s">
        <v>43</v>
      </c>
      <c r="K16" s="44">
        <f t="shared" ref="K16" si="1">K15/K14</f>
        <v>0.89368108625657106</v>
      </c>
      <c r="L16" s="42" t="s">
        <v>43</v>
      </c>
      <c r="M16" s="45" t="s">
        <v>43</v>
      </c>
      <c r="N16" s="43">
        <f t="shared" ref="N16:O16" si="2">N15/N14</f>
        <v>0.86282583939736446</v>
      </c>
      <c r="O16" s="46">
        <f t="shared" si="2"/>
        <v>0.88465167027512237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>
        <v>0.25009259259259259</v>
      </c>
      <c r="E17" s="48">
        <v>0.29166666666666669</v>
      </c>
      <c r="F17" s="48">
        <v>0.2502314814814815</v>
      </c>
      <c r="G17" s="48">
        <v>0.29182870370370373</v>
      </c>
      <c r="H17" s="48">
        <v>0.16690972222222222</v>
      </c>
      <c r="I17" s="48">
        <v>0.3034722222222222</v>
      </c>
      <c r="J17" s="48" t="s">
        <v>43</v>
      </c>
      <c r="K17" s="48">
        <v>0.31388888888888883</v>
      </c>
      <c r="L17" s="47" t="s">
        <v>43</v>
      </c>
      <c r="M17" s="49" t="s">
        <v>43</v>
      </c>
      <c r="N17" s="48">
        <v>0.70833333333333337</v>
      </c>
      <c r="O17" s="50">
        <v>0.70841435185185186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>
        <v>0.53055555555555556</v>
      </c>
      <c r="E18" s="48">
        <v>0.55902777777777779</v>
      </c>
      <c r="F18" s="48">
        <v>0.47222222222222221</v>
      </c>
      <c r="G18" s="48">
        <v>0.47499999999999998</v>
      </c>
      <c r="H18" s="48">
        <v>0.37663194444444442</v>
      </c>
      <c r="I18" s="48">
        <v>0.42638888888888887</v>
      </c>
      <c r="J18" s="48" t="s">
        <v>43</v>
      </c>
      <c r="K18" s="48">
        <v>0.38541666666666669</v>
      </c>
      <c r="L18" s="47" t="s">
        <v>43</v>
      </c>
      <c r="M18" s="49" t="s">
        <v>43</v>
      </c>
      <c r="N18" s="48">
        <v>0.81541666666666668</v>
      </c>
      <c r="O18" s="50">
        <v>0.84103009259259254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>
        <v>17.666666666666668</v>
      </c>
      <c r="E23" s="64">
        <v>25</v>
      </c>
      <c r="F23" s="64">
        <v>21</v>
      </c>
      <c r="G23" s="64">
        <v>23.25</v>
      </c>
      <c r="H23" s="64">
        <v>19.857142857142858</v>
      </c>
      <c r="I23" s="64">
        <v>13</v>
      </c>
      <c r="J23" s="64" t="s">
        <v>43</v>
      </c>
      <c r="K23" s="65">
        <v>7</v>
      </c>
      <c r="L23" s="63" t="s">
        <v>43</v>
      </c>
      <c r="M23" s="66" t="s">
        <v>43</v>
      </c>
      <c r="N23" s="64">
        <v>19</v>
      </c>
      <c r="O23" s="67">
        <v>22.5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>
        <v>211.76470588235293</v>
      </c>
      <c r="E32" s="28" t="s">
        <v>43</v>
      </c>
      <c r="F32" s="28" t="s">
        <v>43</v>
      </c>
      <c r="G32" s="28">
        <v>313.04347826086956</v>
      </c>
      <c r="H32" s="28">
        <v>433.33333333333331</v>
      </c>
      <c r="I32" s="28">
        <v>416.66666666666669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738.46153846153857</v>
      </c>
      <c r="U32" s="28" t="s">
        <v>43</v>
      </c>
      <c r="V32" s="28">
        <v>900</v>
      </c>
      <c r="W32" s="28">
        <v>969.23076923076928</v>
      </c>
      <c r="X32" s="31">
        <v>1023.5294117647059</v>
      </c>
    </row>
    <row r="33" spans="2:24" ht="39.6" customHeight="1">
      <c r="B33" s="240"/>
      <c r="C33" s="33" t="s">
        <v>44</v>
      </c>
      <c r="D33" s="35">
        <v>183.3468869252327</v>
      </c>
      <c r="E33" s="35" t="s">
        <v>43</v>
      </c>
      <c r="F33" s="35" t="s">
        <v>43</v>
      </c>
      <c r="G33" s="35">
        <v>271.8466513847543</v>
      </c>
      <c r="H33" s="35">
        <v>384.93352799635562</v>
      </c>
      <c r="I33" s="35">
        <v>373.00743889479213</v>
      </c>
      <c r="J33" s="35" t="s">
        <v>43</v>
      </c>
      <c r="K33" s="35" t="s">
        <v>43</v>
      </c>
      <c r="L33" s="35" t="s">
        <v>43</v>
      </c>
      <c r="M33" s="35">
        <v>693.33101950085063</v>
      </c>
      <c r="N33" s="35">
        <v>1000.8817190609728</v>
      </c>
      <c r="O33" s="35">
        <v>762.63984303825634</v>
      </c>
      <c r="P33" s="34">
        <v>219.06035793945162</v>
      </c>
      <c r="Q33" s="35" t="s">
        <v>43</v>
      </c>
      <c r="R33" s="35" t="s">
        <v>43</v>
      </c>
      <c r="S33" s="35" t="s">
        <v>43</v>
      </c>
      <c r="T33" s="35">
        <v>656.66427020651724</v>
      </c>
      <c r="U33" s="35" t="s">
        <v>43</v>
      </c>
      <c r="V33" s="35">
        <v>803.03012801877253</v>
      </c>
      <c r="W33" s="35">
        <v>857.64463965828327</v>
      </c>
      <c r="X33" s="38">
        <v>892.74741534120835</v>
      </c>
    </row>
    <row r="34" spans="2:24" ht="40.15" customHeight="1">
      <c r="B34" s="240"/>
      <c r="C34" s="41" t="s">
        <v>45</v>
      </c>
      <c r="D34" s="43">
        <f>D33/D32</f>
        <v>0.86580474381359884</v>
      </c>
      <c r="E34" s="43" t="s">
        <v>43</v>
      </c>
      <c r="F34" s="43" t="s">
        <v>43</v>
      </c>
      <c r="G34" s="43">
        <f>G33/G32</f>
        <v>0.86839902525685397</v>
      </c>
      <c r="H34" s="43">
        <f>H33/H32</f>
        <v>0.88830814153005144</v>
      </c>
      <c r="I34" s="43">
        <f>I33/I32</f>
        <v>0.89521785334750104</v>
      </c>
      <c r="J34" s="43" t="s">
        <v>43</v>
      </c>
      <c r="K34" s="43" t="s">
        <v>43</v>
      </c>
      <c r="L34" s="43" t="s">
        <v>43</v>
      </c>
      <c r="M34" s="43">
        <f>M33/M32</f>
        <v>0.89292631299351977</v>
      </c>
      <c r="N34" s="43">
        <f>N33/N32</f>
        <v>0.87033192961823724</v>
      </c>
      <c r="O34" s="43">
        <f>O33/O32</f>
        <v>0.88679051516076324</v>
      </c>
      <c r="P34" s="42">
        <f>P33/P32</f>
        <v>0.86711391684366268</v>
      </c>
      <c r="Q34" s="43" t="s">
        <v>43</v>
      </c>
      <c r="R34" s="43" t="s">
        <v>43</v>
      </c>
      <c r="S34" s="43" t="s">
        <v>43</v>
      </c>
      <c r="T34" s="43">
        <f>T33/T32</f>
        <v>0.88923286590465866</v>
      </c>
      <c r="U34" s="43" t="s">
        <v>43</v>
      </c>
      <c r="V34" s="43">
        <f>V33/V32</f>
        <v>0.89225569779863612</v>
      </c>
      <c r="W34" s="43">
        <f>W33/W32</f>
        <v>0.88487145361568909</v>
      </c>
      <c r="X34" s="46">
        <f>X33/X32</f>
        <v>0.87222448625290472</v>
      </c>
    </row>
    <row r="35" spans="2:24" ht="17.25" customHeight="1">
      <c r="B35" s="225" t="s">
        <v>46</v>
      </c>
      <c r="C35" s="13" t="s">
        <v>47</v>
      </c>
      <c r="D35" s="48">
        <v>0.38546296296296295</v>
      </c>
      <c r="E35" s="48" t="s">
        <v>43</v>
      </c>
      <c r="F35" s="48" t="s">
        <v>43</v>
      </c>
      <c r="G35" s="48">
        <v>0.25</v>
      </c>
      <c r="H35" s="48">
        <v>0.25</v>
      </c>
      <c r="I35" s="48">
        <v>0.3891087962962963</v>
      </c>
      <c r="J35" s="48" t="s">
        <v>43</v>
      </c>
      <c r="K35" s="48" t="s">
        <v>43</v>
      </c>
      <c r="L35" s="48" t="s">
        <v>43</v>
      </c>
      <c r="M35" s="48">
        <v>0.25012731481481482</v>
      </c>
      <c r="N35" s="48">
        <v>0.16685185185185186</v>
      </c>
      <c r="O35" s="48">
        <v>0.25</v>
      </c>
      <c r="P35" s="47">
        <v>0.70859953703703704</v>
      </c>
      <c r="Q35" s="48" t="s">
        <v>43</v>
      </c>
      <c r="R35" s="48" t="s">
        <v>43</v>
      </c>
      <c r="S35" s="48" t="s">
        <v>43</v>
      </c>
      <c r="T35" s="48">
        <v>0.70865740740740746</v>
      </c>
      <c r="U35" s="48" t="s">
        <v>43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26"/>
      <c r="C36" s="13" t="s">
        <v>48</v>
      </c>
      <c r="D36" s="48">
        <v>0.43402777777777779</v>
      </c>
      <c r="E36" s="48" t="s">
        <v>43</v>
      </c>
      <c r="F36" s="48" t="s">
        <v>43</v>
      </c>
      <c r="G36" s="48">
        <v>0.30026620370370372</v>
      </c>
      <c r="H36" s="48">
        <v>0.30694444444444446</v>
      </c>
      <c r="I36" s="48">
        <v>0.4</v>
      </c>
      <c r="J36" s="48" t="s">
        <v>43</v>
      </c>
      <c r="K36" s="48" t="s">
        <v>43</v>
      </c>
      <c r="L36" s="48" t="s">
        <v>43</v>
      </c>
      <c r="M36" s="48">
        <v>0.39305555555555555</v>
      </c>
      <c r="N36" s="48">
        <v>0.36540509259259257</v>
      </c>
      <c r="O36" s="48">
        <v>0.37596064814814817</v>
      </c>
      <c r="P36" s="47">
        <v>0.81180555555555556</v>
      </c>
      <c r="Q36" s="48" t="s">
        <v>43</v>
      </c>
      <c r="R36" s="48" t="s">
        <v>43</v>
      </c>
      <c r="S36" s="48" t="s">
        <v>43</v>
      </c>
      <c r="T36" s="48">
        <v>0.85416666666666663</v>
      </c>
      <c r="U36" s="48" t="s">
        <v>43</v>
      </c>
      <c r="V36" s="48">
        <v>0.8577893518518519</v>
      </c>
      <c r="W36" s="48">
        <v>0.97643518518518524</v>
      </c>
      <c r="X36" s="50">
        <v>0.97847222222222219</v>
      </c>
    </row>
    <row r="37" spans="2:24" ht="17.25" customHeight="1">
      <c r="B37" s="226" t="s">
        <v>54</v>
      </c>
      <c r="C37" s="227"/>
      <c r="D37" s="64">
        <v>17</v>
      </c>
      <c r="E37" s="64" t="s">
        <v>43</v>
      </c>
      <c r="F37" s="64" t="s">
        <v>43</v>
      </c>
      <c r="G37" s="64">
        <v>11.5</v>
      </c>
      <c r="H37" s="64">
        <v>6</v>
      </c>
      <c r="I37" s="64">
        <v>6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3.6666666666666665</v>
      </c>
      <c r="W37" s="64">
        <v>3.25</v>
      </c>
      <c r="X37" s="67">
        <v>3.4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770E-5E29-4BBD-8B54-578EE2AD4F13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pane="bottomLeft" activeCell="K42" sqref="K42"/>
      <selection activeCell="K42" sqref="K42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SUM(F5:F208)</f>
        <v>91051</v>
      </c>
      <c r="E1" s="94" t="s">
        <v>4</v>
      </c>
      <c r="F1" s="95">
        <f>SUM(G5:G208)</f>
        <v>1795515.0699999998</v>
      </c>
      <c r="G1" s="96" t="s">
        <v>85</v>
      </c>
      <c r="H1" s="97">
        <f>L21+L38+L55+L72+L89+L106+L123+L140+L157+L174+L191+L208</f>
        <v>80.400000000000006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46003</v>
      </c>
      <c r="B2" s="353"/>
      <c r="C2" s="98" t="s">
        <v>41</v>
      </c>
      <c r="D2" s="99">
        <f>AVERAGE(N21,N38,N55,N72,N89,N106,N123,N140,N157,N174,N191,N208)</f>
        <v>591.59449149712066</v>
      </c>
      <c r="E2" s="99" t="s">
        <v>92</v>
      </c>
      <c r="F2" s="100">
        <f>F1/D1</f>
        <v>19.719883032586132</v>
      </c>
      <c r="G2" s="101" t="s">
        <v>93</v>
      </c>
      <c r="H2" s="102">
        <f>COUNT(H5:H208)</f>
        <v>2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02" t="s">
        <v>243</v>
      </c>
      <c r="B5" s="106" t="s">
        <v>116</v>
      </c>
      <c r="C5" s="383" t="s">
        <v>120</v>
      </c>
      <c r="D5" s="383"/>
      <c r="E5" s="107">
        <v>29.85</v>
      </c>
      <c r="F5" s="108">
        <v>1711</v>
      </c>
      <c r="G5" s="109">
        <f t="shared" ref="G5:G6" si="0">E5*F5</f>
        <v>51073.350000000006</v>
      </c>
      <c r="H5" s="26"/>
      <c r="I5" s="110">
        <v>17</v>
      </c>
      <c r="J5" s="111">
        <v>3600</v>
      </c>
      <c r="K5" s="112">
        <f t="shared" ref="K5:K6" si="1">J5/I5</f>
        <v>211.76470588235293</v>
      </c>
      <c r="L5" s="113">
        <v>17</v>
      </c>
      <c r="M5" s="111">
        <f>F5/V5*60</f>
        <v>3117.2064777327932</v>
      </c>
      <c r="N5" s="112">
        <f>M5/L5</f>
        <v>183.36508692545843</v>
      </c>
      <c r="O5" s="114">
        <f>L5-I5</f>
        <v>0</v>
      </c>
      <c r="P5" s="115">
        <f>N5-K5</f>
        <v>-28.3996189568945</v>
      </c>
      <c r="Q5" s="116">
        <f>N5/K5</f>
        <v>0.86589068825910931</v>
      </c>
      <c r="R5" s="309">
        <f>Q21</f>
        <v>0.86580474381359884</v>
      </c>
      <c r="S5" s="47">
        <v>0.38546296296296295</v>
      </c>
      <c r="T5" s="48">
        <v>0.40833333333333333</v>
      </c>
      <c r="U5" s="117">
        <v>5.066666666666686</v>
      </c>
      <c r="V5" s="118">
        <v>32.933333333333337</v>
      </c>
      <c r="W5" s="119"/>
      <c r="X5" s="123"/>
      <c r="Y5" s="311"/>
      <c r="Z5" s="405"/>
      <c r="AA5" s="204">
        <f>M5-J5</f>
        <v>-482.79352226720675</v>
      </c>
      <c r="AB5" s="143">
        <f>M5/J5</f>
        <v>0.8658906882591092</v>
      </c>
      <c r="AC5" s="384">
        <f>AB21</f>
        <v>0.86580474381359884</v>
      </c>
    </row>
    <row r="6" spans="1:29" ht="15.75" customHeight="1">
      <c r="A6" s="303"/>
      <c r="B6" s="106" t="s">
        <v>116</v>
      </c>
      <c r="C6" s="382" t="s">
        <v>121</v>
      </c>
      <c r="D6" s="382"/>
      <c r="E6" s="107">
        <v>29.52</v>
      </c>
      <c r="F6" s="108">
        <v>1644</v>
      </c>
      <c r="G6" s="109">
        <f t="shared" si="0"/>
        <v>48530.879999999997</v>
      </c>
      <c r="H6" s="26"/>
      <c r="I6" s="110">
        <v>17</v>
      </c>
      <c r="J6" s="111">
        <v>3600</v>
      </c>
      <c r="K6" s="112">
        <f t="shared" si="1"/>
        <v>211.76470588235293</v>
      </c>
      <c r="L6" s="113">
        <v>17</v>
      </c>
      <c r="M6" s="111">
        <f>F6/V6*60</f>
        <v>3116.5876777251192</v>
      </c>
      <c r="N6" s="112">
        <f>M6/L6</f>
        <v>183.32868692500702</v>
      </c>
      <c r="O6" s="114">
        <f>L6-I6</f>
        <v>0</v>
      </c>
      <c r="P6" s="115">
        <f>N6-K6</f>
        <v>-28.436018957345908</v>
      </c>
      <c r="Q6" s="116">
        <f>N6/K6</f>
        <v>0.86571879936808871</v>
      </c>
      <c r="R6" s="309"/>
      <c r="S6" s="47">
        <v>0.41204861111111113</v>
      </c>
      <c r="T6" s="48">
        <v>0.43402777777777779</v>
      </c>
      <c r="U6" s="117">
        <v>5.3500000000000369</v>
      </c>
      <c r="V6" s="118">
        <v>31.649999999999991</v>
      </c>
      <c r="W6" s="119"/>
      <c r="X6" s="123"/>
      <c r="Y6" s="300"/>
      <c r="Z6" s="404"/>
      <c r="AA6" s="124">
        <f>M6-J6</f>
        <v>-483.41232227488081</v>
      </c>
      <c r="AB6" s="116">
        <f>M6/J6</f>
        <v>0.86571879936808871</v>
      </c>
      <c r="AC6" s="380"/>
    </row>
    <row r="7" spans="1:29" ht="15.75" customHeight="1">
      <c r="A7" s="303"/>
      <c r="B7" s="106"/>
      <c r="C7" s="382"/>
      <c r="D7" s="382"/>
      <c r="E7" s="107"/>
      <c r="F7" s="108"/>
      <c r="G7" s="109"/>
      <c r="H7" s="26"/>
      <c r="I7" s="110"/>
      <c r="J7" s="111"/>
      <c r="K7" s="112"/>
      <c r="L7" s="113"/>
      <c r="M7" s="111"/>
      <c r="N7" s="112"/>
      <c r="O7" s="114"/>
      <c r="P7" s="115"/>
      <c r="Q7" s="116"/>
      <c r="R7" s="309"/>
      <c r="S7" s="47"/>
      <c r="T7" s="48"/>
      <c r="U7" s="117"/>
      <c r="V7" s="118"/>
      <c r="W7" s="119"/>
      <c r="X7" s="123"/>
      <c r="Y7" s="300"/>
      <c r="Z7" s="404"/>
      <c r="AA7" s="124"/>
      <c r="AB7" s="116"/>
      <c r="AC7" s="380"/>
    </row>
    <row r="8" spans="1:29" ht="15.75" customHeight="1">
      <c r="A8" s="303"/>
      <c r="B8" s="106"/>
      <c r="C8" s="382"/>
      <c r="D8" s="382"/>
      <c r="E8" s="107"/>
      <c r="F8" s="108"/>
      <c r="G8" s="109"/>
      <c r="H8" s="13"/>
      <c r="I8" s="110"/>
      <c r="J8" s="111"/>
      <c r="K8" s="112"/>
      <c r="L8" s="126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300"/>
      <c r="Z8" s="404"/>
      <c r="AA8" s="124"/>
      <c r="AB8" s="116"/>
      <c r="AC8" s="380"/>
    </row>
    <row r="9" spans="1:29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300"/>
      <c r="Z9" s="404"/>
      <c r="AA9" s="124"/>
      <c r="AB9" s="116"/>
      <c r="AC9" s="380"/>
    </row>
    <row r="10" spans="1:29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300"/>
      <c r="Z10" s="404"/>
      <c r="AA10" s="124"/>
      <c r="AB10" s="116"/>
      <c r="AC10" s="380"/>
    </row>
    <row r="11" spans="1:29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300"/>
      <c r="Z11" s="404"/>
      <c r="AA11" s="124"/>
      <c r="AB11" s="116"/>
      <c r="AC11" s="380"/>
    </row>
    <row r="12" spans="1:29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300"/>
      <c r="Z12" s="404"/>
      <c r="AA12" s="124"/>
      <c r="AB12" s="116"/>
      <c r="AC12" s="380"/>
    </row>
    <row r="13" spans="1:29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300"/>
      <c r="Z13" s="404"/>
      <c r="AA13" s="124"/>
      <c r="AB13" s="116"/>
      <c r="AC13" s="380"/>
    </row>
    <row r="14" spans="1:29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300"/>
      <c r="Z14" s="404"/>
      <c r="AA14" s="124"/>
      <c r="AB14" s="116"/>
      <c r="AC14" s="380"/>
    </row>
    <row r="15" spans="1:29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300"/>
      <c r="Z15" s="404"/>
      <c r="AA15" s="124"/>
      <c r="AB15" s="116"/>
      <c r="AC15" s="380"/>
    </row>
    <row r="16" spans="1:29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300"/>
      <c r="Z16" s="404"/>
      <c r="AA16" s="124"/>
      <c r="AB16" s="116"/>
      <c r="AC16" s="380"/>
    </row>
    <row r="17" spans="1:29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300"/>
      <c r="Z17" s="404"/>
      <c r="AA17" s="124"/>
      <c r="AB17" s="116"/>
      <c r="AC17" s="380"/>
    </row>
    <row r="18" spans="1:29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300"/>
      <c r="Z18" s="404"/>
      <c r="AA18" s="124"/>
      <c r="AB18" s="116"/>
      <c r="AC18" s="380"/>
    </row>
    <row r="19" spans="1:29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300"/>
      <c r="Z19" s="404"/>
      <c r="AA19" s="124"/>
      <c r="AB19" s="116"/>
      <c r="AC19" s="380"/>
    </row>
    <row r="20" spans="1:29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404"/>
      <c r="AA20" s="124"/>
      <c r="AB20" s="116"/>
      <c r="AC20" s="380"/>
    </row>
    <row r="21" spans="1:29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</v>
      </c>
      <c r="J21" s="148">
        <f t="shared" si="2"/>
        <v>3600</v>
      </c>
      <c r="K21" s="149">
        <f t="shared" ref="K21" si="3">J21/I21</f>
        <v>211.76470588235293</v>
      </c>
      <c r="L21" s="147">
        <f t="shared" ref="L21:M21" si="4">AVERAGE(L5:L20)</f>
        <v>17</v>
      </c>
      <c r="M21" s="148">
        <f t="shared" si="4"/>
        <v>3116.897077728956</v>
      </c>
      <c r="N21" s="149">
        <f>M21/L21</f>
        <v>183.3468869252327</v>
      </c>
      <c r="O21" s="150">
        <f>L21-I21</f>
        <v>0</v>
      </c>
      <c r="P21" s="151">
        <f>N21-K21</f>
        <v>-28.417818957120232</v>
      </c>
      <c r="Q21" s="152">
        <f>N21/K21</f>
        <v>0.86580474381359884</v>
      </c>
      <c r="R21" s="310"/>
      <c r="S21" s="153">
        <f>S5</f>
        <v>0.38546296296296295</v>
      </c>
      <c r="T21" s="154">
        <f>INDEX(T5:T20,COUNTA(T5:T20))</f>
        <v>0.43402777777777779</v>
      </c>
      <c r="U21" s="155"/>
      <c r="V21" s="155"/>
      <c r="W21" s="156"/>
      <c r="X21" s="157"/>
      <c r="Y21" s="296"/>
      <c r="Z21" s="406"/>
      <c r="AA21" s="223">
        <f>M21-J21</f>
        <v>-483.10292227104401</v>
      </c>
      <c r="AB21" s="159">
        <f>M21/J21</f>
        <v>0.86580474381359884</v>
      </c>
      <c r="AC21" s="381"/>
    </row>
    <row r="22" spans="1:29" ht="15.75" customHeight="1">
      <c r="A22" s="316" t="s">
        <v>115</v>
      </c>
      <c r="B22" s="161" t="s">
        <v>116</v>
      </c>
      <c r="C22" s="306" t="s">
        <v>122</v>
      </c>
      <c r="D22" s="307"/>
      <c r="E22" s="162">
        <v>25.64</v>
      </c>
      <c r="F22" s="103">
        <v>1068</v>
      </c>
      <c r="G22" s="163">
        <f t="shared" ref="G22:G23" si="5">E22*F22</f>
        <v>27383.52</v>
      </c>
      <c r="H22" s="164"/>
      <c r="I22" s="165">
        <v>11</v>
      </c>
      <c r="J22" s="166">
        <v>3600</v>
      </c>
      <c r="K22" s="167">
        <f>J22/I22</f>
        <v>327.27272727272725</v>
      </c>
      <c r="L22" s="168">
        <v>11</v>
      </c>
      <c r="M22" s="166">
        <f>F22/V22*60</f>
        <v>3146.3175122749567</v>
      </c>
      <c r="N22" s="167">
        <f>M22/L22</f>
        <v>286.02886475226882</v>
      </c>
      <c r="O22" s="169">
        <f>L22-I22</f>
        <v>0</v>
      </c>
      <c r="P22" s="170">
        <f>N22-K22</f>
        <v>-41.243862520458435</v>
      </c>
      <c r="Q22" s="171">
        <f>N22/K22</f>
        <v>0.87397708674304364</v>
      </c>
      <c r="R22" s="308">
        <f>Q38</f>
        <v>0.86839902525685397</v>
      </c>
      <c r="S22" s="172">
        <v>0.25</v>
      </c>
      <c r="T22" s="173">
        <v>0.26414351851851853</v>
      </c>
      <c r="U22" s="174"/>
      <c r="V22" s="175">
        <v>20.366666666666681</v>
      </c>
      <c r="W22" s="176"/>
      <c r="X22" s="177"/>
      <c r="Y22" s="311"/>
      <c r="Z22" s="312"/>
      <c r="AA22" s="121">
        <f>M22-J22</f>
        <v>-453.6824877250433</v>
      </c>
      <c r="AB22" s="171">
        <f>M22/J22</f>
        <v>0.87397708674304353</v>
      </c>
      <c r="AC22" s="313">
        <f>AB38</f>
        <v>0.86839902525685397</v>
      </c>
    </row>
    <row r="23" spans="1:29" ht="15.75" customHeight="1">
      <c r="A23" s="317"/>
      <c r="B23" s="106" t="s">
        <v>118</v>
      </c>
      <c r="C23" s="298" t="s">
        <v>119</v>
      </c>
      <c r="D23" s="299"/>
      <c r="E23" s="107">
        <v>28.57</v>
      </c>
      <c r="F23" s="108">
        <v>2453</v>
      </c>
      <c r="G23" s="109">
        <f t="shared" si="5"/>
        <v>70082.210000000006</v>
      </c>
      <c r="H23" s="26"/>
      <c r="I23" s="110">
        <v>12</v>
      </c>
      <c r="J23" s="111">
        <v>3600</v>
      </c>
      <c r="K23" s="112">
        <f t="shared" ref="K23:K41" si="6">J23/I23</f>
        <v>300</v>
      </c>
      <c r="L23" s="113">
        <v>12</v>
      </c>
      <c r="M23" s="111">
        <f>F23/V23*60</f>
        <v>3106.1554695743916</v>
      </c>
      <c r="N23" s="112">
        <f>M23/L23</f>
        <v>258.84628913119928</v>
      </c>
      <c r="O23" s="114">
        <f>L23-I23</f>
        <v>0</v>
      </c>
      <c r="P23" s="115">
        <f>N23-K23</f>
        <v>-41.153710868800715</v>
      </c>
      <c r="Q23" s="116">
        <f>N23/K23</f>
        <v>0.86282096377066431</v>
      </c>
      <c r="R23" s="309"/>
      <c r="S23" s="47">
        <v>0.2673611111111111</v>
      </c>
      <c r="T23" s="48">
        <v>0.30026620370370372</v>
      </c>
      <c r="U23" s="117">
        <v>4.6333333333333115</v>
      </c>
      <c r="V23" s="118">
        <v>47.383333333333361</v>
      </c>
      <c r="W23" s="119"/>
      <c r="X23" s="123"/>
      <c r="Y23" s="300"/>
      <c r="Z23" s="301"/>
      <c r="AA23" s="124">
        <f>M23-J23</f>
        <v>-493.84453042560835</v>
      </c>
      <c r="AB23" s="116">
        <f>M23/J23</f>
        <v>0.86282096377066431</v>
      </c>
      <c r="AC23" s="314"/>
    </row>
    <row r="24" spans="1:29" ht="15.75" customHeight="1">
      <c r="A24" s="317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23"/>
      <c r="Y24" s="300"/>
      <c r="Z24" s="301"/>
      <c r="AA24" s="124"/>
      <c r="AB24" s="116"/>
      <c r="AC24" s="314"/>
    </row>
    <row r="25" spans="1:29" ht="15.75" customHeight="1">
      <c r="A25" s="317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17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300"/>
      <c r="Z26" s="301"/>
      <c r="AA26" s="124"/>
      <c r="AB26" s="116"/>
      <c r="AC26" s="314"/>
    </row>
    <row r="27" spans="1:29" ht="15.75" customHeight="1">
      <c r="A27" s="317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300"/>
      <c r="Z27" s="301"/>
      <c r="AA27" s="124"/>
      <c r="AB27" s="116"/>
      <c r="AC27" s="314"/>
    </row>
    <row r="28" spans="1:29" ht="15.75" customHeight="1">
      <c r="A28" s="317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17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17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35"/>
      <c r="Y30" s="300"/>
      <c r="Z30" s="301"/>
      <c r="AA30" s="124"/>
      <c r="AB30" s="116"/>
      <c r="AC30" s="314"/>
    </row>
    <row r="31" spans="1:29" ht="15.75" customHeight="1">
      <c r="A31" s="317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35"/>
      <c r="Y31" s="300"/>
      <c r="Z31" s="301"/>
      <c r="AA31" s="124"/>
      <c r="AB31" s="116"/>
      <c r="AC31" s="314"/>
    </row>
    <row r="32" spans="1:29" ht="15.75" customHeight="1">
      <c r="A32" s="317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35"/>
      <c r="Y32" s="300"/>
      <c r="Z32" s="301"/>
      <c r="AA32" s="124"/>
      <c r="AB32" s="116"/>
      <c r="AC32" s="314"/>
    </row>
    <row r="33" spans="1:29" ht="15.75" customHeight="1">
      <c r="A33" s="317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35"/>
      <c r="Y33" s="300"/>
      <c r="Z33" s="301"/>
      <c r="AA33" s="124"/>
      <c r="AB33" s="116"/>
      <c r="AC33" s="314"/>
    </row>
    <row r="34" spans="1:29" ht="15.75" customHeight="1">
      <c r="A34" s="317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35"/>
      <c r="Y34" s="300"/>
      <c r="Z34" s="301"/>
      <c r="AA34" s="124"/>
      <c r="AB34" s="116"/>
      <c r="AC34" s="314"/>
    </row>
    <row r="35" spans="1:29" ht="15.75" customHeight="1">
      <c r="A35" s="317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35"/>
      <c r="Y35" s="300"/>
      <c r="Z35" s="301"/>
      <c r="AA35" s="124"/>
      <c r="AB35" s="116"/>
      <c r="AC35" s="314"/>
    </row>
    <row r="36" spans="1:29" ht="15.75" customHeight="1">
      <c r="A36" s="317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35"/>
      <c r="Y36" s="300"/>
      <c r="Z36" s="301"/>
      <c r="AA36" s="124"/>
      <c r="AB36" s="116"/>
      <c r="AC36" s="314"/>
    </row>
    <row r="37" spans="1:29" ht="15.75" customHeight="1">
      <c r="A37" s="317"/>
      <c r="B37" s="178"/>
      <c r="C37" s="298"/>
      <c r="D37" s="299"/>
      <c r="E37" s="179"/>
      <c r="F37" s="13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11.5</v>
      </c>
      <c r="J38" s="148">
        <f t="shared" si="7"/>
        <v>3600</v>
      </c>
      <c r="K38" s="149">
        <f t="shared" ref="K38" si="8">J38/I38</f>
        <v>313.04347826086956</v>
      </c>
      <c r="L38" s="147">
        <f t="shared" ref="L38:M38" si="9">AVERAGE(L22:L37)</f>
        <v>11.5</v>
      </c>
      <c r="M38" s="148">
        <f t="shared" si="9"/>
        <v>3126.2364909246744</v>
      </c>
      <c r="N38" s="149">
        <f>M38/L38</f>
        <v>271.8466513847543</v>
      </c>
      <c r="O38" s="150">
        <f>L38-I38</f>
        <v>0</v>
      </c>
      <c r="P38" s="151">
        <f>N38-K38</f>
        <v>-41.196826876115267</v>
      </c>
      <c r="Q38" s="152">
        <f>N38/K38</f>
        <v>0.86839902525685397</v>
      </c>
      <c r="R38" s="310"/>
      <c r="S38" s="153">
        <f>S22</f>
        <v>0.25</v>
      </c>
      <c r="T38" s="154">
        <f>INDEX(T22:T37,COUNTA(T22:T37))</f>
        <v>0.30026620370370372</v>
      </c>
      <c r="U38" s="155"/>
      <c r="V38" s="181"/>
      <c r="W38" s="182"/>
      <c r="X38" s="149"/>
      <c r="Y38" s="296"/>
      <c r="Z38" s="297"/>
      <c r="AA38" s="183">
        <f>M38-J38</f>
        <v>-473.7635090753256</v>
      </c>
      <c r="AB38" s="152">
        <f>M38/J38</f>
        <v>0.86839902525685397</v>
      </c>
      <c r="AC38" s="315"/>
    </row>
    <row r="39" spans="1:29" ht="15.75" customHeight="1">
      <c r="A39" s="302" t="s">
        <v>125</v>
      </c>
      <c r="B39" s="120" t="s">
        <v>116</v>
      </c>
      <c r="C39" s="306" t="s">
        <v>126</v>
      </c>
      <c r="D39" s="307"/>
      <c r="E39" s="162">
        <v>14.03</v>
      </c>
      <c r="F39" s="103">
        <v>980</v>
      </c>
      <c r="G39" s="163">
        <f t="shared" ref="G39:G41" si="10">E39*F39</f>
        <v>13749.4</v>
      </c>
      <c r="H39" s="164"/>
      <c r="I39" s="165">
        <v>6</v>
      </c>
      <c r="J39" s="166">
        <v>2600</v>
      </c>
      <c r="K39" s="167">
        <f>J39/I39</f>
        <v>433.33333333333331</v>
      </c>
      <c r="L39" s="168">
        <v>6</v>
      </c>
      <c r="M39" s="166">
        <f>F39/V39*60</f>
        <v>2310.412573673872</v>
      </c>
      <c r="N39" s="167">
        <f>M39/L39</f>
        <v>385.06876227897868</v>
      </c>
      <c r="O39" s="169">
        <f>L39-I39</f>
        <v>0</v>
      </c>
      <c r="P39" s="170">
        <f>N39-K39</f>
        <v>-48.264571054354633</v>
      </c>
      <c r="Q39" s="171">
        <f>N39/K39</f>
        <v>0.88862022064379698</v>
      </c>
      <c r="R39" s="308">
        <f>Q55</f>
        <v>0.88830814153005144</v>
      </c>
      <c r="S39" s="172">
        <v>0.25</v>
      </c>
      <c r="T39" s="173">
        <v>0.2676736111111111</v>
      </c>
      <c r="U39" s="174"/>
      <c r="V39" s="175">
        <v>25.449999999999982</v>
      </c>
      <c r="W39" s="173"/>
      <c r="X39" s="184"/>
      <c r="Y39" s="311"/>
      <c r="Z39" s="312"/>
      <c r="AA39" s="121">
        <f>M39-J39</f>
        <v>-289.58742632612802</v>
      </c>
      <c r="AB39" s="171">
        <f>M39/J39</f>
        <v>0.88862022064379687</v>
      </c>
      <c r="AC39" s="313">
        <f>AB55</f>
        <v>0.88830814153005144</v>
      </c>
    </row>
    <row r="40" spans="1:29" ht="15.75" customHeight="1">
      <c r="A40" s="303"/>
      <c r="B40" s="106" t="s">
        <v>116</v>
      </c>
      <c r="C40" s="298" t="s">
        <v>269</v>
      </c>
      <c r="D40" s="299"/>
      <c r="E40" s="107">
        <v>17.73</v>
      </c>
      <c r="F40" s="108">
        <v>804</v>
      </c>
      <c r="G40" s="109">
        <f t="shared" si="10"/>
        <v>14254.92</v>
      </c>
      <c r="H40" s="26"/>
      <c r="I40" s="110">
        <v>6</v>
      </c>
      <c r="J40" s="111">
        <v>2600</v>
      </c>
      <c r="K40" s="112">
        <f t="shared" si="6"/>
        <v>433.33333333333331</v>
      </c>
      <c r="L40" s="113">
        <v>6</v>
      </c>
      <c r="M40" s="111">
        <f>F40/V40*60</f>
        <v>2309.9760574620955</v>
      </c>
      <c r="N40" s="112">
        <f>M40/L40</f>
        <v>384.99600957701591</v>
      </c>
      <c r="O40" s="114">
        <f>L40-I40</f>
        <v>0</v>
      </c>
      <c r="P40" s="115">
        <f>N40-K40</f>
        <v>-48.337323756317403</v>
      </c>
      <c r="Q40" s="116">
        <f>N40/K40</f>
        <v>0.88845232979311373</v>
      </c>
      <c r="R40" s="309"/>
      <c r="S40" s="47">
        <v>0.27091435185185186</v>
      </c>
      <c r="T40" s="48">
        <v>0.28541666666666665</v>
      </c>
      <c r="U40" s="117">
        <v>4.6666666666667034</v>
      </c>
      <c r="V40" s="118">
        <v>20.883333333333294</v>
      </c>
      <c r="W40" s="119"/>
      <c r="X40" s="13"/>
      <c r="Y40" s="300"/>
      <c r="Z40" s="301"/>
      <c r="AA40" s="124">
        <f>M40-J40</f>
        <v>-290.02394253790453</v>
      </c>
      <c r="AB40" s="116">
        <f>M40/J40</f>
        <v>0.88845232979311362</v>
      </c>
      <c r="AC40" s="314"/>
    </row>
    <row r="41" spans="1:29" ht="15.75" customHeight="1">
      <c r="A41" s="303"/>
      <c r="B41" s="106" t="s">
        <v>116</v>
      </c>
      <c r="C41" s="298" t="s">
        <v>127</v>
      </c>
      <c r="D41" s="299"/>
      <c r="E41" s="107">
        <v>14.49</v>
      </c>
      <c r="F41" s="108">
        <v>983</v>
      </c>
      <c r="G41" s="109">
        <f t="shared" si="10"/>
        <v>14243.67</v>
      </c>
      <c r="H41" s="26"/>
      <c r="I41" s="110">
        <v>6</v>
      </c>
      <c r="J41" s="111">
        <v>2600</v>
      </c>
      <c r="K41" s="112">
        <f t="shared" si="6"/>
        <v>433.33333333333331</v>
      </c>
      <c r="L41" s="113">
        <v>6</v>
      </c>
      <c r="M41" s="111">
        <f>F41/V41*60</f>
        <v>2308.4148727984343</v>
      </c>
      <c r="N41" s="112">
        <f>M41/L41</f>
        <v>384.73581213307239</v>
      </c>
      <c r="O41" s="114">
        <f>L41-I41</f>
        <v>0</v>
      </c>
      <c r="P41" s="115">
        <f>N41-K41</f>
        <v>-48.597521200260928</v>
      </c>
      <c r="Q41" s="116">
        <f>N41/K41</f>
        <v>0.88785187415324396</v>
      </c>
      <c r="R41" s="309"/>
      <c r="S41" s="47">
        <v>0.28920138888888891</v>
      </c>
      <c r="T41" s="48">
        <v>0.30694444444444446</v>
      </c>
      <c r="U41" s="117">
        <v>5.4500000000000526</v>
      </c>
      <c r="V41" s="118">
        <v>25.549999999999997</v>
      </c>
      <c r="W41" s="119"/>
      <c r="X41" s="13"/>
      <c r="Y41" s="300"/>
      <c r="Z41" s="301"/>
      <c r="AA41" s="124">
        <f>M41-J41</f>
        <v>-291.58512720156568</v>
      </c>
      <c r="AB41" s="116">
        <f>M41/J41</f>
        <v>0.88785187415324396</v>
      </c>
      <c r="AC41" s="314"/>
    </row>
    <row r="42" spans="1:29" ht="15.75" customHeight="1">
      <c r="A42" s="303"/>
      <c r="B42" s="106"/>
      <c r="C42" s="298"/>
      <c r="D42" s="299"/>
      <c r="E42" s="107"/>
      <c r="F42" s="108"/>
      <c r="G42" s="109"/>
      <c r="H42" s="26"/>
      <c r="I42" s="110"/>
      <c r="J42" s="111"/>
      <c r="K42" s="112"/>
      <c r="L42" s="113"/>
      <c r="M42" s="111"/>
      <c r="N42" s="112"/>
      <c r="O42" s="114"/>
      <c r="P42" s="115"/>
      <c r="Q42" s="116"/>
      <c r="R42" s="309"/>
      <c r="S42" s="47"/>
      <c r="T42" s="48"/>
      <c r="U42" s="117"/>
      <c r="V42" s="118"/>
      <c r="W42" s="119"/>
      <c r="X42" s="123"/>
      <c r="Y42" s="300"/>
      <c r="Z42" s="301"/>
      <c r="AA42" s="124"/>
      <c r="AB42" s="116"/>
      <c r="AC42" s="314"/>
    </row>
    <row r="43" spans="1:29" ht="15.75" customHeight="1">
      <c r="A43" s="304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3"/>
      <c r="Y43" s="300"/>
      <c r="Z43" s="301"/>
      <c r="AA43" s="124"/>
      <c r="AB43" s="116"/>
      <c r="AC43" s="314"/>
    </row>
    <row r="44" spans="1:29" ht="15.75" customHeight="1">
      <c r="A44" s="304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50"/>
      <c r="Y44" s="300"/>
      <c r="Z44" s="301"/>
      <c r="AA44" s="124"/>
      <c r="AB44" s="116"/>
      <c r="AC44" s="314"/>
    </row>
    <row r="45" spans="1:29" ht="15.75" customHeight="1">
      <c r="A45" s="304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04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04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41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04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41"/>
      <c r="W48" s="134"/>
      <c r="X48" s="135"/>
      <c r="Y48" s="300"/>
      <c r="Z48" s="301"/>
      <c r="AA48" s="124"/>
      <c r="AB48" s="116"/>
      <c r="AC48" s="314"/>
    </row>
    <row r="49" spans="1:29" ht="15.75" customHeight="1">
      <c r="A49" s="304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41"/>
      <c r="W49" s="134"/>
      <c r="X49" s="135"/>
      <c r="Y49" s="300"/>
      <c r="Z49" s="301"/>
      <c r="AA49" s="124"/>
      <c r="AB49" s="116"/>
      <c r="AC49" s="314"/>
    </row>
    <row r="50" spans="1:29" ht="15.75" customHeight="1">
      <c r="A50" s="304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41"/>
      <c r="W50" s="134"/>
      <c r="X50" s="135"/>
      <c r="Y50" s="300"/>
      <c r="Z50" s="301"/>
      <c r="AA50" s="124"/>
      <c r="AB50" s="116"/>
      <c r="AC50" s="314"/>
    </row>
    <row r="51" spans="1:29" ht="15.75" customHeight="1">
      <c r="A51" s="304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41"/>
      <c r="W51" s="134"/>
      <c r="X51" s="135"/>
      <c r="Y51" s="300"/>
      <c r="Z51" s="301"/>
      <c r="AA51" s="124"/>
      <c r="AB51" s="116"/>
      <c r="AC51" s="314"/>
    </row>
    <row r="52" spans="1:29" ht="15.75" customHeight="1">
      <c r="A52" s="304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41"/>
      <c r="W52" s="134"/>
      <c r="X52" s="135"/>
      <c r="Y52" s="300"/>
      <c r="Z52" s="301"/>
      <c r="AA52" s="124"/>
      <c r="AB52" s="116"/>
      <c r="AC52" s="314"/>
    </row>
    <row r="53" spans="1:29" ht="15.75" customHeight="1">
      <c r="A53" s="304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41"/>
      <c r="W53" s="134"/>
      <c r="X53" s="135"/>
      <c r="Y53" s="300"/>
      <c r="Z53" s="301"/>
      <c r="AA53" s="124"/>
      <c r="AB53" s="116"/>
      <c r="AC53" s="314"/>
    </row>
    <row r="54" spans="1:29" ht="15.75" customHeight="1">
      <c r="A54" s="304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1">AVERAGE(I39:I54)</f>
        <v>6</v>
      </c>
      <c r="J55" s="148">
        <f t="shared" si="11"/>
        <v>2600</v>
      </c>
      <c r="K55" s="149">
        <f t="shared" ref="K55:K56" si="12">J55/I55</f>
        <v>433.33333333333331</v>
      </c>
      <c r="L55" s="147">
        <f t="shared" ref="L55:M55" si="13">AVERAGE(L39:L54)</f>
        <v>6</v>
      </c>
      <c r="M55" s="148">
        <f t="shared" si="13"/>
        <v>2309.6011679781336</v>
      </c>
      <c r="N55" s="149">
        <f>M55/L55</f>
        <v>384.93352799635562</v>
      </c>
      <c r="O55" s="150">
        <f>L55-I55</f>
        <v>0</v>
      </c>
      <c r="P55" s="151">
        <f>N55-K55</f>
        <v>-48.399805336977693</v>
      </c>
      <c r="Q55" s="152">
        <f>N55/K55</f>
        <v>0.88830814153005144</v>
      </c>
      <c r="R55" s="310"/>
      <c r="S55" s="153">
        <f>S39</f>
        <v>0.25</v>
      </c>
      <c r="T55" s="154">
        <f>INDEX(T39:T54,COUNTA(T39:T54))</f>
        <v>0.30694444444444446</v>
      </c>
      <c r="U55" s="155"/>
      <c r="V55" s="181"/>
      <c r="W55" s="182"/>
      <c r="X55" s="149"/>
      <c r="Y55" s="296"/>
      <c r="Z55" s="297"/>
      <c r="AA55" s="183">
        <f>M55-J55</f>
        <v>-290.39883202186638</v>
      </c>
      <c r="AB55" s="152">
        <f>M55/J55</f>
        <v>0.88830814153005144</v>
      </c>
      <c r="AC55" s="315"/>
    </row>
    <row r="56" spans="1:29" ht="15.75" customHeight="1">
      <c r="A56" s="316" t="s">
        <v>251</v>
      </c>
      <c r="B56" s="106" t="s">
        <v>116</v>
      </c>
      <c r="C56" s="298" t="s">
        <v>117</v>
      </c>
      <c r="D56" s="299"/>
      <c r="E56" s="107">
        <v>19.7</v>
      </c>
      <c r="F56" s="108">
        <v>585</v>
      </c>
      <c r="G56" s="109">
        <f t="shared" ref="G56" si="14">E56*F56</f>
        <v>11524.5</v>
      </c>
      <c r="H56" s="13"/>
      <c r="I56" s="110">
        <v>6</v>
      </c>
      <c r="J56" s="111">
        <v>2500</v>
      </c>
      <c r="K56" s="112">
        <f t="shared" si="12"/>
        <v>416.66666666666669</v>
      </c>
      <c r="L56" s="126">
        <v>6</v>
      </c>
      <c r="M56" s="111">
        <f>F56/V56*60</f>
        <v>2238.0446333687528</v>
      </c>
      <c r="N56" s="112">
        <f>M56/L56</f>
        <v>373.00743889479213</v>
      </c>
      <c r="O56" s="114">
        <f>L56-I56</f>
        <v>0</v>
      </c>
      <c r="P56" s="115">
        <f>N56-K56</f>
        <v>-43.659227771874555</v>
      </c>
      <c r="Q56" s="116">
        <f>N56/K56</f>
        <v>0.89521785334750104</v>
      </c>
      <c r="R56" s="308">
        <f>Q72</f>
        <v>0.89521785334750104</v>
      </c>
      <c r="S56" s="47">
        <v>0.3891087962962963</v>
      </c>
      <c r="T56" s="48">
        <v>0.4</v>
      </c>
      <c r="U56" s="117">
        <v>5.3166666666666451</v>
      </c>
      <c r="V56" s="118">
        <v>15.68333333333336</v>
      </c>
      <c r="W56" s="119"/>
      <c r="X56" s="184"/>
      <c r="Y56" s="311"/>
      <c r="Z56" s="312"/>
      <c r="AA56" s="121">
        <f>M56-J56</f>
        <v>-261.95536663124722</v>
      </c>
      <c r="AB56" s="171">
        <f>M56/J56</f>
        <v>0.89521785334750115</v>
      </c>
      <c r="AC56" s="313">
        <f>AB72</f>
        <v>0.89521785334750115</v>
      </c>
    </row>
    <row r="57" spans="1:29" ht="15.75" customHeight="1">
      <c r="A57" s="317"/>
      <c r="B57" s="106"/>
      <c r="C57" s="298"/>
      <c r="D57" s="299"/>
      <c r="E57" s="107"/>
      <c r="F57" s="108"/>
      <c r="G57" s="109"/>
      <c r="H57" s="26"/>
      <c r="I57" s="110"/>
      <c r="J57" s="111"/>
      <c r="K57" s="112"/>
      <c r="L57" s="113"/>
      <c r="M57" s="111"/>
      <c r="N57" s="112"/>
      <c r="O57" s="114"/>
      <c r="P57" s="115"/>
      <c r="Q57" s="116"/>
      <c r="R57" s="309"/>
      <c r="S57" s="47"/>
      <c r="T57" s="48"/>
      <c r="U57" s="117"/>
      <c r="V57" s="118"/>
      <c r="W57" s="119"/>
      <c r="X57" s="13"/>
      <c r="Y57" s="300"/>
      <c r="Z57" s="301"/>
      <c r="AA57" s="124"/>
      <c r="AB57" s="116"/>
      <c r="AC57" s="314"/>
    </row>
    <row r="58" spans="1:29" ht="15.75" customHeight="1">
      <c r="A58" s="317"/>
      <c r="B58" s="106"/>
      <c r="C58" s="298"/>
      <c r="D58" s="299"/>
      <c r="E58" s="107"/>
      <c r="F58" s="108"/>
      <c r="G58" s="109"/>
      <c r="H58" s="26"/>
      <c r="I58" s="110"/>
      <c r="J58" s="111"/>
      <c r="K58" s="112"/>
      <c r="L58" s="113"/>
      <c r="M58" s="111"/>
      <c r="N58" s="112"/>
      <c r="O58" s="114"/>
      <c r="P58" s="115"/>
      <c r="Q58" s="116"/>
      <c r="R58" s="309"/>
      <c r="S58" s="47"/>
      <c r="T58" s="48"/>
      <c r="U58" s="117"/>
      <c r="V58" s="118"/>
      <c r="W58" s="119"/>
      <c r="X58" s="123"/>
      <c r="Y58" s="300"/>
      <c r="Z58" s="301"/>
      <c r="AA58" s="124"/>
      <c r="AB58" s="116"/>
      <c r="AC58" s="314"/>
    </row>
    <row r="59" spans="1:29" ht="15.75" customHeight="1">
      <c r="A59" s="317"/>
      <c r="B59" s="106"/>
      <c r="C59" s="298"/>
      <c r="D59" s="299"/>
      <c r="E59" s="107"/>
      <c r="F59" s="108"/>
      <c r="G59" s="109"/>
      <c r="H59" s="26"/>
      <c r="I59" s="110"/>
      <c r="J59" s="111"/>
      <c r="K59" s="112"/>
      <c r="L59" s="113"/>
      <c r="M59" s="111"/>
      <c r="N59" s="112"/>
      <c r="O59" s="114"/>
      <c r="P59" s="115"/>
      <c r="Q59" s="116"/>
      <c r="R59" s="309"/>
      <c r="S59" s="47"/>
      <c r="T59" s="48"/>
      <c r="U59" s="117"/>
      <c r="V59" s="118"/>
      <c r="W59" s="119"/>
      <c r="X59" s="13"/>
      <c r="Y59" s="300"/>
      <c r="Z59" s="301"/>
      <c r="AA59" s="124"/>
      <c r="AB59" s="116"/>
      <c r="AC59" s="314"/>
    </row>
    <row r="60" spans="1:29" ht="15.75" customHeight="1">
      <c r="A60" s="317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3"/>
      <c r="Y60" s="300"/>
      <c r="Z60" s="301"/>
      <c r="AA60" s="124"/>
      <c r="AB60" s="116"/>
      <c r="AC60" s="314"/>
    </row>
    <row r="61" spans="1:29" ht="15.75" customHeight="1">
      <c r="A61" s="317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3"/>
      <c r="Y61" s="300"/>
      <c r="Z61" s="301"/>
      <c r="AA61" s="124"/>
      <c r="AB61" s="116"/>
      <c r="AC61" s="314"/>
    </row>
    <row r="62" spans="1:29" ht="15.75" customHeight="1">
      <c r="A62" s="317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3"/>
      <c r="Y62" s="300"/>
      <c r="Z62" s="301"/>
      <c r="AA62" s="124"/>
      <c r="AB62" s="116"/>
      <c r="AC62" s="314"/>
    </row>
    <row r="63" spans="1:29" ht="15.75" customHeight="1">
      <c r="A63" s="317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17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3"/>
      <c r="Y64" s="300"/>
      <c r="Z64" s="301"/>
      <c r="AA64" s="124"/>
      <c r="AB64" s="116"/>
      <c r="AC64" s="314"/>
    </row>
    <row r="65" spans="1:29" ht="15.75" customHeight="1">
      <c r="A65" s="317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3"/>
      <c r="Y65" s="300"/>
      <c r="Z65" s="301"/>
      <c r="AA65" s="124"/>
      <c r="AB65" s="116"/>
      <c r="AC65" s="314"/>
    </row>
    <row r="66" spans="1:29" ht="15.75" customHeight="1">
      <c r="A66" s="317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3"/>
      <c r="Y66" s="300"/>
      <c r="Z66" s="301"/>
      <c r="AA66" s="124"/>
      <c r="AB66" s="116"/>
      <c r="AC66" s="314"/>
    </row>
    <row r="67" spans="1:29" ht="15.75" customHeight="1">
      <c r="A67" s="317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3"/>
      <c r="Y67" s="300"/>
      <c r="Z67" s="301"/>
      <c r="AA67" s="124"/>
      <c r="AB67" s="116"/>
      <c r="AC67" s="314"/>
    </row>
    <row r="68" spans="1:29" ht="15.75" customHeight="1">
      <c r="A68" s="317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3"/>
      <c r="Y68" s="300"/>
      <c r="Z68" s="301"/>
      <c r="AA68" s="124"/>
      <c r="AB68" s="116"/>
      <c r="AC68" s="314"/>
    </row>
    <row r="69" spans="1:29" ht="15.75" customHeight="1">
      <c r="A69" s="317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3"/>
      <c r="Y69" s="300"/>
      <c r="Z69" s="301"/>
      <c r="AA69" s="124"/>
      <c r="AB69" s="116"/>
      <c r="AC69" s="314"/>
    </row>
    <row r="70" spans="1:29" ht="15.75" customHeight="1">
      <c r="A70" s="317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3"/>
      <c r="Y70" s="300"/>
      <c r="Z70" s="301"/>
      <c r="AA70" s="124"/>
      <c r="AB70" s="116"/>
      <c r="AC70" s="314"/>
    </row>
    <row r="71" spans="1:29" ht="15.75" customHeight="1">
      <c r="A71" s="317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15">AVERAGE(I56:I71)</f>
        <v>6</v>
      </c>
      <c r="J72" s="148">
        <f t="shared" si="15"/>
        <v>2500</v>
      </c>
      <c r="K72" s="149">
        <f t="shared" ref="K72" si="16">J72/I72</f>
        <v>416.66666666666669</v>
      </c>
      <c r="L72" s="147">
        <f t="shared" ref="L72:M72" si="17">AVERAGE(L56:L71)</f>
        <v>6</v>
      </c>
      <c r="M72" s="148">
        <f t="shared" si="17"/>
        <v>2238.0446333687528</v>
      </c>
      <c r="N72" s="149">
        <f>M72/L72</f>
        <v>373.00743889479213</v>
      </c>
      <c r="O72" s="150">
        <f>L72-I72</f>
        <v>0</v>
      </c>
      <c r="P72" s="151">
        <f>N72-K72</f>
        <v>-43.659227771874555</v>
      </c>
      <c r="Q72" s="152">
        <f>N72/K72</f>
        <v>0.89521785334750104</v>
      </c>
      <c r="R72" s="310"/>
      <c r="S72" s="153">
        <f>S56</f>
        <v>0.3891087962962963</v>
      </c>
      <c r="T72" s="154">
        <f>INDEX(T56:T71,COUNTA(T56:T71))</f>
        <v>0.4</v>
      </c>
      <c r="U72" s="155"/>
      <c r="V72" s="181"/>
      <c r="W72" s="182"/>
      <c r="X72" s="149"/>
      <c r="Y72" s="296"/>
      <c r="Z72" s="297"/>
      <c r="AA72" s="183">
        <f>M72-J72</f>
        <v>-261.95536663124722</v>
      </c>
      <c r="AB72" s="152">
        <f>M72/J72</f>
        <v>0.89521785334750115</v>
      </c>
      <c r="AC72" s="315"/>
    </row>
    <row r="73" spans="1:29" ht="15.75" customHeight="1">
      <c r="A73" s="302" t="s">
        <v>128</v>
      </c>
      <c r="B73" s="120" t="s">
        <v>118</v>
      </c>
      <c r="C73" s="306" t="s">
        <v>129</v>
      </c>
      <c r="D73" s="307"/>
      <c r="E73" s="162">
        <v>21.45</v>
      </c>
      <c r="F73" s="103">
        <v>1860</v>
      </c>
      <c r="G73" s="163">
        <f t="shared" ref="G73:G76" si="18">E73*F73</f>
        <v>39897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2951.0797708241498</v>
      </c>
      <c r="N73" s="167">
        <f>M73/L73</f>
        <v>737.76994270603745</v>
      </c>
      <c r="O73" s="169">
        <f>L73-I73</f>
        <v>0</v>
      </c>
      <c r="P73" s="170">
        <f>N73-K73</f>
        <v>-87.230057293962545</v>
      </c>
      <c r="Q73" s="171">
        <f>N73/K73</f>
        <v>0.89426659721943935</v>
      </c>
      <c r="R73" s="308">
        <f>Q89</f>
        <v>0.89292631299351977</v>
      </c>
      <c r="S73" s="172">
        <v>0.25012731481481482</v>
      </c>
      <c r="T73" s="173">
        <v>0.27638888888888891</v>
      </c>
      <c r="U73" s="174"/>
      <c r="V73" s="175">
        <v>37.816666666666691</v>
      </c>
      <c r="W73" s="176"/>
      <c r="X73" s="177"/>
      <c r="Y73" s="311"/>
      <c r="Z73" s="312"/>
      <c r="AA73" s="121">
        <f>M73-J73</f>
        <v>-348.92022917585018</v>
      </c>
      <c r="AB73" s="171">
        <f>M73/J73</f>
        <v>0.89426659721943935</v>
      </c>
      <c r="AC73" s="313">
        <f>AB89</f>
        <v>0.89292631299351977</v>
      </c>
    </row>
    <row r="74" spans="1:29" ht="15.75" customHeight="1">
      <c r="A74" s="303"/>
      <c r="B74" s="106" t="s">
        <v>118</v>
      </c>
      <c r="C74" s="298" t="s">
        <v>130</v>
      </c>
      <c r="D74" s="299"/>
      <c r="E74" s="107">
        <v>22.28</v>
      </c>
      <c r="F74" s="108">
        <v>1024</v>
      </c>
      <c r="G74" s="109">
        <f t="shared" si="18"/>
        <v>22814.720000000001</v>
      </c>
      <c r="H74" s="26"/>
      <c r="I74" s="110">
        <v>5</v>
      </c>
      <c r="J74" s="111">
        <v>3300</v>
      </c>
      <c r="K74" s="112">
        <f t="shared" ref="K74:K76" si="19">J74/I74</f>
        <v>660</v>
      </c>
      <c r="L74" s="113">
        <v>5</v>
      </c>
      <c r="M74" s="111">
        <f>F74/V74*60</f>
        <v>2946.7625899280606</v>
      </c>
      <c r="N74" s="112">
        <f>M74/L74</f>
        <v>589.35251798561217</v>
      </c>
      <c r="O74" s="114">
        <f>L74-I74</f>
        <v>0</v>
      </c>
      <c r="P74" s="115">
        <f>N74-K74</f>
        <v>-70.647482014387833</v>
      </c>
      <c r="Q74" s="116">
        <f>N74/K74</f>
        <v>0.89295836058426081</v>
      </c>
      <c r="R74" s="309"/>
      <c r="S74" s="47">
        <v>0.2799652777777778</v>
      </c>
      <c r="T74" s="48">
        <v>0.29444444444444445</v>
      </c>
      <c r="U74" s="117">
        <v>5.1500000000000057</v>
      </c>
      <c r="V74" s="118">
        <v>20.84999999999998</v>
      </c>
      <c r="W74" s="119"/>
      <c r="X74" s="123"/>
      <c r="Y74" s="300"/>
      <c r="Z74" s="301"/>
      <c r="AA74" s="124">
        <f>M74-J74</f>
        <v>-353.23741007193939</v>
      </c>
      <c r="AB74" s="116">
        <f>M74/J74</f>
        <v>0.89295836058426081</v>
      </c>
      <c r="AC74" s="314"/>
    </row>
    <row r="75" spans="1:29" ht="15.75" customHeight="1">
      <c r="A75" s="303"/>
      <c r="B75" s="106" t="s">
        <v>118</v>
      </c>
      <c r="C75" s="298" t="s">
        <v>131</v>
      </c>
      <c r="D75" s="299"/>
      <c r="E75" s="107">
        <v>17.89</v>
      </c>
      <c r="F75" s="108">
        <v>2417</v>
      </c>
      <c r="G75" s="109">
        <f t="shared" si="18"/>
        <v>43240.130000000005</v>
      </c>
      <c r="H75" s="26"/>
      <c r="I75" s="110">
        <v>4</v>
      </c>
      <c r="J75" s="111">
        <v>3300</v>
      </c>
      <c r="K75" s="112">
        <f t="shared" si="19"/>
        <v>825</v>
      </c>
      <c r="L75" s="113">
        <v>4</v>
      </c>
      <c r="M75" s="111">
        <f>F75/V75*60</f>
        <v>2947.5609756097551</v>
      </c>
      <c r="N75" s="112">
        <f>M75/L75</f>
        <v>736.89024390243878</v>
      </c>
      <c r="O75" s="114">
        <f>L75-I75</f>
        <v>0</v>
      </c>
      <c r="P75" s="115">
        <f>N75-K75</f>
        <v>-88.109756097561217</v>
      </c>
      <c r="Q75" s="116">
        <f>N75/K75</f>
        <v>0.89320029563931969</v>
      </c>
      <c r="R75" s="309"/>
      <c r="S75" s="47">
        <v>0.29791666666666666</v>
      </c>
      <c r="T75" s="48">
        <v>0.33208333333333334</v>
      </c>
      <c r="U75" s="117">
        <v>4.9999999999999822</v>
      </c>
      <c r="V75" s="118">
        <v>49.200000000000017</v>
      </c>
      <c r="W75" s="119"/>
      <c r="X75" s="123"/>
      <c r="Y75" s="300"/>
      <c r="Z75" s="301"/>
      <c r="AA75" s="124">
        <f>M75-J75</f>
        <v>-352.43902439024487</v>
      </c>
      <c r="AB75" s="116">
        <f>M75/J75</f>
        <v>0.89320029563931969</v>
      </c>
      <c r="AC75" s="314"/>
    </row>
    <row r="76" spans="1:29" ht="15.75" customHeight="1">
      <c r="A76" s="303"/>
      <c r="B76" s="106" t="s">
        <v>118</v>
      </c>
      <c r="C76" s="298" t="s">
        <v>133</v>
      </c>
      <c r="D76" s="299"/>
      <c r="E76" s="107">
        <v>16.66</v>
      </c>
      <c r="F76" s="108">
        <v>4045</v>
      </c>
      <c r="G76" s="109">
        <f t="shared" si="18"/>
        <v>67389.7</v>
      </c>
      <c r="H76" s="26"/>
      <c r="I76" s="110">
        <v>4</v>
      </c>
      <c r="J76" s="111">
        <v>3300</v>
      </c>
      <c r="K76" s="112">
        <f t="shared" si="19"/>
        <v>825</v>
      </c>
      <c r="L76" s="113">
        <v>4</v>
      </c>
      <c r="M76" s="111">
        <f>F76/V76*60</f>
        <v>2941.2239951524957</v>
      </c>
      <c r="N76" s="112">
        <f>M76/L76</f>
        <v>735.30599878812393</v>
      </c>
      <c r="O76" s="114">
        <f>L76-I76</f>
        <v>0</v>
      </c>
      <c r="P76" s="115">
        <f>N76-K76</f>
        <v>-89.694001211876071</v>
      </c>
      <c r="Q76" s="116">
        <f>N76/K76</f>
        <v>0.89127999853105933</v>
      </c>
      <c r="R76" s="309"/>
      <c r="S76" s="47">
        <v>0.33575231481481482</v>
      </c>
      <c r="T76" s="48">
        <v>0.39305555555555555</v>
      </c>
      <c r="U76" s="117">
        <v>5.2833333333333332</v>
      </c>
      <c r="V76" s="118">
        <v>82.516666666666637</v>
      </c>
      <c r="W76" s="119"/>
      <c r="X76" s="123"/>
      <c r="Y76" s="300"/>
      <c r="Z76" s="301"/>
      <c r="AA76" s="124">
        <f>M76-J76</f>
        <v>-358.77600484750428</v>
      </c>
      <c r="AB76" s="116">
        <f>M76/J76</f>
        <v>0.89127999853105933</v>
      </c>
      <c r="AC76" s="314"/>
    </row>
    <row r="77" spans="1:29" ht="15.75" customHeight="1">
      <c r="A77" s="304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04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300"/>
      <c r="Z78" s="301"/>
      <c r="AA78" s="124"/>
      <c r="AB78" s="116"/>
      <c r="AC78" s="314"/>
    </row>
    <row r="79" spans="1:29" ht="15.75" customHeight="1">
      <c r="A79" s="304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04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04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300"/>
      <c r="Z81" s="301"/>
      <c r="AA81" s="124"/>
      <c r="AB81" s="116"/>
      <c r="AC81" s="314"/>
    </row>
    <row r="82" spans="1:29" ht="15.75" customHeight="1">
      <c r="A82" s="304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300"/>
      <c r="Z82" s="301"/>
      <c r="AA82" s="124"/>
      <c r="AB82" s="116"/>
      <c r="AC82" s="314"/>
    </row>
    <row r="83" spans="1:29" ht="15.75" customHeight="1">
      <c r="A83" s="304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300"/>
      <c r="Z83" s="301"/>
      <c r="AA83" s="124"/>
      <c r="AB83" s="116"/>
      <c r="AC83" s="314"/>
    </row>
    <row r="84" spans="1:29" ht="15.75" customHeight="1">
      <c r="A84" s="304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300"/>
      <c r="Z84" s="301"/>
      <c r="AA84" s="124"/>
      <c r="AB84" s="116"/>
      <c r="AC84" s="314"/>
    </row>
    <row r="85" spans="1:29" ht="15.75" customHeight="1">
      <c r="A85" s="304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300"/>
      <c r="Z85" s="301"/>
      <c r="AA85" s="124"/>
      <c r="AB85" s="116"/>
      <c r="AC85" s="314"/>
    </row>
    <row r="86" spans="1:29" ht="15.75" customHeight="1">
      <c r="A86" s="304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300"/>
      <c r="Z86" s="301"/>
      <c r="AA86" s="124"/>
      <c r="AB86" s="116"/>
      <c r="AC86" s="314"/>
    </row>
    <row r="87" spans="1:29" ht="15.75" customHeight="1">
      <c r="A87" s="304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300"/>
      <c r="Z87" s="301"/>
      <c r="AA87" s="124"/>
      <c r="AB87" s="116"/>
      <c r="AC87" s="314"/>
    </row>
    <row r="88" spans="1:29" ht="15.75" customHeight="1">
      <c r="A88" s="304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05"/>
      <c r="B89" s="144" t="s">
        <v>124</v>
      </c>
      <c r="C89" s="295"/>
      <c r="D89" s="295"/>
      <c r="E89" s="145"/>
      <c r="F89" s="105"/>
      <c r="G89" s="146"/>
      <c r="H89" s="75"/>
      <c r="I89" s="147">
        <f t="shared" ref="I89:J89" si="20">AVERAGE(I73:I88)</f>
        <v>4.25</v>
      </c>
      <c r="J89" s="148">
        <f t="shared" si="20"/>
        <v>3300</v>
      </c>
      <c r="K89" s="149">
        <f t="shared" ref="K89" si="21">J89/I89</f>
        <v>776.47058823529414</v>
      </c>
      <c r="L89" s="147">
        <f t="shared" ref="L89:M89" si="22">AVERAGE(L73:L88)</f>
        <v>4.25</v>
      </c>
      <c r="M89" s="148">
        <f t="shared" si="22"/>
        <v>2946.6568328786152</v>
      </c>
      <c r="N89" s="149">
        <f>M89/L89</f>
        <v>693.33101950085063</v>
      </c>
      <c r="O89" s="150">
        <f>L89-I89</f>
        <v>0</v>
      </c>
      <c r="P89" s="151">
        <f>N89-K89</f>
        <v>-83.139568734443515</v>
      </c>
      <c r="Q89" s="152">
        <f>N89/K89</f>
        <v>0.89292631299351977</v>
      </c>
      <c r="R89" s="310"/>
      <c r="S89" s="153">
        <f>S73</f>
        <v>0.25012731481481482</v>
      </c>
      <c r="T89" s="154">
        <f>INDEX(T73:T88,COUNTA(T73:T88))</f>
        <v>0.39305555555555555</v>
      </c>
      <c r="U89" s="155"/>
      <c r="V89" s="181"/>
      <c r="W89" s="105"/>
      <c r="X89" s="75"/>
      <c r="Y89" s="296"/>
      <c r="Z89" s="297"/>
      <c r="AA89" s="183">
        <f>M89-J89</f>
        <v>-353.34316712138479</v>
      </c>
      <c r="AB89" s="152">
        <f>M89/J89</f>
        <v>0.89292631299351977</v>
      </c>
      <c r="AC89" s="315"/>
    </row>
    <row r="90" spans="1:29" ht="15.75" customHeight="1">
      <c r="A90" s="316" t="s">
        <v>72</v>
      </c>
      <c r="B90" s="120" t="s">
        <v>118</v>
      </c>
      <c r="C90" s="306" t="s">
        <v>134</v>
      </c>
      <c r="D90" s="307"/>
      <c r="E90" s="162">
        <v>18.18</v>
      </c>
      <c r="F90" s="103">
        <v>1180</v>
      </c>
      <c r="G90" s="163">
        <f t="shared" ref="G90:G93" si="23">E90*F90</f>
        <v>21452.400000000001</v>
      </c>
      <c r="H90" s="164"/>
      <c r="I90" s="165">
        <v>3</v>
      </c>
      <c r="J90" s="166">
        <v>3600</v>
      </c>
      <c r="K90" s="167">
        <f>J90/I90</f>
        <v>1200</v>
      </c>
      <c r="L90" s="168">
        <v>3</v>
      </c>
      <c r="M90" s="166">
        <f>F90/V90*60</f>
        <v>3114.3695014662799</v>
      </c>
      <c r="N90" s="167">
        <f>M90/L90</f>
        <v>1038.1231671554267</v>
      </c>
      <c r="O90" s="169">
        <f>L90-I90</f>
        <v>0</v>
      </c>
      <c r="P90" s="170">
        <f>N90-K90</f>
        <v>-161.8768328445733</v>
      </c>
      <c r="Q90" s="171">
        <f>N90/K90</f>
        <v>0.86510263929618891</v>
      </c>
      <c r="R90" s="308">
        <f>Q106</f>
        <v>0.87033192961823724</v>
      </c>
      <c r="S90" s="172">
        <v>0.16685185185185186</v>
      </c>
      <c r="T90" s="173">
        <v>0.18263888888888888</v>
      </c>
      <c r="U90" s="174"/>
      <c r="V90" s="175">
        <v>22.733333333333302</v>
      </c>
      <c r="W90" s="176"/>
      <c r="X90" s="177"/>
      <c r="Y90" s="311"/>
      <c r="Z90" s="312"/>
      <c r="AA90" s="121">
        <f>M90-J90</f>
        <v>-485.63049853372013</v>
      </c>
      <c r="AB90" s="171">
        <f>M90/J90</f>
        <v>0.8651026392961888</v>
      </c>
      <c r="AC90" s="313">
        <f>AB106</f>
        <v>0.87033192961823724</v>
      </c>
    </row>
    <row r="91" spans="1:29" ht="15.75" customHeight="1">
      <c r="A91" s="317"/>
      <c r="B91" s="106" t="s">
        <v>118</v>
      </c>
      <c r="C91" s="298" t="s">
        <v>135</v>
      </c>
      <c r="D91" s="299"/>
      <c r="E91" s="107">
        <v>14.03</v>
      </c>
      <c r="F91" s="108">
        <v>3861</v>
      </c>
      <c r="G91" s="109">
        <f t="shared" si="23"/>
        <v>54169.829999999994</v>
      </c>
      <c r="H91" s="26"/>
      <c r="I91" s="110">
        <v>3</v>
      </c>
      <c r="J91" s="111">
        <v>3000</v>
      </c>
      <c r="K91" s="112">
        <f t="shared" ref="K91:K127" si="24">J91/I91</f>
        <v>1000</v>
      </c>
      <c r="L91" s="113">
        <v>3</v>
      </c>
      <c r="M91" s="111">
        <f>F91/V91*60</f>
        <v>2675.5726660250239</v>
      </c>
      <c r="N91" s="112">
        <f>M91/L91</f>
        <v>891.85755534167458</v>
      </c>
      <c r="O91" s="114">
        <f>L91-I91</f>
        <v>0</v>
      </c>
      <c r="P91" s="115">
        <f>N91-K91</f>
        <v>-108.14244465832542</v>
      </c>
      <c r="Q91" s="116">
        <f>N91/K91</f>
        <v>0.89185755534167455</v>
      </c>
      <c r="R91" s="309"/>
      <c r="S91" s="47">
        <v>0.1933449074074074</v>
      </c>
      <c r="T91" s="48">
        <v>0.25347222222222221</v>
      </c>
      <c r="U91" s="117">
        <v>15.416666666666664</v>
      </c>
      <c r="V91" s="118">
        <v>86.583333333333329</v>
      </c>
      <c r="W91" s="119"/>
      <c r="X91" s="123"/>
      <c r="Y91" s="300"/>
      <c r="Z91" s="301"/>
      <c r="AA91" s="124">
        <f>M91-J91</f>
        <v>-324.42733397497614</v>
      </c>
      <c r="AB91" s="116">
        <f>M91/J91</f>
        <v>0.89185755534167466</v>
      </c>
      <c r="AC91" s="314"/>
    </row>
    <row r="92" spans="1:29" ht="15.75" customHeight="1">
      <c r="A92" s="317"/>
      <c r="B92" s="106" t="s">
        <v>118</v>
      </c>
      <c r="C92" s="298" t="s">
        <v>136</v>
      </c>
      <c r="D92" s="299"/>
      <c r="E92" s="107">
        <v>18.18</v>
      </c>
      <c r="F92" s="108">
        <v>1929</v>
      </c>
      <c r="G92" s="109">
        <f t="shared" si="23"/>
        <v>35069.22</v>
      </c>
      <c r="H92" s="26"/>
      <c r="I92" s="110">
        <v>3</v>
      </c>
      <c r="J92" s="111">
        <v>3600</v>
      </c>
      <c r="K92" s="112">
        <f t="shared" si="24"/>
        <v>1200</v>
      </c>
      <c r="L92" s="113">
        <v>3</v>
      </c>
      <c r="M92" s="111">
        <f>F92/V92*60</f>
        <v>3109.8969995521711</v>
      </c>
      <c r="N92" s="112">
        <f>M92/L92</f>
        <v>1036.632333184057</v>
      </c>
      <c r="O92" s="114">
        <f>L92-I92</f>
        <v>0</v>
      </c>
      <c r="P92" s="115">
        <f>N92-K92</f>
        <v>-163.36766681594304</v>
      </c>
      <c r="Q92" s="116">
        <f>N92/K92</f>
        <v>0.8638602776533808</v>
      </c>
      <c r="R92" s="309"/>
      <c r="S92" s="47">
        <v>0.2638888888888889</v>
      </c>
      <c r="T92" s="48">
        <v>0.28973379629629631</v>
      </c>
      <c r="U92" s="117">
        <v>15.000000000000027</v>
      </c>
      <c r="V92" s="118">
        <v>37.216666666666676</v>
      </c>
      <c r="W92" s="119"/>
      <c r="X92" s="123"/>
      <c r="Y92" s="300"/>
      <c r="Z92" s="301"/>
      <c r="AA92" s="124">
        <f>M92-J92</f>
        <v>-490.10300044782889</v>
      </c>
      <c r="AB92" s="116">
        <f>M92/J92</f>
        <v>0.86386027765338091</v>
      </c>
      <c r="AC92" s="314"/>
    </row>
    <row r="93" spans="1:29" ht="15.75" customHeight="1">
      <c r="A93" s="317"/>
      <c r="B93" s="106" t="s">
        <v>118</v>
      </c>
      <c r="C93" s="298" t="s">
        <v>137</v>
      </c>
      <c r="D93" s="299"/>
      <c r="E93" s="107">
        <v>14.28</v>
      </c>
      <c r="F93" s="108">
        <v>4883</v>
      </c>
      <c r="G93" s="109">
        <f t="shared" si="23"/>
        <v>69729.239999999991</v>
      </c>
      <c r="H93" s="26"/>
      <c r="I93" s="110">
        <v>3</v>
      </c>
      <c r="J93" s="111">
        <v>3600</v>
      </c>
      <c r="K93" s="112">
        <f t="shared" si="24"/>
        <v>1200</v>
      </c>
      <c r="L93" s="113">
        <v>3</v>
      </c>
      <c r="M93" s="111">
        <f>F93/V93*60</f>
        <v>3110.7414616881974</v>
      </c>
      <c r="N93" s="112">
        <f>M93/L93</f>
        <v>1036.9138205627326</v>
      </c>
      <c r="O93" s="114">
        <f>L93-I93</f>
        <v>0</v>
      </c>
      <c r="P93" s="115">
        <f>N93-K93</f>
        <v>-163.08617943726745</v>
      </c>
      <c r="Q93" s="116">
        <f>N93/K93</f>
        <v>0.86409485046894374</v>
      </c>
      <c r="R93" s="309"/>
      <c r="S93" s="47">
        <v>0.3</v>
      </c>
      <c r="T93" s="48">
        <v>0.36540509259259257</v>
      </c>
      <c r="U93" s="117">
        <v>14.783333333333299</v>
      </c>
      <c r="V93" s="118">
        <v>94.183333333333323</v>
      </c>
      <c r="W93" s="119"/>
      <c r="X93" s="123"/>
      <c r="Y93" s="300"/>
      <c r="Z93" s="301"/>
      <c r="AA93" s="124">
        <f>M93-J93</f>
        <v>-489.25853831180257</v>
      </c>
      <c r="AB93" s="116">
        <f>M93/J93</f>
        <v>0.86409485046894374</v>
      </c>
      <c r="AC93" s="314"/>
    </row>
    <row r="94" spans="1:29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300"/>
      <c r="Z95" s="301"/>
      <c r="AA95" s="124"/>
      <c r="AB95" s="116"/>
      <c r="AC95" s="314"/>
    </row>
    <row r="96" spans="1:29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23"/>
      <c r="Y98" s="300"/>
      <c r="Z98" s="301"/>
      <c r="AA98" s="124"/>
      <c r="AB98" s="116"/>
      <c r="AC98" s="314"/>
    </row>
    <row r="99" spans="1:29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23"/>
      <c r="Y99" s="300"/>
      <c r="Z99" s="301"/>
      <c r="AA99" s="124"/>
      <c r="AB99" s="116"/>
      <c r="AC99" s="314"/>
    </row>
    <row r="100" spans="1:29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17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18"/>
      <c r="B106" s="144" t="s">
        <v>124</v>
      </c>
      <c r="C106" s="295"/>
      <c r="D106" s="295"/>
      <c r="E106" s="145"/>
      <c r="F106" s="105"/>
      <c r="G106" s="146"/>
      <c r="H106" s="75"/>
      <c r="I106" s="147">
        <f t="shared" ref="I106:J106" si="25">AVERAGE(I90:I105)</f>
        <v>3</v>
      </c>
      <c r="J106" s="148">
        <f t="shared" si="25"/>
        <v>3450</v>
      </c>
      <c r="K106" s="149">
        <f t="shared" ref="K106" si="26">J106/I106</f>
        <v>1150</v>
      </c>
      <c r="L106" s="147">
        <f t="shared" ref="L106:M106" si="27">AVERAGE(L90:L105)</f>
        <v>3</v>
      </c>
      <c r="M106" s="148">
        <f t="shared" si="27"/>
        <v>3002.6451571829184</v>
      </c>
      <c r="N106" s="149">
        <f>M106/L106</f>
        <v>1000.8817190609728</v>
      </c>
      <c r="O106" s="150">
        <f>L106-I106</f>
        <v>0</v>
      </c>
      <c r="P106" s="151">
        <f>N106-K106</f>
        <v>-149.11828093902716</v>
      </c>
      <c r="Q106" s="152">
        <f>N106/K106</f>
        <v>0.87033192961823724</v>
      </c>
      <c r="R106" s="310"/>
      <c r="S106" s="153">
        <f>S90</f>
        <v>0.16685185185185186</v>
      </c>
      <c r="T106" s="154">
        <f>INDEX(T90:T105,COUNTA(T90:T105))</f>
        <v>0.36540509259259257</v>
      </c>
      <c r="U106" s="155"/>
      <c r="V106" s="181"/>
      <c r="W106" s="105"/>
      <c r="X106" s="75"/>
      <c r="Y106" s="296"/>
      <c r="Z106" s="297"/>
      <c r="AA106" s="183">
        <f>M106-J106</f>
        <v>-447.35484281708159</v>
      </c>
      <c r="AB106" s="152">
        <f>M106/J106</f>
        <v>0.87033192961823724</v>
      </c>
      <c r="AC106" s="315"/>
    </row>
    <row r="107" spans="1:29" ht="15.75" customHeight="1">
      <c r="A107" s="302" t="s">
        <v>79</v>
      </c>
      <c r="B107" s="120" t="s">
        <v>118</v>
      </c>
      <c r="C107" s="306" t="s">
        <v>138</v>
      </c>
      <c r="D107" s="307"/>
      <c r="E107" s="162">
        <v>25.45</v>
      </c>
      <c r="F107" s="103">
        <v>827</v>
      </c>
      <c r="G107" s="163">
        <f t="shared" ref="G107:G110" si="28">E107*F107</f>
        <v>21047.149999999998</v>
      </c>
      <c r="H107" s="164"/>
      <c r="I107" s="165">
        <v>4</v>
      </c>
      <c r="J107" s="166">
        <v>3300</v>
      </c>
      <c r="K107" s="167">
        <f>J107/I107</f>
        <v>825</v>
      </c>
      <c r="L107" s="168">
        <v>4</v>
      </c>
      <c r="M107" s="166">
        <f>F107/V107*60</f>
        <v>2915.964740450544</v>
      </c>
      <c r="N107" s="167">
        <f>M107/L107</f>
        <v>728.991185112636</v>
      </c>
      <c r="O107" s="169">
        <f>L107-I107</f>
        <v>0</v>
      </c>
      <c r="P107" s="170">
        <f>N107-K107</f>
        <v>-96.008814887363997</v>
      </c>
      <c r="Q107" s="171">
        <f>N107/K107</f>
        <v>0.88362567892440724</v>
      </c>
      <c r="R107" s="308">
        <f>Q123</f>
        <v>0.88679051516076324</v>
      </c>
      <c r="S107" s="172">
        <v>0.25</v>
      </c>
      <c r="T107" s="173">
        <v>0.26181712962962961</v>
      </c>
      <c r="U107" s="174"/>
      <c r="V107" s="175">
        <v>17.016666666666637</v>
      </c>
      <c r="W107" s="173"/>
      <c r="X107" s="184"/>
      <c r="Y107" s="311"/>
      <c r="Z107" s="312"/>
      <c r="AA107" s="121">
        <f>M107-J107</f>
        <v>-384.03525954945599</v>
      </c>
      <c r="AB107" s="171">
        <f>M107/J107</f>
        <v>0.88362567892440724</v>
      </c>
      <c r="AC107" s="313">
        <f>AB123</f>
        <v>0.88679051516076324</v>
      </c>
    </row>
    <row r="108" spans="1:29" ht="15.75" customHeight="1">
      <c r="A108" s="303"/>
      <c r="B108" s="106" t="s">
        <v>118</v>
      </c>
      <c r="C108" s="298" t="s">
        <v>139</v>
      </c>
      <c r="D108" s="299"/>
      <c r="E108" s="107">
        <v>25.03</v>
      </c>
      <c r="F108" s="108">
        <v>1343</v>
      </c>
      <c r="G108" s="109">
        <f t="shared" si="28"/>
        <v>33615.29</v>
      </c>
      <c r="H108" s="26"/>
      <c r="I108" s="110">
        <v>4</v>
      </c>
      <c r="J108" s="111">
        <v>3300</v>
      </c>
      <c r="K108" s="112">
        <f t="shared" si="24"/>
        <v>825</v>
      </c>
      <c r="L108" s="113">
        <v>4</v>
      </c>
      <c r="M108" s="111">
        <f>F108/V108*60</f>
        <v>2917.8032589016266</v>
      </c>
      <c r="N108" s="112">
        <f>M108/L108</f>
        <v>729.45081472540664</v>
      </c>
      <c r="O108" s="114">
        <f>L108-I108</f>
        <v>0</v>
      </c>
      <c r="P108" s="115">
        <f>N108-K108</f>
        <v>-95.549185274593356</v>
      </c>
      <c r="Q108" s="116">
        <f>N108/K108</f>
        <v>0.88418280572776564</v>
      </c>
      <c r="R108" s="309"/>
      <c r="S108" s="47">
        <v>0.27248842592592593</v>
      </c>
      <c r="T108" s="48">
        <v>0.29166666666666669</v>
      </c>
      <c r="U108" s="117">
        <v>15.366666666666697</v>
      </c>
      <c r="V108" s="118">
        <v>27.616666666666696</v>
      </c>
      <c r="W108" s="119"/>
      <c r="X108" s="13"/>
      <c r="Y108" s="300"/>
      <c r="Z108" s="301"/>
      <c r="AA108" s="124">
        <f>M108-J108</f>
        <v>-382.19674109837342</v>
      </c>
      <c r="AB108" s="116">
        <f>M108/J108</f>
        <v>0.88418280572776564</v>
      </c>
      <c r="AC108" s="314"/>
    </row>
    <row r="109" spans="1:29" ht="15.75" customHeight="1">
      <c r="A109" s="303"/>
      <c r="B109" s="106" t="s">
        <v>118</v>
      </c>
      <c r="C109" s="298" t="s">
        <v>140</v>
      </c>
      <c r="D109" s="299"/>
      <c r="E109" s="107">
        <v>24.82</v>
      </c>
      <c r="F109" s="108">
        <v>1568</v>
      </c>
      <c r="G109" s="109">
        <f t="shared" si="28"/>
        <v>38917.760000000002</v>
      </c>
      <c r="H109" s="26"/>
      <c r="I109" s="110">
        <v>4</v>
      </c>
      <c r="J109" s="111">
        <v>3300</v>
      </c>
      <c r="K109" s="112">
        <f t="shared" si="24"/>
        <v>825</v>
      </c>
      <c r="L109" s="113">
        <v>4</v>
      </c>
      <c r="M109" s="111">
        <f>F109/V109*60</f>
        <v>2920.2276254526614</v>
      </c>
      <c r="N109" s="112">
        <f>M109/L109</f>
        <v>730.05690636316535</v>
      </c>
      <c r="O109" s="114">
        <f>L109-I109</f>
        <v>0</v>
      </c>
      <c r="P109" s="115">
        <f>N109-K109</f>
        <v>-94.943093636834647</v>
      </c>
      <c r="Q109" s="116">
        <f>N109/K109</f>
        <v>0.88491746225838219</v>
      </c>
      <c r="R109" s="309"/>
      <c r="S109" s="47">
        <v>0.30208333333333331</v>
      </c>
      <c r="T109" s="48">
        <v>0.32445601851851852</v>
      </c>
      <c r="U109" s="117">
        <v>14.999999999999947</v>
      </c>
      <c r="V109" s="118">
        <v>32.216666666666697</v>
      </c>
      <c r="W109" s="119"/>
      <c r="X109" s="13"/>
      <c r="Y109" s="300"/>
      <c r="Z109" s="301"/>
      <c r="AA109" s="124">
        <f>M109-J109</f>
        <v>-379.77237454733859</v>
      </c>
      <c r="AB109" s="116">
        <f>M109/J109</f>
        <v>0.88491746225838219</v>
      </c>
      <c r="AC109" s="314"/>
    </row>
    <row r="110" spans="1:29" ht="15.75" customHeight="1">
      <c r="A110" s="303"/>
      <c r="B110" s="106" t="s">
        <v>118</v>
      </c>
      <c r="C110" s="298" t="s">
        <v>141</v>
      </c>
      <c r="D110" s="299"/>
      <c r="E110" s="107">
        <v>30</v>
      </c>
      <c r="F110" s="108">
        <v>2658</v>
      </c>
      <c r="G110" s="109">
        <f t="shared" si="28"/>
        <v>79740</v>
      </c>
      <c r="H110" s="26"/>
      <c r="I110" s="110">
        <v>3</v>
      </c>
      <c r="J110" s="111">
        <v>3000</v>
      </c>
      <c r="K110" s="112">
        <f t="shared" si="24"/>
        <v>1000</v>
      </c>
      <c r="L110" s="113">
        <v>3</v>
      </c>
      <c r="M110" s="111">
        <f>F110/V110*60</f>
        <v>2685.6020207690121</v>
      </c>
      <c r="N110" s="112">
        <f>M110/L110</f>
        <v>895.20067358967071</v>
      </c>
      <c r="O110" s="114">
        <f>L110-I110</f>
        <v>0</v>
      </c>
      <c r="P110" s="115">
        <f>N110-K110</f>
        <v>-104.79932641032929</v>
      </c>
      <c r="Q110" s="116">
        <f>N110/K110</f>
        <v>0.8952006735896707</v>
      </c>
      <c r="R110" s="309"/>
      <c r="S110" s="47">
        <v>0.3347222222222222</v>
      </c>
      <c r="T110" s="48">
        <v>0.37596064814814817</v>
      </c>
      <c r="U110" s="117">
        <v>14.783333333333299</v>
      </c>
      <c r="V110" s="118">
        <v>59.383333333333397</v>
      </c>
      <c r="W110" s="119"/>
      <c r="X110" s="123"/>
      <c r="Y110" s="300"/>
      <c r="Z110" s="301"/>
      <c r="AA110" s="124">
        <f>M110-J110</f>
        <v>-314.39797923098786</v>
      </c>
      <c r="AB110" s="116">
        <f>M110/J110</f>
        <v>0.8952006735896707</v>
      </c>
      <c r="AC110" s="314"/>
    </row>
    <row r="111" spans="1:29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50"/>
      <c r="Y112" s="300"/>
      <c r="Z112" s="301"/>
      <c r="AA112" s="124"/>
      <c r="AB112" s="116"/>
      <c r="AC112" s="314"/>
    </row>
    <row r="113" spans="1:29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34"/>
      <c r="X115" s="135"/>
      <c r="Y115" s="300"/>
      <c r="Z115" s="301"/>
      <c r="AA115" s="124"/>
      <c r="AB115" s="116"/>
      <c r="AC115" s="314"/>
    </row>
    <row r="116" spans="1:29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34"/>
      <c r="X116" s="135"/>
      <c r="Y116" s="300"/>
      <c r="Z116" s="301"/>
      <c r="AA116" s="124"/>
      <c r="AB116" s="116"/>
      <c r="AC116" s="314"/>
    </row>
    <row r="117" spans="1:29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34"/>
      <c r="X117" s="135"/>
      <c r="Y117" s="300"/>
      <c r="Z117" s="301"/>
      <c r="AA117" s="124"/>
      <c r="AB117" s="116"/>
      <c r="AC117" s="314"/>
    </row>
    <row r="118" spans="1:29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34"/>
      <c r="X118" s="135"/>
      <c r="Y118" s="300"/>
      <c r="Z118" s="301"/>
      <c r="AA118" s="124"/>
      <c r="AB118" s="116"/>
      <c r="AC118" s="314"/>
    </row>
    <row r="119" spans="1:29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34"/>
      <c r="X119" s="135"/>
      <c r="Y119" s="300"/>
      <c r="Z119" s="301"/>
      <c r="AA119" s="124"/>
      <c r="AB119" s="116"/>
      <c r="AC119" s="314"/>
    </row>
    <row r="120" spans="1:29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34"/>
      <c r="X120" s="135"/>
      <c r="Y120" s="300"/>
      <c r="Z120" s="301"/>
      <c r="AA120" s="124"/>
      <c r="AB120" s="116"/>
      <c r="AC120" s="314"/>
    </row>
    <row r="121" spans="1:29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34"/>
      <c r="X121" s="135"/>
      <c r="Y121" s="300"/>
      <c r="Z121" s="301"/>
      <c r="AA121" s="124"/>
      <c r="AB121" s="116"/>
      <c r="AC121" s="314"/>
    </row>
    <row r="122" spans="1:29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29">AVERAGE(I107:I122)</f>
        <v>3.75</v>
      </c>
      <c r="J123" s="148">
        <f t="shared" si="29"/>
        <v>3225</v>
      </c>
      <c r="K123" s="149">
        <f t="shared" ref="K123" si="30">J123/I123</f>
        <v>860</v>
      </c>
      <c r="L123" s="147">
        <f t="shared" ref="L123:M123" si="31">AVERAGE(L107:L122)</f>
        <v>3.75</v>
      </c>
      <c r="M123" s="148">
        <f t="shared" si="31"/>
        <v>2859.8994113934614</v>
      </c>
      <c r="N123" s="149">
        <f>M123/L123</f>
        <v>762.63984303825634</v>
      </c>
      <c r="O123" s="150">
        <f>L123-I123</f>
        <v>0</v>
      </c>
      <c r="P123" s="151">
        <f>N123-K123</f>
        <v>-97.360156961743655</v>
      </c>
      <c r="Q123" s="152">
        <f>N123/K123</f>
        <v>0.88679051516076324</v>
      </c>
      <c r="R123" s="310"/>
      <c r="S123" s="153">
        <f>S107</f>
        <v>0.25</v>
      </c>
      <c r="T123" s="154">
        <f>INDEX(T107:T122,COUNTA(T107:T122))</f>
        <v>0.37596064814814817</v>
      </c>
      <c r="U123" s="155"/>
      <c r="V123" s="181"/>
      <c r="W123" s="182"/>
      <c r="X123" s="149"/>
      <c r="Y123" s="296"/>
      <c r="Z123" s="297"/>
      <c r="AA123" s="183">
        <f>M123-J123</f>
        <v>-365.10058860653862</v>
      </c>
      <c r="AB123" s="152">
        <f>M123/J123</f>
        <v>0.88679051516076324</v>
      </c>
      <c r="AC123" s="315"/>
    </row>
    <row r="124" spans="1:29" ht="15.75" customHeight="1">
      <c r="A124" s="316" t="s">
        <v>142</v>
      </c>
      <c r="B124" s="120" t="s">
        <v>116</v>
      </c>
      <c r="C124" s="306" t="s">
        <v>143</v>
      </c>
      <c r="D124" s="307"/>
      <c r="E124" s="162">
        <v>25.64</v>
      </c>
      <c r="F124" s="103">
        <v>1343</v>
      </c>
      <c r="G124" s="163">
        <f t="shared" ref="G124:G127" si="32">E124*F124</f>
        <v>34434.520000000004</v>
      </c>
      <c r="H124" s="164"/>
      <c r="I124" s="165">
        <v>11</v>
      </c>
      <c r="J124" s="166">
        <v>3600</v>
      </c>
      <c r="K124" s="167">
        <f>J124/I124</f>
        <v>327.27272727272725</v>
      </c>
      <c r="L124" s="168">
        <v>11</v>
      </c>
      <c r="M124" s="166">
        <f>F124/V124*60</f>
        <v>3145.6083279115214</v>
      </c>
      <c r="N124" s="167">
        <f>M124/L124</f>
        <v>285.96439344650196</v>
      </c>
      <c r="O124" s="169">
        <f>L124-I124</f>
        <v>0</v>
      </c>
      <c r="P124" s="170">
        <f>N124-K124</f>
        <v>-41.308333826225294</v>
      </c>
      <c r="Q124" s="171">
        <f>N124/K124</f>
        <v>0.87378009108653387</v>
      </c>
      <c r="R124" s="308">
        <f>Q140</f>
        <v>0.86711391684366268</v>
      </c>
      <c r="S124" s="172">
        <v>0.70859953703703704</v>
      </c>
      <c r="T124" s="173">
        <v>0.72638888888888886</v>
      </c>
      <c r="U124" s="174"/>
      <c r="V124" s="175">
        <v>25.616666666666621</v>
      </c>
      <c r="W124" s="173"/>
      <c r="X124" s="184"/>
      <c r="Y124" s="311"/>
      <c r="Z124" s="312"/>
      <c r="AA124" s="121">
        <f>M124-J124</f>
        <v>-454.39167208847857</v>
      </c>
      <c r="AB124" s="171">
        <f>M124/J124</f>
        <v>0.87378009108653376</v>
      </c>
      <c r="AC124" s="313">
        <f>AB140</f>
        <v>0.86711391684366268</v>
      </c>
    </row>
    <row r="125" spans="1:29" ht="15.75" customHeight="1">
      <c r="A125" s="317"/>
      <c r="B125" s="106" t="s">
        <v>116</v>
      </c>
      <c r="C125" s="298" t="s">
        <v>144</v>
      </c>
      <c r="D125" s="299"/>
      <c r="E125" s="107">
        <v>29.52</v>
      </c>
      <c r="F125" s="108">
        <v>1727</v>
      </c>
      <c r="G125" s="109">
        <f t="shared" si="32"/>
        <v>50981.04</v>
      </c>
      <c r="H125" s="26"/>
      <c r="I125" s="110">
        <v>17</v>
      </c>
      <c r="J125" s="111">
        <v>3600</v>
      </c>
      <c r="K125" s="112">
        <f t="shared" si="24"/>
        <v>211.76470588235293</v>
      </c>
      <c r="L125" s="113">
        <v>17</v>
      </c>
      <c r="M125" s="111">
        <f>F125/V125*60</f>
        <v>3116.3909774436165</v>
      </c>
      <c r="N125" s="112">
        <f>M125/L125</f>
        <v>183.31711632021273</v>
      </c>
      <c r="O125" s="114">
        <f>L125-I125</f>
        <v>0</v>
      </c>
      <c r="P125" s="115">
        <f>N125-K125</f>
        <v>-28.447589562140195</v>
      </c>
      <c r="Q125" s="116">
        <f>N125/K125</f>
        <v>0.86566416040100458</v>
      </c>
      <c r="R125" s="309"/>
      <c r="S125" s="47">
        <v>0.72986111111111118</v>
      </c>
      <c r="T125" s="48">
        <v>0.75295138888888891</v>
      </c>
      <c r="U125" s="117">
        <v>5.0000000000001421</v>
      </c>
      <c r="V125" s="118">
        <v>33.249999999999922</v>
      </c>
      <c r="W125" s="119"/>
      <c r="X125" s="13"/>
      <c r="Y125" s="300"/>
      <c r="Z125" s="301"/>
      <c r="AA125" s="124">
        <f>M125-J125</f>
        <v>-483.60902255638348</v>
      </c>
      <c r="AB125" s="116">
        <f>M125/J125</f>
        <v>0.86566416040100458</v>
      </c>
      <c r="AC125" s="314"/>
    </row>
    <row r="126" spans="1:29" ht="15.75" customHeight="1">
      <c r="A126" s="317"/>
      <c r="B126" s="106" t="s">
        <v>116</v>
      </c>
      <c r="C126" s="298" t="s">
        <v>145</v>
      </c>
      <c r="D126" s="299"/>
      <c r="E126" s="107">
        <v>29.85</v>
      </c>
      <c r="F126" s="108">
        <v>1835</v>
      </c>
      <c r="G126" s="109">
        <f t="shared" si="32"/>
        <v>54774.75</v>
      </c>
      <c r="H126" s="26"/>
      <c r="I126" s="110">
        <v>17</v>
      </c>
      <c r="J126" s="111">
        <v>3600</v>
      </c>
      <c r="K126" s="112">
        <f t="shared" si="24"/>
        <v>211.76470588235293</v>
      </c>
      <c r="L126" s="113">
        <v>17</v>
      </c>
      <c r="M126" s="111">
        <f>F126/V126*60</f>
        <v>3116.0377358490719</v>
      </c>
      <c r="N126" s="112">
        <f>M126/L126</f>
        <v>183.29633740288659</v>
      </c>
      <c r="O126" s="114">
        <f>L126-I126</f>
        <v>0</v>
      </c>
      <c r="P126" s="115">
        <f>N126-K126</f>
        <v>-28.468368479466335</v>
      </c>
      <c r="Q126" s="116">
        <f>N126/K126</f>
        <v>0.86556603773585339</v>
      </c>
      <c r="R126" s="309"/>
      <c r="S126" s="47">
        <v>0.75625000000000009</v>
      </c>
      <c r="T126" s="48">
        <v>0.780787037037037</v>
      </c>
      <c r="U126" s="117">
        <v>4.750000000000103</v>
      </c>
      <c r="V126" s="118">
        <v>35.333333333333158</v>
      </c>
      <c r="W126" s="119"/>
      <c r="X126" s="13"/>
      <c r="Y126" s="300"/>
      <c r="Z126" s="301"/>
      <c r="AA126" s="124">
        <f>M126-J126</f>
        <v>-483.96226415092815</v>
      </c>
      <c r="AB126" s="116">
        <f>M126/J126</f>
        <v>0.86556603773585328</v>
      </c>
      <c r="AC126" s="314"/>
    </row>
    <row r="127" spans="1:29" ht="15.75" customHeight="1">
      <c r="A127" s="317"/>
      <c r="B127" s="106" t="s">
        <v>118</v>
      </c>
      <c r="C127" s="298" t="s">
        <v>146</v>
      </c>
      <c r="D127" s="299"/>
      <c r="E127" s="107">
        <v>28.57</v>
      </c>
      <c r="F127" s="108">
        <v>2055</v>
      </c>
      <c r="G127" s="109">
        <f t="shared" si="32"/>
        <v>58711.35</v>
      </c>
      <c r="H127" s="26"/>
      <c r="I127" s="110">
        <v>12</v>
      </c>
      <c r="J127" s="111">
        <v>3600</v>
      </c>
      <c r="K127" s="112">
        <f t="shared" si="24"/>
        <v>300</v>
      </c>
      <c r="L127" s="113">
        <v>12</v>
      </c>
      <c r="M127" s="111">
        <f>F127/V127*60</f>
        <v>3108.4033613445317</v>
      </c>
      <c r="N127" s="112">
        <f>M127/L127</f>
        <v>259.03361344537763</v>
      </c>
      <c r="O127" s="114">
        <f>L127-I127</f>
        <v>0</v>
      </c>
      <c r="P127" s="115">
        <f>N127-K127</f>
        <v>-40.966386554622375</v>
      </c>
      <c r="Q127" s="116">
        <f>N127/K127</f>
        <v>0.86344537815125877</v>
      </c>
      <c r="R127" s="309"/>
      <c r="S127" s="47">
        <v>0.78425925925925921</v>
      </c>
      <c r="T127" s="48">
        <v>0.81180555555555556</v>
      </c>
      <c r="U127" s="117">
        <v>4.9999999999999822</v>
      </c>
      <c r="V127" s="118">
        <v>39.666666666666742</v>
      </c>
      <c r="W127" s="119"/>
      <c r="X127" s="123"/>
      <c r="Y127" s="300"/>
      <c r="Z127" s="301"/>
      <c r="AA127" s="124">
        <f>M127-J127</f>
        <v>-491.59663865546827</v>
      </c>
      <c r="AB127" s="116">
        <f>M127/J127</f>
        <v>0.86344537815125877</v>
      </c>
      <c r="AC127" s="314"/>
    </row>
    <row r="128" spans="1:29" ht="15.75" customHeight="1">
      <c r="A128" s="317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17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50"/>
      <c r="Y129" s="300"/>
      <c r="Z129" s="301"/>
      <c r="AA129" s="124"/>
      <c r="AB129" s="116"/>
      <c r="AC129" s="314"/>
    </row>
    <row r="130" spans="1:29" ht="15.75" customHeight="1">
      <c r="A130" s="317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17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17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34"/>
      <c r="X132" s="135"/>
      <c r="Y132" s="300"/>
      <c r="Z132" s="301"/>
      <c r="AA132" s="124"/>
      <c r="AB132" s="116"/>
      <c r="AC132" s="314"/>
    </row>
    <row r="133" spans="1:29" ht="15.75" customHeight="1">
      <c r="A133" s="317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34"/>
      <c r="X133" s="135"/>
      <c r="Y133" s="300"/>
      <c r="Z133" s="301"/>
      <c r="AA133" s="124"/>
      <c r="AB133" s="116"/>
      <c r="AC133" s="314"/>
    </row>
    <row r="134" spans="1:29" ht="15.75" customHeight="1">
      <c r="A134" s="317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17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17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17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17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33">AVERAGE(I124:I139)</f>
        <v>14.25</v>
      </c>
      <c r="J140" s="148">
        <f t="shared" si="33"/>
        <v>3600</v>
      </c>
      <c r="K140" s="149">
        <f t="shared" ref="K140" si="34">J140/I140</f>
        <v>252.63157894736841</v>
      </c>
      <c r="L140" s="147">
        <f t="shared" ref="L140:M140" si="35">AVERAGE(L124:L139)</f>
        <v>14.25</v>
      </c>
      <c r="M140" s="148">
        <f t="shared" si="35"/>
        <v>3121.6101006371855</v>
      </c>
      <c r="N140" s="149">
        <f>M140/L140</f>
        <v>219.06035793945162</v>
      </c>
      <c r="O140" s="150">
        <f>L140-I140</f>
        <v>0</v>
      </c>
      <c r="P140" s="151">
        <f>N140-K140</f>
        <v>-33.57122100791679</v>
      </c>
      <c r="Q140" s="152">
        <f>N140/K140</f>
        <v>0.86711391684366268</v>
      </c>
      <c r="R140" s="310"/>
      <c r="S140" s="153">
        <f>S124</f>
        <v>0.70859953703703704</v>
      </c>
      <c r="T140" s="154">
        <f>INDEX(T124:T139,COUNTA(T124:T139))</f>
        <v>0.81180555555555556</v>
      </c>
      <c r="U140" s="155"/>
      <c r="V140" s="181"/>
      <c r="W140" s="182"/>
      <c r="X140" s="149"/>
      <c r="Y140" s="296"/>
      <c r="Z140" s="297"/>
      <c r="AA140" s="183">
        <f>M140-J140</f>
        <v>-478.3898993628145</v>
      </c>
      <c r="AB140" s="152">
        <f>M140/J140</f>
        <v>0.86711391684366268</v>
      </c>
      <c r="AC140" s="315"/>
    </row>
    <row r="141" spans="1:29" ht="15.75" customHeight="1">
      <c r="A141" s="302" t="s">
        <v>147</v>
      </c>
      <c r="B141" s="120" t="s">
        <v>118</v>
      </c>
      <c r="C141" s="306" t="s">
        <v>150</v>
      </c>
      <c r="D141" s="307"/>
      <c r="E141" s="162">
        <v>17.89</v>
      </c>
      <c r="F141" s="103">
        <v>4781</v>
      </c>
      <c r="G141" s="163">
        <f t="shared" ref="G141:G143" si="36">E141*F141</f>
        <v>85532.09</v>
      </c>
      <c r="H141" s="164"/>
      <c r="I141" s="165">
        <v>4</v>
      </c>
      <c r="J141" s="166">
        <v>3300</v>
      </c>
      <c r="K141" s="167">
        <f>J141/I141</f>
        <v>825</v>
      </c>
      <c r="L141" s="168">
        <v>4</v>
      </c>
      <c r="M141" s="166">
        <f>F141/V141*60</f>
        <v>2941.1483253588531</v>
      </c>
      <c r="N141" s="167">
        <f>M141/L141</f>
        <v>735.28708133971327</v>
      </c>
      <c r="O141" s="169">
        <f>L141-I141</f>
        <v>0</v>
      </c>
      <c r="P141" s="170">
        <f>N141-K141</f>
        <v>-89.712918660286732</v>
      </c>
      <c r="Q141" s="171">
        <f>N141/K141</f>
        <v>0.8912570682905615</v>
      </c>
      <c r="R141" s="308">
        <f>Q157</f>
        <v>0.88923286590465866</v>
      </c>
      <c r="S141" s="172">
        <v>0.70865740740740746</v>
      </c>
      <c r="T141" s="173">
        <v>0.77638888888888891</v>
      </c>
      <c r="U141" s="174"/>
      <c r="V141" s="175">
        <v>97.533333333333289</v>
      </c>
      <c r="W141" s="176"/>
      <c r="X141" s="177"/>
      <c r="Y141" s="311"/>
      <c r="Z141" s="312"/>
      <c r="AA141" s="121">
        <f>M141-J141</f>
        <v>-358.85167464114693</v>
      </c>
      <c r="AB141" s="171">
        <f>M141/J141</f>
        <v>0.8912570682905615</v>
      </c>
      <c r="AC141" s="313">
        <f>AB157</f>
        <v>0.88923286590465878</v>
      </c>
    </row>
    <row r="142" spans="1:29" ht="15.75" customHeight="1">
      <c r="A142" s="303"/>
      <c r="B142" s="106" t="s">
        <v>118</v>
      </c>
      <c r="C142" s="298" t="s">
        <v>153</v>
      </c>
      <c r="D142" s="299"/>
      <c r="E142" s="107">
        <v>22.28</v>
      </c>
      <c r="F142" s="108">
        <v>1609</v>
      </c>
      <c r="G142" s="109">
        <f t="shared" si="36"/>
        <v>35848.520000000004</v>
      </c>
      <c r="H142" s="26"/>
      <c r="I142" s="110">
        <v>5</v>
      </c>
      <c r="J142" s="111">
        <v>3300</v>
      </c>
      <c r="K142" s="112">
        <f t="shared" ref="K142:K143" si="37">J142/I142</f>
        <v>660</v>
      </c>
      <c r="L142" s="113">
        <v>5</v>
      </c>
      <c r="M142" s="111">
        <f>F142/V142*60</f>
        <v>2941.7978669375207</v>
      </c>
      <c r="N142" s="112">
        <f>M142/L142</f>
        <v>588.35957338750416</v>
      </c>
      <c r="O142" s="114">
        <f>L142-I142</f>
        <v>0</v>
      </c>
      <c r="P142" s="115">
        <f>N142-K142</f>
        <v>-71.640426612495844</v>
      </c>
      <c r="Q142" s="116">
        <f>N142/K142</f>
        <v>0.89145389907197603</v>
      </c>
      <c r="R142" s="309"/>
      <c r="S142" s="47">
        <v>0.77998842592592588</v>
      </c>
      <c r="T142" s="48">
        <v>0.80277777777777781</v>
      </c>
      <c r="U142" s="117">
        <v>5.1833333333332376</v>
      </c>
      <c r="V142" s="118">
        <v>32.816666666666791</v>
      </c>
      <c r="W142" s="119"/>
      <c r="X142" s="123"/>
      <c r="Y142" s="300"/>
      <c r="Z142" s="301"/>
      <c r="AA142" s="124">
        <f>M142-J142</f>
        <v>-358.20213306247933</v>
      </c>
      <c r="AB142" s="116">
        <f>M142/J142</f>
        <v>0.89145389907197592</v>
      </c>
      <c r="AC142" s="314"/>
    </row>
    <row r="143" spans="1:29" ht="15.75" customHeight="1">
      <c r="A143" s="303"/>
      <c r="B143" s="106" t="s">
        <v>118</v>
      </c>
      <c r="C143" s="298" t="s">
        <v>149</v>
      </c>
      <c r="D143" s="299"/>
      <c r="E143" s="107">
        <v>24.54</v>
      </c>
      <c r="F143" s="108">
        <v>3037</v>
      </c>
      <c r="G143" s="109">
        <f t="shared" si="36"/>
        <v>74527.98</v>
      </c>
      <c r="H143" s="26"/>
      <c r="I143" s="110">
        <v>4</v>
      </c>
      <c r="J143" s="111">
        <v>3000</v>
      </c>
      <c r="K143" s="112">
        <f t="shared" si="37"/>
        <v>750</v>
      </c>
      <c r="L143" s="113">
        <v>4</v>
      </c>
      <c r="M143" s="111">
        <f>F143/V143*60</f>
        <v>2653.689320388351</v>
      </c>
      <c r="N143" s="112">
        <f>M143/L143</f>
        <v>663.42233009708775</v>
      </c>
      <c r="O143" s="114">
        <f>L143-I143</f>
        <v>0</v>
      </c>
      <c r="P143" s="115">
        <f>N143-K143</f>
        <v>-86.577669902912248</v>
      </c>
      <c r="Q143" s="116">
        <f>N143/K143</f>
        <v>0.88456310679611705</v>
      </c>
      <c r="R143" s="309"/>
      <c r="S143" s="47">
        <v>0.80648148148148147</v>
      </c>
      <c r="T143" s="48">
        <v>0.85416666666666663</v>
      </c>
      <c r="U143" s="117">
        <v>5.3333333333332611</v>
      </c>
      <c r="V143" s="118">
        <v>68.666666666666629</v>
      </c>
      <c r="W143" s="119"/>
      <c r="X143" s="123"/>
      <c r="Y143" s="300"/>
      <c r="Z143" s="301"/>
      <c r="AA143" s="124">
        <f>M143-J143</f>
        <v>-346.31067961164899</v>
      </c>
      <c r="AB143" s="116">
        <f>M143/J143</f>
        <v>0.88456310679611705</v>
      </c>
      <c r="AC143" s="314"/>
    </row>
    <row r="144" spans="1:29" ht="15.75" customHeight="1">
      <c r="A144" s="303"/>
      <c r="B144" s="106"/>
      <c r="C144" s="298"/>
      <c r="D144" s="299"/>
      <c r="E144" s="107"/>
      <c r="F144" s="108"/>
      <c r="G144" s="109"/>
      <c r="H144" s="26"/>
      <c r="I144" s="110"/>
      <c r="J144" s="111"/>
      <c r="K144" s="112"/>
      <c r="L144" s="113"/>
      <c r="M144" s="111"/>
      <c r="N144" s="112"/>
      <c r="O144" s="114"/>
      <c r="P144" s="115"/>
      <c r="Q144" s="116"/>
      <c r="R144" s="309"/>
      <c r="S144" s="47"/>
      <c r="T144" s="48"/>
      <c r="U144" s="117"/>
      <c r="V144" s="118"/>
      <c r="W144" s="119"/>
      <c r="X144" s="123"/>
      <c r="Y144" s="300"/>
      <c r="Z144" s="301"/>
      <c r="AA144" s="124"/>
      <c r="AB144" s="116"/>
      <c r="AC144" s="314"/>
    </row>
    <row r="145" spans="1:29" ht="15.75" customHeight="1">
      <c r="A145" s="304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04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04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04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04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04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04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19"/>
      <c r="X151" s="123"/>
      <c r="Y151" s="300"/>
      <c r="Z151" s="301"/>
      <c r="AA151" s="124"/>
      <c r="AB151" s="116"/>
      <c r="AC151" s="314"/>
    </row>
    <row r="152" spans="1:29" ht="15.75" customHeight="1">
      <c r="A152" s="304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19"/>
      <c r="X152" s="123"/>
      <c r="Y152" s="300"/>
      <c r="Z152" s="301"/>
      <c r="AA152" s="124"/>
      <c r="AB152" s="116"/>
      <c r="AC152" s="314"/>
    </row>
    <row r="153" spans="1:29" ht="15.75" customHeight="1">
      <c r="A153" s="304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19"/>
      <c r="X153" s="123"/>
      <c r="Y153" s="300"/>
      <c r="Z153" s="301"/>
      <c r="AA153" s="124"/>
      <c r="AB153" s="116"/>
      <c r="AC153" s="314"/>
    </row>
    <row r="154" spans="1:29" ht="15.75" customHeight="1">
      <c r="A154" s="304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19"/>
      <c r="X154" s="123"/>
      <c r="Y154" s="300"/>
      <c r="Z154" s="301"/>
      <c r="AA154" s="124"/>
      <c r="AB154" s="116"/>
      <c r="AC154" s="314"/>
    </row>
    <row r="155" spans="1:29" ht="15.75" customHeight="1">
      <c r="A155" s="304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19"/>
      <c r="X155" s="123"/>
      <c r="Y155" s="300"/>
      <c r="Z155" s="301"/>
      <c r="AA155" s="124"/>
      <c r="AB155" s="116"/>
      <c r="AC155" s="314"/>
    </row>
    <row r="156" spans="1:29" ht="15.75" customHeight="1">
      <c r="A156" s="304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05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38">AVERAGE(I141:I156)</f>
        <v>4.333333333333333</v>
      </c>
      <c r="J157" s="148">
        <f t="shared" si="38"/>
        <v>3200</v>
      </c>
      <c r="K157" s="149">
        <f t="shared" ref="K157" si="39">J157/I157</f>
        <v>738.46153846153857</v>
      </c>
      <c r="L157" s="147">
        <f t="shared" ref="L157:M157" si="40">AVERAGE(L141:L156)</f>
        <v>4.333333333333333</v>
      </c>
      <c r="M157" s="148">
        <f t="shared" si="40"/>
        <v>2845.5451708949081</v>
      </c>
      <c r="N157" s="149">
        <f>M157/L157</f>
        <v>656.66427020651724</v>
      </c>
      <c r="O157" s="150">
        <f>L157-I157</f>
        <v>0</v>
      </c>
      <c r="P157" s="151">
        <f>N157-K157</f>
        <v>-81.797268255021322</v>
      </c>
      <c r="Q157" s="152">
        <f>N157/K157</f>
        <v>0.88923286590465866</v>
      </c>
      <c r="R157" s="310"/>
      <c r="S157" s="153">
        <f>S141</f>
        <v>0.70865740740740746</v>
      </c>
      <c r="T157" s="154">
        <f>INDEX(T141:T156,COUNTA(T141:T156))</f>
        <v>0.85416666666666663</v>
      </c>
      <c r="U157" s="155"/>
      <c r="V157" s="181"/>
      <c r="W157" s="105"/>
      <c r="X157" s="75"/>
      <c r="Y157" s="296"/>
      <c r="Z157" s="297"/>
      <c r="AA157" s="183">
        <f>M157-J157</f>
        <v>-354.4548291050919</v>
      </c>
      <c r="AB157" s="152">
        <f>M157/J157</f>
        <v>0.88923286590465878</v>
      </c>
      <c r="AC157" s="315"/>
    </row>
    <row r="158" spans="1:29" ht="15.75" customHeight="1">
      <c r="A158" s="316" t="s">
        <v>151</v>
      </c>
      <c r="B158" s="120" t="s">
        <v>118</v>
      </c>
      <c r="C158" s="306" t="s">
        <v>152</v>
      </c>
      <c r="D158" s="307"/>
      <c r="E158" s="162">
        <v>16.7</v>
      </c>
      <c r="F158" s="103">
        <v>2032</v>
      </c>
      <c r="G158" s="163">
        <f t="shared" ref="G158:G160" si="41">E158*F158</f>
        <v>33934.400000000001</v>
      </c>
      <c r="H158" s="164"/>
      <c r="I158" s="165">
        <v>3</v>
      </c>
      <c r="J158" s="166">
        <v>3300</v>
      </c>
      <c r="K158" s="167">
        <f>J158/I158</f>
        <v>1100</v>
      </c>
      <c r="L158" s="168">
        <v>3</v>
      </c>
      <c r="M158" s="166">
        <f>F158/V158*60</f>
        <v>2944.9275362318899</v>
      </c>
      <c r="N158" s="167">
        <f>M158/L158</f>
        <v>981.6425120772966</v>
      </c>
      <c r="O158" s="169">
        <f>L158-I158</f>
        <v>0</v>
      </c>
      <c r="P158" s="170">
        <f>N158-K158</f>
        <v>-118.3574879227034</v>
      </c>
      <c r="Q158" s="171">
        <f>N158/K158</f>
        <v>0.89240228370663333</v>
      </c>
      <c r="R158" s="308">
        <f>Q174</f>
        <v>0.89225569779863612</v>
      </c>
      <c r="S158" s="172">
        <v>0.70833333333333337</v>
      </c>
      <c r="T158" s="173">
        <v>0.73708333333333331</v>
      </c>
      <c r="U158" s="174"/>
      <c r="V158" s="175">
        <v>41.39999999999992</v>
      </c>
      <c r="W158" s="176"/>
      <c r="X158" s="177"/>
      <c r="Y158" s="311"/>
      <c r="Z158" s="312"/>
      <c r="AA158" s="121">
        <f>M158-J158</f>
        <v>-355.07246376811008</v>
      </c>
      <c r="AB158" s="171">
        <f>M158/J158</f>
        <v>0.89240228370663333</v>
      </c>
      <c r="AC158" s="313">
        <f>AB174</f>
        <v>0.89225569779863612</v>
      </c>
    </row>
    <row r="159" spans="1:29" ht="15.75" customHeight="1">
      <c r="A159" s="317"/>
      <c r="B159" s="106" t="s">
        <v>118</v>
      </c>
      <c r="C159" s="298" t="s">
        <v>154</v>
      </c>
      <c r="D159" s="299"/>
      <c r="E159" s="107">
        <v>18.18</v>
      </c>
      <c r="F159" s="108">
        <v>853</v>
      </c>
      <c r="G159" s="109">
        <f t="shared" si="41"/>
        <v>15507.539999999999</v>
      </c>
      <c r="H159" s="26"/>
      <c r="I159" s="110">
        <v>4</v>
      </c>
      <c r="J159" s="111">
        <v>3300</v>
      </c>
      <c r="K159" s="112">
        <f t="shared" ref="K159:K196" si="42">J159/I159</f>
        <v>825</v>
      </c>
      <c r="L159" s="113">
        <v>4</v>
      </c>
      <c r="M159" s="111">
        <f>F159/V159*60</f>
        <v>2947.0249520153648</v>
      </c>
      <c r="N159" s="112">
        <f>M159/L159</f>
        <v>736.75623800384119</v>
      </c>
      <c r="O159" s="114">
        <f>L159-I159</f>
        <v>0</v>
      </c>
      <c r="P159" s="115">
        <f>N159-K159</f>
        <v>-88.24376199615881</v>
      </c>
      <c r="Q159" s="116">
        <f>N159/K159</f>
        <v>0.8930378642470802</v>
      </c>
      <c r="R159" s="309"/>
      <c r="S159" s="47">
        <v>0.74027777777777781</v>
      </c>
      <c r="T159" s="48">
        <v>0.75233796296296296</v>
      </c>
      <c r="U159" s="117">
        <v>4.6000000000000796</v>
      </c>
      <c r="V159" s="118">
        <v>17.36666666666661</v>
      </c>
      <c r="W159" s="119"/>
      <c r="X159" s="123"/>
      <c r="Y159" s="300"/>
      <c r="Z159" s="301"/>
      <c r="AA159" s="124">
        <f>M159-J159</f>
        <v>-352.97504798463524</v>
      </c>
      <c r="AB159" s="116">
        <f>M159/J159</f>
        <v>0.8930378642470802</v>
      </c>
      <c r="AC159" s="314"/>
    </row>
    <row r="160" spans="1:29" ht="15.75" customHeight="1">
      <c r="A160" s="317"/>
      <c r="B160" s="106" t="s">
        <v>118</v>
      </c>
      <c r="C160" s="298" t="s">
        <v>155</v>
      </c>
      <c r="D160" s="299"/>
      <c r="E160" s="107">
        <v>16.66</v>
      </c>
      <c r="F160" s="108">
        <v>7217</v>
      </c>
      <c r="G160" s="109">
        <f t="shared" si="41"/>
        <v>120235.22</v>
      </c>
      <c r="H160" s="26"/>
      <c r="I160" s="110">
        <v>4</v>
      </c>
      <c r="J160" s="111">
        <v>3300</v>
      </c>
      <c r="K160" s="112">
        <f t="shared" si="42"/>
        <v>825</v>
      </c>
      <c r="L160" s="113">
        <v>4</v>
      </c>
      <c r="M160" s="111">
        <f>F160/V160*60</f>
        <v>2941.378919959242</v>
      </c>
      <c r="N160" s="112">
        <f>M160/L160</f>
        <v>735.3447299898105</v>
      </c>
      <c r="O160" s="114">
        <f>L160-I160</f>
        <v>0</v>
      </c>
      <c r="P160" s="115">
        <f>N160-K160</f>
        <v>-89.655270010189497</v>
      </c>
      <c r="Q160" s="116">
        <f>N160/K160</f>
        <v>0.8913269454421946</v>
      </c>
      <c r="R160" s="309"/>
      <c r="S160" s="47">
        <v>0.75555555555555554</v>
      </c>
      <c r="T160" s="48">
        <v>0.8577893518518519</v>
      </c>
      <c r="U160" s="117">
        <v>4.6333333333333115</v>
      </c>
      <c r="V160" s="118">
        <v>147.21666666666675</v>
      </c>
      <c r="W160" s="119"/>
      <c r="X160" s="123"/>
      <c r="Y160" s="300"/>
      <c r="Z160" s="301"/>
      <c r="AA160" s="124">
        <f>M160-J160</f>
        <v>-358.62108004075799</v>
      </c>
      <c r="AB160" s="116">
        <f>M160/J160</f>
        <v>0.8913269454421946</v>
      </c>
      <c r="AC160" s="314"/>
    </row>
    <row r="161" spans="1:29" ht="15.75" customHeight="1">
      <c r="A161" s="317"/>
      <c r="B161" s="106"/>
      <c r="C161" s="298"/>
      <c r="D161" s="299"/>
      <c r="E161" s="107"/>
      <c r="F161" s="108"/>
      <c r="G161" s="109"/>
      <c r="H161" s="26"/>
      <c r="I161" s="110"/>
      <c r="J161" s="111"/>
      <c r="K161" s="112"/>
      <c r="L161" s="113"/>
      <c r="M161" s="111"/>
      <c r="N161" s="112"/>
      <c r="O161" s="114"/>
      <c r="P161" s="115"/>
      <c r="Q161" s="116"/>
      <c r="R161" s="309"/>
      <c r="S161" s="47"/>
      <c r="T161" s="48"/>
      <c r="U161" s="117"/>
      <c r="V161" s="118"/>
      <c r="W161" s="119"/>
      <c r="X161" s="123"/>
      <c r="Y161" s="300"/>
      <c r="Z161" s="301"/>
      <c r="AA161" s="124"/>
      <c r="AB161" s="116"/>
      <c r="AC161" s="314"/>
    </row>
    <row r="162" spans="1:29" ht="15.75" customHeight="1">
      <c r="A162" s="317"/>
      <c r="B162" s="106"/>
      <c r="C162" s="298"/>
      <c r="D162" s="299"/>
      <c r="E162" s="107"/>
      <c r="F162" s="108"/>
      <c r="G162" s="109"/>
      <c r="H162" s="13"/>
      <c r="I162" s="110"/>
      <c r="J162" s="111"/>
      <c r="K162" s="112"/>
      <c r="L162" s="126"/>
      <c r="M162" s="111"/>
      <c r="N162" s="112"/>
      <c r="O162" s="114"/>
      <c r="P162" s="115"/>
      <c r="Q162" s="116"/>
      <c r="R162" s="309"/>
      <c r="S162" s="47"/>
      <c r="T162" s="48"/>
      <c r="U162" s="117"/>
      <c r="V162" s="118"/>
      <c r="W162" s="119"/>
      <c r="X162" s="123"/>
      <c r="Y162" s="300"/>
      <c r="Z162" s="301"/>
      <c r="AA162" s="124"/>
      <c r="AB162" s="116"/>
      <c r="AC162" s="314"/>
    </row>
    <row r="163" spans="1:29" ht="15.75" customHeight="1">
      <c r="A163" s="317"/>
      <c r="B163" s="106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123"/>
      <c r="Y163" s="300"/>
      <c r="Z163" s="301"/>
      <c r="AA163" s="124"/>
      <c r="AB163" s="116"/>
      <c r="AC163" s="314"/>
    </row>
    <row r="164" spans="1:29" ht="15.75" customHeight="1">
      <c r="A164" s="317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24"/>
      <c r="AB164" s="116"/>
      <c r="AC164" s="314"/>
    </row>
    <row r="165" spans="1:29" ht="15.75" customHeight="1">
      <c r="A165" s="317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24"/>
      <c r="AB165" s="116"/>
      <c r="AC165" s="314"/>
    </row>
    <row r="166" spans="1:29" ht="15.75" customHeight="1">
      <c r="A166" s="317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19"/>
      <c r="X166" s="123"/>
      <c r="Y166" s="300"/>
      <c r="Z166" s="301"/>
      <c r="AA166" s="124"/>
      <c r="AB166" s="116"/>
      <c r="AC166" s="314"/>
    </row>
    <row r="167" spans="1:29" ht="15.75" customHeight="1">
      <c r="A167" s="317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19"/>
      <c r="X167" s="123"/>
      <c r="Y167" s="300"/>
      <c r="Z167" s="301"/>
      <c r="AA167" s="124"/>
      <c r="AB167" s="116"/>
      <c r="AC167" s="314"/>
    </row>
    <row r="168" spans="1:29" ht="15.75" customHeight="1">
      <c r="A168" s="317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24"/>
      <c r="AB168" s="116"/>
      <c r="AC168" s="314"/>
    </row>
    <row r="169" spans="1:29" ht="15.75" customHeight="1">
      <c r="A169" s="317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24"/>
      <c r="AB169" s="116"/>
      <c r="AC169" s="314"/>
    </row>
    <row r="170" spans="1:29" ht="15.75" customHeight="1">
      <c r="A170" s="317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24"/>
      <c r="AB170" s="116"/>
      <c r="AC170" s="314"/>
    </row>
    <row r="171" spans="1:29" ht="15.75" customHeight="1">
      <c r="A171" s="317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34"/>
      <c r="X171" s="135"/>
      <c r="Y171" s="300"/>
      <c r="Z171" s="301"/>
      <c r="AA171" s="124"/>
      <c r="AB171" s="116"/>
      <c r="AC171" s="314"/>
    </row>
    <row r="172" spans="1:29" ht="15.75" customHeight="1">
      <c r="A172" s="317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24"/>
      <c r="AB172" s="116"/>
      <c r="AC172" s="314"/>
    </row>
    <row r="173" spans="1:29" ht="15.75" customHeight="1">
      <c r="A173" s="317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0"/>
      <c r="AB173" s="133"/>
      <c r="AC173" s="314"/>
    </row>
    <row r="174" spans="1:29" ht="15.75" customHeight="1" thickBot="1">
      <c r="A174" s="318"/>
      <c r="B174" s="144" t="s">
        <v>124</v>
      </c>
      <c r="C174" s="295"/>
      <c r="D174" s="295"/>
      <c r="E174" s="145"/>
      <c r="F174" s="105"/>
      <c r="G174" s="146"/>
      <c r="H174" s="75"/>
      <c r="I174" s="147">
        <f t="shared" ref="I174:J174" si="43">AVERAGE(I158:I173)</f>
        <v>3.6666666666666665</v>
      </c>
      <c r="J174" s="148">
        <f t="shared" si="43"/>
        <v>3300</v>
      </c>
      <c r="K174" s="149">
        <f t="shared" ref="K174" si="44">J174/I174</f>
        <v>900</v>
      </c>
      <c r="L174" s="147">
        <f t="shared" ref="L174:M174" si="45">AVERAGE(L158:L173)</f>
        <v>3.6666666666666665</v>
      </c>
      <c r="M174" s="148">
        <f t="shared" si="45"/>
        <v>2944.443802735499</v>
      </c>
      <c r="N174" s="149">
        <f>M174/L174</f>
        <v>803.03012801877253</v>
      </c>
      <c r="O174" s="150">
        <f>L174-I174</f>
        <v>0</v>
      </c>
      <c r="P174" s="151">
        <f>N174-K174</f>
        <v>-96.96987198122747</v>
      </c>
      <c r="Q174" s="152">
        <f>N174/K174</f>
        <v>0.89225569779863612</v>
      </c>
      <c r="R174" s="310"/>
      <c r="S174" s="153">
        <f>S158</f>
        <v>0.70833333333333337</v>
      </c>
      <c r="T174" s="154">
        <f>INDEX(T158:T173,COUNTA(T158:T173))</f>
        <v>0.8577893518518519</v>
      </c>
      <c r="U174" s="155"/>
      <c r="V174" s="181"/>
      <c r="W174" s="105"/>
      <c r="X174" s="75"/>
      <c r="Y174" s="296"/>
      <c r="Z174" s="297"/>
      <c r="AA174" s="183">
        <f>M174-J174</f>
        <v>-355.55619726450095</v>
      </c>
      <c r="AB174" s="152">
        <f>M174/J174</f>
        <v>0.89225569779863612</v>
      </c>
      <c r="AC174" s="315"/>
    </row>
    <row r="175" spans="1:29" ht="15.75" customHeight="1">
      <c r="A175" s="302" t="s">
        <v>156</v>
      </c>
      <c r="B175" s="120" t="s">
        <v>118</v>
      </c>
      <c r="C175" s="306" t="s">
        <v>157</v>
      </c>
      <c r="D175" s="307"/>
      <c r="E175" s="162">
        <v>14.03</v>
      </c>
      <c r="F175" s="103">
        <v>2920</v>
      </c>
      <c r="G175" s="163">
        <f t="shared" ref="G175:G178" si="46">E175*F175</f>
        <v>40967.599999999999</v>
      </c>
      <c r="H175" s="164">
        <v>2</v>
      </c>
      <c r="I175" s="165">
        <v>3</v>
      </c>
      <c r="J175" s="166">
        <v>3000</v>
      </c>
      <c r="K175" s="167">
        <f>J175/I175</f>
        <v>1000</v>
      </c>
      <c r="L175" s="168">
        <v>3</v>
      </c>
      <c r="M175" s="166">
        <f>F175/V175*60</f>
        <v>2680.265170831211</v>
      </c>
      <c r="N175" s="167">
        <f>M175/L175</f>
        <v>893.42172361040366</v>
      </c>
      <c r="O175" s="169">
        <f>L175-I175</f>
        <v>0</v>
      </c>
      <c r="P175" s="170">
        <f>N175-K175</f>
        <v>-106.57827638959634</v>
      </c>
      <c r="Q175" s="171">
        <f>N175/K175</f>
        <v>0.89342172361040362</v>
      </c>
      <c r="R175" s="308">
        <f>Q191</f>
        <v>0.88487145361568909</v>
      </c>
      <c r="S175" s="172">
        <v>0.70833333333333337</v>
      </c>
      <c r="T175" s="173">
        <v>0.75372685185185184</v>
      </c>
      <c r="U175" s="174"/>
      <c r="V175" s="175">
        <v>65.366666666666603</v>
      </c>
      <c r="W175" s="176"/>
      <c r="X175" s="177"/>
      <c r="Y175" s="311"/>
      <c r="Z175" s="312"/>
      <c r="AA175" s="121">
        <f>M175-J175</f>
        <v>-319.73482916878902</v>
      </c>
      <c r="AB175" s="171">
        <f>M175/J175</f>
        <v>0.89342172361040362</v>
      </c>
      <c r="AC175" s="313">
        <f>AB191</f>
        <v>0.88487145361568909</v>
      </c>
    </row>
    <row r="176" spans="1:29" ht="15.75" customHeight="1">
      <c r="A176" s="303"/>
      <c r="B176" s="106" t="s">
        <v>118</v>
      </c>
      <c r="C176" s="298" t="s">
        <v>158</v>
      </c>
      <c r="D176" s="299"/>
      <c r="E176" s="107">
        <v>18.18</v>
      </c>
      <c r="F176" s="108">
        <v>1764</v>
      </c>
      <c r="G176" s="109">
        <f t="shared" si="46"/>
        <v>32069.52</v>
      </c>
      <c r="H176" s="26"/>
      <c r="I176" s="110">
        <v>4</v>
      </c>
      <c r="J176" s="111">
        <v>3000</v>
      </c>
      <c r="K176" s="112">
        <f t="shared" si="42"/>
        <v>750</v>
      </c>
      <c r="L176" s="113">
        <v>4</v>
      </c>
      <c r="M176" s="111">
        <f>F176/V176*60</f>
        <v>2676.1061946902691</v>
      </c>
      <c r="N176" s="112">
        <f>M176/L176</f>
        <v>669.02654867256729</v>
      </c>
      <c r="O176" s="114">
        <f>L176-I176</f>
        <v>0</v>
      </c>
      <c r="P176" s="115">
        <f>N176-K176</f>
        <v>-80.973451327432713</v>
      </c>
      <c r="Q176" s="116">
        <f>N176/K176</f>
        <v>0.8920353982300897</v>
      </c>
      <c r="R176" s="309"/>
      <c r="S176" s="47">
        <v>0.76420138888888889</v>
      </c>
      <c r="T176" s="48">
        <v>0.79166666666666663</v>
      </c>
      <c r="U176" s="117">
        <v>15.083333333333346</v>
      </c>
      <c r="V176" s="118">
        <v>39.549999999999947</v>
      </c>
      <c r="W176" s="119"/>
      <c r="X176" s="123"/>
      <c r="Y176" s="300"/>
      <c r="Z176" s="301"/>
      <c r="AA176" s="124">
        <f>M176-J176</f>
        <v>-323.89380530973085</v>
      </c>
      <c r="AB176" s="116">
        <f>M176/J176</f>
        <v>0.8920353982300897</v>
      </c>
      <c r="AC176" s="314"/>
    </row>
    <row r="177" spans="1:29" ht="15.75" customHeight="1">
      <c r="A177" s="303"/>
      <c r="B177" s="106" t="s">
        <v>118</v>
      </c>
      <c r="C177" s="298" t="s">
        <v>159</v>
      </c>
      <c r="D177" s="299"/>
      <c r="E177" s="107">
        <v>14.28</v>
      </c>
      <c r="F177" s="108">
        <v>4323</v>
      </c>
      <c r="G177" s="109">
        <f t="shared" si="46"/>
        <v>61732.439999999995</v>
      </c>
      <c r="H177" s="26">
        <v>2</v>
      </c>
      <c r="I177" s="110">
        <v>3</v>
      </c>
      <c r="J177" s="111">
        <v>3600</v>
      </c>
      <c r="K177" s="112">
        <f t="shared" si="42"/>
        <v>1200</v>
      </c>
      <c r="L177" s="113">
        <v>3</v>
      </c>
      <c r="M177" s="111">
        <f>F177/V177*60</f>
        <v>3112.5600000000013</v>
      </c>
      <c r="N177" s="112">
        <f>M177/L177</f>
        <v>1037.5200000000004</v>
      </c>
      <c r="O177" s="114">
        <f>L177-I177</f>
        <v>0</v>
      </c>
      <c r="P177" s="115">
        <f>N177-K177</f>
        <v>-162.47999999999956</v>
      </c>
      <c r="Q177" s="116">
        <f>N177/K177</f>
        <v>0.86460000000000037</v>
      </c>
      <c r="R177" s="309"/>
      <c r="S177" s="47">
        <v>0.80208333333333337</v>
      </c>
      <c r="T177" s="48">
        <v>0.85995370370370372</v>
      </c>
      <c r="U177" s="117">
        <v>15.000000000000107</v>
      </c>
      <c r="V177" s="118">
        <v>83.3333333333333</v>
      </c>
      <c r="W177" s="119">
        <v>0.85995370370370372</v>
      </c>
      <c r="X177" s="123">
        <v>0.91249999999999998</v>
      </c>
      <c r="Y177" s="300"/>
      <c r="Z177" s="301"/>
      <c r="AA177" s="124">
        <f>M177-J177</f>
        <v>-487.43999999999869</v>
      </c>
      <c r="AB177" s="116">
        <f>M177/J177</f>
        <v>0.86460000000000037</v>
      </c>
      <c r="AC177" s="314"/>
    </row>
    <row r="178" spans="1:29" ht="15.75" customHeight="1">
      <c r="A178" s="303"/>
      <c r="B178" s="106" t="s">
        <v>118</v>
      </c>
      <c r="C178" s="298" t="s">
        <v>157</v>
      </c>
      <c r="D178" s="299"/>
      <c r="E178" s="107">
        <v>14.03</v>
      </c>
      <c r="F178" s="108">
        <v>4113</v>
      </c>
      <c r="G178" s="109">
        <f t="shared" si="46"/>
        <v>57705.39</v>
      </c>
      <c r="H178" s="26"/>
      <c r="I178" s="110">
        <v>3</v>
      </c>
      <c r="J178" s="111">
        <v>3000</v>
      </c>
      <c r="K178" s="112">
        <f t="shared" si="42"/>
        <v>1000</v>
      </c>
      <c r="L178" s="113">
        <v>3</v>
      </c>
      <c r="M178" s="111">
        <f>F178/V178*60</f>
        <v>2680.4489500362024</v>
      </c>
      <c r="N178" s="112">
        <f>M178/L178</f>
        <v>893.48298334540084</v>
      </c>
      <c r="O178" s="114">
        <f>L178-I178</f>
        <v>0</v>
      </c>
      <c r="P178" s="115">
        <f>N178-K178</f>
        <v>-106.51701665459916</v>
      </c>
      <c r="Q178" s="116">
        <f>N178/K178</f>
        <v>0.89348298334540088</v>
      </c>
      <c r="R178" s="309"/>
      <c r="S178" s="47">
        <v>0.91249999999999998</v>
      </c>
      <c r="T178" s="48">
        <v>0.97643518518518524</v>
      </c>
      <c r="U178" s="117">
        <v>75.666666666666615</v>
      </c>
      <c r="V178" s="118">
        <v>92.066666666666777</v>
      </c>
      <c r="W178" s="119"/>
      <c r="X178" s="123"/>
      <c r="Y178" s="300"/>
      <c r="Z178" s="301"/>
      <c r="AA178" s="124">
        <f>M178-J178</f>
        <v>-319.5510499637976</v>
      </c>
      <c r="AB178" s="116">
        <f>M178/J178</f>
        <v>0.89348298334540077</v>
      </c>
      <c r="AC178" s="314"/>
    </row>
    <row r="179" spans="1:29" ht="15.75" customHeight="1">
      <c r="A179" s="304"/>
      <c r="B179" s="106"/>
      <c r="C179" s="298"/>
      <c r="D179" s="299"/>
      <c r="E179" s="107"/>
      <c r="F179" s="108"/>
      <c r="G179" s="109"/>
      <c r="H179" s="13"/>
      <c r="I179" s="110"/>
      <c r="J179" s="111"/>
      <c r="K179" s="112"/>
      <c r="L179" s="126"/>
      <c r="M179" s="111"/>
      <c r="N179" s="112"/>
      <c r="O179" s="114"/>
      <c r="P179" s="115"/>
      <c r="Q179" s="116"/>
      <c r="R179" s="309"/>
      <c r="S179" s="47"/>
      <c r="T179" s="48"/>
      <c r="U179" s="117"/>
      <c r="V179" s="118"/>
      <c r="W179" s="119"/>
      <c r="X179" s="123"/>
      <c r="Y179" s="300"/>
      <c r="Z179" s="301"/>
      <c r="AA179" s="124"/>
      <c r="AB179" s="116"/>
      <c r="AC179" s="314"/>
    </row>
    <row r="180" spans="1:29" ht="15.75" customHeight="1">
      <c r="A180" s="304"/>
      <c r="B180" s="106"/>
      <c r="C180" s="298"/>
      <c r="D180" s="299"/>
      <c r="E180" s="107"/>
      <c r="F180" s="108"/>
      <c r="G180" s="129"/>
      <c r="H180" s="130"/>
      <c r="I180" s="110"/>
      <c r="J180" s="111"/>
      <c r="K180" s="112"/>
      <c r="L180" s="113"/>
      <c r="M180" s="111"/>
      <c r="N180" s="112"/>
      <c r="O180" s="114"/>
      <c r="P180" s="115"/>
      <c r="Q180" s="116"/>
      <c r="R180" s="309"/>
      <c r="S180" s="47"/>
      <c r="T180" s="48"/>
      <c r="U180" s="117"/>
      <c r="V180" s="118"/>
      <c r="W180" s="119"/>
      <c r="X180" s="123"/>
      <c r="Y180" s="300"/>
      <c r="Z180" s="301"/>
      <c r="AA180" s="124"/>
      <c r="AB180" s="116"/>
      <c r="AC180" s="314"/>
    </row>
    <row r="181" spans="1:29" ht="15.75" customHeight="1">
      <c r="A181" s="304"/>
      <c r="B181" s="106"/>
      <c r="C181" s="298"/>
      <c r="D181" s="299"/>
      <c r="E181" s="107"/>
      <c r="F181" s="108"/>
      <c r="G181" s="129"/>
      <c r="H181" s="68"/>
      <c r="I181" s="110"/>
      <c r="J181" s="111"/>
      <c r="K181" s="112"/>
      <c r="L181" s="126"/>
      <c r="M181" s="111"/>
      <c r="N181" s="112"/>
      <c r="O181" s="131"/>
      <c r="P181" s="132"/>
      <c r="Q181" s="133"/>
      <c r="R181" s="309"/>
      <c r="S181" s="47"/>
      <c r="T181" s="48"/>
      <c r="U181" s="117"/>
      <c r="V181" s="118"/>
      <c r="W181" s="119"/>
      <c r="X181" s="123"/>
      <c r="Y181" s="300"/>
      <c r="Z181" s="301"/>
      <c r="AA181" s="124"/>
      <c r="AB181" s="116"/>
      <c r="AC181" s="314"/>
    </row>
    <row r="182" spans="1:29" ht="15.75" customHeight="1">
      <c r="A182" s="304"/>
      <c r="B182" s="106"/>
      <c r="C182" s="298"/>
      <c r="D182" s="299"/>
      <c r="E182" s="107"/>
      <c r="F182" s="108"/>
      <c r="G182" s="129"/>
      <c r="H182" s="68"/>
      <c r="I182" s="110"/>
      <c r="J182" s="111"/>
      <c r="K182" s="112"/>
      <c r="L182" s="126"/>
      <c r="M182" s="111"/>
      <c r="N182" s="112"/>
      <c r="O182" s="131"/>
      <c r="P182" s="132"/>
      <c r="Q182" s="133"/>
      <c r="R182" s="309"/>
      <c r="S182" s="47"/>
      <c r="T182" s="48"/>
      <c r="U182" s="117"/>
      <c r="V182" s="118"/>
      <c r="W182" s="119"/>
      <c r="X182" s="123"/>
      <c r="Y182" s="300"/>
      <c r="Z182" s="301"/>
      <c r="AA182" s="124"/>
      <c r="AB182" s="116"/>
      <c r="AC182" s="314"/>
    </row>
    <row r="183" spans="1:29" ht="15.75" customHeight="1">
      <c r="A183" s="304"/>
      <c r="B183" s="106"/>
      <c r="C183" s="298"/>
      <c r="D183" s="299"/>
      <c r="E183" s="107"/>
      <c r="F183" s="108"/>
      <c r="G183" s="129"/>
      <c r="H183" s="68"/>
      <c r="I183" s="110"/>
      <c r="J183" s="111"/>
      <c r="K183" s="112"/>
      <c r="L183" s="126"/>
      <c r="M183" s="111"/>
      <c r="N183" s="112"/>
      <c r="O183" s="131"/>
      <c r="P183" s="132"/>
      <c r="Q183" s="133"/>
      <c r="R183" s="309"/>
      <c r="S183" s="47"/>
      <c r="T183" s="48"/>
      <c r="U183" s="117"/>
      <c r="V183" s="118"/>
      <c r="W183" s="119"/>
      <c r="X183" s="123"/>
      <c r="Y183" s="300"/>
      <c r="Z183" s="301"/>
      <c r="AA183" s="124"/>
      <c r="AB183" s="116"/>
      <c r="AC183" s="314"/>
    </row>
    <row r="184" spans="1:29" ht="15.75" customHeight="1">
      <c r="A184" s="304"/>
      <c r="B184" s="106"/>
      <c r="C184" s="298"/>
      <c r="D184" s="299"/>
      <c r="E184" s="107"/>
      <c r="F184" s="108"/>
      <c r="G184" s="129"/>
      <c r="H184" s="68"/>
      <c r="I184" s="110"/>
      <c r="J184" s="111"/>
      <c r="K184" s="112"/>
      <c r="L184" s="126"/>
      <c r="M184" s="111"/>
      <c r="N184" s="112"/>
      <c r="O184" s="131"/>
      <c r="P184" s="132"/>
      <c r="Q184" s="133"/>
      <c r="R184" s="309"/>
      <c r="S184" s="47"/>
      <c r="T184" s="48"/>
      <c r="U184" s="117"/>
      <c r="V184" s="118"/>
      <c r="W184" s="119"/>
      <c r="X184" s="123"/>
      <c r="Y184" s="300"/>
      <c r="Z184" s="301"/>
      <c r="AA184" s="124"/>
      <c r="AB184" s="116"/>
      <c r="AC184" s="314"/>
    </row>
    <row r="185" spans="1:29" ht="15.75" customHeight="1">
      <c r="A185" s="304"/>
      <c r="B185" s="106"/>
      <c r="C185" s="298"/>
      <c r="D185" s="299"/>
      <c r="E185" s="107"/>
      <c r="F185" s="108"/>
      <c r="G185" s="129"/>
      <c r="H185" s="68"/>
      <c r="I185" s="110"/>
      <c r="J185" s="111"/>
      <c r="K185" s="112"/>
      <c r="L185" s="126"/>
      <c r="M185" s="111"/>
      <c r="N185" s="112"/>
      <c r="O185" s="131"/>
      <c r="P185" s="132"/>
      <c r="Q185" s="133"/>
      <c r="R185" s="309"/>
      <c r="S185" s="47"/>
      <c r="T185" s="48"/>
      <c r="U185" s="117"/>
      <c r="V185" s="118"/>
      <c r="W185" s="134"/>
      <c r="X185" s="135"/>
      <c r="Y185" s="300"/>
      <c r="Z185" s="301"/>
      <c r="AA185" s="124"/>
      <c r="AB185" s="116"/>
      <c r="AC185" s="314"/>
    </row>
    <row r="186" spans="1:29" ht="15.75" customHeight="1">
      <c r="A186" s="304"/>
      <c r="B186" s="106"/>
      <c r="C186" s="298"/>
      <c r="D186" s="299"/>
      <c r="E186" s="107"/>
      <c r="F186" s="108"/>
      <c r="G186" s="129"/>
      <c r="H186" s="68"/>
      <c r="I186" s="110"/>
      <c r="J186" s="111"/>
      <c r="K186" s="112"/>
      <c r="L186" s="126"/>
      <c r="M186" s="111"/>
      <c r="N186" s="112"/>
      <c r="O186" s="131"/>
      <c r="P186" s="132"/>
      <c r="Q186" s="133"/>
      <c r="R186" s="309"/>
      <c r="S186" s="47"/>
      <c r="T186" s="48"/>
      <c r="U186" s="117"/>
      <c r="V186" s="118"/>
      <c r="W186" s="134"/>
      <c r="X186" s="135"/>
      <c r="Y186" s="300"/>
      <c r="Z186" s="301"/>
      <c r="AA186" s="124"/>
      <c r="AB186" s="116"/>
      <c r="AC186" s="314"/>
    </row>
    <row r="187" spans="1:29" ht="15.75" customHeight="1">
      <c r="A187" s="304"/>
      <c r="B187" s="106"/>
      <c r="C187" s="298"/>
      <c r="D187" s="299"/>
      <c r="E187" s="107"/>
      <c r="F187" s="108"/>
      <c r="G187" s="129"/>
      <c r="H187" s="68"/>
      <c r="I187" s="110"/>
      <c r="J187" s="111"/>
      <c r="K187" s="112"/>
      <c r="L187" s="126"/>
      <c r="M187" s="111"/>
      <c r="N187" s="112"/>
      <c r="O187" s="131"/>
      <c r="P187" s="132"/>
      <c r="Q187" s="133"/>
      <c r="R187" s="309"/>
      <c r="S187" s="47"/>
      <c r="T187" s="48"/>
      <c r="U187" s="117"/>
      <c r="V187" s="118"/>
      <c r="W187" s="134"/>
      <c r="X187" s="135"/>
      <c r="Y187" s="300"/>
      <c r="Z187" s="301"/>
      <c r="AA187" s="124"/>
      <c r="AB187" s="116"/>
      <c r="AC187" s="314"/>
    </row>
    <row r="188" spans="1:29" ht="15.75" customHeight="1">
      <c r="A188" s="304"/>
      <c r="B188" s="106"/>
      <c r="C188" s="298"/>
      <c r="D188" s="299"/>
      <c r="E188" s="107"/>
      <c r="F188" s="108"/>
      <c r="G188" s="129"/>
      <c r="H188" s="68"/>
      <c r="I188" s="110"/>
      <c r="J188" s="111"/>
      <c r="K188" s="112"/>
      <c r="L188" s="126"/>
      <c r="M188" s="111"/>
      <c r="N188" s="112"/>
      <c r="O188" s="131"/>
      <c r="P188" s="132"/>
      <c r="Q188" s="133"/>
      <c r="R188" s="309"/>
      <c r="S188" s="47"/>
      <c r="T188" s="48"/>
      <c r="U188" s="117"/>
      <c r="V188" s="118"/>
      <c r="W188" s="134"/>
      <c r="X188" s="135"/>
      <c r="Y188" s="300"/>
      <c r="Z188" s="301"/>
      <c r="AA188" s="124"/>
      <c r="AB188" s="116"/>
      <c r="AC188" s="314"/>
    </row>
    <row r="189" spans="1:29" ht="15.75" customHeight="1">
      <c r="A189" s="304"/>
      <c r="B189" s="106"/>
      <c r="C189" s="298"/>
      <c r="D189" s="299"/>
      <c r="E189" s="107"/>
      <c r="F189" s="108"/>
      <c r="G189" s="129"/>
      <c r="H189" s="68"/>
      <c r="I189" s="110"/>
      <c r="J189" s="111"/>
      <c r="K189" s="112"/>
      <c r="L189" s="126"/>
      <c r="M189" s="111"/>
      <c r="N189" s="112"/>
      <c r="O189" s="131"/>
      <c r="P189" s="132"/>
      <c r="Q189" s="133"/>
      <c r="R189" s="309"/>
      <c r="S189" s="47"/>
      <c r="T189" s="48"/>
      <c r="U189" s="117"/>
      <c r="V189" s="118"/>
      <c r="W189" s="134"/>
      <c r="X189" s="135"/>
      <c r="Y189" s="300"/>
      <c r="Z189" s="301"/>
      <c r="AA189" s="124"/>
      <c r="AB189" s="116"/>
      <c r="AC189" s="314"/>
    </row>
    <row r="190" spans="1:29" ht="15.75" customHeight="1">
      <c r="A190" s="304"/>
      <c r="B190" s="106"/>
      <c r="C190" s="298"/>
      <c r="D190" s="299"/>
      <c r="E190" s="185"/>
      <c r="F190" s="108"/>
      <c r="G190" s="139"/>
      <c r="H190" s="68"/>
      <c r="I190" s="110"/>
      <c r="J190" s="111"/>
      <c r="K190" s="112"/>
      <c r="L190" s="126"/>
      <c r="M190" s="111"/>
      <c r="N190" s="112"/>
      <c r="O190" s="131"/>
      <c r="P190" s="132"/>
      <c r="Q190" s="133"/>
      <c r="R190" s="309"/>
      <c r="S190" s="127"/>
      <c r="T190" s="128"/>
      <c r="U190" s="140"/>
      <c r="V190" s="141"/>
      <c r="W190" s="134"/>
      <c r="X190" s="135"/>
      <c r="Y190" s="300"/>
      <c r="Z190" s="301"/>
      <c r="AA190" s="180"/>
      <c r="AB190" s="133"/>
      <c r="AC190" s="314"/>
    </row>
    <row r="191" spans="1:29" ht="15.75" customHeight="1" thickBot="1">
      <c r="A191" s="305"/>
      <c r="B191" s="144" t="s">
        <v>124</v>
      </c>
      <c r="C191" s="295"/>
      <c r="D191" s="295"/>
      <c r="E191" s="145"/>
      <c r="F191" s="105"/>
      <c r="G191" s="146"/>
      <c r="H191" s="75"/>
      <c r="I191" s="147">
        <f t="shared" ref="I191:J191" si="47">AVERAGE(I175:I190)</f>
        <v>3.25</v>
      </c>
      <c r="J191" s="148">
        <f t="shared" si="47"/>
        <v>3150</v>
      </c>
      <c r="K191" s="149">
        <f t="shared" ref="K191" si="48">J191/I191</f>
        <v>969.23076923076928</v>
      </c>
      <c r="L191" s="147">
        <f t="shared" ref="L191:M191" si="49">AVERAGE(L175:L190)</f>
        <v>3.25</v>
      </c>
      <c r="M191" s="148">
        <f t="shared" si="49"/>
        <v>2787.3450788894206</v>
      </c>
      <c r="N191" s="149">
        <f t="shared" ref="N191:N196" si="50">M191/L191</f>
        <v>857.64463965828327</v>
      </c>
      <c r="O191" s="150">
        <f t="shared" ref="O191:O196" si="51">L191-I191</f>
        <v>0</v>
      </c>
      <c r="P191" s="151">
        <f t="shared" ref="P191:P196" si="52">N191-K191</f>
        <v>-111.58612957248602</v>
      </c>
      <c r="Q191" s="152">
        <f t="shared" ref="Q191:Q196" si="53">N191/K191</f>
        <v>0.88487145361568909</v>
      </c>
      <c r="R191" s="310"/>
      <c r="S191" s="153">
        <f>S175</f>
        <v>0.70833333333333337</v>
      </c>
      <c r="T191" s="154">
        <f>INDEX(T175:T190,COUNTA(T175:T190))</f>
        <v>0.97643518518518524</v>
      </c>
      <c r="U191" s="155"/>
      <c r="V191" s="181"/>
      <c r="W191" s="105"/>
      <c r="X191" s="75"/>
      <c r="Y191" s="296"/>
      <c r="Z191" s="297"/>
      <c r="AA191" s="183">
        <f t="shared" ref="AA191:AA196" si="54">M191-J191</f>
        <v>-362.65492111057938</v>
      </c>
      <c r="AB191" s="152">
        <f t="shared" ref="AB191:AB196" si="55">M191/J191</f>
        <v>0.88487145361568909</v>
      </c>
      <c r="AC191" s="315"/>
    </row>
    <row r="192" spans="1:29" ht="15.75" customHeight="1">
      <c r="A192" s="316" t="s">
        <v>160</v>
      </c>
      <c r="B192" s="120" t="s">
        <v>118</v>
      </c>
      <c r="C192" s="306" t="s">
        <v>161</v>
      </c>
      <c r="D192" s="307"/>
      <c r="E192" s="162">
        <v>18.18</v>
      </c>
      <c r="F192" s="103">
        <v>1355</v>
      </c>
      <c r="G192" s="163">
        <f t="shared" ref="G192:G196" si="56">E192*F192</f>
        <v>24633.899999999998</v>
      </c>
      <c r="H192" s="164"/>
      <c r="I192" s="165">
        <v>3</v>
      </c>
      <c r="J192" s="166">
        <v>3600</v>
      </c>
      <c r="K192" s="167">
        <f>J192/I192</f>
        <v>1200</v>
      </c>
      <c r="L192" s="168">
        <v>3</v>
      </c>
      <c r="M192" s="166">
        <f>F192/V192*60</f>
        <v>3112.9546904914</v>
      </c>
      <c r="N192" s="167">
        <f t="shared" si="50"/>
        <v>1037.6515634971333</v>
      </c>
      <c r="O192" s="169">
        <f t="shared" si="51"/>
        <v>0</v>
      </c>
      <c r="P192" s="170">
        <f t="shared" si="52"/>
        <v>-162.34843650286666</v>
      </c>
      <c r="Q192" s="171">
        <f t="shared" si="53"/>
        <v>0.8647096362476111</v>
      </c>
      <c r="R192" s="308">
        <f>Q208</f>
        <v>0.87222448625290472</v>
      </c>
      <c r="S192" s="172">
        <v>0.70833333333333337</v>
      </c>
      <c r="T192" s="173">
        <v>0.72646990740740736</v>
      </c>
      <c r="U192" s="174"/>
      <c r="V192" s="175">
        <v>26.116666666666539</v>
      </c>
      <c r="W192" s="173"/>
      <c r="X192" s="184"/>
      <c r="Y192" s="311"/>
      <c r="Z192" s="312"/>
      <c r="AA192" s="186">
        <f t="shared" si="54"/>
        <v>-487.04530950859998</v>
      </c>
      <c r="AB192" s="171">
        <f t="shared" si="55"/>
        <v>0.8647096362476111</v>
      </c>
      <c r="AC192" s="313">
        <f>AB208</f>
        <v>0.87222448625290461</v>
      </c>
    </row>
    <row r="193" spans="1:29" ht="15.75" customHeight="1">
      <c r="A193" s="317"/>
      <c r="B193" s="106" t="s">
        <v>118</v>
      </c>
      <c r="C193" s="298" t="s">
        <v>162</v>
      </c>
      <c r="D193" s="299"/>
      <c r="E193" s="107">
        <v>24.82</v>
      </c>
      <c r="F193" s="108">
        <v>2490</v>
      </c>
      <c r="G193" s="109">
        <f t="shared" si="56"/>
        <v>61801.8</v>
      </c>
      <c r="H193" s="26"/>
      <c r="I193" s="110">
        <v>4</v>
      </c>
      <c r="J193" s="111">
        <v>3300</v>
      </c>
      <c r="K193" s="112">
        <f t="shared" si="42"/>
        <v>825</v>
      </c>
      <c r="L193" s="113">
        <v>4</v>
      </c>
      <c r="M193" s="111">
        <f>F193/V193*60</f>
        <v>2919.869706840394</v>
      </c>
      <c r="N193" s="112">
        <f t="shared" si="50"/>
        <v>729.96742671009849</v>
      </c>
      <c r="O193" s="114">
        <f t="shared" si="51"/>
        <v>0</v>
      </c>
      <c r="P193" s="115">
        <f t="shared" si="52"/>
        <v>-95.032573289901507</v>
      </c>
      <c r="Q193" s="116">
        <f t="shared" si="53"/>
        <v>0.88480900207284663</v>
      </c>
      <c r="R193" s="309"/>
      <c r="S193" s="47">
        <v>0.7368055555555556</v>
      </c>
      <c r="T193" s="48">
        <v>0.77233796296296298</v>
      </c>
      <c r="U193" s="117">
        <v>14.883333333333475</v>
      </c>
      <c r="V193" s="118">
        <v>51.166666666666615</v>
      </c>
      <c r="W193" s="119"/>
      <c r="X193" s="13"/>
      <c r="Y193" s="300"/>
      <c r="Z193" s="301"/>
      <c r="AA193" s="187">
        <f t="shared" si="54"/>
        <v>-380.13029315960603</v>
      </c>
      <c r="AB193" s="116">
        <f t="shared" si="55"/>
        <v>0.88480900207284663</v>
      </c>
      <c r="AC193" s="314"/>
    </row>
    <row r="194" spans="1:29" ht="15.75" customHeight="1">
      <c r="A194" s="317"/>
      <c r="B194" s="106" t="s">
        <v>118</v>
      </c>
      <c r="C194" s="298" t="s">
        <v>163</v>
      </c>
      <c r="D194" s="299"/>
      <c r="E194" s="107">
        <v>25.03</v>
      </c>
      <c r="F194" s="108">
        <v>1992</v>
      </c>
      <c r="G194" s="109">
        <f t="shared" si="56"/>
        <v>49859.76</v>
      </c>
      <c r="H194" s="26"/>
      <c r="I194" s="110">
        <v>4</v>
      </c>
      <c r="J194" s="111">
        <v>3300</v>
      </c>
      <c r="K194" s="112">
        <f t="shared" si="42"/>
        <v>825</v>
      </c>
      <c r="L194" s="113">
        <v>4</v>
      </c>
      <c r="M194" s="111">
        <f>F194/V194*60</f>
        <v>2917.4938974776269</v>
      </c>
      <c r="N194" s="112">
        <f t="shared" si="50"/>
        <v>729.37347436940672</v>
      </c>
      <c r="O194" s="114">
        <f t="shared" si="51"/>
        <v>0</v>
      </c>
      <c r="P194" s="115">
        <f t="shared" si="52"/>
        <v>-95.626525630593278</v>
      </c>
      <c r="Q194" s="116">
        <f t="shared" si="53"/>
        <v>0.88408905984170516</v>
      </c>
      <c r="R194" s="309"/>
      <c r="S194" s="47">
        <v>0.78266203703703707</v>
      </c>
      <c r="T194" s="48">
        <v>0.81111111111111112</v>
      </c>
      <c r="U194" s="117">
        <v>14.866666666666699</v>
      </c>
      <c r="V194" s="118">
        <v>40.966666666666626</v>
      </c>
      <c r="W194" s="119"/>
      <c r="X194" s="13"/>
      <c r="Y194" s="300"/>
      <c r="Z194" s="301"/>
      <c r="AA194" s="187">
        <f t="shared" si="54"/>
        <v>-382.50610252237311</v>
      </c>
      <c r="AB194" s="116">
        <f t="shared" si="55"/>
        <v>0.88408905984170516</v>
      </c>
      <c r="AC194" s="314"/>
    </row>
    <row r="195" spans="1:29" ht="15.75" customHeight="1">
      <c r="A195" s="317"/>
      <c r="B195" s="106" t="s">
        <v>118</v>
      </c>
      <c r="C195" s="298" t="s">
        <v>164</v>
      </c>
      <c r="D195" s="299"/>
      <c r="E195" s="107">
        <v>18.18</v>
      </c>
      <c r="F195" s="108">
        <v>3386</v>
      </c>
      <c r="G195" s="109">
        <f t="shared" si="56"/>
        <v>61557.479999999996</v>
      </c>
      <c r="H195" s="26"/>
      <c r="I195" s="110">
        <v>3</v>
      </c>
      <c r="J195" s="111">
        <v>3600</v>
      </c>
      <c r="K195" s="112">
        <f t="shared" si="42"/>
        <v>1200</v>
      </c>
      <c r="L195" s="113">
        <v>3</v>
      </c>
      <c r="M195" s="111">
        <f>F195/V195*60</f>
        <v>3113.563218390806</v>
      </c>
      <c r="N195" s="112">
        <f t="shared" si="50"/>
        <v>1037.8544061302687</v>
      </c>
      <c r="O195" s="114">
        <f t="shared" si="51"/>
        <v>0</v>
      </c>
      <c r="P195" s="115">
        <f t="shared" si="52"/>
        <v>-162.14559386973133</v>
      </c>
      <c r="Q195" s="116">
        <f t="shared" si="53"/>
        <v>0.86487867177522393</v>
      </c>
      <c r="R195" s="309"/>
      <c r="S195" s="47">
        <v>0.82152777777777775</v>
      </c>
      <c r="T195" s="48">
        <v>0.86684027777777772</v>
      </c>
      <c r="U195" s="117">
        <v>14.999999999999947</v>
      </c>
      <c r="V195" s="118">
        <v>65.249999999999972</v>
      </c>
      <c r="W195" s="119">
        <v>0.86684027777777772</v>
      </c>
      <c r="X195" s="123">
        <v>0.91962962962962957</v>
      </c>
      <c r="Y195" s="300"/>
      <c r="Z195" s="301"/>
      <c r="AA195" s="187">
        <f t="shared" si="54"/>
        <v>-486.43678160919399</v>
      </c>
      <c r="AB195" s="116">
        <f t="shared" si="55"/>
        <v>0.86487867177522393</v>
      </c>
      <c r="AC195" s="314"/>
    </row>
    <row r="196" spans="1:29" ht="15.75" customHeight="1">
      <c r="A196" s="317"/>
      <c r="B196" s="106" t="s">
        <v>118</v>
      </c>
      <c r="C196" s="298" t="s">
        <v>159</v>
      </c>
      <c r="D196" s="299"/>
      <c r="E196" s="107">
        <v>14.28</v>
      </c>
      <c r="F196" s="108">
        <v>4396</v>
      </c>
      <c r="G196" s="109">
        <f t="shared" si="56"/>
        <v>62774.879999999997</v>
      </c>
      <c r="H196" s="13"/>
      <c r="I196" s="110">
        <v>3</v>
      </c>
      <c r="J196" s="111">
        <v>3600</v>
      </c>
      <c r="K196" s="112">
        <f t="shared" si="42"/>
        <v>1200</v>
      </c>
      <c r="L196" s="126">
        <v>3</v>
      </c>
      <c r="M196" s="111">
        <f>F196/V196*60</f>
        <v>3112.8245476003135</v>
      </c>
      <c r="N196" s="112">
        <f t="shared" si="50"/>
        <v>1037.6081825334379</v>
      </c>
      <c r="O196" s="114">
        <f t="shared" si="51"/>
        <v>0</v>
      </c>
      <c r="P196" s="115">
        <f t="shared" si="52"/>
        <v>-162.39181746656209</v>
      </c>
      <c r="Q196" s="116">
        <f t="shared" si="53"/>
        <v>0.8646734854445316</v>
      </c>
      <c r="R196" s="309"/>
      <c r="S196" s="47">
        <v>0.91962962962962957</v>
      </c>
      <c r="T196" s="48">
        <v>0.97847222222222219</v>
      </c>
      <c r="U196" s="117">
        <v>76.016666666666666</v>
      </c>
      <c r="V196" s="118">
        <v>84.733333333333363</v>
      </c>
      <c r="W196" s="119"/>
      <c r="X196" s="123"/>
      <c r="Y196" s="300"/>
      <c r="Z196" s="301"/>
      <c r="AA196" s="187">
        <f t="shared" si="54"/>
        <v>-487.17545239968649</v>
      </c>
      <c r="AB196" s="116">
        <f t="shared" si="55"/>
        <v>0.86467348544453149</v>
      </c>
      <c r="AC196" s="314"/>
    </row>
    <row r="197" spans="1:29" ht="15.75" customHeight="1">
      <c r="A197" s="317"/>
      <c r="B197" s="106"/>
      <c r="C197" s="298"/>
      <c r="D197" s="299"/>
      <c r="E197" s="107"/>
      <c r="F197" s="108"/>
      <c r="G197" s="129"/>
      <c r="H197" s="130"/>
      <c r="I197" s="110"/>
      <c r="J197" s="111"/>
      <c r="K197" s="112"/>
      <c r="L197" s="113"/>
      <c r="M197" s="111"/>
      <c r="N197" s="112"/>
      <c r="O197" s="114"/>
      <c r="P197" s="115"/>
      <c r="Q197" s="116"/>
      <c r="R197" s="309"/>
      <c r="S197" s="47"/>
      <c r="T197" s="48"/>
      <c r="U197" s="117"/>
      <c r="V197" s="118"/>
      <c r="W197" s="119"/>
      <c r="X197" s="50"/>
      <c r="Y197" s="300"/>
      <c r="Z197" s="301"/>
      <c r="AA197" s="187"/>
      <c r="AB197" s="116"/>
      <c r="AC197" s="314"/>
    </row>
    <row r="198" spans="1:29" ht="15.75" customHeight="1">
      <c r="A198" s="317"/>
      <c r="B198" s="106"/>
      <c r="C198" s="298"/>
      <c r="D198" s="299"/>
      <c r="E198" s="107"/>
      <c r="F198" s="108"/>
      <c r="G198" s="129"/>
      <c r="H198" s="68"/>
      <c r="I198" s="110"/>
      <c r="J198" s="111"/>
      <c r="K198" s="112"/>
      <c r="L198" s="126"/>
      <c r="M198" s="111"/>
      <c r="N198" s="112"/>
      <c r="O198" s="131"/>
      <c r="P198" s="132"/>
      <c r="Q198" s="133"/>
      <c r="R198" s="309"/>
      <c r="S198" s="47"/>
      <c r="T198" s="48"/>
      <c r="U198" s="117"/>
      <c r="V198" s="118"/>
      <c r="W198" s="119"/>
      <c r="X198" s="123"/>
      <c r="Y198" s="300"/>
      <c r="Z198" s="301"/>
      <c r="AA198" s="187"/>
      <c r="AB198" s="116"/>
      <c r="AC198" s="314"/>
    </row>
    <row r="199" spans="1:29" ht="15.75" customHeight="1">
      <c r="A199" s="317"/>
      <c r="B199" s="106"/>
      <c r="C199" s="298"/>
      <c r="D199" s="299"/>
      <c r="E199" s="107"/>
      <c r="F199" s="108"/>
      <c r="G199" s="129"/>
      <c r="H199" s="68"/>
      <c r="I199" s="110"/>
      <c r="J199" s="111"/>
      <c r="K199" s="112"/>
      <c r="L199" s="126"/>
      <c r="M199" s="111"/>
      <c r="N199" s="112"/>
      <c r="O199" s="131"/>
      <c r="P199" s="132"/>
      <c r="Q199" s="133"/>
      <c r="R199" s="309"/>
      <c r="S199" s="47"/>
      <c r="T199" s="48"/>
      <c r="U199" s="117"/>
      <c r="V199" s="118"/>
      <c r="W199" s="119"/>
      <c r="X199" s="123"/>
      <c r="Y199" s="300"/>
      <c r="Z199" s="301"/>
      <c r="AA199" s="187"/>
      <c r="AB199" s="116"/>
      <c r="AC199" s="314"/>
    </row>
    <row r="200" spans="1:29" ht="15.75" customHeight="1">
      <c r="A200" s="317"/>
      <c r="B200" s="106"/>
      <c r="C200" s="298"/>
      <c r="D200" s="299"/>
      <c r="E200" s="107"/>
      <c r="F200" s="108"/>
      <c r="G200" s="129"/>
      <c r="H200" s="68"/>
      <c r="I200" s="110"/>
      <c r="J200" s="111"/>
      <c r="K200" s="112"/>
      <c r="L200" s="126"/>
      <c r="M200" s="111"/>
      <c r="N200" s="112"/>
      <c r="O200" s="131"/>
      <c r="P200" s="132"/>
      <c r="Q200" s="133"/>
      <c r="R200" s="309"/>
      <c r="S200" s="47"/>
      <c r="T200" s="48"/>
      <c r="U200" s="117"/>
      <c r="V200" s="118"/>
      <c r="W200" s="134"/>
      <c r="X200" s="135"/>
      <c r="Y200" s="300"/>
      <c r="Z200" s="301"/>
      <c r="AA200" s="187"/>
      <c r="AB200" s="116"/>
      <c r="AC200" s="314"/>
    </row>
    <row r="201" spans="1:29" ht="15.75" customHeight="1">
      <c r="A201" s="317"/>
      <c r="B201" s="106"/>
      <c r="C201" s="298"/>
      <c r="D201" s="299"/>
      <c r="E201" s="107"/>
      <c r="F201" s="108"/>
      <c r="G201" s="129"/>
      <c r="H201" s="68"/>
      <c r="I201" s="110"/>
      <c r="J201" s="111"/>
      <c r="K201" s="112"/>
      <c r="L201" s="126"/>
      <c r="M201" s="111"/>
      <c r="N201" s="112"/>
      <c r="O201" s="131"/>
      <c r="P201" s="132"/>
      <c r="Q201" s="133"/>
      <c r="R201" s="309"/>
      <c r="S201" s="47"/>
      <c r="T201" s="48"/>
      <c r="U201" s="117"/>
      <c r="V201" s="118"/>
      <c r="W201" s="134"/>
      <c r="X201" s="135"/>
      <c r="Y201" s="300"/>
      <c r="Z201" s="301"/>
      <c r="AA201" s="187"/>
      <c r="AB201" s="116"/>
      <c r="AC201" s="314"/>
    </row>
    <row r="202" spans="1:29" ht="15.75" customHeight="1">
      <c r="A202" s="317"/>
      <c r="B202" s="106"/>
      <c r="C202" s="298"/>
      <c r="D202" s="299"/>
      <c r="E202" s="107"/>
      <c r="F202" s="108"/>
      <c r="G202" s="129"/>
      <c r="H202" s="68"/>
      <c r="I202" s="110"/>
      <c r="J202" s="111"/>
      <c r="K202" s="112"/>
      <c r="L202" s="126"/>
      <c r="M202" s="111"/>
      <c r="N202" s="112"/>
      <c r="O202" s="131"/>
      <c r="P202" s="132"/>
      <c r="Q202" s="133"/>
      <c r="R202" s="309"/>
      <c r="S202" s="47"/>
      <c r="T202" s="48"/>
      <c r="U202" s="117"/>
      <c r="V202" s="118"/>
      <c r="W202" s="134"/>
      <c r="X202" s="135"/>
      <c r="Y202" s="300"/>
      <c r="Z202" s="301"/>
      <c r="AA202" s="187"/>
      <c r="AB202" s="116"/>
      <c r="AC202" s="314"/>
    </row>
    <row r="203" spans="1:29" ht="15.75" customHeight="1">
      <c r="A203" s="317"/>
      <c r="B203" s="106"/>
      <c r="C203" s="298"/>
      <c r="D203" s="299"/>
      <c r="E203" s="107"/>
      <c r="F203" s="108"/>
      <c r="G203" s="129"/>
      <c r="H203" s="68"/>
      <c r="I203" s="110"/>
      <c r="J203" s="111"/>
      <c r="K203" s="112"/>
      <c r="L203" s="126"/>
      <c r="M203" s="111"/>
      <c r="N203" s="112"/>
      <c r="O203" s="131"/>
      <c r="P203" s="132"/>
      <c r="Q203" s="133"/>
      <c r="R203" s="309"/>
      <c r="S203" s="47"/>
      <c r="T203" s="48"/>
      <c r="U203" s="117"/>
      <c r="V203" s="118"/>
      <c r="W203" s="134"/>
      <c r="X203" s="135"/>
      <c r="Y203" s="300"/>
      <c r="Z203" s="301"/>
      <c r="AA203" s="187"/>
      <c r="AB203" s="116"/>
      <c r="AC203" s="314"/>
    </row>
    <row r="204" spans="1:29" ht="15.75" customHeight="1">
      <c r="A204" s="317"/>
      <c r="B204" s="106"/>
      <c r="C204" s="298"/>
      <c r="D204" s="299"/>
      <c r="E204" s="107"/>
      <c r="F204" s="108"/>
      <c r="G204" s="129"/>
      <c r="H204" s="68"/>
      <c r="I204" s="110"/>
      <c r="J204" s="111"/>
      <c r="K204" s="112"/>
      <c r="L204" s="126"/>
      <c r="M204" s="111"/>
      <c r="N204" s="112"/>
      <c r="O204" s="131"/>
      <c r="P204" s="132"/>
      <c r="Q204" s="133"/>
      <c r="R204" s="309"/>
      <c r="S204" s="47"/>
      <c r="T204" s="48"/>
      <c r="U204" s="117"/>
      <c r="V204" s="118"/>
      <c r="W204" s="134"/>
      <c r="X204" s="135"/>
      <c r="Y204" s="300"/>
      <c r="Z204" s="301"/>
      <c r="AA204" s="187"/>
      <c r="AB204" s="116"/>
      <c r="AC204" s="314"/>
    </row>
    <row r="205" spans="1:29" ht="15.75" customHeight="1">
      <c r="A205" s="317"/>
      <c r="B205" s="106"/>
      <c r="C205" s="298"/>
      <c r="D205" s="299"/>
      <c r="E205" s="107"/>
      <c r="F205" s="108"/>
      <c r="G205" s="129"/>
      <c r="H205" s="68"/>
      <c r="I205" s="110"/>
      <c r="J205" s="111"/>
      <c r="K205" s="112"/>
      <c r="L205" s="126"/>
      <c r="M205" s="111"/>
      <c r="N205" s="112"/>
      <c r="O205" s="131"/>
      <c r="P205" s="132"/>
      <c r="Q205" s="133"/>
      <c r="R205" s="309"/>
      <c r="S205" s="47"/>
      <c r="T205" s="48"/>
      <c r="U205" s="117"/>
      <c r="V205" s="118"/>
      <c r="W205" s="119"/>
      <c r="X205" s="123"/>
      <c r="Y205" s="300"/>
      <c r="Z205" s="301"/>
      <c r="AA205" s="187"/>
      <c r="AB205" s="116"/>
      <c r="AC205" s="314"/>
    </row>
    <row r="206" spans="1:29" ht="15.75" customHeight="1">
      <c r="A206" s="317"/>
      <c r="B206" s="106"/>
      <c r="C206" s="298"/>
      <c r="D206" s="299"/>
      <c r="E206" s="107"/>
      <c r="F206" s="108"/>
      <c r="G206" s="129"/>
      <c r="H206" s="68"/>
      <c r="I206" s="110"/>
      <c r="J206" s="111"/>
      <c r="K206" s="112"/>
      <c r="L206" s="126"/>
      <c r="M206" s="111"/>
      <c r="N206" s="112"/>
      <c r="O206" s="131"/>
      <c r="P206" s="132"/>
      <c r="Q206" s="133"/>
      <c r="R206" s="309"/>
      <c r="S206" s="47"/>
      <c r="T206" s="48"/>
      <c r="U206" s="117"/>
      <c r="V206" s="118"/>
      <c r="W206" s="134"/>
      <c r="X206" s="135"/>
      <c r="Y206" s="300"/>
      <c r="Z206" s="301"/>
      <c r="AA206" s="187"/>
      <c r="AB206" s="116"/>
      <c r="AC206" s="314"/>
    </row>
    <row r="207" spans="1:29" ht="15.75" customHeight="1">
      <c r="A207" s="317"/>
      <c r="B207" s="106"/>
      <c r="C207" s="298"/>
      <c r="D207" s="299"/>
      <c r="E207" s="185"/>
      <c r="F207" s="108"/>
      <c r="G207" s="139"/>
      <c r="H207" s="68"/>
      <c r="I207" s="110"/>
      <c r="J207" s="111"/>
      <c r="K207" s="112"/>
      <c r="L207" s="126"/>
      <c r="M207" s="111"/>
      <c r="N207" s="112"/>
      <c r="O207" s="131"/>
      <c r="P207" s="132"/>
      <c r="Q207" s="133"/>
      <c r="R207" s="309"/>
      <c r="S207" s="127"/>
      <c r="T207" s="128"/>
      <c r="U207" s="140"/>
      <c r="V207" s="141"/>
      <c r="W207" s="134"/>
      <c r="X207" s="135"/>
      <c r="Y207" s="300"/>
      <c r="Z207" s="301"/>
      <c r="AA207" s="188"/>
      <c r="AB207" s="133"/>
      <c r="AC207" s="314"/>
    </row>
    <row r="208" spans="1:29" ht="15.75" customHeight="1" thickBot="1">
      <c r="A208" s="318"/>
      <c r="B208" s="144" t="s">
        <v>124</v>
      </c>
      <c r="C208" s="295"/>
      <c r="D208" s="295"/>
      <c r="E208" s="145"/>
      <c r="F208" s="182"/>
      <c r="G208" s="146"/>
      <c r="H208" s="75"/>
      <c r="I208" s="147">
        <f t="shared" ref="I208:J208" si="57">AVERAGE(I192:I207)</f>
        <v>3.4</v>
      </c>
      <c r="J208" s="148">
        <f t="shared" si="57"/>
        <v>3480</v>
      </c>
      <c r="K208" s="149">
        <f t="shared" ref="K208" si="58">J208/I208</f>
        <v>1023.5294117647059</v>
      </c>
      <c r="L208" s="147">
        <f t="shared" ref="L208:M208" si="59">AVERAGE(L192:L207)</f>
        <v>3.4</v>
      </c>
      <c r="M208" s="148">
        <f t="shared" si="59"/>
        <v>3035.3412121601082</v>
      </c>
      <c r="N208" s="149">
        <f>M208/L208</f>
        <v>892.74741534120835</v>
      </c>
      <c r="O208" s="150">
        <f>L208-I208</f>
        <v>0</v>
      </c>
      <c r="P208" s="151">
        <f>N208-K208</f>
        <v>-130.7819964234975</v>
      </c>
      <c r="Q208" s="152">
        <f>N208/K208</f>
        <v>0.87222448625290472</v>
      </c>
      <c r="R208" s="310"/>
      <c r="S208" s="153">
        <f>S192</f>
        <v>0.70833333333333337</v>
      </c>
      <c r="T208" s="154">
        <f>INDEX(T192:T207,COUNTA(T192:T207))</f>
        <v>0.97847222222222219</v>
      </c>
      <c r="U208" s="155"/>
      <c r="V208" s="181"/>
      <c r="W208" s="182"/>
      <c r="X208" s="149"/>
      <c r="Y208" s="296"/>
      <c r="Z208" s="297"/>
      <c r="AA208" s="189">
        <f>M208-J208</f>
        <v>-444.65878783989183</v>
      </c>
      <c r="AB208" s="152">
        <f>M208/J208</f>
        <v>0.87222448625290461</v>
      </c>
      <c r="AC208" s="315"/>
    </row>
    <row r="210" spans="25:26">
      <c r="Y210" s="294" t="s">
        <v>165</v>
      </c>
      <c r="Z210" s="294"/>
    </row>
    <row r="211" spans="25:26">
      <c r="Y211" s="294" t="s">
        <v>166</v>
      </c>
      <c r="Z211" s="294"/>
    </row>
    <row r="212" spans="25:26">
      <c r="Y212" s="294" t="s">
        <v>167</v>
      </c>
      <c r="Z212" s="294"/>
    </row>
    <row r="213" spans="25:26">
      <c r="Y213" s="294" t="s">
        <v>168</v>
      </c>
      <c r="Z213" s="294"/>
    </row>
    <row r="214" spans="25:26">
      <c r="Y214" s="294" t="s">
        <v>169</v>
      </c>
      <c r="Z214" s="294"/>
    </row>
    <row r="215" spans="25:26">
      <c r="Y215" s="294" t="s">
        <v>170</v>
      </c>
      <c r="Z215" s="294"/>
    </row>
    <row r="216" spans="25:26">
      <c r="Y216" s="294" t="s">
        <v>171</v>
      </c>
      <c r="Z216" s="294"/>
    </row>
    <row r="217" spans="25:26">
      <c r="Y217" s="294" t="s">
        <v>172</v>
      </c>
      <c r="Z217" s="294"/>
    </row>
    <row r="218" spans="25:26">
      <c r="Y218" s="294" t="s">
        <v>173</v>
      </c>
      <c r="Z218" s="294"/>
    </row>
    <row r="219" spans="25:26">
      <c r="Y219" s="294" t="s">
        <v>174</v>
      </c>
      <c r="Z219" s="294"/>
    </row>
    <row r="220" spans="25:26">
      <c r="Y220" s="294" t="s">
        <v>175</v>
      </c>
      <c r="Z220" s="294"/>
    </row>
    <row r="221" spans="25:26">
      <c r="Y221" s="294" t="s">
        <v>176</v>
      </c>
      <c r="Z221" s="294"/>
    </row>
    <row r="222" spans="25:26">
      <c r="Y222" s="294" t="s">
        <v>177</v>
      </c>
      <c r="Z222" s="294"/>
    </row>
  </sheetData>
  <dataConsolidate/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208">
    <cfRule type="cellIs" dxfId="323" priority="1" operator="greaterThan">
      <formula>0</formula>
    </cfRule>
  </conditionalFormatting>
  <conditionalFormatting sqref="P5:P208 AA5:AA208">
    <cfRule type="cellIs" dxfId="322" priority="4" operator="lessThan">
      <formula>0</formula>
    </cfRule>
  </conditionalFormatting>
  <conditionalFormatting sqref="Q5:Q208 AB5:AB208">
    <cfRule type="cellIs" dxfId="321" priority="2" operator="greaterThan">
      <formula>1</formula>
    </cfRule>
    <cfRule type="cellIs" dxfId="320" priority="3" operator="lessThan">
      <formula>0.8</formula>
    </cfRule>
  </conditionalFormatting>
  <conditionalFormatting sqref="AC5:AC23 R5:R208 AC124:AC129">
    <cfRule type="cellIs" dxfId="319" priority="5" operator="lessThan">
      <formula>0.8</formula>
    </cfRule>
  </conditionalFormatting>
  <conditionalFormatting sqref="AC29:AC37">
    <cfRule type="cellIs" dxfId="318" priority="15" operator="lessThan">
      <formula>0.8</formula>
    </cfRule>
  </conditionalFormatting>
  <conditionalFormatting sqref="AC39:AC44">
    <cfRule type="cellIs" dxfId="317" priority="14" operator="lessThan">
      <formula>0.8</formula>
    </cfRule>
  </conditionalFormatting>
  <conditionalFormatting sqref="AC56:AC61">
    <cfRule type="cellIs" dxfId="316" priority="8" operator="lessThan">
      <formula>0.8</formula>
    </cfRule>
  </conditionalFormatting>
  <conditionalFormatting sqref="AC73">
    <cfRule type="cellIs" dxfId="315" priority="13" operator="lessThan">
      <formula>0.8</formula>
    </cfRule>
  </conditionalFormatting>
  <conditionalFormatting sqref="AC90">
    <cfRule type="cellIs" dxfId="314" priority="7" operator="lessThan">
      <formula>0.8</formula>
    </cfRule>
  </conditionalFormatting>
  <conditionalFormatting sqref="AC107:AC112">
    <cfRule type="cellIs" dxfId="313" priority="6" operator="lessThan">
      <formula>0.8</formula>
    </cfRule>
  </conditionalFormatting>
  <conditionalFormatting sqref="AC141">
    <cfRule type="cellIs" dxfId="312" priority="12" operator="lessThan">
      <formula>0.8</formula>
    </cfRule>
  </conditionalFormatting>
  <conditionalFormatting sqref="AC158">
    <cfRule type="cellIs" dxfId="311" priority="11" operator="lessThan">
      <formula>0.8</formula>
    </cfRule>
  </conditionalFormatting>
  <conditionalFormatting sqref="AC175">
    <cfRule type="cellIs" dxfId="310" priority="10" operator="lessThan">
      <formula>0.8</formula>
    </cfRule>
  </conditionalFormatting>
  <conditionalFormatting sqref="AC192:AC197">
    <cfRule type="cellIs" dxfId="309" priority="9" operator="lessThan">
      <formula>0.8</formula>
    </cfRule>
  </conditionalFormatting>
  <dataValidations count="1">
    <dataValidation type="list" allowBlank="1" showInputMessage="1" showErrorMessage="1" sqref="Y5:Z208" xr:uid="{B40B125E-FEC0-4825-A1EA-59E2E055AFD3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F28C-3148-4227-A27A-FD537A88FE90}">
  <sheetPr>
    <tabColor theme="8" tint="0.59999389629810485"/>
    <pageSetUpPr fitToPage="1"/>
  </sheetPr>
  <dimension ref="A1:AK171"/>
  <sheetViews>
    <sheetView zoomScale="85" zoomScaleNormal="85" workbookViewId="0">
      <pane ySplit="4" topLeftCell="A5" activePane="bottomLeft" state="frozen"/>
      <selection pane="bottomLeft" activeCell="K42" sqref="K42"/>
      <selection activeCell="K42" sqref="K42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SUM(F5:F157)</f>
        <v>61437</v>
      </c>
      <c r="E1" s="94" t="s">
        <v>4</v>
      </c>
      <c r="F1" s="95">
        <f>SUM(G5:G157)</f>
        <v>3023915.1600000011</v>
      </c>
      <c r="G1" s="96" t="s">
        <v>85</v>
      </c>
      <c r="H1" s="97">
        <f>L21+L38+L55+L72+L89+L106+L123+L140+L157</f>
        <v>168.27380952380952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46003</v>
      </c>
      <c r="B2" s="353"/>
      <c r="C2" s="98" t="s">
        <v>41</v>
      </c>
      <c r="D2" s="99">
        <f>AVERAGE(N21,N38,N55,N72,N89,N106,N123,N140,N157)</f>
        <v>141.89787534685087</v>
      </c>
      <c r="E2" s="99" t="s">
        <v>92</v>
      </c>
      <c r="F2" s="100">
        <f>F1/D1</f>
        <v>49.219772449826671</v>
      </c>
      <c r="G2" s="101" t="s">
        <v>93</v>
      </c>
      <c r="H2" s="102">
        <f>COUNT(H5:H157)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SUM(Y21+Y38+Y55+Y72+Y89+Y106+Y123+Y140+Y157)</f>
        <v>0</v>
      </c>
      <c r="Z2" s="195">
        <f>SUM(Z21+Z38+Z55+Z72+Z89+Z106+Z123+Z140+Z157)</f>
        <v>0</v>
      </c>
      <c r="AA2" s="398"/>
      <c r="AB2" s="399"/>
      <c r="AC2" s="196">
        <f>SUM(AC21+AC38+AC55+AC72+AC89+AC106+AC123+AC140+AC157)</f>
        <v>0</v>
      </c>
      <c r="AD2" s="197">
        <f>SUM(AD21+AD38+AD55+AD72+AD89+AD106+AD123+AD140+AD157)</f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02" t="s">
        <v>243</v>
      </c>
      <c r="B5" s="120" t="s">
        <v>195</v>
      </c>
      <c r="C5" s="400" t="s">
        <v>196</v>
      </c>
      <c r="D5" s="401"/>
      <c r="E5" s="162">
        <v>19.7</v>
      </c>
      <c r="F5" s="103">
        <v>3411</v>
      </c>
      <c r="G5" s="163">
        <f t="shared" ref="G5:G7" si="0">E5*F5</f>
        <v>67196.7</v>
      </c>
      <c r="H5" s="164"/>
      <c r="I5" s="165">
        <v>13</v>
      </c>
      <c r="J5" s="166">
        <v>1200</v>
      </c>
      <c r="K5" s="167">
        <f>J5/I5</f>
        <v>92.307692307692307</v>
      </c>
      <c r="L5" s="168">
        <v>13</v>
      </c>
      <c r="M5" s="166">
        <f>F5/V5*60</f>
        <v>1077.9143258426966</v>
      </c>
      <c r="N5" s="167">
        <f>M5/L5</f>
        <v>82.916486603284355</v>
      </c>
      <c r="O5" s="200">
        <f>L5-I5</f>
        <v>0</v>
      </c>
      <c r="P5" s="201">
        <f>N5-K5</f>
        <v>-9.3912057044079518</v>
      </c>
      <c r="Q5" s="143">
        <f>N5/K5</f>
        <v>0.8982619382022472</v>
      </c>
      <c r="R5" s="309">
        <f>Q21</f>
        <v>0.8887510904295558</v>
      </c>
      <c r="S5" s="172">
        <v>0.25009259259259259</v>
      </c>
      <c r="T5" s="173">
        <v>0.38194444444444442</v>
      </c>
      <c r="U5" s="174"/>
      <c r="V5" s="175">
        <v>189.86666666666665</v>
      </c>
      <c r="W5" s="103"/>
      <c r="X5" s="104"/>
      <c r="Y5" s="202"/>
      <c r="Z5" s="203"/>
      <c r="AA5" s="421"/>
      <c r="AB5" s="405"/>
      <c r="AC5" s="202"/>
      <c r="AD5" s="203"/>
      <c r="AE5" s="311"/>
      <c r="AF5" s="312"/>
      <c r="AG5" s="311"/>
      <c r="AH5" s="312"/>
      <c r="AI5" s="204">
        <f>M5-J5</f>
        <v>-122.0856741573034</v>
      </c>
      <c r="AJ5" s="143">
        <f>M5/J5</f>
        <v>0.8982619382022472</v>
      </c>
      <c r="AK5" s="384">
        <f>AJ21</f>
        <v>0.8887510904295558</v>
      </c>
    </row>
    <row r="6" spans="1:37" ht="15.75" customHeight="1">
      <c r="A6" s="303"/>
      <c r="B6" s="106" t="s">
        <v>188</v>
      </c>
      <c r="C6" s="402" t="s">
        <v>189</v>
      </c>
      <c r="D6" s="403"/>
      <c r="E6" s="107">
        <v>24.07</v>
      </c>
      <c r="F6" s="108">
        <v>1122</v>
      </c>
      <c r="G6" s="109">
        <f t="shared" si="0"/>
        <v>27006.54</v>
      </c>
      <c r="H6" s="26"/>
      <c r="I6" s="110">
        <v>20</v>
      </c>
      <c r="J6" s="111">
        <v>2600</v>
      </c>
      <c r="K6" s="112">
        <f t="shared" ref="K6:K7" si="1">J6/I6</f>
        <v>130</v>
      </c>
      <c r="L6" s="113">
        <v>20</v>
      </c>
      <c r="M6" s="111">
        <f>F6/V6*60</f>
        <v>2305.4794520547939</v>
      </c>
      <c r="N6" s="112">
        <f>M6/L6</f>
        <v>115.27397260273969</v>
      </c>
      <c r="O6" s="114">
        <f>L6-I6</f>
        <v>0</v>
      </c>
      <c r="P6" s="115">
        <f>N6-K6</f>
        <v>-14.72602739726031</v>
      </c>
      <c r="Q6" s="116">
        <f>N6/K6</f>
        <v>0.88672286617492069</v>
      </c>
      <c r="R6" s="309"/>
      <c r="S6" s="47">
        <v>0.4375</v>
      </c>
      <c r="T6" s="48">
        <v>0.45777777777777778</v>
      </c>
      <c r="U6" s="117">
        <v>4.9999999999999822</v>
      </c>
      <c r="V6" s="118">
        <v>29.20000000000001</v>
      </c>
      <c r="W6" s="119">
        <v>0.45777777777777778</v>
      </c>
      <c r="X6" s="123">
        <v>0.49793981481481481</v>
      </c>
      <c r="Y6" s="106"/>
      <c r="Z6" s="205"/>
      <c r="AA6" s="419"/>
      <c r="AB6" s="404"/>
      <c r="AC6" s="106"/>
      <c r="AD6" s="205"/>
      <c r="AE6" s="300"/>
      <c r="AF6" s="301"/>
      <c r="AG6" s="300"/>
      <c r="AH6" s="301"/>
      <c r="AI6" s="124">
        <f>M6-J6</f>
        <v>-294.52054794520609</v>
      </c>
      <c r="AJ6" s="116">
        <f>M6/J6</f>
        <v>0.88672286617492069</v>
      </c>
      <c r="AK6" s="380"/>
    </row>
    <row r="7" spans="1:37" ht="15.75" customHeight="1">
      <c r="A7" s="303"/>
      <c r="B7" s="106" t="s">
        <v>188</v>
      </c>
      <c r="C7" s="402" t="s">
        <v>190</v>
      </c>
      <c r="D7" s="403"/>
      <c r="E7" s="107">
        <v>29.97</v>
      </c>
      <c r="F7" s="108">
        <v>1804</v>
      </c>
      <c r="G7" s="109">
        <f t="shared" si="0"/>
        <v>54065.88</v>
      </c>
      <c r="H7" s="13"/>
      <c r="I7" s="110">
        <v>20</v>
      </c>
      <c r="J7" s="111">
        <v>2600</v>
      </c>
      <c r="K7" s="112">
        <f t="shared" si="1"/>
        <v>130</v>
      </c>
      <c r="L7" s="126">
        <v>20</v>
      </c>
      <c r="M7" s="111">
        <f>F7/V7*60</f>
        <v>2304.613200851667</v>
      </c>
      <c r="N7" s="112">
        <f>M7/L7</f>
        <v>115.23066004258335</v>
      </c>
      <c r="O7" s="114">
        <f>L7-I7</f>
        <v>0</v>
      </c>
      <c r="P7" s="115">
        <f>N7-K7</f>
        <v>-14.769339957416648</v>
      </c>
      <c r="Q7" s="116">
        <f>N7/K7</f>
        <v>0.88638969263525658</v>
      </c>
      <c r="R7" s="309"/>
      <c r="S7" s="47">
        <v>0.49793981481481481</v>
      </c>
      <c r="T7" s="48">
        <v>0.53055555555555556</v>
      </c>
      <c r="U7" s="117">
        <v>57.833333333333314</v>
      </c>
      <c r="V7" s="118">
        <v>46.966666666666683</v>
      </c>
      <c r="W7" s="119"/>
      <c r="X7" s="123"/>
      <c r="Y7" s="106"/>
      <c r="Z7" s="205"/>
      <c r="AA7" s="419"/>
      <c r="AB7" s="404"/>
      <c r="AC7" s="106"/>
      <c r="AD7" s="205"/>
      <c r="AE7" s="300"/>
      <c r="AF7" s="301"/>
      <c r="AG7" s="300"/>
      <c r="AH7" s="301"/>
      <c r="AI7" s="124">
        <f>M7-J7</f>
        <v>-295.38679914833301</v>
      </c>
      <c r="AJ7" s="116">
        <f>M7/J7</f>
        <v>0.88638969263525658</v>
      </c>
      <c r="AK7" s="380"/>
    </row>
    <row r="8" spans="1:37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127"/>
      <c r="T8" s="128"/>
      <c r="U8" s="117"/>
      <c r="V8" s="118"/>
      <c r="W8" s="119"/>
      <c r="X8" s="123"/>
      <c r="Y8" s="106"/>
      <c r="Z8" s="205"/>
      <c r="AA8" s="419"/>
      <c r="AB8" s="404"/>
      <c r="AC8" s="106"/>
      <c r="AD8" s="205"/>
      <c r="AE8" s="300"/>
      <c r="AF8" s="301"/>
      <c r="AG8" s="300"/>
      <c r="AH8" s="301"/>
      <c r="AI8" s="124"/>
      <c r="AJ8" s="116"/>
      <c r="AK8" s="380"/>
    </row>
    <row r="9" spans="1:37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106"/>
      <c r="Z9" s="205"/>
      <c r="AA9" s="419"/>
      <c r="AB9" s="404"/>
      <c r="AC9" s="106"/>
      <c r="AD9" s="205"/>
      <c r="AE9" s="300"/>
      <c r="AF9" s="301"/>
      <c r="AG9" s="300"/>
      <c r="AH9" s="301"/>
      <c r="AI9" s="124"/>
      <c r="AJ9" s="116"/>
      <c r="AK9" s="380"/>
    </row>
    <row r="10" spans="1:37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106"/>
      <c r="Z10" s="205"/>
      <c r="AA10" s="419"/>
      <c r="AB10" s="404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106"/>
      <c r="Z11" s="205"/>
      <c r="AA11" s="419"/>
      <c r="AB11" s="404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106"/>
      <c r="Z12" s="205"/>
      <c r="AA12" s="419"/>
      <c r="AB12" s="404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106"/>
      <c r="Z13" s="205"/>
      <c r="AA13" s="419"/>
      <c r="AB13" s="404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106"/>
      <c r="Z14" s="205"/>
      <c r="AA14" s="419"/>
      <c r="AB14" s="404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106"/>
      <c r="Z15" s="205"/>
      <c r="AA15" s="419"/>
      <c r="AB15" s="404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106"/>
      <c r="Z16" s="205"/>
      <c r="AA16" s="419"/>
      <c r="AB16" s="404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106"/>
      <c r="Z17" s="205"/>
      <c r="AA17" s="419"/>
      <c r="AB17" s="404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106"/>
      <c r="Z18" s="205"/>
      <c r="AA18" s="419"/>
      <c r="AB18" s="404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106"/>
      <c r="Z19" s="205"/>
      <c r="AA19" s="419"/>
      <c r="AB19" s="404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106"/>
      <c r="Z20" s="205"/>
      <c r="AA20" s="419"/>
      <c r="AB20" s="404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17.666666666666668</v>
      </c>
      <c r="J21" s="148">
        <f t="shared" si="2"/>
        <v>2133.3333333333335</v>
      </c>
      <c r="K21" s="149">
        <f t="shared" ref="K21" si="3">J21/I21</f>
        <v>120.75471698113208</v>
      </c>
      <c r="L21" s="147">
        <f t="shared" ref="L21:M21" si="4">AVERAGE(L5:L20)</f>
        <v>17.666666666666668</v>
      </c>
      <c r="M21" s="148">
        <f t="shared" si="4"/>
        <v>1896.0023262497191</v>
      </c>
      <c r="N21" s="149">
        <f>M21/L21</f>
        <v>107.32088639149353</v>
      </c>
      <c r="O21" s="150">
        <f>L21-I21</f>
        <v>0</v>
      </c>
      <c r="P21" s="151">
        <f>N21-K21</f>
        <v>-13.433830589638546</v>
      </c>
      <c r="Q21" s="152">
        <f>N21/K21</f>
        <v>0.8887510904295558</v>
      </c>
      <c r="R21" s="310"/>
      <c r="S21" s="153">
        <f>S5</f>
        <v>0.25009259259259259</v>
      </c>
      <c r="T21" s="154">
        <f>INDEX(T5:T20,COUNTA(T5:T20))</f>
        <v>0.53055555555555556</v>
      </c>
      <c r="U21" s="155"/>
      <c r="V21" s="155"/>
      <c r="W21" s="156"/>
      <c r="X21" s="157"/>
      <c r="Y21" s="206">
        <f>SUM(Y5:Y20)</f>
        <v>0</v>
      </c>
      <c r="Z21" s="207">
        <f>SUM(Z5:Z20)</f>
        <v>0</v>
      </c>
      <c r="AA21" s="420"/>
      <c r="AB21" s="406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223">
        <f>M21-J21</f>
        <v>-237.3310070836144</v>
      </c>
      <c r="AJ21" s="159">
        <f>M21/J21</f>
        <v>0.8887510904295558</v>
      </c>
      <c r="AK21" s="381"/>
    </row>
    <row r="22" spans="1:37" ht="15.75" customHeight="1">
      <c r="A22" s="316" t="s">
        <v>185</v>
      </c>
      <c r="B22" s="120" t="s">
        <v>186</v>
      </c>
      <c r="C22" s="383" t="s">
        <v>187</v>
      </c>
      <c r="D22" s="383"/>
      <c r="E22" s="162">
        <v>56.77</v>
      </c>
      <c r="F22" s="166">
        <v>3445</v>
      </c>
      <c r="G22" s="163">
        <f t="shared" ref="G22:G25" si="5">E22*F22</f>
        <v>195572.65000000002</v>
      </c>
      <c r="H22" s="164"/>
      <c r="I22" s="165">
        <v>25</v>
      </c>
      <c r="J22" s="166">
        <v>2000</v>
      </c>
      <c r="K22" s="167">
        <f>J22/I22</f>
        <v>80</v>
      </c>
      <c r="L22" s="168">
        <v>25</v>
      </c>
      <c r="M22" s="166">
        <f>F22/V22*60</f>
        <v>1775.0107342206961</v>
      </c>
      <c r="N22" s="167">
        <f>M22/L22</f>
        <v>71.000429368827838</v>
      </c>
      <c r="O22" s="169">
        <f>L22-I22</f>
        <v>0</v>
      </c>
      <c r="P22" s="170">
        <f>N22-K22</f>
        <v>-8.9995706311721619</v>
      </c>
      <c r="Q22" s="171">
        <f>N22/K22</f>
        <v>0.887505367110348</v>
      </c>
      <c r="R22" s="308">
        <f>Q38</f>
        <v>0.88771543625899574</v>
      </c>
      <c r="S22" s="172">
        <v>0.29166666666666669</v>
      </c>
      <c r="T22" s="173">
        <v>0.37253472222222223</v>
      </c>
      <c r="U22" s="174"/>
      <c r="V22" s="175">
        <v>116.44999999999997</v>
      </c>
      <c r="W22" s="208"/>
      <c r="X22" s="167"/>
      <c r="Y22" s="202"/>
      <c r="Z22" s="203"/>
      <c r="AA22" s="311"/>
      <c r="AB22" s="312"/>
      <c r="AC22" s="202"/>
      <c r="AD22" s="203"/>
      <c r="AE22" s="311"/>
      <c r="AF22" s="312"/>
      <c r="AG22" s="411"/>
      <c r="AH22" s="412"/>
      <c r="AI22" s="204">
        <f>M22-J22</f>
        <v>-224.98926577930388</v>
      </c>
      <c r="AJ22" s="143">
        <f>M22/J22</f>
        <v>0.88750536711034811</v>
      </c>
      <c r="AK22" s="384">
        <f>AJ38</f>
        <v>0.88771543625899574</v>
      </c>
    </row>
    <row r="23" spans="1:37" ht="15.75" customHeight="1">
      <c r="A23" s="317"/>
      <c r="B23" s="106" t="s">
        <v>186</v>
      </c>
      <c r="C23" s="382" t="s">
        <v>259</v>
      </c>
      <c r="D23" s="382"/>
      <c r="E23" s="107">
        <v>51.86</v>
      </c>
      <c r="F23" s="108">
        <v>1000</v>
      </c>
      <c r="G23" s="109">
        <f t="shared" si="5"/>
        <v>51860</v>
      </c>
      <c r="H23" s="26"/>
      <c r="I23" s="110">
        <v>25</v>
      </c>
      <c r="J23" s="111">
        <v>2000</v>
      </c>
      <c r="K23" s="112">
        <f t="shared" ref="K23:K59" si="6">J23/I23</f>
        <v>80</v>
      </c>
      <c r="L23" s="113">
        <v>25</v>
      </c>
      <c r="M23" s="111">
        <f>F23/V23*60</f>
        <v>1769.9115044247778</v>
      </c>
      <c r="N23" s="112">
        <f>M23/L23</f>
        <v>70.796460176991118</v>
      </c>
      <c r="O23" s="114">
        <f>L23-I23</f>
        <v>0</v>
      </c>
      <c r="P23" s="115">
        <f>N23-K23</f>
        <v>-9.2035398230088816</v>
      </c>
      <c r="Q23" s="116">
        <f>N23/K23</f>
        <v>0.88495575221238898</v>
      </c>
      <c r="R23" s="309"/>
      <c r="S23" s="47">
        <v>0.3757638888888889</v>
      </c>
      <c r="T23" s="48">
        <v>0.39930555555555558</v>
      </c>
      <c r="U23" s="117">
        <v>4.6500000000000075</v>
      </c>
      <c r="V23" s="118">
        <v>33.90000000000002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407"/>
      <c r="AH23" s="408"/>
      <c r="AI23" s="124">
        <f>M23-J23</f>
        <v>-230.08849557522217</v>
      </c>
      <c r="AJ23" s="116">
        <f>M23/J23</f>
        <v>0.88495575221238887</v>
      </c>
      <c r="AK23" s="380"/>
    </row>
    <row r="24" spans="1:37" ht="15.75" customHeight="1">
      <c r="A24" s="317"/>
      <c r="B24" s="106" t="s">
        <v>191</v>
      </c>
      <c r="C24" s="382" t="s">
        <v>193</v>
      </c>
      <c r="D24" s="382"/>
      <c r="E24" s="107">
        <v>59.52</v>
      </c>
      <c r="F24" s="108">
        <v>3407</v>
      </c>
      <c r="G24" s="109">
        <f t="shared" si="5"/>
        <v>202784.64000000001</v>
      </c>
      <c r="H24" s="26"/>
      <c r="I24" s="110">
        <v>25</v>
      </c>
      <c r="J24" s="111">
        <v>2000</v>
      </c>
      <c r="K24" s="112">
        <f t="shared" si="6"/>
        <v>80</v>
      </c>
      <c r="L24" s="113">
        <v>25</v>
      </c>
      <c r="M24" s="111">
        <f>F24/V24*60</f>
        <v>1781.1792041823994</v>
      </c>
      <c r="N24" s="112">
        <f>M24/L24</f>
        <v>71.247168167295982</v>
      </c>
      <c r="O24" s="114">
        <f>L24-I24</f>
        <v>0</v>
      </c>
      <c r="P24" s="115">
        <f>N24-K24</f>
        <v>-8.7528318327040182</v>
      </c>
      <c r="Q24" s="116">
        <f>N24/K24</f>
        <v>0.89058960209119975</v>
      </c>
      <c r="R24" s="309"/>
      <c r="S24" s="47">
        <v>0.40293981481481483</v>
      </c>
      <c r="T24" s="48">
        <v>0.4826388888888889</v>
      </c>
      <c r="U24" s="117">
        <v>5.2333333333333254</v>
      </c>
      <c r="V24" s="118">
        <v>114.76666666666665</v>
      </c>
      <c r="W24" s="119">
        <v>0.4826388888888889</v>
      </c>
      <c r="X24" s="123">
        <v>0.52228009259259256</v>
      </c>
      <c r="Y24" s="106"/>
      <c r="Z24" s="205"/>
      <c r="AA24" s="300"/>
      <c r="AB24" s="301"/>
      <c r="AC24" s="106"/>
      <c r="AD24" s="205"/>
      <c r="AE24" s="300"/>
      <c r="AF24" s="301"/>
      <c r="AG24" s="407"/>
      <c r="AH24" s="408"/>
      <c r="AI24" s="124">
        <f>M24-J24</f>
        <v>-218.82079581760058</v>
      </c>
      <c r="AJ24" s="116">
        <f>M24/J24</f>
        <v>0.89058960209119975</v>
      </c>
      <c r="AK24" s="380"/>
    </row>
    <row r="25" spans="1:37" ht="15.75" customHeight="1">
      <c r="A25" s="317"/>
      <c r="B25" s="106" t="s">
        <v>191</v>
      </c>
      <c r="C25" s="382" t="s">
        <v>192</v>
      </c>
      <c r="D25" s="382"/>
      <c r="E25" s="107">
        <v>77.34</v>
      </c>
      <c r="F25" s="108">
        <v>1566</v>
      </c>
      <c r="G25" s="109">
        <f t="shared" si="5"/>
        <v>121114.44</v>
      </c>
      <c r="H25" s="26"/>
      <c r="I25" s="110">
        <v>25</v>
      </c>
      <c r="J25" s="111">
        <v>2000</v>
      </c>
      <c r="K25" s="112">
        <f t="shared" si="6"/>
        <v>80</v>
      </c>
      <c r="L25" s="113">
        <v>25</v>
      </c>
      <c r="M25" s="111">
        <f>F25/V25*60</f>
        <v>1775.6220472440925</v>
      </c>
      <c r="N25" s="112">
        <f>M25/L25</f>
        <v>71.024881889763705</v>
      </c>
      <c r="O25" s="114">
        <f>L25-I25</f>
        <v>0</v>
      </c>
      <c r="P25" s="115">
        <f>N25-K25</f>
        <v>-8.9751181102362949</v>
      </c>
      <c r="Q25" s="116">
        <f>N25/K25</f>
        <v>0.88781102362204634</v>
      </c>
      <c r="R25" s="309"/>
      <c r="S25" s="47">
        <v>0.52228009259259256</v>
      </c>
      <c r="T25" s="48">
        <v>0.55902777777777779</v>
      </c>
      <c r="U25" s="117">
        <v>57.083333333333279</v>
      </c>
      <c r="V25" s="118">
        <v>52.916666666666728</v>
      </c>
      <c r="W25" s="119"/>
      <c r="X25" s="123"/>
      <c r="Y25" s="106"/>
      <c r="Z25" s="205"/>
      <c r="AA25" s="300"/>
      <c r="AB25" s="301"/>
      <c r="AC25" s="106"/>
      <c r="AD25" s="205"/>
      <c r="AE25" s="300"/>
      <c r="AF25" s="301"/>
      <c r="AG25" s="407"/>
      <c r="AH25" s="408"/>
      <c r="AI25" s="124">
        <f>M25-J25</f>
        <v>-224.37795275590747</v>
      </c>
      <c r="AJ25" s="116">
        <f>M25/J25</f>
        <v>0.88781102362204622</v>
      </c>
      <c r="AK25" s="380"/>
    </row>
    <row r="26" spans="1:37" ht="15.75" customHeight="1">
      <c r="A26" s="317"/>
      <c r="B26" s="106"/>
      <c r="C26" s="382"/>
      <c r="D26" s="382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407"/>
      <c r="AH26" s="408"/>
      <c r="AI26" s="124"/>
      <c r="AJ26" s="116"/>
      <c r="AK26" s="380"/>
    </row>
    <row r="27" spans="1:37" ht="15.75" customHeight="1">
      <c r="A27" s="317"/>
      <c r="B27" s="106"/>
      <c r="C27" s="382"/>
      <c r="D27" s="382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407"/>
      <c r="AH27" s="408"/>
      <c r="AI27" s="124"/>
      <c r="AJ27" s="116"/>
      <c r="AK27" s="380"/>
    </row>
    <row r="28" spans="1:37" ht="15.75" customHeight="1">
      <c r="A28" s="317"/>
      <c r="B28" s="106"/>
      <c r="C28" s="382"/>
      <c r="D28" s="382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407"/>
      <c r="AH28" s="408"/>
      <c r="AI28" s="124"/>
      <c r="AJ28" s="116"/>
      <c r="AK28" s="380"/>
    </row>
    <row r="29" spans="1:37" ht="15.75" customHeight="1">
      <c r="A29" s="317"/>
      <c r="B29" s="106"/>
      <c r="C29" s="382"/>
      <c r="D29" s="382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407"/>
      <c r="AH29" s="408"/>
      <c r="AI29" s="124"/>
      <c r="AJ29" s="116"/>
      <c r="AK29" s="380"/>
    </row>
    <row r="30" spans="1:37" ht="15.75" customHeight="1">
      <c r="A30" s="317"/>
      <c r="B30" s="106"/>
      <c r="C30" s="382"/>
      <c r="D30" s="382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407"/>
      <c r="AH30" s="408"/>
      <c r="AI30" s="124"/>
      <c r="AJ30" s="116"/>
      <c r="AK30" s="380"/>
    </row>
    <row r="31" spans="1:37" ht="15.75" customHeight="1">
      <c r="A31" s="317"/>
      <c r="B31" s="106"/>
      <c r="C31" s="382"/>
      <c r="D31" s="382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407"/>
      <c r="AH31" s="408"/>
      <c r="AI31" s="124"/>
      <c r="AJ31" s="116"/>
      <c r="AK31" s="380"/>
    </row>
    <row r="32" spans="1:37" ht="15.75" customHeight="1">
      <c r="A32" s="317"/>
      <c r="B32" s="106"/>
      <c r="C32" s="382"/>
      <c r="D32" s="382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407"/>
      <c r="AH32" s="408"/>
      <c r="AI32" s="124"/>
      <c r="AJ32" s="116"/>
      <c r="AK32" s="380"/>
    </row>
    <row r="33" spans="1:37" ht="15.75" customHeight="1">
      <c r="A33" s="317"/>
      <c r="B33" s="106"/>
      <c r="C33" s="382"/>
      <c r="D33" s="382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407"/>
      <c r="AH33" s="408"/>
      <c r="AI33" s="124"/>
      <c r="AJ33" s="116"/>
      <c r="AK33" s="380"/>
    </row>
    <row r="34" spans="1:37" ht="15.75" customHeight="1">
      <c r="A34" s="317"/>
      <c r="B34" s="106"/>
      <c r="C34" s="382"/>
      <c r="D34" s="382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407"/>
      <c r="AH34" s="408"/>
      <c r="AI34" s="124"/>
      <c r="AJ34" s="116"/>
      <c r="AK34" s="380"/>
    </row>
    <row r="35" spans="1:37" ht="15.75" customHeight="1">
      <c r="A35" s="317"/>
      <c r="B35" s="106"/>
      <c r="C35" s="382"/>
      <c r="D35" s="382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23"/>
      <c r="Y35" s="106"/>
      <c r="Z35" s="205"/>
      <c r="AA35" s="300"/>
      <c r="AB35" s="301"/>
      <c r="AC35" s="106"/>
      <c r="AD35" s="205"/>
      <c r="AE35" s="300"/>
      <c r="AF35" s="301"/>
      <c r="AG35" s="407"/>
      <c r="AH35" s="408"/>
      <c r="AI35" s="124"/>
      <c r="AJ35" s="116"/>
      <c r="AK35" s="380"/>
    </row>
    <row r="36" spans="1:37" ht="15.75" customHeight="1">
      <c r="A36" s="317"/>
      <c r="B36" s="106"/>
      <c r="C36" s="382"/>
      <c r="D36" s="382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23"/>
      <c r="Y36" s="106"/>
      <c r="Z36" s="205"/>
      <c r="AA36" s="300"/>
      <c r="AB36" s="301"/>
      <c r="AC36" s="106"/>
      <c r="AD36" s="205"/>
      <c r="AE36" s="300"/>
      <c r="AF36" s="301"/>
      <c r="AG36" s="407"/>
      <c r="AH36" s="408"/>
      <c r="AI36" s="124"/>
      <c r="AJ36" s="116"/>
      <c r="AK36" s="380"/>
    </row>
    <row r="37" spans="1:37" ht="15.75" customHeight="1">
      <c r="A37" s="317"/>
      <c r="B37" s="106"/>
      <c r="C37" s="382"/>
      <c r="D37" s="382"/>
      <c r="E37" s="209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119"/>
      <c r="X37" s="123"/>
      <c r="Y37" s="106"/>
      <c r="Z37" s="205"/>
      <c r="AA37" s="300"/>
      <c r="AB37" s="301"/>
      <c r="AC37" s="106"/>
      <c r="AD37" s="205"/>
      <c r="AE37" s="300"/>
      <c r="AF37" s="301"/>
      <c r="AG37" s="407"/>
      <c r="AH37" s="408"/>
      <c r="AI37" s="124"/>
      <c r="AJ37" s="116"/>
      <c r="AK37" s="380"/>
    </row>
    <row r="38" spans="1:37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25</v>
      </c>
      <c r="J38" s="148">
        <f t="shared" si="7"/>
        <v>2000</v>
      </c>
      <c r="K38" s="149">
        <f t="shared" ref="K38" si="8">J38/I38</f>
        <v>80</v>
      </c>
      <c r="L38" s="147">
        <f t="shared" ref="L38:M38" si="9">AVERAGE(L22:L37)</f>
        <v>25</v>
      </c>
      <c r="M38" s="148">
        <f t="shared" si="9"/>
        <v>1775.4308725179915</v>
      </c>
      <c r="N38" s="149">
        <f t="shared" ref="N38:N44" si="10">M38/L38</f>
        <v>71.017234900719657</v>
      </c>
      <c r="O38" s="150">
        <f t="shared" ref="O38:O44" si="11">L38-I38</f>
        <v>0</v>
      </c>
      <c r="P38" s="151">
        <f t="shared" ref="P38:P44" si="12">N38-K38</f>
        <v>-8.9827650992803427</v>
      </c>
      <c r="Q38" s="152">
        <f t="shared" ref="Q38:Q44" si="13">N38/K38</f>
        <v>0.88771543625899574</v>
      </c>
      <c r="R38" s="310"/>
      <c r="S38" s="153">
        <f>S22</f>
        <v>0.29166666666666669</v>
      </c>
      <c r="T38" s="154">
        <f>INDEX(T22:T37,COUNTA(T22:T37))</f>
        <v>0.55902777777777779</v>
      </c>
      <c r="U38" s="155"/>
      <c r="V38" s="181"/>
      <c r="W38" s="182"/>
      <c r="X38" s="149"/>
      <c r="Y38" s="206">
        <f t="shared" ref="Y38:Z38" si="14">SUM(Y22:Y37)</f>
        <v>0</v>
      </c>
      <c r="Z38" s="207">
        <f t="shared" si="14"/>
        <v>0</v>
      </c>
      <c r="AA38" s="296"/>
      <c r="AB38" s="297"/>
      <c r="AC38" s="206">
        <f t="shared" ref="AC38:AD38" si="15">SUM(AC22:AC37)</f>
        <v>0</v>
      </c>
      <c r="AD38" s="207">
        <f t="shared" si="15"/>
        <v>0</v>
      </c>
      <c r="AE38" s="296"/>
      <c r="AF38" s="297"/>
      <c r="AG38" s="409"/>
      <c r="AH38" s="410"/>
      <c r="AI38" s="183">
        <f t="shared" ref="AI38:AI44" si="16">M38-J38</f>
        <v>-224.56912748200853</v>
      </c>
      <c r="AJ38" s="152">
        <f t="shared" ref="AJ38:AJ44" si="17">M38/J38</f>
        <v>0.88771543625899574</v>
      </c>
      <c r="AK38" s="381"/>
    </row>
    <row r="39" spans="1:37" ht="15.75" customHeight="1">
      <c r="A39" s="302" t="s">
        <v>194</v>
      </c>
      <c r="B39" s="161" t="s">
        <v>186</v>
      </c>
      <c r="C39" s="306" t="s">
        <v>260</v>
      </c>
      <c r="D39" s="307"/>
      <c r="E39" s="162">
        <v>56.43</v>
      </c>
      <c r="F39" s="174">
        <v>1937</v>
      </c>
      <c r="G39" s="163">
        <f t="shared" ref="G39:G44" si="18">E39*F39</f>
        <v>109304.91</v>
      </c>
      <c r="H39" s="164"/>
      <c r="I39" s="168">
        <v>22</v>
      </c>
      <c r="J39" s="166">
        <v>2000</v>
      </c>
      <c r="K39" s="167">
        <f>J39/I39</f>
        <v>90.909090909090907</v>
      </c>
      <c r="L39" s="168">
        <v>22</v>
      </c>
      <c r="M39" s="166">
        <f t="shared" ref="M39:M44" si="19">F39/V39*60</f>
        <v>1769.8477157360414</v>
      </c>
      <c r="N39" s="167">
        <f t="shared" si="10"/>
        <v>80.447623442547339</v>
      </c>
      <c r="O39" s="169">
        <f t="shared" si="11"/>
        <v>0</v>
      </c>
      <c r="P39" s="170">
        <f t="shared" si="12"/>
        <v>-10.461467466543567</v>
      </c>
      <c r="Q39" s="171">
        <f t="shared" si="13"/>
        <v>0.88492385786802075</v>
      </c>
      <c r="R39" s="308">
        <f>Q55</f>
        <v>0.88530878793126278</v>
      </c>
      <c r="S39" s="172">
        <v>0.2502314814814815</v>
      </c>
      <c r="T39" s="173">
        <v>0.29583333333333334</v>
      </c>
      <c r="U39" s="174"/>
      <c r="V39" s="175">
        <v>65.666666666666643</v>
      </c>
      <c r="W39" s="103"/>
      <c r="X39" s="104"/>
      <c r="Y39" s="202"/>
      <c r="Z39" s="203"/>
      <c r="AA39" s="311"/>
      <c r="AB39" s="312"/>
      <c r="AC39" s="202"/>
      <c r="AD39" s="203"/>
      <c r="AE39" s="311"/>
      <c r="AF39" s="312"/>
      <c r="AG39" s="411"/>
      <c r="AH39" s="412"/>
      <c r="AI39" s="121">
        <f t="shared" si="16"/>
        <v>-230.15228426395856</v>
      </c>
      <c r="AJ39" s="171">
        <f t="shared" si="17"/>
        <v>0.88492385786802075</v>
      </c>
      <c r="AK39" s="379">
        <f>AJ55</f>
        <v>0.88530878793126278</v>
      </c>
    </row>
    <row r="40" spans="1:37" ht="15.75" customHeight="1">
      <c r="A40" s="303"/>
      <c r="B40" s="178" t="s">
        <v>191</v>
      </c>
      <c r="C40" s="298" t="s">
        <v>198</v>
      </c>
      <c r="D40" s="299"/>
      <c r="E40" s="107">
        <v>53.76</v>
      </c>
      <c r="F40" s="117">
        <v>2727</v>
      </c>
      <c r="G40" s="109">
        <f t="shared" si="18"/>
        <v>146603.51999999999</v>
      </c>
      <c r="H40" s="26"/>
      <c r="I40" s="113">
        <v>21</v>
      </c>
      <c r="J40" s="111">
        <v>2000</v>
      </c>
      <c r="K40" s="112">
        <f t="shared" si="6"/>
        <v>95.238095238095241</v>
      </c>
      <c r="L40" s="113">
        <v>21</v>
      </c>
      <c r="M40" s="111">
        <f t="shared" si="19"/>
        <v>1769.8215251487293</v>
      </c>
      <c r="N40" s="112">
        <f t="shared" si="10"/>
        <v>84.277215483272826</v>
      </c>
      <c r="O40" s="114">
        <f t="shared" si="11"/>
        <v>0</v>
      </c>
      <c r="P40" s="115">
        <f t="shared" si="12"/>
        <v>-10.960879754822415</v>
      </c>
      <c r="Q40" s="116">
        <f t="shared" si="13"/>
        <v>0.88491076257436463</v>
      </c>
      <c r="R40" s="309"/>
      <c r="S40" s="47">
        <v>0.29930555555555555</v>
      </c>
      <c r="T40" s="48">
        <v>0.36350694444444442</v>
      </c>
      <c r="U40" s="117">
        <v>4.9999999999999822</v>
      </c>
      <c r="V40" s="118">
        <v>92.449999999999989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407"/>
      <c r="AH40" s="408"/>
      <c r="AI40" s="124">
        <f t="shared" si="16"/>
        <v>-230.17847485127072</v>
      </c>
      <c r="AJ40" s="116">
        <f t="shared" si="17"/>
        <v>0.88491076257436463</v>
      </c>
      <c r="AK40" s="380"/>
    </row>
    <row r="41" spans="1:37" ht="15.75" customHeight="1">
      <c r="A41" s="303"/>
      <c r="B41" s="178" t="s">
        <v>191</v>
      </c>
      <c r="C41" s="298" t="s">
        <v>197</v>
      </c>
      <c r="D41" s="299"/>
      <c r="E41" s="107">
        <v>47.37</v>
      </c>
      <c r="F41" s="117">
        <v>1170</v>
      </c>
      <c r="G41" s="109">
        <f t="shared" si="18"/>
        <v>55422.899999999994</v>
      </c>
      <c r="H41" s="26"/>
      <c r="I41" s="113">
        <v>21</v>
      </c>
      <c r="J41" s="111">
        <v>2000</v>
      </c>
      <c r="K41" s="112">
        <f t="shared" si="6"/>
        <v>95.238095238095241</v>
      </c>
      <c r="L41" s="113">
        <v>21</v>
      </c>
      <c r="M41" s="111">
        <f t="shared" si="19"/>
        <v>1771.9814892721924</v>
      </c>
      <c r="N41" s="112">
        <f t="shared" si="10"/>
        <v>84.380070917723444</v>
      </c>
      <c r="O41" s="114">
        <f t="shared" si="11"/>
        <v>0</v>
      </c>
      <c r="P41" s="115">
        <f t="shared" si="12"/>
        <v>-10.858024320371797</v>
      </c>
      <c r="Q41" s="116">
        <f t="shared" si="13"/>
        <v>0.88599074463609617</v>
      </c>
      <c r="R41" s="309"/>
      <c r="S41" s="47">
        <v>0.36693287037037037</v>
      </c>
      <c r="T41" s="48">
        <v>0.39444444444444443</v>
      </c>
      <c r="U41" s="117">
        <v>4.9333333333333584</v>
      </c>
      <c r="V41" s="118">
        <v>39.616666666666653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407"/>
      <c r="AH41" s="408"/>
      <c r="AI41" s="124">
        <f t="shared" si="16"/>
        <v>-228.01851072780755</v>
      </c>
      <c r="AJ41" s="116">
        <f t="shared" si="17"/>
        <v>0.88599074463609617</v>
      </c>
      <c r="AK41" s="380"/>
    </row>
    <row r="42" spans="1:37" ht="15.75" customHeight="1">
      <c r="A42" s="303"/>
      <c r="B42" s="178" t="s">
        <v>191</v>
      </c>
      <c r="C42" s="298" t="s">
        <v>248</v>
      </c>
      <c r="D42" s="299"/>
      <c r="E42" s="107">
        <v>59.36</v>
      </c>
      <c r="F42" s="117">
        <v>609</v>
      </c>
      <c r="G42" s="109">
        <f t="shared" si="18"/>
        <v>36150.239999999998</v>
      </c>
      <c r="H42" s="26"/>
      <c r="I42" s="113">
        <v>20</v>
      </c>
      <c r="J42" s="111">
        <v>2000</v>
      </c>
      <c r="K42" s="112">
        <f t="shared" si="6"/>
        <v>100</v>
      </c>
      <c r="L42" s="113">
        <v>20</v>
      </c>
      <c r="M42" s="111">
        <f t="shared" si="19"/>
        <v>1769.4915254237333</v>
      </c>
      <c r="N42" s="112">
        <f t="shared" si="10"/>
        <v>88.474576271186663</v>
      </c>
      <c r="O42" s="114">
        <f t="shared" si="11"/>
        <v>0</v>
      </c>
      <c r="P42" s="115">
        <f t="shared" si="12"/>
        <v>-11.525423728813337</v>
      </c>
      <c r="Q42" s="116">
        <f t="shared" si="13"/>
        <v>0.88474576271186667</v>
      </c>
      <c r="R42" s="309"/>
      <c r="S42" s="47">
        <v>0.39815972222222223</v>
      </c>
      <c r="T42" s="48">
        <v>0.41249999999999998</v>
      </c>
      <c r="U42" s="117">
        <v>5.3500000000000369</v>
      </c>
      <c r="V42" s="118">
        <v>20.649999999999949</v>
      </c>
      <c r="W42" s="119"/>
      <c r="X42" s="123"/>
      <c r="Y42" s="106"/>
      <c r="Z42" s="205"/>
      <c r="AA42" s="300"/>
      <c r="AB42" s="301"/>
      <c r="AC42" s="106"/>
      <c r="AD42" s="205"/>
      <c r="AE42" s="300"/>
      <c r="AF42" s="301"/>
      <c r="AG42" s="407"/>
      <c r="AH42" s="408"/>
      <c r="AI42" s="124">
        <f t="shared" si="16"/>
        <v>-230.50847457626674</v>
      </c>
      <c r="AJ42" s="116">
        <f t="shared" si="17"/>
        <v>0.88474576271186667</v>
      </c>
      <c r="AK42" s="380"/>
    </row>
    <row r="43" spans="1:37" ht="15.75" customHeight="1">
      <c r="A43" s="304"/>
      <c r="B43" s="178" t="s">
        <v>191</v>
      </c>
      <c r="C43" s="298" t="s">
        <v>199</v>
      </c>
      <c r="D43" s="299"/>
      <c r="E43" s="107">
        <v>64.97</v>
      </c>
      <c r="F43" s="117">
        <v>880</v>
      </c>
      <c r="G43" s="109">
        <f t="shared" si="18"/>
        <v>57173.599999999999</v>
      </c>
      <c r="H43" s="13"/>
      <c r="I43" s="126">
        <v>21</v>
      </c>
      <c r="J43" s="111">
        <v>2000</v>
      </c>
      <c r="K43" s="112">
        <f t="shared" si="6"/>
        <v>95.238095238095241</v>
      </c>
      <c r="L43" s="126">
        <v>21</v>
      </c>
      <c r="M43" s="111">
        <f t="shared" si="19"/>
        <v>1770.821688093909</v>
      </c>
      <c r="N43" s="112">
        <f t="shared" si="10"/>
        <v>84.32484229018614</v>
      </c>
      <c r="O43" s="114">
        <f t="shared" si="11"/>
        <v>0</v>
      </c>
      <c r="P43" s="115">
        <f t="shared" si="12"/>
        <v>-10.9132529479091</v>
      </c>
      <c r="Q43" s="116">
        <f t="shared" si="13"/>
        <v>0.88541084404695447</v>
      </c>
      <c r="R43" s="309"/>
      <c r="S43" s="47">
        <v>0.41609953703703706</v>
      </c>
      <c r="T43" s="48">
        <v>0.43680555555555556</v>
      </c>
      <c r="U43" s="117">
        <v>5.1833333333333975</v>
      </c>
      <c r="V43" s="118">
        <v>29.816666666666638</v>
      </c>
      <c r="W43" s="119"/>
      <c r="X43" s="123"/>
      <c r="Y43" s="106"/>
      <c r="Z43" s="205"/>
      <c r="AA43" s="300"/>
      <c r="AB43" s="301"/>
      <c r="AC43" s="106"/>
      <c r="AD43" s="205"/>
      <c r="AE43" s="300"/>
      <c r="AF43" s="301"/>
      <c r="AG43" s="407"/>
      <c r="AH43" s="408"/>
      <c r="AI43" s="124">
        <f t="shared" si="16"/>
        <v>-229.17831190609104</v>
      </c>
      <c r="AJ43" s="116">
        <f t="shared" si="17"/>
        <v>0.88541084404695447</v>
      </c>
      <c r="AK43" s="380"/>
    </row>
    <row r="44" spans="1:37" ht="15.75" customHeight="1">
      <c r="A44" s="304"/>
      <c r="B44" s="178" t="s">
        <v>200</v>
      </c>
      <c r="C44" s="298" t="s">
        <v>201</v>
      </c>
      <c r="D44" s="299"/>
      <c r="E44" s="107">
        <v>57.3</v>
      </c>
      <c r="F44" s="117">
        <v>1348</v>
      </c>
      <c r="G44" s="129">
        <f t="shared" si="18"/>
        <v>77240.399999999994</v>
      </c>
      <c r="H44" s="130"/>
      <c r="I44" s="113">
        <v>21</v>
      </c>
      <c r="J44" s="111">
        <v>2000</v>
      </c>
      <c r="K44" s="112">
        <f t="shared" si="6"/>
        <v>95.238095238095241</v>
      </c>
      <c r="L44" s="113">
        <v>21</v>
      </c>
      <c r="M44" s="111">
        <f t="shared" si="19"/>
        <v>1771.7415115005469</v>
      </c>
      <c r="N44" s="112">
        <f t="shared" si="10"/>
        <v>84.368643404787946</v>
      </c>
      <c r="O44" s="114">
        <f t="shared" si="11"/>
        <v>0</v>
      </c>
      <c r="P44" s="115">
        <f t="shared" si="12"/>
        <v>-10.869451833307295</v>
      </c>
      <c r="Q44" s="116">
        <f t="shared" si="13"/>
        <v>0.88587075575027341</v>
      </c>
      <c r="R44" s="309"/>
      <c r="S44" s="47">
        <v>0.44052083333333331</v>
      </c>
      <c r="T44" s="48">
        <v>0.47222222222222221</v>
      </c>
      <c r="U44" s="117">
        <v>5.349999999999957</v>
      </c>
      <c r="V44" s="118">
        <v>45.65000000000002</v>
      </c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407"/>
      <c r="AH44" s="408"/>
      <c r="AI44" s="124">
        <f t="shared" si="16"/>
        <v>-228.25848849945305</v>
      </c>
      <c r="AJ44" s="116">
        <f t="shared" si="17"/>
        <v>0.88587075575027352</v>
      </c>
      <c r="AK44" s="380"/>
    </row>
    <row r="45" spans="1:37" ht="15.75" customHeight="1">
      <c r="A45" s="304"/>
      <c r="B45" s="178"/>
      <c r="C45" s="298"/>
      <c r="D45" s="299"/>
      <c r="E45" s="107"/>
      <c r="F45" s="117"/>
      <c r="G45" s="129"/>
      <c r="H45" s="68"/>
      <c r="I45" s="126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106"/>
      <c r="Z45" s="205"/>
      <c r="AA45" s="300"/>
      <c r="AB45" s="301"/>
      <c r="AC45" s="106"/>
      <c r="AD45" s="205"/>
      <c r="AE45" s="300"/>
      <c r="AF45" s="301"/>
      <c r="AG45" s="407"/>
      <c r="AH45" s="408"/>
      <c r="AI45" s="124"/>
      <c r="AJ45" s="116"/>
      <c r="AK45" s="380"/>
    </row>
    <row r="46" spans="1:37" ht="15.75" customHeight="1">
      <c r="A46" s="304"/>
      <c r="B46" s="178"/>
      <c r="C46" s="298"/>
      <c r="D46" s="299"/>
      <c r="E46" s="107"/>
      <c r="F46" s="117"/>
      <c r="G46" s="129"/>
      <c r="H46" s="68"/>
      <c r="I46" s="126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106"/>
      <c r="Z46" s="205"/>
      <c r="AA46" s="300"/>
      <c r="AB46" s="301"/>
      <c r="AC46" s="106"/>
      <c r="AD46" s="205"/>
      <c r="AE46" s="300"/>
      <c r="AF46" s="301"/>
      <c r="AG46" s="407"/>
      <c r="AH46" s="408"/>
      <c r="AI46" s="124"/>
      <c r="AJ46" s="116"/>
      <c r="AK46" s="380"/>
    </row>
    <row r="47" spans="1:37" ht="15.75" customHeight="1">
      <c r="A47" s="304"/>
      <c r="B47" s="178"/>
      <c r="C47" s="298"/>
      <c r="D47" s="299"/>
      <c r="E47" s="107"/>
      <c r="F47" s="117"/>
      <c r="G47" s="129"/>
      <c r="H47" s="68"/>
      <c r="I47" s="126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106"/>
      <c r="Z47" s="205"/>
      <c r="AA47" s="300"/>
      <c r="AB47" s="301"/>
      <c r="AC47" s="106"/>
      <c r="AD47" s="205"/>
      <c r="AE47" s="300"/>
      <c r="AF47" s="301"/>
      <c r="AG47" s="407"/>
      <c r="AH47" s="408"/>
      <c r="AI47" s="124"/>
      <c r="AJ47" s="116"/>
      <c r="AK47" s="380"/>
    </row>
    <row r="48" spans="1:37" ht="15.75" customHeight="1">
      <c r="A48" s="304"/>
      <c r="B48" s="178"/>
      <c r="C48" s="298"/>
      <c r="D48" s="299"/>
      <c r="E48" s="107"/>
      <c r="F48" s="117"/>
      <c r="G48" s="129"/>
      <c r="H48" s="68"/>
      <c r="I48" s="126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106"/>
      <c r="Z48" s="205"/>
      <c r="AA48" s="300"/>
      <c r="AB48" s="301"/>
      <c r="AC48" s="106"/>
      <c r="AD48" s="205"/>
      <c r="AE48" s="300"/>
      <c r="AF48" s="301"/>
      <c r="AG48" s="407"/>
      <c r="AH48" s="408"/>
      <c r="AI48" s="124"/>
      <c r="AJ48" s="116"/>
      <c r="AK48" s="380"/>
    </row>
    <row r="49" spans="1:37" ht="15.75" customHeight="1">
      <c r="A49" s="304"/>
      <c r="B49" s="178"/>
      <c r="C49" s="298"/>
      <c r="D49" s="299"/>
      <c r="E49" s="107"/>
      <c r="F49" s="117"/>
      <c r="G49" s="129"/>
      <c r="H49" s="68"/>
      <c r="I49" s="126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106"/>
      <c r="Z49" s="205"/>
      <c r="AA49" s="300"/>
      <c r="AB49" s="301"/>
      <c r="AC49" s="106"/>
      <c r="AD49" s="205"/>
      <c r="AE49" s="300"/>
      <c r="AF49" s="301"/>
      <c r="AG49" s="407"/>
      <c r="AH49" s="408"/>
      <c r="AI49" s="124"/>
      <c r="AJ49" s="116"/>
      <c r="AK49" s="380"/>
    </row>
    <row r="50" spans="1:37" ht="15.75" customHeight="1">
      <c r="A50" s="304"/>
      <c r="B50" s="178"/>
      <c r="C50" s="298"/>
      <c r="D50" s="299"/>
      <c r="E50" s="107"/>
      <c r="F50" s="117"/>
      <c r="G50" s="129"/>
      <c r="H50" s="68"/>
      <c r="I50" s="126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106"/>
      <c r="Z50" s="205"/>
      <c r="AA50" s="300"/>
      <c r="AB50" s="301"/>
      <c r="AC50" s="106"/>
      <c r="AD50" s="205"/>
      <c r="AE50" s="300"/>
      <c r="AF50" s="301"/>
      <c r="AG50" s="407"/>
      <c r="AH50" s="408"/>
      <c r="AI50" s="124"/>
      <c r="AJ50" s="116"/>
      <c r="AK50" s="380"/>
    </row>
    <row r="51" spans="1:37" ht="15.75" customHeight="1">
      <c r="A51" s="304"/>
      <c r="B51" s="178"/>
      <c r="C51" s="298"/>
      <c r="D51" s="299"/>
      <c r="E51" s="107"/>
      <c r="F51" s="117"/>
      <c r="G51" s="129"/>
      <c r="H51" s="68"/>
      <c r="I51" s="126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106"/>
      <c r="Z51" s="205"/>
      <c r="AA51" s="300"/>
      <c r="AB51" s="301"/>
      <c r="AC51" s="106"/>
      <c r="AD51" s="205"/>
      <c r="AE51" s="300"/>
      <c r="AF51" s="301"/>
      <c r="AG51" s="407"/>
      <c r="AH51" s="408"/>
      <c r="AI51" s="124"/>
      <c r="AJ51" s="116"/>
      <c r="AK51" s="380"/>
    </row>
    <row r="52" spans="1:37" ht="15.75" customHeight="1">
      <c r="A52" s="304"/>
      <c r="B52" s="178"/>
      <c r="C52" s="298"/>
      <c r="D52" s="299"/>
      <c r="E52" s="107"/>
      <c r="F52" s="117"/>
      <c r="G52" s="129"/>
      <c r="H52" s="68"/>
      <c r="I52" s="126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210"/>
      <c r="X52" s="211"/>
      <c r="Y52" s="106"/>
      <c r="Z52" s="205"/>
      <c r="AA52" s="300"/>
      <c r="AB52" s="301"/>
      <c r="AC52" s="106"/>
      <c r="AD52" s="205"/>
      <c r="AE52" s="300"/>
      <c r="AF52" s="301"/>
      <c r="AG52" s="407"/>
      <c r="AH52" s="408"/>
      <c r="AI52" s="124"/>
      <c r="AJ52" s="116"/>
      <c r="AK52" s="380"/>
    </row>
    <row r="53" spans="1:37" ht="15.75" customHeight="1">
      <c r="A53" s="304"/>
      <c r="B53" s="178"/>
      <c r="C53" s="298"/>
      <c r="D53" s="299"/>
      <c r="E53" s="107"/>
      <c r="F53" s="117"/>
      <c r="G53" s="129"/>
      <c r="H53" s="68"/>
      <c r="I53" s="126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212"/>
      <c r="X53" s="213"/>
      <c r="Y53" s="106"/>
      <c r="Z53" s="205"/>
      <c r="AA53" s="300"/>
      <c r="AB53" s="301"/>
      <c r="AC53" s="106"/>
      <c r="AD53" s="205"/>
      <c r="AE53" s="300"/>
      <c r="AF53" s="301"/>
      <c r="AG53" s="407"/>
      <c r="AH53" s="408"/>
      <c r="AI53" s="124"/>
      <c r="AJ53" s="116"/>
      <c r="AK53" s="380"/>
    </row>
    <row r="54" spans="1:37" ht="15.75" customHeight="1">
      <c r="A54" s="304"/>
      <c r="B54" s="106"/>
      <c r="C54" s="298"/>
      <c r="D54" s="299"/>
      <c r="E54" s="185"/>
      <c r="F54" s="108"/>
      <c r="G54" s="139"/>
      <c r="H54" s="68"/>
      <c r="I54" s="126"/>
      <c r="J54" s="111"/>
      <c r="K54" s="112"/>
      <c r="L54" s="126"/>
      <c r="M54" s="111"/>
      <c r="N54" s="112"/>
      <c r="O54" s="131"/>
      <c r="P54" s="132"/>
      <c r="Q54" s="133"/>
      <c r="R54" s="309"/>
      <c r="S54" s="47"/>
      <c r="T54" s="48"/>
      <c r="U54" s="140"/>
      <c r="V54" s="118"/>
      <c r="W54" s="212"/>
      <c r="X54" s="213"/>
      <c r="Y54" s="106"/>
      <c r="Z54" s="205"/>
      <c r="AA54" s="300"/>
      <c r="AB54" s="301"/>
      <c r="AC54" s="106"/>
      <c r="AD54" s="205"/>
      <c r="AE54" s="300"/>
      <c r="AF54" s="301"/>
      <c r="AG54" s="407"/>
      <c r="AH54" s="408"/>
      <c r="AI54" s="124"/>
      <c r="AJ54" s="116"/>
      <c r="AK54" s="380"/>
    </row>
    <row r="55" spans="1:37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20">AVERAGE(I39:I54)</f>
        <v>21</v>
      </c>
      <c r="J55" s="148">
        <f t="shared" si="20"/>
        <v>2000</v>
      </c>
      <c r="K55" s="149">
        <f t="shared" ref="K55" si="21">J55/I55</f>
        <v>95.238095238095241</v>
      </c>
      <c r="L55" s="147">
        <f t="shared" ref="L55:M55" si="22">AVERAGE(L39:L54)</f>
        <v>21</v>
      </c>
      <c r="M55" s="148">
        <f t="shared" si="22"/>
        <v>1770.6175758625257</v>
      </c>
      <c r="N55" s="149">
        <f>M55/L55</f>
        <v>84.315122660120267</v>
      </c>
      <c r="O55" s="150">
        <f>L55-I55</f>
        <v>0</v>
      </c>
      <c r="P55" s="151">
        <f>N55-K55</f>
        <v>-10.922972577974974</v>
      </c>
      <c r="Q55" s="152">
        <f>N55/K55</f>
        <v>0.88530878793126278</v>
      </c>
      <c r="R55" s="310"/>
      <c r="S55" s="153">
        <f>S39</f>
        <v>0.2502314814814815</v>
      </c>
      <c r="T55" s="154">
        <f>INDEX(T39:T54,COUNTA(T39:T54))</f>
        <v>0.47222222222222221</v>
      </c>
      <c r="U55" s="155"/>
      <c r="V55" s="181"/>
      <c r="W55" s="214"/>
      <c r="X55" s="215"/>
      <c r="Y55" s="206">
        <f t="shared" ref="Y55:Z55" si="23">SUM(Y39:Y54)</f>
        <v>0</v>
      </c>
      <c r="Z55" s="207">
        <f t="shared" si="23"/>
        <v>0</v>
      </c>
      <c r="AA55" s="296"/>
      <c r="AB55" s="297"/>
      <c r="AC55" s="206">
        <f t="shared" ref="AC55:AD55" si="24">SUM(AC39:AC54)</f>
        <v>0</v>
      </c>
      <c r="AD55" s="207">
        <f t="shared" si="24"/>
        <v>0</v>
      </c>
      <c r="AE55" s="296"/>
      <c r="AF55" s="297"/>
      <c r="AG55" s="409"/>
      <c r="AH55" s="410"/>
      <c r="AI55" s="183">
        <f>M55-J55</f>
        <v>-229.38242413747435</v>
      </c>
      <c r="AJ55" s="152">
        <f>M55/J55</f>
        <v>0.88530878793126278</v>
      </c>
      <c r="AK55" s="381"/>
    </row>
    <row r="56" spans="1:37" ht="15.75" customHeight="1">
      <c r="A56" s="316" t="s">
        <v>202</v>
      </c>
      <c r="B56" s="161" t="s">
        <v>191</v>
      </c>
      <c r="C56" s="306" t="s">
        <v>203</v>
      </c>
      <c r="D56" s="307"/>
      <c r="E56" s="162">
        <v>59.34</v>
      </c>
      <c r="F56" s="103">
        <v>1026</v>
      </c>
      <c r="G56" s="163">
        <f t="shared" ref="G56:G59" si="25">E56*F56</f>
        <v>60882.840000000004</v>
      </c>
      <c r="H56" s="164"/>
      <c r="I56" s="165">
        <v>24</v>
      </c>
      <c r="J56" s="166">
        <v>2000</v>
      </c>
      <c r="K56" s="167">
        <f>J56/I56</f>
        <v>83.333333333333329</v>
      </c>
      <c r="L56" s="168">
        <v>24</v>
      </c>
      <c r="M56" s="166">
        <f>F56/V56*60</f>
        <v>1770.6615532118917</v>
      </c>
      <c r="N56" s="167">
        <f>M56/L56</f>
        <v>73.77756471716215</v>
      </c>
      <c r="O56" s="169">
        <f>L56-I56</f>
        <v>0</v>
      </c>
      <c r="P56" s="170">
        <f>N56-K56</f>
        <v>-9.5557686161711786</v>
      </c>
      <c r="Q56" s="171">
        <f>N56/K56</f>
        <v>0.88533077660594584</v>
      </c>
      <c r="R56" s="308">
        <f>Q72</f>
        <v>0.88572281426364752</v>
      </c>
      <c r="S56" s="172">
        <v>0.29182870370370373</v>
      </c>
      <c r="T56" s="173">
        <v>0.31597222222222221</v>
      </c>
      <c r="U56" s="174"/>
      <c r="V56" s="175">
        <v>34.766666666666609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411"/>
      <c r="AH56" s="412"/>
      <c r="AI56" s="121">
        <f>M56-J56</f>
        <v>-229.33844678810829</v>
      </c>
      <c r="AJ56" s="171">
        <f>M56/J56</f>
        <v>0.88533077660594584</v>
      </c>
      <c r="AK56" s="313">
        <f>AJ72</f>
        <v>0.88572281426364752</v>
      </c>
    </row>
    <row r="57" spans="1:37" ht="15.75" customHeight="1">
      <c r="A57" s="317"/>
      <c r="B57" s="178" t="s">
        <v>191</v>
      </c>
      <c r="C57" s="298" t="s">
        <v>204</v>
      </c>
      <c r="D57" s="299"/>
      <c r="E57" s="107">
        <v>58.67</v>
      </c>
      <c r="F57" s="108">
        <v>2429</v>
      </c>
      <c r="G57" s="109">
        <f t="shared" si="25"/>
        <v>142509.43</v>
      </c>
      <c r="H57" s="26"/>
      <c r="I57" s="110">
        <v>23</v>
      </c>
      <c r="J57" s="111">
        <v>2000</v>
      </c>
      <c r="K57" s="112">
        <f t="shared" si="6"/>
        <v>86.956521739130437</v>
      </c>
      <c r="L57" s="113">
        <v>23</v>
      </c>
      <c r="M57" s="111">
        <f>F57/V57*60</f>
        <v>1774.7919626547578</v>
      </c>
      <c r="N57" s="112">
        <f>M57/L57</f>
        <v>77.164867941511204</v>
      </c>
      <c r="O57" s="114">
        <f>L57-I57</f>
        <v>0</v>
      </c>
      <c r="P57" s="115">
        <f>N57-K57</f>
        <v>-9.791653797619233</v>
      </c>
      <c r="Q57" s="116">
        <f>N57/K57</f>
        <v>0.88739598132737885</v>
      </c>
      <c r="R57" s="309"/>
      <c r="S57" s="47">
        <v>0.31944444444444442</v>
      </c>
      <c r="T57" s="48">
        <v>0.37646990740740743</v>
      </c>
      <c r="U57" s="117">
        <v>4.9999999999999822</v>
      </c>
      <c r="V57" s="118">
        <v>82.116666666666745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407"/>
      <c r="AH57" s="408"/>
      <c r="AI57" s="124">
        <f>M57-J57</f>
        <v>-225.20803734524225</v>
      </c>
      <c r="AJ57" s="116">
        <f>M57/J57</f>
        <v>0.88739598132737885</v>
      </c>
      <c r="AK57" s="314"/>
    </row>
    <row r="58" spans="1:37" ht="15.75" customHeight="1">
      <c r="A58" s="317"/>
      <c r="B58" s="178" t="s">
        <v>191</v>
      </c>
      <c r="C58" s="298" t="s">
        <v>206</v>
      </c>
      <c r="D58" s="299"/>
      <c r="E58" s="107">
        <v>71.55</v>
      </c>
      <c r="F58" s="108">
        <v>1680</v>
      </c>
      <c r="G58" s="109">
        <f t="shared" si="25"/>
        <v>120204</v>
      </c>
      <c r="H58" s="26"/>
      <c r="I58" s="110">
        <v>23</v>
      </c>
      <c r="J58" s="111">
        <v>2000</v>
      </c>
      <c r="K58" s="112">
        <f t="shared" si="6"/>
        <v>86.956521739130437</v>
      </c>
      <c r="L58" s="113">
        <v>23</v>
      </c>
      <c r="M58" s="111">
        <f>F58/V58*60</f>
        <v>1771.5289982425302</v>
      </c>
      <c r="N58" s="112">
        <f>M58/L58</f>
        <v>77.022999923588273</v>
      </c>
      <c r="O58" s="114">
        <f>L58-I58</f>
        <v>0</v>
      </c>
      <c r="P58" s="115">
        <f>N58-K58</f>
        <v>-9.9335218155421643</v>
      </c>
      <c r="Q58" s="116">
        <f>N58/K58</f>
        <v>0.88576449912126509</v>
      </c>
      <c r="R58" s="309"/>
      <c r="S58" s="47">
        <v>0.37993055555555555</v>
      </c>
      <c r="T58" s="48">
        <v>0.41944444444444445</v>
      </c>
      <c r="U58" s="117">
        <v>4.9833333333332863</v>
      </c>
      <c r="V58" s="118">
        <v>56.90000000000002</v>
      </c>
      <c r="W58" s="119"/>
      <c r="X58" s="123"/>
      <c r="Y58" s="106"/>
      <c r="Z58" s="205"/>
      <c r="AA58" s="300"/>
      <c r="AB58" s="301"/>
      <c r="AC58" s="106"/>
      <c r="AD58" s="205"/>
      <c r="AE58" s="300"/>
      <c r="AF58" s="301"/>
      <c r="AG58" s="407"/>
      <c r="AH58" s="408"/>
      <c r="AI58" s="124">
        <f>M58-J58</f>
        <v>-228.47100175746982</v>
      </c>
      <c r="AJ58" s="116">
        <f>M58/J58</f>
        <v>0.88576449912126509</v>
      </c>
      <c r="AK58" s="314"/>
    </row>
    <row r="59" spans="1:37" ht="15.75" customHeight="1">
      <c r="A59" s="317"/>
      <c r="B59" s="178" t="s">
        <v>191</v>
      </c>
      <c r="C59" s="298" t="s">
        <v>205</v>
      </c>
      <c r="D59" s="299"/>
      <c r="E59" s="107">
        <v>59.54</v>
      </c>
      <c r="F59" s="108">
        <v>2211</v>
      </c>
      <c r="G59" s="109">
        <f t="shared" si="25"/>
        <v>131642.94</v>
      </c>
      <c r="H59" s="26"/>
      <c r="I59" s="110">
        <v>23</v>
      </c>
      <c r="J59" s="111">
        <v>2000</v>
      </c>
      <c r="K59" s="112">
        <f t="shared" si="6"/>
        <v>86.956521739130437</v>
      </c>
      <c r="L59" s="113">
        <v>23</v>
      </c>
      <c r="M59" s="111">
        <f>F59/V59*60</f>
        <v>1768.8000000000006</v>
      </c>
      <c r="N59" s="112">
        <f>M59/L59</f>
        <v>76.90434782608699</v>
      </c>
      <c r="O59" s="114">
        <f>L59-I59</f>
        <v>0</v>
      </c>
      <c r="P59" s="115">
        <f>N59-K59</f>
        <v>-10.052173913043447</v>
      </c>
      <c r="Q59" s="116">
        <f>N59/K59</f>
        <v>0.88440000000000041</v>
      </c>
      <c r="R59" s="309"/>
      <c r="S59" s="47">
        <v>0.42291666666666666</v>
      </c>
      <c r="T59" s="48">
        <v>0.47499999999999998</v>
      </c>
      <c r="U59" s="117">
        <v>4.9999999999999822</v>
      </c>
      <c r="V59" s="118">
        <v>74.999999999999972</v>
      </c>
      <c r="W59" s="119"/>
      <c r="X59" s="123"/>
      <c r="Y59" s="106"/>
      <c r="Z59" s="205"/>
      <c r="AA59" s="300"/>
      <c r="AB59" s="301"/>
      <c r="AC59" s="106"/>
      <c r="AD59" s="205"/>
      <c r="AE59" s="300"/>
      <c r="AF59" s="301"/>
      <c r="AG59" s="407"/>
      <c r="AH59" s="408"/>
      <c r="AI59" s="124">
        <f>M59-J59</f>
        <v>-231.19999999999936</v>
      </c>
      <c r="AJ59" s="116">
        <f>M59/J59</f>
        <v>0.8844000000000003</v>
      </c>
      <c r="AK59" s="314"/>
    </row>
    <row r="60" spans="1:37" ht="15.75" customHeight="1">
      <c r="A60" s="317"/>
      <c r="B60" s="178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407"/>
      <c r="AH60" s="408"/>
      <c r="AI60" s="124"/>
      <c r="AJ60" s="116"/>
      <c r="AK60" s="314"/>
    </row>
    <row r="61" spans="1:37" ht="15.75" customHeight="1">
      <c r="A61" s="317"/>
      <c r="B61" s="178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407"/>
      <c r="AH61" s="408"/>
      <c r="AI61" s="124"/>
      <c r="AJ61" s="116"/>
      <c r="AK61" s="314"/>
    </row>
    <row r="62" spans="1:37" ht="15.75" customHeight="1">
      <c r="A62" s="317"/>
      <c r="B62" s="178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127"/>
      <c r="T62" s="128"/>
      <c r="U62" s="117"/>
      <c r="V62" s="118"/>
      <c r="W62" s="128"/>
      <c r="X62" s="216"/>
      <c r="Y62" s="106"/>
      <c r="Z62" s="205"/>
      <c r="AA62" s="300"/>
      <c r="AB62" s="301"/>
      <c r="AC62" s="106"/>
      <c r="AD62" s="205"/>
      <c r="AE62" s="300"/>
      <c r="AF62" s="301"/>
      <c r="AG62" s="407"/>
      <c r="AH62" s="408"/>
      <c r="AI62" s="124"/>
      <c r="AJ62" s="116"/>
      <c r="AK62" s="314"/>
    </row>
    <row r="63" spans="1:37" ht="15.75" customHeight="1">
      <c r="A63" s="317"/>
      <c r="B63" s="178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127"/>
      <c r="T63" s="128"/>
      <c r="U63" s="117"/>
      <c r="V63" s="118"/>
      <c r="W63" s="128"/>
      <c r="X63" s="216"/>
      <c r="Y63" s="106"/>
      <c r="Z63" s="205"/>
      <c r="AA63" s="300"/>
      <c r="AB63" s="301"/>
      <c r="AC63" s="106"/>
      <c r="AD63" s="205"/>
      <c r="AE63" s="300"/>
      <c r="AF63" s="301"/>
      <c r="AG63" s="407"/>
      <c r="AH63" s="408"/>
      <c r="AI63" s="124"/>
      <c r="AJ63" s="116"/>
      <c r="AK63" s="314"/>
    </row>
    <row r="64" spans="1:37" ht="15.75" customHeight="1">
      <c r="A64" s="317"/>
      <c r="B64" s="178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127"/>
      <c r="T64" s="128"/>
      <c r="U64" s="117"/>
      <c r="V64" s="118"/>
      <c r="W64" s="128"/>
      <c r="X64" s="216"/>
      <c r="Y64" s="106"/>
      <c r="Z64" s="205"/>
      <c r="AA64" s="300"/>
      <c r="AB64" s="301"/>
      <c r="AC64" s="106"/>
      <c r="AD64" s="205"/>
      <c r="AE64" s="300"/>
      <c r="AF64" s="301"/>
      <c r="AG64" s="407"/>
      <c r="AH64" s="408"/>
      <c r="AI64" s="124"/>
      <c r="AJ64" s="116"/>
      <c r="AK64" s="314"/>
    </row>
    <row r="65" spans="1:37" ht="15.75" customHeight="1">
      <c r="A65" s="317"/>
      <c r="B65" s="178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127"/>
      <c r="T65" s="128"/>
      <c r="U65" s="117"/>
      <c r="V65" s="118"/>
      <c r="W65" s="128"/>
      <c r="X65" s="216"/>
      <c r="Y65" s="106"/>
      <c r="Z65" s="205"/>
      <c r="AA65" s="300"/>
      <c r="AB65" s="301"/>
      <c r="AC65" s="106"/>
      <c r="AD65" s="205"/>
      <c r="AE65" s="300"/>
      <c r="AF65" s="301"/>
      <c r="AG65" s="407"/>
      <c r="AH65" s="408"/>
      <c r="AI65" s="124"/>
      <c r="AJ65" s="116"/>
      <c r="AK65" s="314"/>
    </row>
    <row r="66" spans="1:37" ht="15.75" customHeight="1">
      <c r="A66" s="317"/>
      <c r="B66" s="178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127"/>
      <c r="T66" s="128"/>
      <c r="U66" s="117"/>
      <c r="V66" s="118"/>
      <c r="W66" s="128"/>
      <c r="X66" s="216"/>
      <c r="Y66" s="106"/>
      <c r="Z66" s="205"/>
      <c r="AA66" s="300"/>
      <c r="AB66" s="301"/>
      <c r="AC66" s="106"/>
      <c r="AD66" s="205"/>
      <c r="AE66" s="300"/>
      <c r="AF66" s="301"/>
      <c r="AG66" s="407"/>
      <c r="AH66" s="408"/>
      <c r="AI66" s="124"/>
      <c r="AJ66" s="116"/>
      <c r="AK66" s="314"/>
    </row>
    <row r="67" spans="1:37" ht="15.75" customHeight="1">
      <c r="A67" s="317"/>
      <c r="B67" s="178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127"/>
      <c r="T67" s="128"/>
      <c r="U67" s="117"/>
      <c r="V67" s="118"/>
      <c r="W67" s="128"/>
      <c r="X67" s="216"/>
      <c r="Y67" s="106"/>
      <c r="Z67" s="205"/>
      <c r="AA67" s="300"/>
      <c r="AB67" s="301"/>
      <c r="AC67" s="106"/>
      <c r="AD67" s="205"/>
      <c r="AE67" s="300"/>
      <c r="AF67" s="301"/>
      <c r="AG67" s="407"/>
      <c r="AH67" s="408"/>
      <c r="AI67" s="124"/>
      <c r="AJ67" s="116"/>
      <c r="AK67" s="314"/>
    </row>
    <row r="68" spans="1:37" ht="15.75" customHeight="1">
      <c r="A68" s="317"/>
      <c r="B68" s="178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127"/>
      <c r="T68" s="128"/>
      <c r="U68" s="117"/>
      <c r="V68" s="118"/>
      <c r="W68" s="128"/>
      <c r="X68" s="216"/>
      <c r="Y68" s="106"/>
      <c r="Z68" s="205"/>
      <c r="AA68" s="300"/>
      <c r="AB68" s="301"/>
      <c r="AC68" s="106"/>
      <c r="AD68" s="205"/>
      <c r="AE68" s="300"/>
      <c r="AF68" s="301"/>
      <c r="AG68" s="407"/>
      <c r="AH68" s="408"/>
      <c r="AI68" s="124"/>
      <c r="AJ68" s="116"/>
      <c r="AK68" s="314"/>
    </row>
    <row r="69" spans="1:37" ht="15.75" customHeight="1">
      <c r="A69" s="317"/>
      <c r="B69" s="178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127"/>
      <c r="T69" s="128"/>
      <c r="U69" s="117"/>
      <c r="V69" s="118"/>
      <c r="W69" s="128"/>
      <c r="X69" s="216"/>
      <c r="Y69" s="106"/>
      <c r="Z69" s="205"/>
      <c r="AA69" s="300"/>
      <c r="AB69" s="301"/>
      <c r="AC69" s="106"/>
      <c r="AD69" s="205"/>
      <c r="AE69" s="300"/>
      <c r="AF69" s="301"/>
      <c r="AG69" s="407"/>
      <c r="AH69" s="408"/>
      <c r="AI69" s="124"/>
      <c r="AJ69" s="116"/>
      <c r="AK69" s="314"/>
    </row>
    <row r="70" spans="1:37" ht="15.75" customHeight="1">
      <c r="A70" s="317"/>
      <c r="B70" s="178"/>
      <c r="C70" s="298"/>
      <c r="D70" s="299"/>
      <c r="E70" s="107"/>
      <c r="F70" s="13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127"/>
      <c r="T70" s="128"/>
      <c r="U70" s="117"/>
      <c r="V70" s="118"/>
      <c r="W70" s="128"/>
      <c r="X70" s="216"/>
      <c r="Y70" s="106"/>
      <c r="Z70" s="205"/>
      <c r="AA70" s="300"/>
      <c r="AB70" s="301"/>
      <c r="AC70" s="106"/>
      <c r="AD70" s="205"/>
      <c r="AE70" s="300"/>
      <c r="AF70" s="301"/>
      <c r="AG70" s="407"/>
      <c r="AH70" s="408"/>
      <c r="AI70" s="124"/>
      <c r="AJ70" s="116"/>
      <c r="AK70" s="314"/>
    </row>
    <row r="71" spans="1:37" ht="15.75" customHeight="1">
      <c r="A71" s="317"/>
      <c r="B71" s="178"/>
      <c r="C71" s="298"/>
      <c r="D71" s="299"/>
      <c r="E71" s="179"/>
      <c r="F71" s="13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407"/>
      <c r="AH71" s="408"/>
      <c r="AI71" s="180"/>
      <c r="AJ71" s="133"/>
      <c r="AK71" s="314"/>
    </row>
    <row r="72" spans="1:37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26">AVERAGE(I56:I71)</f>
        <v>23.25</v>
      </c>
      <c r="J72" s="148">
        <f t="shared" si="26"/>
        <v>2000</v>
      </c>
      <c r="K72" s="149">
        <f t="shared" ref="K72" si="27">J72/I72</f>
        <v>86.021505376344081</v>
      </c>
      <c r="L72" s="147">
        <f t="shared" ref="L72:M72" si="28">AVERAGE(L56:L71)</f>
        <v>23.25</v>
      </c>
      <c r="M72" s="148">
        <f t="shared" si="28"/>
        <v>1771.445628527295</v>
      </c>
      <c r="N72" s="149">
        <f t="shared" ref="N72:N79" si="29">M72/L72</f>
        <v>76.191209829130969</v>
      </c>
      <c r="O72" s="150">
        <f t="shared" ref="O72:O79" si="30">L72-I72</f>
        <v>0</v>
      </c>
      <c r="P72" s="151">
        <f t="shared" ref="P72:P79" si="31">N72-K72</f>
        <v>-9.8302955472131117</v>
      </c>
      <c r="Q72" s="152">
        <f t="shared" ref="Q72:Q79" si="32">N72/K72</f>
        <v>0.88572281426364752</v>
      </c>
      <c r="R72" s="310"/>
      <c r="S72" s="153">
        <f>S56</f>
        <v>0.29182870370370373</v>
      </c>
      <c r="T72" s="154">
        <f>INDEX(T56:T71,COUNTA(T56:T71))</f>
        <v>0.47499999999999998</v>
      </c>
      <c r="U72" s="155"/>
      <c r="V72" s="181"/>
      <c r="W72" s="182"/>
      <c r="X72" s="149"/>
      <c r="Y72" s="206">
        <f t="shared" ref="Y72:Z72" si="33">SUM(Y56:Y71)</f>
        <v>0</v>
      </c>
      <c r="Z72" s="207">
        <f t="shared" si="33"/>
        <v>0</v>
      </c>
      <c r="AA72" s="296"/>
      <c r="AB72" s="297"/>
      <c r="AC72" s="206">
        <f t="shared" ref="AC72:AD72" si="34">SUM(AC56:AC71)</f>
        <v>0</v>
      </c>
      <c r="AD72" s="207">
        <f t="shared" si="34"/>
        <v>0</v>
      </c>
      <c r="AE72" s="296"/>
      <c r="AF72" s="297"/>
      <c r="AG72" s="409"/>
      <c r="AH72" s="410"/>
      <c r="AI72" s="183">
        <f t="shared" ref="AI72:AI79" si="35">M72-J72</f>
        <v>-228.55437147270504</v>
      </c>
      <c r="AJ72" s="152">
        <f t="shared" ref="AJ72:AJ79" si="36">M72/J72</f>
        <v>0.88572281426364752</v>
      </c>
      <c r="AK72" s="315"/>
    </row>
    <row r="73" spans="1:37" ht="15.75" customHeight="1">
      <c r="A73" s="302" t="s">
        <v>207</v>
      </c>
      <c r="B73" s="120" t="s">
        <v>200</v>
      </c>
      <c r="C73" s="383" t="s">
        <v>208</v>
      </c>
      <c r="D73" s="383"/>
      <c r="E73" s="162">
        <v>57.3</v>
      </c>
      <c r="F73" s="103">
        <v>2221</v>
      </c>
      <c r="G73" s="163">
        <f t="shared" ref="G73:G79" si="37">E73*F73</f>
        <v>127263.29999999999</v>
      </c>
      <c r="H73" s="164"/>
      <c r="I73" s="165">
        <v>22</v>
      </c>
      <c r="J73" s="166">
        <v>1800</v>
      </c>
      <c r="K73" s="167">
        <f>J73/I73</f>
        <v>81.818181818181813</v>
      </c>
      <c r="L73" s="168">
        <v>22</v>
      </c>
      <c r="M73" s="166">
        <f t="shared" ref="M73:M79" si="38">F73/V73*60</f>
        <v>1593.0663478780634</v>
      </c>
      <c r="N73" s="167">
        <f t="shared" si="29"/>
        <v>72.412106721730154</v>
      </c>
      <c r="O73" s="169">
        <f t="shared" si="30"/>
        <v>0</v>
      </c>
      <c r="P73" s="170">
        <f t="shared" si="31"/>
        <v>-9.4060750964516586</v>
      </c>
      <c r="Q73" s="171">
        <f t="shared" si="32"/>
        <v>0.88503685993225745</v>
      </c>
      <c r="R73" s="308">
        <f>Q89</f>
        <v>0.88479130649805848</v>
      </c>
      <c r="S73" s="172">
        <v>0.16690972222222222</v>
      </c>
      <c r="T73" s="173">
        <v>0.22500000000000001</v>
      </c>
      <c r="U73" s="174"/>
      <c r="V73" s="175">
        <v>83.65</v>
      </c>
      <c r="W73" s="173"/>
      <c r="X73" s="184"/>
      <c r="Y73" s="202"/>
      <c r="Z73" s="203"/>
      <c r="AA73" s="311"/>
      <c r="AB73" s="312"/>
      <c r="AC73" s="202"/>
      <c r="AD73" s="203"/>
      <c r="AE73" s="311"/>
      <c r="AF73" s="312"/>
      <c r="AG73" s="411"/>
      <c r="AH73" s="412"/>
      <c r="AI73" s="121">
        <f t="shared" si="35"/>
        <v>-206.93365212193657</v>
      </c>
      <c r="AJ73" s="171">
        <f t="shared" si="36"/>
        <v>0.88503685993225745</v>
      </c>
      <c r="AK73" s="313">
        <f>AJ89</f>
        <v>0.88479130649805848</v>
      </c>
    </row>
    <row r="74" spans="1:37" ht="15.75" customHeight="1">
      <c r="A74" s="303"/>
      <c r="B74" s="106" t="s">
        <v>195</v>
      </c>
      <c r="C74" s="382" t="s">
        <v>213</v>
      </c>
      <c r="D74" s="382"/>
      <c r="E74" s="107">
        <v>57.73</v>
      </c>
      <c r="F74" s="108">
        <v>814</v>
      </c>
      <c r="G74" s="109">
        <f t="shared" si="37"/>
        <v>46992.219999999994</v>
      </c>
      <c r="H74" s="26"/>
      <c r="I74" s="110">
        <v>22</v>
      </c>
      <c r="J74" s="111">
        <v>1800</v>
      </c>
      <c r="K74" s="112">
        <f t="shared" ref="K74:K110" si="39">J74/I74</f>
        <v>81.818181818181813</v>
      </c>
      <c r="L74" s="113">
        <v>22</v>
      </c>
      <c r="M74" s="111">
        <f t="shared" si="38"/>
        <v>1595.2095808383226</v>
      </c>
      <c r="N74" s="112">
        <f t="shared" si="29"/>
        <v>72.509526401741937</v>
      </c>
      <c r="O74" s="114">
        <f t="shared" si="30"/>
        <v>0</v>
      </c>
      <c r="P74" s="115">
        <f t="shared" si="31"/>
        <v>-9.3086554164398763</v>
      </c>
      <c r="Q74" s="116">
        <f t="shared" si="32"/>
        <v>0.8862275449101793</v>
      </c>
      <c r="R74" s="309"/>
      <c r="S74" s="47">
        <v>0.22873842592592591</v>
      </c>
      <c r="T74" s="48">
        <v>0.25</v>
      </c>
      <c r="U74" s="117">
        <v>5.3833333333333089</v>
      </c>
      <c r="V74" s="118">
        <v>30.616666666666681</v>
      </c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407"/>
      <c r="AH74" s="408"/>
      <c r="AI74" s="124">
        <f t="shared" si="35"/>
        <v>-204.79041916167739</v>
      </c>
      <c r="AJ74" s="116">
        <f t="shared" si="36"/>
        <v>0.88622754491017919</v>
      </c>
      <c r="AK74" s="314"/>
    </row>
    <row r="75" spans="1:37" ht="15.75" customHeight="1">
      <c r="A75" s="303"/>
      <c r="B75" s="106" t="s">
        <v>195</v>
      </c>
      <c r="C75" s="382" t="s">
        <v>214</v>
      </c>
      <c r="D75" s="382"/>
      <c r="E75" s="107">
        <v>57.73</v>
      </c>
      <c r="F75" s="108">
        <v>889</v>
      </c>
      <c r="G75" s="109">
        <f t="shared" si="37"/>
        <v>51321.969999999994</v>
      </c>
      <c r="H75" s="26"/>
      <c r="I75" s="110">
        <v>22</v>
      </c>
      <c r="J75" s="111">
        <v>1800</v>
      </c>
      <c r="K75" s="112">
        <f t="shared" si="39"/>
        <v>81.818181818181813</v>
      </c>
      <c r="L75" s="113">
        <v>22</v>
      </c>
      <c r="M75" s="111">
        <f t="shared" si="38"/>
        <v>1596.2094763092243</v>
      </c>
      <c r="N75" s="112">
        <f t="shared" si="29"/>
        <v>72.554976195873834</v>
      </c>
      <c r="O75" s="114">
        <f t="shared" si="30"/>
        <v>0</v>
      </c>
      <c r="P75" s="115">
        <f t="shared" si="31"/>
        <v>-9.2632056223079786</v>
      </c>
      <c r="Q75" s="116">
        <f t="shared" si="32"/>
        <v>0.88678304239401362</v>
      </c>
      <c r="R75" s="309"/>
      <c r="S75" s="47">
        <v>0.25347222222222221</v>
      </c>
      <c r="T75" s="48">
        <v>0.27667824074074077</v>
      </c>
      <c r="U75" s="117">
        <v>4.9999999999999822</v>
      </c>
      <c r="V75" s="118">
        <v>33.416666666666721</v>
      </c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407"/>
      <c r="AH75" s="408"/>
      <c r="AI75" s="124">
        <f t="shared" si="35"/>
        <v>-203.79052369077567</v>
      </c>
      <c r="AJ75" s="116">
        <f t="shared" si="36"/>
        <v>0.88678304239401351</v>
      </c>
      <c r="AK75" s="314"/>
    </row>
    <row r="76" spans="1:37" ht="15.75" customHeight="1">
      <c r="A76" s="303"/>
      <c r="B76" s="106" t="s">
        <v>209</v>
      </c>
      <c r="C76" s="382" t="s">
        <v>210</v>
      </c>
      <c r="D76" s="382"/>
      <c r="E76" s="107">
        <v>71.84</v>
      </c>
      <c r="F76" s="108">
        <v>865</v>
      </c>
      <c r="G76" s="109">
        <f t="shared" si="37"/>
        <v>62141.600000000006</v>
      </c>
      <c r="H76" s="26"/>
      <c r="I76" s="110">
        <v>19</v>
      </c>
      <c r="J76" s="111">
        <v>1800</v>
      </c>
      <c r="K76" s="112">
        <f t="shared" si="39"/>
        <v>94.736842105263165</v>
      </c>
      <c r="L76" s="113">
        <v>19</v>
      </c>
      <c r="M76" s="111">
        <f t="shared" si="38"/>
        <v>1596.1045617631989</v>
      </c>
      <c r="N76" s="112">
        <f t="shared" si="29"/>
        <v>84.005503250694687</v>
      </c>
      <c r="O76" s="114">
        <f t="shared" si="30"/>
        <v>0</v>
      </c>
      <c r="P76" s="115">
        <f t="shared" si="31"/>
        <v>-10.731338854568477</v>
      </c>
      <c r="Q76" s="116">
        <f t="shared" si="32"/>
        <v>0.88672475653511051</v>
      </c>
      <c r="R76" s="309"/>
      <c r="S76" s="47">
        <v>0.28019675925925924</v>
      </c>
      <c r="T76" s="48">
        <v>0.30277777777777776</v>
      </c>
      <c r="U76" s="117">
        <v>5.066666666666606</v>
      </c>
      <c r="V76" s="118">
        <v>32.516666666666659</v>
      </c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407"/>
      <c r="AH76" s="408"/>
      <c r="AI76" s="217">
        <f t="shared" si="35"/>
        <v>-203.89543823680106</v>
      </c>
      <c r="AJ76" s="218">
        <f t="shared" si="36"/>
        <v>0.88672475653511051</v>
      </c>
      <c r="AK76" s="314"/>
    </row>
    <row r="77" spans="1:37" ht="15.75" customHeight="1">
      <c r="A77" s="304"/>
      <c r="B77" s="106" t="s">
        <v>209</v>
      </c>
      <c r="C77" s="382" t="s">
        <v>211</v>
      </c>
      <c r="D77" s="382"/>
      <c r="E77" s="107">
        <v>72.400000000000006</v>
      </c>
      <c r="F77" s="111">
        <v>750</v>
      </c>
      <c r="G77" s="109">
        <f t="shared" si="37"/>
        <v>54300.000000000007</v>
      </c>
      <c r="H77" s="13"/>
      <c r="I77" s="110">
        <v>18</v>
      </c>
      <c r="J77" s="111">
        <v>1800</v>
      </c>
      <c r="K77" s="112">
        <f t="shared" si="39"/>
        <v>100</v>
      </c>
      <c r="L77" s="126">
        <v>18</v>
      </c>
      <c r="M77" s="111">
        <f t="shared" si="38"/>
        <v>1596.6883500887059</v>
      </c>
      <c r="N77" s="112">
        <f t="shared" si="29"/>
        <v>88.704908338261433</v>
      </c>
      <c r="O77" s="114">
        <f t="shared" si="30"/>
        <v>0</v>
      </c>
      <c r="P77" s="115">
        <f t="shared" si="31"/>
        <v>-11.295091661738567</v>
      </c>
      <c r="Q77" s="116">
        <f t="shared" si="32"/>
        <v>0.88704908338261435</v>
      </c>
      <c r="R77" s="309"/>
      <c r="S77" s="47">
        <v>0.30625000000000002</v>
      </c>
      <c r="T77" s="48">
        <v>0.32582175925925927</v>
      </c>
      <c r="U77" s="117">
        <v>5.0000000000000622</v>
      </c>
      <c r="V77" s="118">
        <v>28.183333333333316</v>
      </c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407"/>
      <c r="AH77" s="408"/>
      <c r="AI77" s="217">
        <f t="shared" si="35"/>
        <v>-203.31164991129413</v>
      </c>
      <c r="AJ77" s="218">
        <f t="shared" si="36"/>
        <v>0.88704908338261435</v>
      </c>
      <c r="AK77" s="314"/>
    </row>
    <row r="78" spans="1:37" ht="15.75" customHeight="1">
      <c r="A78" s="304"/>
      <c r="B78" s="106" t="s">
        <v>209</v>
      </c>
      <c r="C78" s="382" t="s">
        <v>272</v>
      </c>
      <c r="D78" s="382"/>
      <c r="E78" s="107">
        <v>79.19</v>
      </c>
      <c r="F78" s="111">
        <v>1366</v>
      </c>
      <c r="G78" s="129">
        <f t="shared" si="37"/>
        <v>108173.54</v>
      </c>
      <c r="H78" s="130"/>
      <c r="I78" s="110">
        <v>17</v>
      </c>
      <c r="J78" s="111">
        <v>1800</v>
      </c>
      <c r="K78" s="112">
        <f t="shared" si="39"/>
        <v>105.88235294117646</v>
      </c>
      <c r="L78" s="113">
        <v>17</v>
      </c>
      <c r="M78" s="111">
        <f t="shared" si="38"/>
        <v>1596.1051606621215</v>
      </c>
      <c r="N78" s="112">
        <f t="shared" si="29"/>
        <v>93.888538862477731</v>
      </c>
      <c r="O78" s="114">
        <f t="shared" si="30"/>
        <v>0</v>
      </c>
      <c r="P78" s="115">
        <f t="shared" si="31"/>
        <v>-11.993814078698733</v>
      </c>
      <c r="Q78" s="116">
        <f t="shared" si="32"/>
        <v>0.88672508925673421</v>
      </c>
      <c r="R78" s="309"/>
      <c r="S78" s="47">
        <v>0.32916666666666666</v>
      </c>
      <c r="T78" s="48">
        <v>0.36482638888888891</v>
      </c>
      <c r="U78" s="117">
        <v>4.8166666666666469</v>
      </c>
      <c r="V78" s="118">
        <v>51.350000000000037</v>
      </c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407"/>
      <c r="AH78" s="408"/>
      <c r="AI78" s="217">
        <f t="shared" si="35"/>
        <v>-203.89483933787847</v>
      </c>
      <c r="AJ78" s="218">
        <f t="shared" si="36"/>
        <v>0.88672508925673421</v>
      </c>
      <c r="AK78" s="314"/>
    </row>
    <row r="79" spans="1:37" ht="15.75" customHeight="1">
      <c r="A79" s="304"/>
      <c r="B79" s="106" t="s">
        <v>209</v>
      </c>
      <c r="C79" s="382" t="s">
        <v>212</v>
      </c>
      <c r="D79" s="382"/>
      <c r="E79" s="107">
        <v>32.06</v>
      </c>
      <c r="F79" s="111">
        <v>652</v>
      </c>
      <c r="G79" s="129">
        <f t="shared" si="37"/>
        <v>20903.120000000003</v>
      </c>
      <c r="H79" s="68"/>
      <c r="I79" s="110">
        <v>19</v>
      </c>
      <c r="J79" s="111">
        <v>3600</v>
      </c>
      <c r="K79" s="112">
        <f t="shared" si="39"/>
        <v>189.47368421052633</v>
      </c>
      <c r="L79" s="126">
        <v>19</v>
      </c>
      <c r="M79" s="111">
        <f t="shared" si="38"/>
        <v>3167.6113360324061</v>
      </c>
      <c r="N79" s="112">
        <f t="shared" si="29"/>
        <v>166.71638610696874</v>
      </c>
      <c r="O79" s="131">
        <f t="shared" si="30"/>
        <v>0</v>
      </c>
      <c r="P79" s="132">
        <f t="shared" si="31"/>
        <v>-22.757298103557588</v>
      </c>
      <c r="Q79" s="133">
        <f t="shared" si="32"/>
        <v>0.87989203778677938</v>
      </c>
      <c r="R79" s="309"/>
      <c r="S79" s="47">
        <v>0.36805555555555558</v>
      </c>
      <c r="T79" s="48">
        <v>0.37663194444444442</v>
      </c>
      <c r="U79" s="117">
        <v>4.6500000000000075</v>
      </c>
      <c r="V79" s="118">
        <v>12.349999999999932</v>
      </c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407"/>
      <c r="AH79" s="408"/>
      <c r="AI79" s="217">
        <f t="shared" si="35"/>
        <v>-432.38866396759386</v>
      </c>
      <c r="AJ79" s="218">
        <f t="shared" si="36"/>
        <v>0.87989203778677949</v>
      </c>
      <c r="AK79" s="314"/>
    </row>
    <row r="80" spans="1:37" ht="15.75" customHeight="1">
      <c r="A80" s="304"/>
      <c r="B80" s="106"/>
      <c r="C80" s="382"/>
      <c r="D80" s="382"/>
      <c r="E80" s="107"/>
      <c r="F80" s="111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106"/>
      <c r="Z80" s="205"/>
      <c r="AA80" s="300"/>
      <c r="AB80" s="301"/>
      <c r="AC80" s="106"/>
      <c r="AD80" s="205"/>
      <c r="AE80" s="300"/>
      <c r="AF80" s="301"/>
      <c r="AG80" s="407"/>
      <c r="AH80" s="408"/>
      <c r="AI80" s="217"/>
      <c r="AJ80" s="218"/>
      <c r="AK80" s="314"/>
    </row>
    <row r="81" spans="1:37" ht="15.75" customHeight="1">
      <c r="A81" s="304"/>
      <c r="B81" s="106"/>
      <c r="C81" s="382"/>
      <c r="D81" s="382"/>
      <c r="E81" s="107"/>
      <c r="F81" s="111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106"/>
      <c r="Z81" s="205"/>
      <c r="AA81" s="300"/>
      <c r="AB81" s="301"/>
      <c r="AC81" s="106"/>
      <c r="AD81" s="205"/>
      <c r="AE81" s="300"/>
      <c r="AF81" s="301"/>
      <c r="AG81" s="407"/>
      <c r="AH81" s="408"/>
      <c r="AI81" s="217"/>
      <c r="AJ81" s="218"/>
      <c r="AK81" s="314"/>
    </row>
    <row r="82" spans="1:37" ht="15.75" customHeight="1">
      <c r="A82" s="304"/>
      <c r="B82" s="106"/>
      <c r="C82" s="382"/>
      <c r="D82" s="382"/>
      <c r="E82" s="107"/>
      <c r="F82" s="111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106"/>
      <c r="Z82" s="205"/>
      <c r="AA82" s="300"/>
      <c r="AB82" s="301"/>
      <c r="AC82" s="106"/>
      <c r="AD82" s="205"/>
      <c r="AE82" s="300"/>
      <c r="AF82" s="301"/>
      <c r="AG82" s="407"/>
      <c r="AH82" s="408"/>
      <c r="AI82" s="217"/>
      <c r="AJ82" s="218"/>
      <c r="AK82" s="314"/>
    </row>
    <row r="83" spans="1:37" ht="15.75" customHeight="1">
      <c r="A83" s="304"/>
      <c r="B83" s="106"/>
      <c r="C83" s="382"/>
      <c r="D83" s="382"/>
      <c r="E83" s="107"/>
      <c r="F83" s="111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106"/>
      <c r="Z83" s="205"/>
      <c r="AA83" s="300"/>
      <c r="AB83" s="301"/>
      <c r="AC83" s="106"/>
      <c r="AD83" s="205"/>
      <c r="AE83" s="300"/>
      <c r="AF83" s="301"/>
      <c r="AG83" s="407"/>
      <c r="AH83" s="408"/>
      <c r="AI83" s="217"/>
      <c r="AJ83" s="218"/>
      <c r="AK83" s="314"/>
    </row>
    <row r="84" spans="1:37" ht="15.75" customHeight="1">
      <c r="A84" s="304"/>
      <c r="B84" s="106"/>
      <c r="C84" s="382"/>
      <c r="D84" s="382"/>
      <c r="E84" s="107"/>
      <c r="F84" s="111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106"/>
      <c r="Z84" s="205"/>
      <c r="AA84" s="300"/>
      <c r="AB84" s="301"/>
      <c r="AC84" s="106"/>
      <c r="AD84" s="205"/>
      <c r="AE84" s="300"/>
      <c r="AF84" s="301"/>
      <c r="AG84" s="407"/>
      <c r="AH84" s="408"/>
      <c r="AI84" s="217"/>
      <c r="AJ84" s="218"/>
      <c r="AK84" s="314"/>
    </row>
    <row r="85" spans="1:37" ht="15.75" customHeight="1">
      <c r="A85" s="304"/>
      <c r="B85" s="106"/>
      <c r="C85" s="382"/>
      <c r="D85" s="382"/>
      <c r="E85" s="107"/>
      <c r="F85" s="111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106"/>
      <c r="Z85" s="205"/>
      <c r="AA85" s="300"/>
      <c r="AB85" s="301"/>
      <c r="AC85" s="106"/>
      <c r="AD85" s="205"/>
      <c r="AE85" s="300"/>
      <c r="AF85" s="301"/>
      <c r="AG85" s="407"/>
      <c r="AH85" s="408"/>
      <c r="AI85" s="217"/>
      <c r="AJ85" s="218"/>
      <c r="AK85" s="314"/>
    </row>
    <row r="86" spans="1:37" ht="15.75" customHeight="1">
      <c r="A86" s="304"/>
      <c r="B86" s="106"/>
      <c r="C86" s="382"/>
      <c r="D86" s="382"/>
      <c r="E86" s="107"/>
      <c r="F86" s="111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106"/>
      <c r="Z86" s="205"/>
      <c r="AA86" s="300"/>
      <c r="AB86" s="301"/>
      <c r="AC86" s="106"/>
      <c r="AD86" s="205"/>
      <c r="AE86" s="300"/>
      <c r="AF86" s="301"/>
      <c r="AG86" s="407"/>
      <c r="AH86" s="408"/>
      <c r="AI86" s="217"/>
      <c r="AJ86" s="218"/>
      <c r="AK86" s="314"/>
    </row>
    <row r="87" spans="1:37" ht="15.75" customHeight="1">
      <c r="A87" s="304"/>
      <c r="B87" s="106"/>
      <c r="C87" s="382"/>
      <c r="D87" s="382"/>
      <c r="E87" s="107"/>
      <c r="F87" s="111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106"/>
      <c r="Z87" s="205"/>
      <c r="AA87" s="300"/>
      <c r="AB87" s="301"/>
      <c r="AC87" s="106"/>
      <c r="AD87" s="205"/>
      <c r="AE87" s="300"/>
      <c r="AF87" s="301"/>
      <c r="AG87" s="407"/>
      <c r="AH87" s="408"/>
      <c r="AI87" s="217"/>
      <c r="AJ87" s="218"/>
      <c r="AK87" s="314"/>
    </row>
    <row r="88" spans="1:37" ht="15.75" customHeight="1">
      <c r="A88" s="304"/>
      <c r="B88" s="106"/>
      <c r="C88" s="382"/>
      <c r="D88" s="382"/>
      <c r="E88" s="209"/>
      <c r="F88" s="111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407"/>
      <c r="AH88" s="408"/>
      <c r="AI88" s="180"/>
      <c r="AJ88" s="133"/>
      <c r="AK88" s="314"/>
    </row>
    <row r="89" spans="1:37" ht="15.75" customHeight="1" thickBot="1">
      <c r="A89" s="305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40">AVERAGE(I73:I88)</f>
        <v>19.857142857142858</v>
      </c>
      <c r="J89" s="148">
        <f t="shared" si="40"/>
        <v>2057.1428571428573</v>
      </c>
      <c r="K89" s="149">
        <f t="shared" ref="K89:K92" si="41">J89/I89</f>
        <v>103.59712230215828</v>
      </c>
      <c r="L89" s="147">
        <f t="shared" ref="L89:M89" si="42">AVERAGE(L73:L88)</f>
        <v>19.857142857142858</v>
      </c>
      <c r="M89" s="148">
        <f t="shared" si="42"/>
        <v>1820.1421162245776</v>
      </c>
      <c r="N89" s="149">
        <f>M89/L89</f>
        <v>91.661833191165783</v>
      </c>
      <c r="O89" s="150">
        <f>L89-I89</f>
        <v>0</v>
      </c>
      <c r="P89" s="151">
        <f>N89-K89</f>
        <v>-11.9352891109925</v>
      </c>
      <c r="Q89" s="152">
        <f>N89/K89</f>
        <v>0.88479130649805848</v>
      </c>
      <c r="R89" s="310"/>
      <c r="S89" s="153">
        <f>S73</f>
        <v>0.16690972222222222</v>
      </c>
      <c r="T89" s="154">
        <f>INDEX(T73:T88,COUNTA(T73:T88))</f>
        <v>0.37663194444444442</v>
      </c>
      <c r="U89" s="155"/>
      <c r="V89" s="181"/>
      <c r="W89" s="182"/>
      <c r="X89" s="149"/>
      <c r="Y89" s="206">
        <f t="shared" ref="Y89:Z89" si="43">SUM(Y73:Y88)</f>
        <v>0</v>
      </c>
      <c r="Z89" s="207">
        <f t="shared" si="43"/>
        <v>0</v>
      </c>
      <c r="AA89" s="296"/>
      <c r="AB89" s="297"/>
      <c r="AC89" s="206">
        <f t="shared" ref="AC89:AD89" si="44">SUM(AC73:AC88)</f>
        <v>0</v>
      </c>
      <c r="AD89" s="207">
        <f t="shared" si="44"/>
        <v>0</v>
      </c>
      <c r="AE89" s="296"/>
      <c r="AF89" s="297"/>
      <c r="AG89" s="409"/>
      <c r="AH89" s="410"/>
      <c r="AI89" s="183">
        <f>M89-J89</f>
        <v>-237.00074091827969</v>
      </c>
      <c r="AJ89" s="152">
        <f>M89/J89</f>
        <v>0.88479130649805848</v>
      </c>
      <c r="AK89" s="315"/>
    </row>
    <row r="90" spans="1:37" ht="15.75" customHeight="1">
      <c r="A90" s="316" t="s">
        <v>115</v>
      </c>
      <c r="B90" s="106" t="s">
        <v>188</v>
      </c>
      <c r="C90" s="383" t="s">
        <v>261</v>
      </c>
      <c r="D90" s="383"/>
      <c r="E90" s="107">
        <v>34.229999999999997</v>
      </c>
      <c r="F90" s="108">
        <v>1396</v>
      </c>
      <c r="G90" s="109">
        <f t="shared" ref="G90:G92" si="45">E90*F90</f>
        <v>47785.079999999994</v>
      </c>
      <c r="H90" s="26"/>
      <c r="I90" s="110">
        <v>16</v>
      </c>
      <c r="J90" s="111">
        <v>3000</v>
      </c>
      <c r="K90" s="112">
        <f t="shared" si="41"/>
        <v>187.5</v>
      </c>
      <c r="L90" s="113">
        <v>16</v>
      </c>
      <c r="M90" s="111">
        <f>F90/V90*60</f>
        <v>2603.9378238341956</v>
      </c>
      <c r="N90" s="112">
        <f>M90/L90</f>
        <v>162.74611398963722</v>
      </c>
      <c r="O90" s="114">
        <f>L90-I90</f>
        <v>0</v>
      </c>
      <c r="P90" s="115">
        <f>N90-K90</f>
        <v>-24.753886010362777</v>
      </c>
      <c r="Q90" s="116">
        <f>N90/K90</f>
        <v>0.86797927461139857</v>
      </c>
      <c r="R90" s="308">
        <f>Q106</f>
        <v>0.88199748394559807</v>
      </c>
      <c r="S90" s="47">
        <v>0.3034722222222222</v>
      </c>
      <c r="T90" s="48">
        <v>0.32581018518518517</v>
      </c>
      <c r="U90" s="117">
        <v>4.6166666666666156</v>
      </c>
      <c r="V90" s="118">
        <v>32.166666666666686</v>
      </c>
      <c r="W90" s="119"/>
      <c r="X90" s="123"/>
      <c r="Y90" s="202"/>
      <c r="Z90" s="203"/>
      <c r="AA90" s="311"/>
      <c r="AB90" s="312"/>
      <c r="AC90" s="202"/>
      <c r="AD90" s="203"/>
      <c r="AE90" s="311"/>
      <c r="AF90" s="312"/>
      <c r="AG90" s="411"/>
      <c r="AH90" s="412"/>
      <c r="AI90" s="121">
        <f>M90-J90</f>
        <v>-396.06217616580443</v>
      </c>
      <c r="AJ90" s="171">
        <f>M90/J90</f>
        <v>0.86797927461139857</v>
      </c>
      <c r="AK90" s="313">
        <f>AJ106</f>
        <v>0.88199748394559807</v>
      </c>
    </row>
    <row r="91" spans="1:37" ht="15.75" customHeight="1">
      <c r="A91" s="317"/>
      <c r="B91" s="106" t="s">
        <v>188</v>
      </c>
      <c r="C91" s="382" t="s">
        <v>262</v>
      </c>
      <c r="D91" s="382"/>
      <c r="E91" s="107">
        <v>35.83</v>
      </c>
      <c r="F91" s="108">
        <v>3837</v>
      </c>
      <c r="G91" s="109">
        <f t="shared" si="45"/>
        <v>137479.71</v>
      </c>
      <c r="H91" s="26"/>
      <c r="I91" s="110">
        <v>12</v>
      </c>
      <c r="J91" s="111">
        <v>3273</v>
      </c>
      <c r="K91" s="112">
        <f t="shared" si="41"/>
        <v>272.75</v>
      </c>
      <c r="L91" s="113">
        <v>12</v>
      </c>
      <c r="M91" s="111">
        <f>F91/V91*60</f>
        <v>2908.0421052631573</v>
      </c>
      <c r="N91" s="112">
        <f>M91/L91</f>
        <v>242.33684210526312</v>
      </c>
      <c r="O91" s="114">
        <f>L91-I91</f>
        <v>0</v>
      </c>
      <c r="P91" s="115">
        <f>N91-K91</f>
        <v>-30.413157894736884</v>
      </c>
      <c r="Q91" s="116">
        <f>N91/K91</f>
        <v>0.88849437985431023</v>
      </c>
      <c r="R91" s="309"/>
      <c r="S91" s="47">
        <v>0.32916666666666666</v>
      </c>
      <c r="T91" s="48">
        <v>0.38414351851851852</v>
      </c>
      <c r="U91" s="117">
        <v>4.8333333333333428</v>
      </c>
      <c r="V91" s="118">
        <v>79.166666666666686</v>
      </c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407"/>
      <c r="AH91" s="408"/>
      <c r="AI91" s="124">
        <f>M91-J91</f>
        <v>-364.95789473684272</v>
      </c>
      <c r="AJ91" s="116">
        <f>M91/J91</f>
        <v>0.88849437985431023</v>
      </c>
      <c r="AK91" s="314"/>
    </row>
    <row r="92" spans="1:37" ht="15.75" customHeight="1">
      <c r="A92" s="317"/>
      <c r="B92" s="106" t="s">
        <v>188</v>
      </c>
      <c r="C92" s="382" t="s">
        <v>263</v>
      </c>
      <c r="D92" s="382"/>
      <c r="E92" s="107">
        <v>36.409999999999997</v>
      </c>
      <c r="F92" s="108">
        <v>2700</v>
      </c>
      <c r="G92" s="109">
        <f t="shared" si="45"/>
        <v>98306.999999999985</v>
      </c>
      <c r="H92" s="13"/>
      <c r="I92" s="110">
        <v>11</v>
      </c>
      <c r="J92" s="111">
        <v>3273</v>
      </c>
      <c r="K92" s="112">
        <f t="shared" si="41"/>
        <v>297.54545454545456</v>
      </c>
      <c r="L92" s="126">
        <v>11</v>
      </c>
      <c r="M92" s="111">
        <f>F92/V92*60</f>
        <v>2907.5680526473257</v>
      </c>
      <c r="N92" s="112">
        <f>M92/L92</f>
        <v>264.32436842248416</v>
      </c>
      <c r="O92" s="114">
        <f>L92-I92</f>
        <v>0</v>
      </c>
      <c r="P92" s="115">
        <f>N92-K92</f>
        <v>-33.221086122970405</v>
      </c>
      <c r="Q92" s="116">
        <f>N92/K92</f>
        <v>0.88834954251369558</v>
      </c>
      <c r="R92" s="309"/>
      <c r="S92" s="47">
        <v>0.38769675925925928</v>
      </c>
      <c r="T92" s="48">
        <v>0.42638888888888887</v>
      </c>
      <c r="U92" s="117">
        <v>5.1166666666666938</v>
      </c>
      <c r="V92" s="118">
        <v>55.716666666666612</v>
      </c>
      <c r="W92" s="119"/>
      <c r="X92" s="123"/>
      <c r="Y92" s="106"/>
      <c r="Z92" s="205"/>
      <c r="AA92" s="300"/>
      <c r="AB92" s="301"/>
      <c r="AC92" s="106"/>
      <c r="AD92" s="205"/>
      <c r="AE92" s="300"/>
      <c r="AF92" s="301"/>
      <c r="AG92" s="407"/>
      <c r="AH92" s="408"/>
      <c r="AI92" s="124">
        <f>M92-J92</f>
        <v>-365.43194735267434</v>
      </c>
      <c r="AJ92" s="116">
        <f>M92/J92</f>
        <v>0.88834954251369558</v>
      </c>
      <c r="AK92" s="314"/>
    </row>
    <row r="93" spans="1:37" ht="15.75" customHeight="1">
      <c r="A93" s="317"/>
      <c r="B93" s="106"/>
      <c r="C93" s="382"/>
      <c r="D93" s="382"/>
      <c r="E93" s="107"/>
      <c r="F93" s="108"/>
      <c r="G93" s="129"/>
      <c r="H93" s="130"/>
      <c r="I93" s="110"/>
      <c r="J93" s="111"/>
      <c r="K93" s="112"/>
      <c r="L93" s="113"/>
      <c r="M93" s="111"/>
      <c r="N93" s="112"/>
      <c r="O93" s="114"/>
      <c r="P93" s="115"/>
      <c r="Q93" s="116"/>
      <c r="R93" s="309"/>
      <c r="S93" s="47"/>
      <c r="T93" s="48"/>
      <c r="U93" s="117"/>
      <c r="V93" s="118"/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407"/>
      <c r="AH93" s="408"/>
      <c r="AI93" s="124"/>
      <c r="AJ93" s="116"/>
      <c r="AK93" s="314"/>
    </row>
    <row r="94" spans="1:37" ht="15.75" customHeight="1">
      <c r="A94" s="317"/>
      <c r="B94" s="106"/>
      <c r="C94" s="382"/>
      <c r="D94" s="382"/>
      <c r="E94" s="107"/>
      <c r="F94" s="108"/>
      <c r="G94" s="129"/>
      <c r="H94" s="68"/>
      <c r="I94" s="110"/>
      <c r="J94" s="111"/>
      <c r="K94" s="112"/>
      <c r="L94" s="126"/>
      <c r="M94" s="111"/>
      <c r="N94" s="112"/>
      <c r="O94" s="131"/>
      <c r="P94" s="132"/>
      <c r="Q94" s="133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407"/>
      <c r="AH94" s="408"/>
      <c r="AI94" s="124"/>
      <c r="AJ94" s="116"/>
      <c r="AK94" s="314"/>
    </row>
    <row r="95" spans="1:37" ht="15.75" customHeight="1">
      <c r="A95" s="317"/>
      <c r="B95" s="106"/>
      <c r="C95" s="298"/>
      <c r="D95" s="299"/>
      <c r="E95" s="107"/>
      <c r="F95" s="108"/>
      <c r="G95" s="129"/>
      <c r="H95" s="68"/>
      <c r="I95" s="110"/>
      <c r="J95" s="111"/>
      <c r="K95" s="112"/>
      <c r="L95" s="126"/>
      <c r="M95" s="111"/>
      <c r="N95" s="112"/>
      <c r="O95" s="131"/>
      <c r="P95" s="132"/>
      <c r="Q95" s="133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407"/>
      <c r="AH95" s="408"/>
      <c r="AI95" s="124"/>
      <c r="AJ95" s="116"/>
      <c r="AK95" s="314"/>
    </row>
    <row r="96" spans="1:37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35"/>
      <c r="Y96" s="106"/>
      <c r="Z96" s="205"/>
      <c r="AA96" s="300"/>
      <c r="AB96" s="301"/>
      <c r="AC96" s="106"/>
      <c r="AD96" s="205"/>
      <c r="AE96" s="300"/>
      <c r="AF96" s="301"/>
      <c r="AG96" s="407"/>
      <c r="AH96" s="408"/>
      <c r="AI96" s="124"/>
      <c r="AJ96" s="116"/>
      <c r="AK96" s="314"/>
    </row>
    <row r="97" spans="1:37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35"/>
      <c r="Y97" s="106"/>
      <c r="Z97" s="205"/>
      <c r="AA97" s="300"/>
      <c r="AB97" s="301"/>
      <c r="AC97" s="106"/>
      <c r="AD97" s="205"/>
      <c r="AE97" s="300"/>
      <c r="AF97" s="301"/>
      <c r="AG97" s="407"/>
      <c r="AH97" s="408"/>
      <c r="AI97" s="124"/>
      <c r="AJ97" s="116"/>
      <c r="AK97" s="314"/>
    </row>
    <row r="98" spans="1:37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35"/>
      <c r="Y98" s="106"/>
      <c r="Z98" s="205"/>
      <c r="AA98" s="300"/>
      <c r="AB98" s="301"/>
      <c r="AC98" s="106"/>
      <c r="AD98" s="205"/>
      <c r="AE98" s="300"/>
      <c r="AF98" s="301"/>
      <c r="AG98" s="407"/>
      <c r="AH98" s="408"/>
      <c r="AI98" s="124"/>
      <c r="AJ98" s="116"/>
      <c r="AK98" s="314"/>
    </row>
    <row r="99" spans="1:37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35"/>
      <c r="Y99" s="106"/>
      <c r="Z99" s="205"/>
      <c r="AA99" s="300"/>
      <c r="AB99" s="301"/>
      <c r="AC99" s="106"/>
      <c r="AD99" s="205"/>
      <c r="AE99" s="300"/>
      <c r="AF99" s="301"/>
      <c r="AG99" s="407"/>
      <c r="AH99" s="408"/>
      <c r="AI99" s="124"/>
      <c r="AJ99" s="116"/>
      <c r="AK99" s="314"/>
    </row>
    <row r="100" spans="1:37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19"/>
      <c r="X100" s="135"/>
      <c r="Y100" s="106"/>
      <c r="Z100" s="205"/>
      <c r="AA100" s="300"/>
      <c r="AB100" s="301"/>
      <c r="AC100" s="106"/>
      <c r="AD100" s="205"/>
      <c r="AE100" s="300"/>
      <c r="AF100" s="301"/>
      <c r="AG100" s="407"/>
      <c r="AH100" s="408"/>
      <c r="AI100" s="124"/>
      <c r="AJ100" s="116"/>
      <c r="AK100" s="314"/>
    </row>
    <row r="101" spans="1:37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19"/>
      <c r="X101" s="135"/>
      <c r="Y101" s="106"/>
      <c r="Z101" s="205"/>
      <c r="AA101" s="300"/>
      <c r="AB101" s="301"/>
      <c r="AC101" s="106"/>
      <c r="AD101" s="205"/>
      <c r="AE101" s="300"/>
      <c r="AF101" s="301"/>
      <c r="AG101" s="407"/>
      <c r="AH101" s="408"/>
      <c r="AI101" s="124"/>
      <c r="AJ101" s="116"/>
      <c r="AK101" s="314"/>
    </row>
    <row r="102" spans="1:37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19"/>
      <c r="X102" s="135"/>
      <c r="Y102" s="106"/>
      <c r="Z102" s="205"/>
      <c r="AA102" s="300"/>
      <c r="AB102" s="301"/>
      <c r="AC102" s="106"/>
      <c r="AD102" s="205"/>
      <c r="AE102" s="300"/>
      <c r="AF102" s="301"/>
      <c r="AG102" s="407"/>
      <c r="AH102" s="408"/>
      <c r="AI102" s="124"/>
      <c r="AJ102" s="116"/>
      <c r="AK102" s="314"/>
    </row>
    <row r="103" spans="1:37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19"/>
      <c r="X103" s="135"/>
      <c r="Y103" s="106"/>
      <c r="Z103" s="205"/>
      <c r="AA103" s="300"/>
      <c r="AB103" s="301"/>
      <c r="AC103" s="106"/>
      <c r="AD103" s="205"/>
      <c r="AE103" s="300"/>
      <c r="AF103" s="301"/>
      <c r="AG103" s="407"/>
      <c r="AH103" s="408"/>
      <c r="AI103" s="124"/>
      <c r="AJ103" s="116"/>
      <c r="AK103" s="314"/>
    </row>
    <row r="104" spans="1:37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19"/>
      <c r="X104" s="135"/>
      <c r="Y104" s="106"/>
      <c r="Z104" s="205"/>
      <c r="AA104" s="300"/>
      <c r="AB104" s="301"/>
      <c r="AC104" s="106"/>
      <c r="AD104" s="205"/>
      <c r="AE104" s="300"/>
      <c r="AF104" s="301"/>
      <c r="AG104" s="407"/>
      <c r="AH104" s="408"/>
      <c r="AI104" s="124"/>
      <c r="AJ104" s="116"/>
      <c r="AK104" s="314"/>
    </row>
    <row r="105" spans="1:37" ht="15.75" customHeight="1">
      <c r="A105" s="317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407"/>
      <c r="AH105" s="408"/>
      <c r="AI105" s="180"/>
      <c r="AJ105" s="133"/>
      <c r="AK105" s="314"/>
    </row>
    <row r="106" spans="1:37" ht="15.75" customHeight="1" thickBot="1">
      <c r="A106" s="318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46">AVERAGE(I90:I105)</f>
        <v>13</v>
      </c>
      <c r="J106" s="148">
        <f t="shared" si="46"/>
        <v>3182</v>
      </c>
      <c r="K106" s="149">
        <f t="shared" ref="K106" si="47">J106/I106</f>
        <v>244.76923076923077</v>
      </c>
      <c r="L106" s="147">
        <f t="shared" ref="L106:M106" si="48">AVERAGE(L90:L105)</f>
        <v>13</v>
      </c>
      <c r="M106" s="148">
        <f t="shared" si="48"/>
        <v>2806.515993914893</v>
      </c>
      <c r="N106" s="149">
        <f>M106/L106</f>
        <v>215.88584568576101</v>
      </c>
      <c r="O106" s="150">
        <f>L106-I106</f>
        <v>0</v>
      </c>
      <c r="P106" s="151">
        <f>N106-K106</f>
        <v>-28.883385083469761</v>
      </c>
      <c r="Q106" s="152">
        <f>N106/K106</f>
        <v>0.88199748394559807</v>
      </c>
      <c r="R106" s="310"/>
      <c r="S106" s="153">
        <f>S90</f>
        <v>0.3034722222222222</v>
      </c>
      <c r="T106" s="154">
        <f>INDEX(T90:T105,COUNTA(T90:T105))</f>
        <v>0.42638888888888887</v>
      </c>
      <c r="U106" s="155"/>
      <c r="V106" s="181"/>
      <c r="W106" s="182"/>
      <c r="X106" s="149"/>
      <c r="Y106" s="206">
        <f t="shared" ref="Y106:Z106" si="49">SUM(Y90:Y105)</f>
        <v>0</v>
      </c>
      <c r="Z106" s="207">
        <f t="shared" si="49"/>
        <v>0</v>
      </c>
      <c r="AA106" s="296"/>
      <c r="AB106" s="297"/>
      <c r="AC106" s="206">
        <f t="shared" ref="AC106:AD106" si="50">SUM(AC90:AC105)</f>
        <v>0</v>
      </c>
      <c r="AD106" s="207">
        <f t="shared" si="50"/>
        <v>0</v>
      </c>
      <c r="AE106" s="296"/>
      <c r="AF106" s="297"/>
      <c r="AG106" s="409"/>
      <c r="AH106" s="410"/>
      <c r="AI106" s="183">
        <f>M106-J106</f>
        <v>-375.48400608510701</v>
      </c>
      <c r="AJ106" s="152">
        <f>M106/J106</f>
        <v>0.88199748394559807</v>
      </c>
      <c r="AK106" s="315"/>
    </row>
    <row r="107" spans="1:37" ht="15.75" customHeight="1">
      <c r="A107" s="302" t="s">
        <v>251</v>
      </c>
      <c r="B107" s="120" t="s">
        <v>188</v>
      </c>
      <c r="C107" s="306" t="s">
        <v>264</v>
      </c>
      <c r="D107" s="307"/>
      <c r="E107" s="162">
        <v>22.83</v>
      </c>
      <c r="F107" s="103">
        <v>674</v>
      </c>
      <c r="G107" s="163">
        <f t="shared" ref="G107:G110" si="51">E107*F107</f>
        <v>15387.419999999998</v>
      </c>
      <c r="H107" s="164"/>
      <c r="I107" s="165">
        <v>10</v>
      </c>
      <c r="J107" s="166">
        <v>3600</v>
      </c>
      <c r="K107" s="167">
        <f>J107/I107</f>
        <v>360</v>
      </c>
      <c r="L107" s="168">
        <v>10</v>
      </c>
      <c r="M107" s="166">
        <f>F107/V107*60</f>
        <v>3094.8979591836564</v>
      </c>
      <c r="N107" s="167">
        <f>M107/L107</f>
        <v>309.48979591836564</v>
      </c>
      <c r="O107" s="169">
        <f>L107-I107</f>
        <v>0</v>
      </c>
      <c r="P107" s="170">
        <f>N107-K107</f>
        <v>-50.510204081634356</v>
      </c>
      <c r="Q107" s="171">
        <f>N107/K107</f>
        <v>0.85969387755101567</v>
      </c>
      <c r="R107" s="308">
        <f>Q123</f>
        <v>0.89368108625657106</v>
      </c>
      <c r="S107" s="219">
        <v>0.31388888888888883</v>
      </c>
      <c r="T107" s="220">
        <v>0.32296296296296295</v>
      </c>
      <c r="U107" s="174"/>
      <c r="V107" s="175">
        <v>13.066666666666737</v>
      </c>
      <c r="W107" s="173"/>
      <c r="X107" s="184"/>
      <c r="Y107" s="202"/>
      <c r="Z107" s="203"/>
      <c r="AA107" s="311"/>
      <c r="AB107" s="312"/>
      <c r="AC107" s="202"/>
      <c r="AD107" s="203"/>
      <c r="AE107" s="417"/>
      <c r="AF107" s="418"/>
      <c r="AG107" s="411"/>
      <c r="AH107" s="412"/>
      <c r="AI107" s="121">
        <f>M107-J107</f>
        <v>-505.10204081634356</v>
      </c>
      <c r="AJ107" s="171">
        <f>M107/J107</f>
        <v>0.85969387755101567</v>
      </c>
      <c r="AK107" s="313">
        <f>AJ123</f>
        <v>0.89368108625657117</v>
      </c>
    </row>
    <row r="108" spans="1:37" ht="15.75" customHeight="1">
      <c r="A108" s="303"/>
      <c r="B108" s="106" t="s">
        <v>188</v>
      </c>
      <c r="C108" s="298" t="s">
        <v>265</v>
      </c>
      <c r="D108" s="299"/>
      <c r="E108" s="107">
        <v>24.73</v>
      </c>
      <c r="F108" s="108">
        <v>1520</v>
      </c>
      <c r="G108" s="109">
        <f t="shared" si="51"/>
        <v>37589.599999999999</v>
      </c>
      <c r="H108" s="26"/>
      <c r="I108" s="110">
        <v>6</v>
      </c>
      <c r="J108" s="111">
        <v>3600</v>
      </c>
      <c r="K108" s="112">
        <f t="shared" si="39"/>
        <v>600</v>
      </c>
      <c r="L108" s="113">
        <v>6</v>
      </c>
      <c r="M108" s="111">
        <f>F108/V108*60</f>
        <v>3257.1428571428596</v>
      </c>
      <c r="N108" s="112">
        <f>M108/L108</f>
        <v>542.85714285714323</v>
      </c>
      <c r="O108" s="114">
        <f>L108-I108</f>
        <v>0</v>
      </c>
      <c r="P108" s="115">
        <f>N108-K108</f>
        <v>-57.142857142856769</v>
      </c>
      <c r="Q108" s="116">
        <f>N108/K108</f>
        <v>0.90476190476190543</v>
      </c>
      <c r="R108" s="309"/>
      <c r="S108" s="47">
        <v>0.3263888888888889</v>
      </c>
      <c r="T108" s="48">
        <v>0.34583333333333333</v>
      </c>
      <c r="U108" s="117">
        <v>4.9333333333333584</v>
      </c>
      <c r="V108" s="118">
        <v>27.999999999999979</v>
      </c>
      <c r="W108" s="119"/>
      <c r="X108" s="13"/>
      <c r="Y108" s="106"/>
      <c r="Z108" s="205"/>
      <c r="AA108" s="300"/>
      <c r="AB108" s="301"/>
      <c r="AC108" s="106"/>
      <c r="AD108" s="205"/>
      <c r="AE108" s="300"/>
      <c r="AF108" s="301"/>
      <c r="AG108" s="407"/>
      <c r="AH108" s="408"/>
      <c r="AI108" s="124">
        <f>M108-J108</f>
        <v>-342.85714285714039</v>
      </c>
      <c r="AJ108" s="116">
        <f>M108/J108</f>
        <v>0.90476190476190543</v>
      </c>
      <c r="AK108" s="314"/>
    </row>
    <row r="109" spans="1:37" ht="15.75" customHeight="1">
      <c r="A109" s="303"/>
      <c r="B109" s="106" t="s">
        <v>188</v>
      </c>
      <c r="C109" s="298" t="s">
        <v>266</v>
      </c>
      <c r="D109" s="299"/>
      <c r="E109" s="107">
        <v>24.73</v>
      </c>
      <c r="F109" s="108">
        <v>1275</v>
      </c>
      <c r="G109" s="109">
        <f t="shared" si="51"/>
        <v>31530.75</v>
      </c>
      <c r="H109" s="26"/>
      <c r="I109" s="110">
        <v>6</v>
      </c>
      <c r="J109" s="111">
        <v>3600</v>
      </c>
      <c r="K109" s="112">
        <f t="shared" si="39"/>
        <v>600</v>
      </c>
      <c r="L109" s="113">
        <v>6</v>
      </c>
      <c r="M109" s="111">
        <f>F109/V109*60</f>
        <v>3259.9431818181793</v>
      </c>
      <c r="N109" s="112">
        <f>M109/L109</f>
        <v>543.32386363636317</v>
      </c>
      <c r="O109" s="114">
        <f>L109-I109</f>
        <v>0</v>
      </c>
      <c r="P109" s="115">
        <f>N109-K109</f>
        <v>-56.676136363636829</v>
      </c>
      <c r="Q109" s="116">
        <f>N109/K109</f>
        <v>0.90553977272727193</v>
      </c>
      <c r="R109" s="309"/>
      <c r="S109" s="47">
        <v>0.34930555555555554</v>
      </c>
      <c r="T109" s="48">
        <v>0.36560185185185184</v>
      </c>
      <c r="U109" s="117">
        <v>4.9999999999999822</v>
      </c>
      <c r="V109" s="118">
        <v>23.466666666666683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407"/>
      <c r="AH109" s="408"/>
      <c r="AI109" s="124">
        <f>M109-J109</f>
        <v>-340.05681818182074</v>
      </c>
      <c r="AJ109" s="116">
        <f>M109/J109</f>
        <v>0.90553977272727204</v>
      </c>
      <c r="AK109" s="314"/>
    </row>
    <row r="110" spans="1:37" ht="15.75" customHeight="1">
      <c r="A110" s="303"/>
      <c r="B110" s="106" t="s">
        <v>188</v>
      </c>
      <c r="C110" s="298" t="s">
        <v>215</v>
      </c>
      <c r="D110" s="299"/>
      <c r="E110" s="107">
        <v>21.74</v>
      </c>
      <c r="F110" s="108">
        <v>1301</v>
      </c>
      <c r="G110" s="109">
        <f t="shared" si="51"/>
        <v>28283.739999999998</v>
      </c>
      <c r="H110" s="26"/>
      <c r="I110" s="110">
        <v>6</v>
      </c>
      <c r="J110" s="111">
        <v>3600</v>
      </c>
      <c r="K110" s="112">
        <f t="shared" si="39"/>
        <v>600</v>
      </c>
      <c r="L110" s="113">
        <v>6</v>
      </c>
      <c r="M110" s="111">
        <f>F110/V110*60</f>
        <v>3257.0236439499281</v>
      </c>
      <c r="N110" s="112">
        <f>M110/L110</f>
        <v>542.83727399165468</v>
      </c>
      <c r="O110" s="114">
        <f>L110-I110</f>
        <v>0</v>
      </c>
      <c r="P110" s="115">
        <f>N110-K110</f>
        <v>-57.162726008345317</v>
      </c>
      <c r="Q110" s="116">
        <f>N110/K110</f>
        <v>0.90472878998609119</v>
      </c>
      <c r="R110" s="309"/>
      <c r="S110" s="47">
        <v>0.36877314814814816</v>
      </c>
      <c r="T110" s="48">
        <v>0.38541666666666669</v>
      </c>
      <c r="U110" s="117">
        <v>4.5666666666666877</v>
      </c>
      <c r="V110" s="118">
        <v>23.966666666666683</v>
      </c>
      <c r="W110" s="119"/>
      <c r="X110" s="13"/>
      <c r="Y110" s="106"/>
      <c r="Z110" s="205"/>
      <c r="AA110" s="300"/>
      <c r="AB110" s="301"/>
      <c r="AC110" s="106"/>
      <c r="AD110" s="205"/>
      <c r="AE110" s="300"/>
      <c r="AF110" s="301"/>
      <c r="AG110" s="407"/>
      <c r="AH110" s="408"/>
      <c r="AI110" s="124">
        <f>M110-J110</f>
        <v>-342.9763560500719</v>
      </c>
      <c r="AJ110" s="116">
        <f>M110/J110</f>
        <v>0.90472878998609119</v>
      </c>
      <c r="AK110" s="314"/>
    </row>
    <row r="111" spans="1:37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3"/>
      <c r="Y111" s="106"/>
      <c r="Z111" s="205"/>
      <c r="AA111" s="300"/>
      <c r="AB111" s="301"/>
      <c r="AC111" s="106"/>
      <c r="AD111" s="205"/>
      <c r="AE111" s="300"/>
      <c r="AF111" s="301"/>
      <c r="AG111" s="407"/>
      <c r="AH111" s="408"/>
      <c r="AI111" s="124"/>
      <c r="AJ111" s="116"/>
      <c r="AK111" s="314"/>
    </row>
    <row r="112" spans="1:37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3"/>
      <c r="Y112" s="106"/>
      <c r="Z112" s="205"/>
      <c r="AA112" s="300"/>
      <c r="AB112" s="301"/>
      <c r="AC112" s="106"/>
      <c r="AD112" s="205"/>
      <c r="AE112" s="300"/>
      <c r="AF112" s="301"/>
      <c r="AG112" s="407"/>
      <c r="AH112" s="408"/>
      <c r="AI112" s="124"/>
      <c r="AJ112" s="116"/>
      <c r="AK112" s="314"/>
    </row>
    <row r="113" spans="1:37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3"/>
      <c r="Y113" s="106"/>
      <c r="Z113" s="205"/>
      <c r="AA113" s="300"/>
      <c r="AB113" s="301"/>
      <c r="AC113" s="106"/>
      <c r="AD113" s="205"/>
      <c r="AE113" s="300"/>
      <c r="AF113" s="301"/>
      <c r="AG113" s="407"/>
      <c r="AH113" s="408"/>
      <c r="AI113" s="124"/>
      <c r="AJ113" s="116"/>
      <c r="AK113" s="314"/>
    </row>
    <row r="114" spans="1:37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407"/>
      <c r="AH114" s="408"/>
      <c r="AI114" s="124"/>
      <c r="AJ114" s="116"/>
      <c r="AK114" s="314"/>
    </row>
    <row r="115" spans="1:37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3"/>
      <c r="Y115" s="106"/>
      <c r="Z115" s="205"/>
      <c r="AA115" s="300"/>
      <c r="AB115" s="301"/>
      <c r="AC115" s="106"/>
      <c r="AD115" s="205"/>
      <c r="AE115" s="300"/>
      <c r="AF115" s="301"/>
      <c r="AG115" s="407"/>
      <c r="AH115" s="408"/>
      <c r="AI115" s="124"/>
      <c r="AJ115" s="116"/>
      <c r="AK115" s="314"/>
    </row>
    <row r="116" spans="1:37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3"/>
      <c r="Y116" s="106"/>
      <c r="Z116" s="205"/>
      <c r="AA116" s="300"/>
      <c r="AB116" s="301"/>
      <c r="AC116" s="106"/>
      <c r="AD116" s="205"/>
      <c r="AE116" s="300"/>
      <c r="AF116" s="301"/>
      <c r="AG116" s="407"/>
      <c r="AH116" s="408"/>
      <c r="AI116" s="124"/>
      <c r="AJ116" s="116"/>
      <c r="AK116" s="314"/>
    </row>
    <row r="117" spans="1:37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3"/>
      <c r="Y117" s="106"/>
      <c r="Z117" s="205"/>
      <c r="AA117" s="300"/>
      <c r="AB117" s="301"/>
      <c r="AC117" s="106"/>
      <c r="AD117" s="205"/>
      <c r="AE117" s="300"/>
      <c r="AF117" s="301"/>
      <c r="AG117" s="407"/>
      <c r="AH117" s="408"/>
      <c r="AI117" s="124"/>
      <c r="AJ117" s="116"/>
      <c r="AK117" s="314"/>
    </row>
    <row r="118" spans="1:37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3"/>
      <c r="Y118" s="106"/>
      <c r="Z118" s="205"/>
      <c r="AA118" s="300"/>
      <c r="AB118" s="301"/>
      <c r="AC118" s="106"/>
      <c r="AD118" s="205"/>
      <c r="AE118" s="300"/>
      <c r="AF118" s="301"/>
      <c r="AG118" s="407"/>
      <c r="AH118" s="408"/>
      <c r="AI118" s="124"/>
      <c r="AJ118" s="116"/>
      <c r="AK118" s="314"/>
    </row>
    <row r="119" spans="1:37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3"/>
      <c r="Y119" s="106"/>
      <c r="Z119" s="205"/>
      <c r="AA119" s="300"/>
      <c r="AB119" s="301"/>
      <c r="AC119" s="106"/>
      <c r="AD119" s="205"/>
      <c r="AE119" s="300"/>
      <c r="AF119" s="301"/>
      <c r="AG119" s="407"/>
      <c r="AH119" s="408"/>
      <c r="AI119" s="124"/>
      <c r="AJ119" s="116"/>
      <c r="AK119" s="314"/>
    </row>
    <row r="120" spans="1:37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3"/>
      <c r="Y120" s="106"/>
      <c r="Z120" s="205"/>
      <c r="AA120" s="300"/>
      <c r="AB120" s="301"/>
      <c r="AC120" s="106"/>
      <c r="AD120" s="205"/>
      <c r="AE120" s="300"/>
      <c r="AF120" s="301"/>
      <c r="AG120" s="407"/>
      <c r="AH120" s="408"/>
      <c r="AI120" s="124"/>
      <c r="AJ120" s="116"/>
      <c r="AK120" s="314"/>
    </row>
    <row r="121" spans="1:37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3"/>
      <c r="Y121" s="106"/>
      <c r="Z121" s="205"/>
      <c r="AA121" s="300"/>
      <c r="AB121" s="301"/>
      <c r="AC121" s="106"/>
      <c r="AD121" s="205"/>
      <c r="AE121" s="300"/>
      <c r="AF121" s="301"/>
      <c r="AG121" s="407"/>
      <c r="AH121" s="408"/>
      <c r="AI121" s="124"/>
      <c r="AJ121" s="116"/>
      <c r="AK121" s="314"/>
    </row>
    <row r="122" spans="1:37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106"/>
      <c r="Z122" s="205"/>
      <c r="AA122" s="300"/>
      <c r="AB122" s="301"/>
      <c r="AC122" s="106"/>
      <c r="AD122" s="205"/>
      <c r="AE122" s="300"/>
      <c r="AF122" s="301"/>
      <c r="AG122" s="407"/>
      <c r="AH122" s="408"/>
      <c r="AI122" s="180"/>
      <c r="AJ122" s="133"/>
      <c r="AK122" s="314"/>
    </row>
    <row r="123" spans="1:37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52">AVERAGE(I107:I122)</f>
        <v>7</v>
      </c>
      <c r="J123" s="148">
        <f t="shared" si="52"/>
        <v>3600</v>
      </c>
      <c r="K123" s="149">
        <f t="shared" ref="K123" si="53">J123/I123</f>
        <v>514.28571428571433</v>
      </c>
      <c r="L123" s="147">
        <f t="shared" ref="L123:M123" si="54">AVERAGE(L107:L122)</f>
        <v>7</v>
      </c>
      <c r="M123" s="148">
        <f t="shared" si="54"/>
        <v>3217.2519105236561</v>
      </c>
      <c r="N123" s="149">
        <f>M123/L123</f>
        <v>459.60741578909375</v>
      </c>
      <c r="O123" s="150">
        <f>L123-I123</f>
        <v>0</v>
      </c>
      <c r="P123" s="151">
        <f>N123-K123</f>
        <v>-54.678298496620585</v>
      </c>
      <c r="Q123" s="152">
        <f>N123/K123</f>
        <v>0.89368108625657106</v>
      </c>
      <c r="R123" s="310"/>
      <c r="S123" s="153">
        <f>S107</f>
        <v>0.31388888888888883</v>
      </c>
      <c r="T123" s="154">
        <f>INDEX(T107:T122,COUNTA(T107:T122))</f>
        <v>0.38541666666666669</v>
      </c>
      <c r="U123" s="155"/>
      <c r="V123" s="181"/>
      <c r="W123" s="182"/>
      <c r="X123" s="149"/>
      <c r="Y123" s="206">
        <f t="shared" ref="Y123:Z123" si="55">SUM(Y107:Y122)</f>
        <v>0</v>
      </c>
      <c r="Z123" s="207">
        <f t="shared" si="55"/>
        <v>0</v>
      </c>
      <c r="AA123" s="296"/>
      <c r="AB123" s="297"/>
      <c r="AC123" s="206">
        <f t="shared" ref="AC123:AD123" si="56">SUM(AC107:AC122)</f>
        <v>0</v>
      </c>
      <c r="AD123" s="207">
        <f t="shared" si="56"/>
        <v>0</v>
      </c>
      <c r="AE123" s="415"/>
      <c r="AF123" s="416"/>
      <c r="AG123" s="409"/>
      <c r="AH123" s="410"/>
      <c r="AI123" s="183">
        <f>M123-J123</f>
        <v>-382.74808947634392</v>
      </c>
      <c r="AJ123" s="152">
        <f>M123/J123</f>
        <v>0.89368108625657117</v>
      </c>
      <c r="AK123" s="315"/>
    </row>
    <row r="124" spans="1:37" ht="15.75" customHeight="1">
      <c r="A124" s="316" t="s">
        <v>221</v>
      </c>
      <c r="B124" s="161" t="s">
        <v>186</v>
      </c>
      <c r="C124" s="306" t="s">
        <v>217</v>
      </c>
      <c r="D124" s="307"/>
      <c r="E124" s="162">
        <v>44.3</v>
      </c>
      <c r="F124" s="174">
        <v>767</v>
      </c>
      <c r="G124" s="163">
        <f t="shared" ref="G124:G126" si="57">E124*F124</f>
        <v>33978.1</v>
      </c>
      <c r="H124" s="164"/>
      <c r="I124" s="165">
        <v>17</v>
      </c>
      <c r="J124" s="166">
        <v>2000</v>
      </c>
      <c r="K124" s="167">
        <f>J124/I124</f>
        <v>117.64705882352941</v>
      </c>
      <c r="L124" s="168">
        <v>17</v>
      </c>
      <c r="M124" s="166">
        <f>F124/V124*60</f>
        <v>1770.0000000000064</v>
      </c>
      <c r="N124" s="167">
        <f>M124/L124</f>
        <v>104.11764705882391</v>
      </c>
      <c r="O124" s="169">
        <f>L124-I124</f>
        <v>0</v>
      </c>
      <c r="P124" s="170">
        <f>N124-K124</f>
        <v>-13.5294117647055</v>
      </c>
      <c r="Q124" s="171">
        <f>N124/K124</f>
        <v>0.88500000000000323</v>
      </c>
      <c r="R124" s="308">
        <f>Q140</f>
        <v>0.86282583939736446</v>
      </c>
      <c r="S124" s="172">
        <v>0.70833333333333337</v>
      </c>
      <c r="T124" s="173">
        <v>0.72638888888888886</v>
      </c>
      <c r="U124" s="174"/>
      <c r="V124" s="175">
        <v>25.999999999999908</v>
      </c>
      <c r="W124" s="103"/>
      <c r="X124" s="104"/>
      <c r="Y124" s="202"/>
      <c r="Z124" s="203"/>
      <c r="AA124" s="311"/>
      <c r="AB124" s="312"/>
      <c r="AC124" s="202"/>
      <c r="AD124" s="203"/>
      <c r="AE124" s="311"/>
      <c r="AF124" s="312"/>
      <c r="AG124" s="411"/>
      <c r="AH124" s="412"/>
      <c r="AI124" s="121">
        <f>M124-J124</f>
        <v>-229.99999999999363</v>
      </c>
      <c r="AJ124" s="171">
        <f>M124/J124</f>
        <v>0.88500000000000323</v>
      </c>
      <c r="AK124" s="379">
        <f>AJ140</f>
        <v>0.87823344367231737</v>
      </c>
    </row>
    <row r="125" spans="1:37" ht="15.75" customHeight="1">
      <c r="A125" s="317"/>
      <c r="B125" s="178" t="s">
        <v>186</v>
      </c>
      <c r="C125" s="298" t="s">
        <v>225</v>
      </c>
      <c r="D125" s="299"/>
      <c r="E125" s="107">
        <v>54.09</v>
      </c>
      <c r="F125" s="117">
        <v>2724</v>
      </c>
      <c r="G125" s="109">
        <f t="shared" si="57"/>
        <v>147341.16</v>
      </c>
      <c r="H125" s="26"/>
      <c r="I125" s="110">
        <v>19</v>
      </c>
      <c r="J125" s="111">
        <v>2000</v>
      </c>
      <c r="K125" s="112">
        <f t="shared" ref="K125:K126" si="58">J125/I125</f>
        <v>105.26315789473684</v>
      </c>
      <c r="L125" s="113">
        <v>20</v>
      </c>
      <c r="M125" s="111">
        <f>F125/V125*60</f>
        <v>1734.1114058355465</v>
      </c>
      <c r="N125" s="112">
        <f>M125/L125</f>
        <v>86.70557029177732</v>
      </c>
      <c r="O125" s="114">
        <f>L125-I125</f>
        <v>1</v>
      </c>
      <c r="P125" s="115">
        <f>N125-K125</f>
        <v>-18.557587602959515</v>
      </c>
      <c r="Q125" s="116">
        <f>N125/K125</f>
        <v>0.82370291777188465</v>
      </c>
      <c r="R125" s="309"/>
      <c r="S125" s="47">
        <v>0.72986111111111118</v>
      </c>
      <c r="T125" s="48">
        <v>0.79531249999999998</v>
      </c>
      <c r="U125" s="117">
        <v>5.0000000000001421</v>
      </c>
      <c r="V125" s="118">
        <v>94.249999999999858</v>
      </c>
      <c r="W125" s="119"/>
      <c r="X125" s="123"/>
      <c r="Y125" s="106"/>
      <c r="Z125" s="205"/>
      <c r="AA125" s="300"/>
      <c r="AB125" s="301"/>
      <c r="AC125" s="106"/>
      <c r="AD125" s="205"/>
      <c r="AE125" s="300"/>
      <c r="AF125" s="301"/>
      <c r="AG125" s="407"/>
      <c r="AH125" s="408"/>
      <c r="AI125" s="124">
        <f>M125-J125</f>
        <v>-265.88859416445348</v>
      </c>
      <c r="AJ125" s="116">
        <f>M125/J125</f>
        <v>0.86705570291777323</v>
      </c>
      <c r="AK125" s="380"/>
    </row>
    <row r="126" spans="1:37" ht="15.75" customHeight="1">
      <c r="A126" s="317"/>
      <c r="B126" s="178" t="s">
        <v>186</v>
      </c>
      <c r="C126" s="298" t="s">
        <v>219</v>
      </c>
      <c r="D126" s="299"/>
      <c r="E126" s="107">
        <v>50.67</v>
      </c>
      <c r="F126" s="117">
        <v>712</v>
      </c>
      <c r="G126" s="109">
        <f t="shared" si="57"/>
        <v>36077.040000000001</v>
      </c>
      <c r="H126" s="26"/>
      <c r="I126" s="110">
        <v>20</v>
      </c>
      <c r="J126" s="111">
        <v>2000</v>
      </c>
      <c r="K126" s="112">
        <f t="shared" si="58"/>
        <v>100</v>
      </c>
      <c r="L126" s="113">
        <v>20</v>
      </c>
      <c r="M126" s="111">
        <f>F126/V126*60</f>
        <v>1765.289256198351</v>
      </c>
      <c r="N126" s="112">
        <f>M126/L126</f>
        <v>88.264462809917546</v>
      </c>
      <c r="O126" s="114">
        <f>L126-I126</f>
        <v>0</v>
      </c>
      <c r="P126" s="115">
        <f>N126-K126</f>
        <v>-11.735537190082454</v>
      </c>
      <c r="Q126" s="116">
        <f>N126/K126</f>
        <v>0.88264462809917543</v>
      </c>
      <c r="R126" s="309"/>
      <c r="S126" s="47">
        <v>0.79861111111111116</v>
      </c>
      <c r="T126" s="48">
        <v>0.81541666666666668</v>
      </c>
      <c r="U126" s="117">
        <v>4.750000000000103</v>
      </c>
      <c r="V126" s="118">
        <v>24.199999999999946</v>
      </c>
      <c r="W126" s="119"/>
      <c r="X126" s="123"/>
      <c r="Y126" s="106"/>
      <c r="Z126" s="205"/>
      <c r="AA126" s="300"/>
      <c r="AB126" s="301"/>
      <c r="AC126" s="106"/>
      <c r="AD126" s="205"/>
      <c r="AE126" s="300"/>
      <c r="AF126" s="301"/>
      <c r="AG126" s="407"/>
      <c r="AH126" s="408"/>
      <c r="AI126" s="124">
        <f>M126-J126</f>
        <v>-234.71074380164896</v>
      </c>
      <c r="AJ126" s="116">
        <f>M126/J126</f>
        <v>0.88264462809917554</v>
      </c>
      <c r="AK126" s="380"/>
    </row>
    <row r="127" spans="1:37" ht="15.75" customHeight="1">
      <c r="A127" s="317"/>
      <c r="B127" s="178"/>
      <c r="C127" s="298"/>
      <c r="D127" s="299"/>
      <c r="E127" s="107"/>
      <c r="F127" s="117"/>
      <c r="G127" s="109"/>
      <c r="H127" s="26"/>
      <c r="I127" s="110"/>
      <c r="J127" s="111"/>
      <c r="K127" s="112"/>
      <c r="L127" s="113"/>
      <c r="M127" s="111"/>
      <c r="N127" s="112"/>
      <c r="O127" s="114"/>
      <c r="P127" s="115"/>
      <c r="Q127" s="116"/>
      <c r="R127" s="309"/>
      <c r="S127" s="47"/>
      <c r="T127" s="48"/>
      <c r="U127" s="117"/>
      <c r="V127" s="118"/>
      <c r="W127" s="119"/>
      <c r="X127" s="123"/>
      <c r="Y127" s="106"/>
      <c r="Z127" s="205"/>
      <c r="AA127" s="300"/>
      <c r="AB127" s="301"/>
      <c r="AC127" s="106"/>
      <c r="AD127" s="205"/>
      <c r="AE127" s="300"/>
      <c r="AF127" s="301"/>
      <c r="AG127" s="407"/>
      <c r="AH127" s="408"/>
      <c r="AI127" s="124"/>
      <c r="AJ127" s="116"/>
      <c r="AK127" s="380"/>
    </row>
    <row r="128" spans="1:37" ht="15.75" customHeight="1">
      <c r="A128" s="317"/>
      <c r="B128" s="178"/>
      <c r="C128" s="298"/>
      <c r="D128" s="299"/>
      <c r="E128" s="107"/>
      <c r="F128" s="117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106"/>
      <c r="Z128" s="205"/>
      <c r="AA128" s="300"/>
      <c r="AB128" s="301"/>
      <c r="AC128" s="106"/>
      <c r="AD128" s="205"/>
      <c r="AE128" s="300"/>
      <c r="AF128" s="301"/>
      <c r="AG128" s="407"/>
      <c r="AH128" s="408"/>
      <c r="AI128" s="124"/>
      <c r="AJ128" s="116"/>
      <c r="AK128" s="380"/>
    </row>
    <row r="129" spans="1:37" ht="15.75" customHeight="1">
      <c r="A129" s="317"/>
      <c r="B129" s="178"/>
      <c r="C129" s="298"/>
      <c r="D129" s="299"/>
      <c r="E129" s="107"/>
      <c r="F129" s="117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106"/>
      <c r="Z129" s="205"/>
      <c r="AA129" s="300"/>
      <c r="AB129" s="301"/>
      <c r="AC129" s="106"/>
      <c r="AD129" s="205"/>
      <c r="AE129" s="300"/>
      <c r="AF129" s="301"/>
      <c r="AG129" s="407"/>
      <c r="AH129" s="408"/>
      <c r="AI129" s="124"/>
      <c r="AJ129" s="116"/>
      <c r="AK129" s="380"/>
    </row>
    <row r="130" spans="1:37" ht="15.75" customHeight="1">
      <c r="A130" s="317"/>
      <c r="B130" s="178"/>
      <c r="C130" s="298"/>
      <c r="D130" s="299"/>
      <c r="E130" s="107"/>
      <c r="F130" s="117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106"/>
      <c r="Z130" s="205"/>
      <c r="AA130" s="300"/>
      <c r="AB130" s="301"/>
      <c r="AC130" s="106"/>
      <c r="AD130" s="205"/>
      <c r="AE130" s="300"/>
      <c r="AF130" s="301"/>
      <c r="AG130" s="407"/>
      <c r="AH130" s="408"/>
      <c r="AI130" s="124"/>
      <c r="AJ130" s="116"/>
      <c r="AK130" s="380"/>
    </row>
    <row r="131" spans="1:37" ht="15.75" customHeight="1">
      <c r="A131" s="317"/>
      <c r="B131" s="178"/>
      <c r="C131" s="298"/>
      <c r="D131" s="299"/>
      <c r="E131" s="107"/>
      <c r="F131" s="117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106"/>
      <c r="Z131" s="205"/>
      <c r="AA131" s="300"/>
      <c r="AB131" s="301"/>
      <c r="AC131" s="106"/>
      <c r="AD131" s="205"/>
      <c r="AE131" s="300"/>
      <c r="AF131" s="301"/>
      <c r="AG131" s="407"/>
      <c r="AH131" s="408"/>
      <c r="AI131" s="124"/>
      <c r="AJ131" s="116"/>
      <c r="AK131" s="380"/>
    </row>
    <row r="132" spans="1:37" ht="15.75" customHeight="1">
      <c r="A132" s="317"/>
      <c r="B132" s="178"/>
      <c r="C132" s="298"/>
      <c r="D132" s="299"/>
      <c r="E132" s="107"/>
      <c r="F132" s="117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106"/>
      <c r="Z132" s="205"/>
      <c r="AA132" s="300"/>
      <c r="AB132" s="301"/>
      <c r="AC132" s="106"/>
      <c r="AD132" s="205"/>
      <c r="AE132" s="300"/>
      <c r="AF132" s="301"/>
      <c r="AG132" s="407"/>
      <c r="AH132" s="408"/>
      <c r="AI132" s="124"/>
      <c r="AJ132" s="116"/>
      <c r="AK132" s="380"/>
    </row>
    <row r="133" spans="1:37" ht="15.75" customHeight="1">
      <c r="A133" s="317"/>
      <c r="B133" s="178"/>
      <c r="C133" s="298"/>
      <c r="D133" s="299"/>
      <c r="E133" s="107"/>
      <c r="F133" s="117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106"/>
      <c r="Z133" s="205"/>
      <c r="AA133" s="300"/>
      <c r="AB133" s="301"/>
      <c r="AC133" s="106"/>
      <c r="AD133" s="205"/>
      <c r="AE133" s="300"/>
      <c r="AF133" s="301"/>
      <c r="AG133" s="407"/>
      <c r="AH133" s="408"/>
      <c r="AI133" s="124"/>
      <c r="AJ133" s="116"/>
      <c r="AK133" s="380"/>
    </row>
    <row r="134" spans="1:37" ht="15.75" customHeight="1">
      <c r="A134" s="317"/>
      <c r="B134" s="178"/>
      <c r="C134" s="298"/>
      <c r="D134" s="299"/>
      <c r="E134" s="107"/>
      <c r="F134" s="117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19"/>
      <c r="X134" s="123"/>
      <c r="Y134" s="106"/>
      <c r="Z134" s="205"/>
      <c r="AA134" s="300"/>
      <c r="AB134" s="301"/>
      <c r="AC134" s="106"/>
      <c r="AD134" s="205"/>
      <c r="AE134" s="300"/>
      <c r="AF134" s="301"/>
      <c r="AG134" s="407"/>
      <c r="AH134" s="408"/>
      <c r="AI134" s="124"/>
      <c r="AJ134" s="116"/>
      <c r="AK134" s="380"/>
    </row>
    <row r="135" spans="1:37" ht="15.75" customHeight="1">
      <c r="A135" s="317"/>
      <c r="B135" s="178"/>
      <c r="C135" s="298"/>
      <c r="D135" s="299"/>
      <c r="E135" s="107"/>
      <c r="F135" s="117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19"/>
      <c r="X135" s="123"/>
      <c r="Y135" s="106"/>
      <c r="Z135" s="205"/>
      <c r="AA135" s="300"/>
      <c r="AB135" s="301"/>
      <c r="AC135" s="106"/>
      <c r="AD135" s="205"/>
      <c r="AE135" s="300"/>
      <c r="AF135" s="301"/>
      <c r="AG135" s="407"/>
      <c r="AH135" s="408"/>
      <c r="AI135" s="124"/>
      <c r="AJ135" s="116"/>
      <c r="AK135" s="380"/>
    </row>
    <row r="136" spans="1:37" ht="15.75" customHeight="1">
      <c r="A136" s="317"/>
      <c r="B136" s="178"/>
      <c r="C136" s="298"/>
      <c r="D136" s="299"/>
      <c r="E136" s="107"/>
      <c r="F136" s="117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19"/>
      <c r="X136" s="123"/>
      <c r="Y136" s="106"/>
      <c r="Z136" s="205"/>
      <c r="AA136" s="300"/>
      <c r="AB136" s="301"/>
      <c r="AC136" s="106"/>
      <c r="AD136" s="205"/>
      <c r="AE136" s="300"/>
      <c r="AF136" s="301"/>
      <c r="AG136" s="407"/>
      <c r="AH136" s="408"/>
      <c r="AI136" s="124"/>
      <c r="AJ136" s="116"/>
      <c r="AK136" s="380"/>
    </row>
    <row r="137" spans="1:37" ht="15.75" customHeight="1">
      <c r="A137" s="317"/>
      <c r="B137" s="178"/>
      <c r="C137" s="298"/>
      <c r="D137" s="299"/>
      <c r="E137" s="107"/>
      <c r="F137" s="117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210"/>
      <c r="X137" s="211"/>
      <c r="Y137" s="106"/>
      <c r="Z137" s="205"/>
      <c r="AA137" s="300"/>
      <c r="AB137" s="301"/>
      <c r="AC137" s="106"/>
      <c r="AD137" s="205"/>
      <c r="AE137" s="300"/>
      <c r="AF137" s="301"/>
      <c r="AG137" s="407"/>
      <c r="AH137" s="408"/>
      <c r="AI137" s="124"/>
      <c r="AJ137" s="116"/>
      <c r="AK137" s="380"/>
    </row>
    <row r="138" spans="1:37" ht="15.75" customHeight="1">
      <c r="A138" s="317"/>
      <c r="B138" s="178"/>
      <c r="C138" s="298"/>
      <c r="D138" s="299"/>
      <c r="E138" s="107"/>
      <c r="F138" s="117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212"/>
      <c r="X138" s="213"/>
      <c r="Y138" s="106"/>
      <c r="Z138" s="205"/>
      <c r="AA138" s="300"/>
      <c r="AB138" s="301"/>
      <c r="AC138" s="106"/>
      <c r="AD138" s="205"/>
      <c r="AE138" s="300"/>
      <c r="AF138" s="301"/>
      <c r="AG138" s="407"/>
      <c r="AH138" s="408"/>
      <c r="AI138" s="124"/>
      <c r="AJ138" s="116"/>
      <c r="AK138" s="380"/>
    </row>
    <row r="139" spans="1:37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47"/>
      <c r="T139" s="48"/>
      <c r="U139" s="140"/>
      <c r="V139" s="118"/>
      <c r="W139" s="212"/>
      <c r="X139" s="213"/>
      <c r="Y139" s="106"/>
      <c r="Z139" s="205"/>
      <c r="AA139" s="300"/>
      <c r="AB139" s="301"/>
      <c r="AC139" s="106"/>
      <c r="AD139" s="205"/>
      <c r="AE139" s="300"/>
      <c r="AF139" s="301"/>
      <c r="AG139" s="407"/>
      <c r="AH139" s="408"/>
      <c r="AI139" s="124"/>
      <c r="AJ139" s="116"/>
      <c r="AK139" s="380"/>
    </row>
    <row r="140" spans="1:37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59">AVERAGE(I124:I139)</f>
        <v>18.666666666666668</v>
      </c>
      <c r="J140" s="148">
        <f t="shared" si="59"/>
        <v>2000</v>
      </c>
      <c r="K140" s="149">
        <f t="shared" ref="K140" si="60">J140/I140</f>
        <v>107.14285714285714</v>
      </c>
      <c r="L140" s="147">
        <f t="shared" ref="L140:M140" si="61">AVERAGE(L124:L139)</f>
        <v>19</v>
      </c>
      <c r="M140" s="148">
        <f t="shared" si="61"/>
        <v>1756.4668873446346</v>
      </c>
      <c r="N140" s="149">
        <f>M140/L140</f>
        <v>92.445625649717613</v>
      </c>
      <c r="O140" s="150">
        <f>L140-I140</f>
        <v>0.33333333333333215</v>
      </c>
      <c r="P140" s="151">
        <f>N140-K140</f>
        <v>-14.697231493139526</v>
      </c>
      <c r="Q140" s="152">
        <f>N140/K140</f>
        <v>0.86282583939736446</v>
      </c>
      <c r="R140" s="310"/>
      <c r="S140" s="153">
        <f>S124</f>
        <v>0.70833333333333337</v>
      </c>
      <c r="T140" s="154">
        <f>INDEX(T124:T139,COUNTA(T124:T139))</f>
        <v>0.81541666666666668</v>
      </c>
      <c r="U140" s="155"/>
      <c r="V140" s="181"/>
      <c r="W140" s="214"/>
      <c r="X140" s="215"/>
      <c r="Y140" s="206">
        <f t="shared" ref="Y140:Z140" si="62">SUM(Y124:Y139)</f>
        <v>0</v>
      </c>
      <c r="Z140" s="207">
        <f t="shared" si="62"/>
        <v>0</v>
      </c>
      <c r="AA140" s="296"/>
      <c r="AB140" s="297"/>
      <c r="AC140" s="206">
        <f t="shared" ref="AC140:AD140" si="63">SUM(AC124:AC139)</f>
        <v>0</v>
      </c>
      <c r="AD140" s="207">
        <f t="shared" si="63"/>
        <v>0</v>
      </c>
      <c r="AE140" s="296"/>
      <c r="AF140" s="297"/>
      <c r="AG140" s="409"/>
      <c r="AH140" s="410"/>
      <c r="AI140" s="183">
        <f>M140-J140</f>
        <v>-243.53311265536536</v>
      </c>
      <c r="AJ140" s="152">
        <f>M140/J140</f>
        <v>0.87823344367231737</v>
      </c>
      <c r="AK140" s="381"/>
    </row>
    <row r="141" spans="1:37" ht="15.75" customHeight="1">
      <c r="A141" s="302" t="s">
        <v>244</v>
      </c>
      <c r="B141" s="161" t="s">
        <v>186</v>
      </c>
      <c r="C141" s="306" t="s">
        <v>222</v>
      </c>
      <c r="D141" s="307"/>
      <c r="E141" s="162">
        <v>56.79</v>
      </c>
      <c r="F141" s="103">
        <v>1501</v>
      </c>
      <c r="G141" s="163">
        <f t="shared" ref="G141:G144" si="64">E141*F141</f>
        <v>85241.79</v>
      </c>
      <c r="H141" s="164"/>
      <c r="I141" s="165">
        <v>23</v>
      </c>
      <c r="J141" s="166">
        <v>2000</v>
      </c>
      <c r="K141" s="167">
        <f>J141/I141</f>
        <v>86.956521739130437</v>
      </c>
      <c r="L141" s="168">
        <v>23</v>
      </c>
      <c r="M141" s="166">
        <f>F141/V141*60</f>
        <v>1769.9312151981653</v>
      </c>
      <c r="N141" s="167">
        <f>M141/L141</f>
        <v>76.953531095572401</v>
      </c>
      <c r="O141" s="169">
        <f>L141-I141</f>
        <v>0</v>
      </c>
      <c r="P141" s="170">
        <f>N141-K141</f>
        <v>-10.002990643558036</v>
      </c>
      <c r="Q141" s="171">
        <f>N141/K141</f>
        <v>0.8849656075990826</v>
      </c>
      <c r="R141" s="308">
        <f>Q157</f>
        <v>0.88465167027512237</v>
      </c>
      <c r="S141" s="172">
        <v>0.70841435185185186</v>
      </c>
      <c r="T141" s="173">
        <v>0.74375000000000002</v>
      </c>
      <c r="U141" s="174"/>
      <c r="V141" s="175">
        <v>50.883333333333347</v>
      </c>
      <c r="W141" s="173"/>
      <c r="X141" s="184"/>
      <c r="Y141" s="202"/>
      <c r="Z141" s="203"/>
      <c r="AA141" s="311"/>
      <c r="AB141" s="312"/>
      <c r="AC141" s="202"/>
      <c r="AD141" s="203"/>
      <c r="AE141" s="311"/>
      <c r="AF141" s="312"/>
      <c r="AG141" s="411"/>
      <c r="AH141" s="412"/>
      <c r="AI141" s="121">
        <f>M141-J141</f>
        <v>-230.06878480183468</v>
      </c>
      <c r="AJ141" s="171">
        <f>M141/J141</f>
        <v>0.8849656075990826</v>
      </c>
      <c r="AK141" s="313">
        <f>AJ157</f>
        <v>0.88465167027512237</v>
      </c>
    </row>
    <row r="142" spans="1:37" ht="15.75" customHeight="1">
      <c r="A142" s="303"/>
      <c r="B142" s="178" t="s">
        <v>186</v>
      </c>
      <c r="C142" s="298" t="s">
        <v>223</v>
      </c>
      <c r="D142" s="299"/>
      <c r="E142" s="107">
        <v>56.87</v>
      </c>
      <c r="F142" s="108">
        <v>1237</v>
      </c>
      <c r="G142" s="109">
        <f t="shared" si="64"/>
        <v>70348.19</v>
      </c>
      <c r="H142" s="26"/>
      <c r="I142" s="110">
        <v>23</v>
      </c>
      <c r="J142" s="111">
        <v>2000</v>
      </c>
      <c r="K142" s="112">
        <f t="shared" ref="K142:K144" si="65">J142/I142</f>
        <v>86.956521739130437</v>
      </c>
      <c r="L142" s="113">
        <v>23</v>
      </c>
      <c r="M142" s="111">
        <f>F142/V142*60</f>
        <v>1769.9523052464206</v>
      </c>
      <c r="N142" s="112">
        <f>M142/L142</f>
        <v>76.954448054192198</v>
      </c>
      <c r="O142" s="114">
        <f>L142-I142</f>
        <v>0</v>
      </c>
      <c r="P142" s="115">
        <f>N142-K142</f>
        <v>-10.002073684938239</v>
      </c>
      <c r="Q142" s="116">
        <f>N142/K142</f>
        <v>0.88497615262321028</v>
      </c>
      <c r="R142" s="309"/>
      <c r="S142" s="47">
        <v>0.7472685185185185</v>
      </c>
      <c r="T142" s="48">
        <v>0.77638888888888891</v>
      </c>
      <c r="U142" s="117">
        <v>5.066666666666606</v>
      </c>
      <c r="V142" s="118">
        <v>41.933333333333387</v>
      </c>
      <c r="W142" s="119"/>
      <c r="X142" s="123"/>
      <c r="Y142" s="106"/>
      <c r="Z142" s="205"/>
      <c r="AA142" s="300"/>
      <c r="AB142" s="301"/>
      <c r="AC142" s="106"/>
      <c r="AD142" s="205"/>
      <c r="AE142" s="300"/>
      <c r="AF142" s="301"/>
      <c r="AG142" s="407"/>
      <c r="AH142" s="408"/>
      <c r="AI142" s="124">
        <f>M142-J142</f>
        <v>-230.04769475357944</v>
      </c>
      <c r="AJ142" s="116">
        <f>M142/J142</f>
        <v>0.88497615262321028</v>
      </c>
      <c r="AK142" s="314"/>
    </row>
    <row r="143" spans="1:37" ht="15.75" customHeight="1">
      <c r="A143" s="303"/>
      <c r="B143" s="178" t="s">
        <v>186</v>
      </c>
      <c r="C143" s="298" t="s">
        <v>224</v>
      </c>
      <c r="D143" s="299"/>
      <c r="E143" s="107">
        <v>47.6</v>
      </c>
      <c r="F143" s="108">
        <v>1490</v>
      </c>
      <c r="G143" s="109">
        <f t="shared" si="64"/>
        <v>70924</v>
      </c>
      <c r="H143" s="26"/>
      <c r="I143" s="110">
        <v>23</v>
      </c>
      <c r="J143" s="111">
        <v>2000</v>
      </c>
      <c r="K143" s="112">
        <f t="shared" si="65"/>
        <v>86.956521739130437</v>
      </c>
      <c r="L143" s="113">
        <v>23</v>
      </c>
      <c r="M143" s="111">
        <f>F143/V143*60</f>
        <v>1770.8814790359872</v>
      </c>
      <c r="N143" s="112">
        <f>M143/L143</f>
        <v>76.994846914608146</v>
      </c>
      <c r="O143" s="114">
        <f>L143-I143</f>
        <v>0</v>
      </c>
      <c r="P143" s="115">
        <f>N143-K143</f>
        <v>-9.9616748245222908</v>
      </c>
      <c r="Q143" s="116">
        <f>N143/K143</f>
        <v>0.88544073951799362</v>
      </c>
      <c r="R143" s="309"/>
      <c r="S143" s="47">
        <v>0.77986111111111112</v>
      </c>
      <c r="T143" s="48">
        <v>0.81491898148148145</v>
      </c>
      <c r="U143" s="117">
        <v>4.9999999999999822</v>
      </c>
      <c r="V143" s="118">
        <v>50.483333333333285</v>
      </c>
      <c r="W143" s="119"/>
      <c r="X143" s="123"/>
      <c r="Y143" s="106"/>
      <c r="Z143" s="205"/>
      <c r="AA143" s="300"/>
      <c r="AB143" s="301"/>
      <c r="AC143" s="106"/>
      <c r="AD143" s="205"/>
      <c r="AE143" s="300"/>
      <c r="AF143" s="301"/>
      <c r="AG143" s="407"/>
      <c r="AH143" s="408"/>
      <c r="AI143" s="124">
        <f>M143-J143</f>
        <v>-229.11852096401276</v>
      </c>
      <c r="AJ143" s="116">
        <f>M143/J143</f>
        <v>0.88544073951799362</v>
      </c>
      <c r="AK143" s="314"/>
    </row>
    <row r="144" spans="1:37" ht="15.75" customHeight="1">
      <c r="A144" s="303"/>
      <c r="B144" s="178" t="s">
        <v>186</v>
      </c>
      <c r="C144" s="298" t="s">
        <v>220</v>
      </c>
      <c r="D144" s="299"/>
      <c r="E144" s="107">
        <v>57.3</v>
      </c>
      <c r="F144" s="108">
        <v>974</v>
      </c>
      <c r="G144" s="109">
        <f t="shared" si="64"/>
        <v>55810.2</v>
      </c>
      <c r="H144" s="26"/>
      <c r="I144" s="110">
        <v>21</v>
      </c>
      <c r="J144" s="111">
        <v>2000</v>
      </c>
      <c r="K144" s="112">
        <f t="shared" si="65"/>
        <v>95.238095238095241</v>
      </c>
      <c r="L144" s="113">
        <v>21</v>
      </c>
      <c r="M144" s="111">
        <f>F144/V144*60</f>
        <v>1766.4483627204056</v>
      </c>
      <c r="N144" s="112">
        <f>M144/L144</f>
        <v>84.11658870097169</v>
      </c>
      <c r="O144" s="114">
        <f>L144-I144</f>
        <v>0</v>
      </c>
      <c r="P144" s="115">
        <f>N144-K144</f>
        <v>-11.121506537123551</v>
      </c>
      <c r="Q144" s="116">
        <f>N144/K144</f>
        <v>0.88322418136020275</v>
      </c>
      <c r="R144" s="309"/>
      <c r="S144" s="47">
        <v>0.81805555555555554</v>
      </c>
      <c r="T144" s="48">
        <v>0.84103009259259254</v>
      </c>
      <c r="U144" s="117">
        <v>4.5166666666666799</v>
      </c>
      <c r="V144" s="118">
        <v>33.083333333333286</v>
      </c>
      <c r="W144" s="119"/>
      <c r="X144" s="123"/>
      <c r="Y144" s="106"/>
      <c r="Z144" s="205"/>
      <c r="AA144" s="300"/>
      <c r="AB144" s="301"/>
      <c r="AC144" s="106"/>
      <c r="AD144" s="205"/>
      <c r="AE144" s="300"/>
      <c r="AF144" s="301"/>
      <c r="AG144" s="407"/>
      <c r="AH144" s="408"/>
      <c r="AI144" s="124">
        <f>M144-J144</f>
        <v>-233.55163727959439</v>
      </c>
      <c r="AJ144" s="116">
        <f>M144/J144</f>
        <v>0.88322418136020275</v>
      </c>
      <c r="AK144" s="314"/>
    </row>
    <row r="145" spans="1:37" ht="15.75" customHeight="1">
      <c r="A145" s="304"/>
      <c r="B145" s="178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106"/>
      <c r="Z145" s="205"/>
      <c r="AA145" s="300"/>
      <c r="AB145" s="301"/>
      <c r="AC145" s="106"/>
      <c r="AD145" s="205"/>
      <c r="AE145" s="300"/>
      <c r="AF145" s="301"/>
      <c r="AG145" s="407"/>
      <c r="AH145" s="408"/>
      <c r="AI145" s="124"/>
      <c r="AJ145" s="116"/>
      <c r="AK145" s="314"/>
    </row>
    <row r="146" spans="1:37" ht="15.75" customHeight="1">
      <c r="A146" s="304"/>
      <c r="B146" s="178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106"/>
      <c r="Z146" s="205"/>
      <c r="AA146" s="300"/>
      <c r="AB146" s="301"/>
      <c r="AC146" s="106"/>
      <c r="AD146" s="205"/>
      <c r="AE146" s="300"/>
      <c r="AF146" s="301"/>
      <c r="AG146" s="407"/>
      <c r="AH146" s="408"/>
      <c r="AI146" s="124"/>
      <c r="AJ146" s="116"/>
      <c r="AK146" s="314"/>
    </row>
    <row r="147" spans="1:37" ht="15.75" customHeight="1">
      <c r="A147" s="304"/>
      <c r="B147" s="178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127"/>
      <c r="T147" s="128"/>
      <c r="U147" s="117"/>
      <c r="V147" s="118"/>
      <c r="W147" s="128"/>
      <c r="X147" s="216"/>
      <c r="Y147" s="106"/>
      <c r="Z147" s="205"/>
      <c r="AA147" s="300"/>
      <c r="AB147" s="301"/>
      <c r="AC147" s="106"/>
      <c r="AD147" s="205"/>
      <c r="AE147" s="300"/>
      <c r="AF147" s="301"/>
      <c r="AG147" s="407"/>
      <c r="AH147" s="408"/>
      <c r="AI147" s="124"/>
      <c r="AJ147" s="116"/>
      <c r="AK147" s="314"/>
    </row>
    <row r="148" spans="1:37" ht="15.75" customHeight="1">
      <c r="A148" s="304"/>
      <c r="B148" s="178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127"/>
      <c r="T148" s="128"/>
      <c r="U148" s="117"/>
      <c r="V148" s="118"/>
      <c r="W148" s="128"/>
      <c r="X148" s="216"/>
      <c r="Y148" s="106"/>
      <c r="Z148" s="205"/>
      <c r="AA148" s="300"/>
      <c r="AB148" s="301"/>
      <c r="AC148" s="106"/>
      <c r="AD148" s="205"/>
      <c r="AE148" s="300"/>
      <c r="AF148" s="301"/>
      <c r="AG148" s="407"/>
      <c r="AH148" s="408"/>
      <c r="AI148" s="124"/>
      <c r="AJ148" s="116"/>
      <c r="AK148" s="314"/>
    </row>
    <row r="149" spans="1:37" ht="15.75" customHeight="1">
      <c r="A149" s="304"/>
      <c r="B149" s="178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127"/>
      <c r="T149" s="128"/>
      <c r="U149" s="117"/>
      <c r="V149" s="118"/>
      <c r="W149" s="128"/>
      <c r="X149" s="216"/>
      <c r="Y149" s="106"/>
      <c r="Z149" s="205"/>
      <c r="AA149" s="300"/>
      <c r="AB149" s="301"/>
      <c r="AC149" s="106"/>
      <c r="AD149" s="205"/>
      <c r="AE149" s="300"/>
      <c r="AF149" s="301"/>
      <c r="AG149" s="407"/>
      <c r="AH149" s="408"/>
      <c r="AI149" s="124"/>
      <c r="AJ149" s="116"/>
      <c r="AK149" s="314"/>
    </row>
    <row r="150" spans="1:37" ht="15.75" customHeight="1">
      <c r="A150" s="304"/>
      <c r="B150" s="178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127"/>
      <c r="T150" s="128"/>
      <c r="U150" s="117"/>
      <c r="V150" s="118"/>
      <c r="W150" s="128"/>
      <c r="X150" s="216"/>
      <c r="Y150" s="106"/>
      <c r="Z150" s="205"/>
      <c r="AA150" s="300"/>
      <c r="AB150" s="301"/>
      <c r="AC150" s="106"/>
      <c r="AD150" s="205"/>
      <c r="AE150" s="300"/>
      <c r="AF150" s="301"/>
      <c r="AG150" s="407"/>
      <c r="AH150" s="408"/>
      <c r="AI150" s="124"/>
      <c r="AJ150" s="116"/>
      <c r="AK150" s="314"/>
    </row>
    <row r="151" spans="1:37" ht="15.75" customHeight="1">
      <c r="A151" s="304"/>
      <c r="B151" s="178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127"/>
      <c r="T151" s="128"/>
      <c r="U151" s="117"/>
      <c r="V151" s="118"/>
      <c r="W151" s="128"/>
      <c r="X151" s="216"/>
      <c r="Y151" s="106"/>
      <c r="Z151" s="205"/>
      <c r="AA151" s="300"/>
      <c r="AB151" s="301"/>
      <c r="AC151" s="106"/>
      <c r="AD151" s="205"/>
      <c r="AE151" s="300"/>
      <c r="AF151" s="301"/>
      <c r="AG151" s="407"/>
      <c r="AH151" s="408"/>
      <c r="AI151" s="124"/>
      <c r="AJ151" s="116"/>
      <c r="AK151" s="314"/>
    </row>
    <row r="152" spans="1:37" ht="15.75" customHeight="1">
      <c r="A152" s="304"/>
      <c r="B152" s="178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127"/>
      <c r="T152" s="128"/>
      <c r="U152" s="117"/>
      <c r="V152" s="118"/>
      <c r="W152" s="128"/>
      <c r="X152" s="216"/>
      <c r="Y152" s="106"/>
      <c r="Z152" s="205"/>
      <c r="AA152" s="300"/>
      <c r="AB152" s="301"/>
      <c r="AC152" s="106"/>
      <c r="AD152" s="205"/>
      <c r="AE152" s="300"/>
      <c r="AF152" s="301"/>
      <c r="AG152" s="407"/>
      <c r="AH152" s="408"/>
      <c r="AI152" s="124"/>
      <c r="AJ152" s="116"/>
      <c r="AK152" s="314"/>
    </row>
    <row r="153" spans="1:37" ht="15.75" customHeight="1">
      <c r="A153" s="304"/>
      <c r="B153" s="178"/>
      <c r="C153" s="298"/>
      <c r="D153" s="299"/>
      <c r="E153" s="107"/>
      <c r="F153" s="108"/>
      <c r="G153" s="108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127"/>
      <c r="T153" s="128"/>
      <c r="U153" s="117"/>
      <c r="V153" s="118"/>
      <c r="W153" s="128"/>
      <c r="X153" s="216"/>
      <c r="Y153" s="106"/>
      <c r="Z153" s="205"/>
      <c r="AA153" s="300"/>
      <c r="AB153" s="301"/>
      <c r="AC153" s="106"/>
      <c r="AD153" s="205"/>
      <c r="AE153" s="300"/>
      <c r="AF153" s="301"/>
      <c r="AG153" s="407"/>
      <c r="AH153" s="408"/>
      <c r="AI153" s="124"/>
      <c r="AJ153" s="116"/>
      <c r="AK153" s="314"/>
    </row>
    <row r="154" spans="1:37" ht="15.75" customHeight="1">
      <c r="A154" s="304"/>
      <c r="B154" s="178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127"/>
      <c r="T154" s="128"/>
      <c r="U154" s="117"/>
      <c r="V154" s="118"/>
      <c r="W154" s="128"/>
      <c r="X154" s="216"/>
      <c r="Y154" s="106"/>
      <c r="Z154" s="205"/>
      <c r="AA154" s="300"/>
      <c r="AB154" s="301"/>
      <c r="AC154" s="106"/>
      <c r="AD154" s="205"/>
      <c r="AE154" s="300"/>
      <c r="AF154" s="301"/>
      <c r="AG154" s="407"/>
      <c r="AH154" s="408"/>
      <c r="AI154" s="124"/>
      <c r="AJ154" s="116"/>
      <c r="AK154" s="314"/>
    </row>
    <row r="155" spans="1:37" ht="15.75" customHeight="1">
      <c r="A155" s="304"/>
      <c r="B155" s="178"/>
      <c r="C155" s="298"/>
      <c r="D155" s="299"/>
      <c r="E155" s="107"/>
      <c r="F155" s="13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127"/>
      <c r="T155" s="128"/>
      <c r="U155" s="117"/>
      <c r="V155" s="118"/>
      <c r="W155" s="128"/>
      <c r="X155" s="216"/>
      <c r="Y155" s="106"/>
      <c r="Z155" s="205"/>
      <c r="AA155" s="300"/>
      <c r="AB155" s="301"/>
      <c r="AC155" s="106"/>
      <c r="AD155" s="205"/>
      <c r="AE155" s="300"/>
      <c r="AF155" s="301"/>
      <c r="AG155" s="407"/>
      <c r="AH155" s="408"/>
      <c r="AI155" s="124"/>
      <c r="AJ155" s="116"/>
      <c r="AK155" s="314"/>
    </row>
    <row r="156" spans="1:37" ht="15.75" customHeight="1">
      <c r="A156" s="304"/>
      <c r="B156" s="178"/>
      <c r="C156" s="298"/>
      <c r="D156" s="299"/>
      <c r="E156" s="179"/>
      <c r="F156" s="13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106"/>
      <c r="Z156" s="205"/>
      <c r="AA156" s="300"/>
      <c r="AB156" s="301"/>
      <c r="AC156" s="106"/>
      <c r="AD156" s="205"/>
      <c r="AE156" s="300"/>
      <c r="AF156" s="301"/>
      <c r="AG156" s="407"/>
      <c r="AH156" s="408"/>
      <c r="AI156" s="180"/>
      <c r="AJ156" s="133"/>
      <c r="AK156" s="314"/>
    </row>
    <row r="157" spans="1:37" ht="15.75" customHeight="1" thickBot="1">
      <c r="A157" s="305"/>
      <c r="B157" s="144" t="s">
        <v>124</v>
      </c>
      <c r="C157" s="295"/>
      <c r="D157" s="295"/>
      <c r="E157" s="145"/>
      <c r="F157" s="182"/>
      <c r="G157" s="146"/>
      <c r="H157" s="75"/>
      <c r="I157" s="147">
        <f t="shared" ref="I157:J157" si="66">AVERAGE(I141:I156)</f>
        <v>22.5</v>
      </c>
      <c r="J157" s="148">
        <f t="shared" si="66"/>
        <v>2000</v>
      </c>
      <c r="K157" s="149">
        <f t="shared" ref="K157" si="67">J157/I157</f>
        <v>88.888888888888886</v>
      </c>
      <c r="L157" s="147">
        <f t="shared" ref="L157:M157" si="68">AVERAGE(L141:L156)</f>
        <v>22.5</v>
      </c>
      <c r="M157" s="148">
        <f t="shared" si="68"/>
        <v>1769.3033405502447</v>
      </c>
      <c r="N157" s="149">
        <f>M157/L157</f>
        <v>78.635704024455322</v>
      </c>
      <c r="O157" s="150">
        <f>L157-I157</f>
        <v>0</v>
      </c>
      <c r="P157" s="151">
        <f>N157-K157</f>
        <v>-10.253184864433564</v>
      </c>
      <c r="Q157" s="152">
        <f>N157/K157</f>
        <v>0.88465167027512237</v>
      </c>
      <c r="R157" s="310"/>
      <c r="S157" s="153">
        <f>S141</f>
        <v>0.70841435185185186</v>
      </c>
      <c r="T157" s="154">
        <f>INDEX(T141:T156,COUNTA(T141:T156))</f>
        <v>0.84103009259259254</v>
      </c>
      <c r="U157" s="155"/>
      <c r="V157" s="181"/>
      <c r="W157" s="182"/>
      <c r="X157" s="149"/>
      <c r="Y157" s="206">
        <f t="shared" ref="Y157:Z157" si="69">SUM(Y141:Y156)</f>
        <v>0</v>
      </c>
      <c r="Z157" s="207">
        <f t="shared" si="69"/>
        <v>0</v>
      </c>
      <c r="AA157" s="296"/>
      <c r="AB157" s="297"/>
      <c r="AC157" s="206">
        <f t="shared" ref="AC157:AD157" si="70">SUM(AC141:AC156)</f>
        <v>0</v>
      </c>
      <c r="AD157" s="207">
        <f t="shared" si="70"/>
        <v>0</v>
      </c>
      <c r="AE157" s="296"/>
      <c r="AF157" s="297"/>
      <c r="AG157" s="409"/>
      <c r="AH157" s="410"/>
      <c r="AI157" s="183">
        <f>M157-J157</f>
        <v>-230.69665944975532</v>
      </c>
      <c r="AJ157" s="152">
        <f>M157/J157</f>
        <v>0.88465167027512237</v>
      </c>
      <c r="AK157" s="315"/>
    </row>
    <row r="159" spans="1:37">
      <c r="AA159" s="294" t="s">
        <v>165</v>
      </c>
      <c r="AB159" s="294"/>
      <c r="AE159" s="5" t="s">
        <v>226</v>
      </c>
      <c r="AF159" s="190"/>
      <c r="AG159" s="190"/>
      <c r="AH159" s="190"/>
    </row>
    <row r="160" spans="1:37">
      <c r="AA160" s="294" t="s">
        <v>166</v>
      </c>
      <c r="AB160" s="294"/>
      <c r="AE160" s="5" t="s">
        <v>227</v>
      </c>
      <c r="AF160" s="190"/>
      <c r="AG160" s="190"/>
      <c r="AH160" s="190"/>
    </row>
    <row r="161" spans="27:34">
      <c r="AA161" s="294" t="s">
        <v>167</v>
      </c>
      <c r="AB161" s="294"/>
      <c r="AE161" s="5" t="s">
        <v>228</v>
      </c>
      <c r="AF161" s="190"/>
      <c r="AG161" s="190"/>
      <c r="AH161" s="190"/>
    </row>
    <row r="162" spans="27:34">
      <c r="AA162" s="294" t="s">
        <v>168</v>
      </c>
      <c r="AB162" s="294"/>
      <c r="AE162" s="5" t="s">
        <v>229</v>
      </c>
      <c r="AF162" s="190"/>
      <c r="AG162" s="190"/>
      <c r="AH162" s="190"/>
    </row>
    <row r="163" spans="27:34">
      <c r="AA163" s="294" t="s">
        <v>169</v>
      </c>
      <c r="AB163" s="294"/>
      <c r="AE163" s="5" t="s">
        <v>230</v>
      </c>
      <c r="AF163" s="190"/>
      <c r="AG163" s="190"/>
      <c r="AH163" s="190"/>
    </row>
    <row r="164" spans="27:34">
      <c r="AA164" s="294" t="s">
        <v>170</v>
      </c>
      <c r="AB164" s="294"/>
      <c r="AE164" s="5" t="s">
        <v>231</v>
      </c>
      <c r="AF164" s="190"/>
      <c r="AG164" s="190"/>
      <c r="AH164" s="190"/>
    </row>
    <row r="165" spans="27:34">
      <c r="AA165" s="294" t="s">
        <v>171</v>
      </c>
      <c r="AB165" s="294"/>
      <c r="AE165" s="221" t="s">
        <v>232</v>
      </c>
      <c r="AF165" s="190"/>
      <c r="AG165" s="190"/>
      <c r="AH165" s="190"/>
    </row>
    <row r="166" spans="27:34">
      <c r="AA166" s="294" t="s">
        <v>172</v>
      </c>
      <c r="AB166" s="294"/>
      <c r="AE166" s="221" t="s">
        <v>233</v>
      </c>
      <c r="AF166" s="190"/>
      <c r="AG166" s="190"/>
      <c r="AH166" s="190"/>
    </row>
    <row r="167" spans="27:34">
      <c r="AA167" s="294" t="s">
        <v>173</v>
      </c>
      <c r="AB167" s="294"/>
      <c r="AE167" s="221" t="s">
        <v>234</v>
      </c>
      <c r="AF167" s="190"/>
      <c r="AG167" s="190"/>
      <c r="AH167" s="190"/>
    </row>
    <row r="168" spans="27:34">
      <c r="AA168" s="294" t="s">
        <v>174</v>
      </c>
      <c r="AB168" s="294"/>
      <c r="AE168" s="221"/>
      <c r="AF168" s="190"/>
      <c r="AG168" s="190"/>
      <c r="AH168" s="190"/>
    </row>
    <row r="169" spans="27:34">
      <c r="AA169" s="294" t="s">
        <v>175</v>
      </c>
      <c r="AB169" s="294"/>
      <c r="AE169" s="221"/>
      <c r="AF169" s="190"/>
      <c r="AG169" s="190"/>
      <c r="AH169" s="190"/>
    </row>
    <row r="170" spans="27:34">
      <c r="AA170" s="294" t="s">
        <v>176</v>
      </c>
      <c r="AB170" s="294"/>
      <c r="AE170" s="190"/>
      <c r="AF170" s="190"/>
      <c r="AG170" s="190"/>
      <c r="AH170" s="190"/>
    </row>
    <row r="171" spans="27:34">
      <c r="AA171" s="294" t="s">
        <v>177</v>
      </c>
      <c r="AB171" s="294"/>
      <c r="AE171" s="190"/>
      <c r="AF171" s="190"/>
      <c r="AG171" s="190"/>
      <c r="AH171" s="190"/>
    </row>
  </sheetData>
  <dataConsolidate/>
  <mergeCells count="690"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  <mergeCell ref="C156:D156"/>
    <mergeCell ref="AA156:AB156"/>
    <mergeCell ref="AE156:AF156"/>
    <mergeCell ref="AG156:AH156"/>
    <mergeCell ref="C157:D157"/>
    <mergeCell ref="AA157:AB157"/>
    <mergeCell ref="AE157:AF157"/>
    <mergeCell ref="AG157:AH157"/>
    <mergeCell ref="C154:D154"/>
    <mergeCell ref="AA154:AB154"/>
    <mergeCell ref="AE154:AF154"/>
    <mergeCell ref="AG154:AH154"/>
    <mergeCell ref="C155:D155"/>
    <mergeCell ref="AA155:AB155"/>
    <mergeCell ref="AE155:AF155"/>
    <mergeCell ref="AG155:AH155"/>
    <mergeCell ref="C153:D153"/>
    <mergeCell ref="AA153:AB153"/>
    <mergeCell ref="AE153:AF153"/>
    <mergeCell ref="AG153:AH153"/>
    <mergeCell ref="C150:D150"/>
    <mergeCell ref="AA150:AB150"/>
    <mergeCell ref="AE150:AF150"/>
    <mergeCell ref="AG150:AH150"/>
    <mergeCell ref="C151:D151"/>
    <mergeCell ref="AA151:AB151"/>
    <mergeCell ref="AE151:AF151"/>
    <mergeCell ref="AG151:AH151"/>
    <mergeCell ref="AK141:AK157"/>
    <mergeCell ref="C142:D142"/>
    <mergeCell ref="AA142:AB142"/>
    <mergeCell ref="AE142:AF142"/>
    <mergeCell ref="AG142:AH142"/>
    <mergeCell ref="C143:D143"/>
    <mergeCell ref="AA143:AB143"/>
    <mergeCell ref="AE143:AF143"/>
    <mergeCell ref="AG143:AH143"/>
    <mergeCell ref="C144:D144"/>
    <mergeCell ref="C148:D148"/>
    <mergeCell ref="AA148:AB148"/>
    <mergeCell ref="AE148:AF148"/>
    <mergeCell ref="AG148:AH148"/>
    <mergeCell ref="C149:D149"/>
    <mergeCell ref="AA149:AB149"/>
    <mergeCell ref="AE149:AF149"/>
    <mergeCell ref="AG149:AH149"/>
    <mergeCell ref="C146:D146"/>
    <mergeCell ref="AA146:AB146"/>
    <mergeCell ref="AE146:AF146"/>
    <mergeCell ref="AG146:AH146"/>
    <mergeCell ref="C147:D147"/>
    <mergeCell ref="AA147:AB147"/>
    <mergeCell ref="C140:D140"/>
    <mergeCell ref="AA140:AB140"/>
    <mergeCell ref="AE140:AF140"/>
    <mergeCell ref="AG140:AH140"/>
    <mergeCell ref="A141:A157"/>
    <mergeCell ref="C141:D141"/>
    <mergeCell ref="R141:R157"/>
    <mergeCell ref="AA141:AB141"/>
    <mergeCell ref="AE141:AF141"/>
    <mergeCell ref="AG141:AH141"/>
    <mergeCell ref="A124:A140"/>
    <mergeCell ref="AA144:AB144"/>
    <mergeCell ref="AE144:AF144"/>
    <mergeCell ref="AG144:AH144"/>
    <mergeCell ref="C145:D145"/>
    <mergeCell ref="AA145:AB145"/>
    <mergeCell ref="AE145:AF145"/>
    <mergeCell ref="AG145:AH145"/>
    <mergeCell ref="AE147:AF147"/>
    <mergeCell ref="AG147:AH147"/>
    <mergeCell ref="C152:D152"/>
    <mergeCell ref="AA152:AB152"/>
    <mergeCell ref="AE152:AF152"/>
    <mergeCell ref="AG152:AH152"/>
    <mergeCell ref="C138:D138"/>
    <mergeCell ref="AA138:AB138"/>
    <mergeCell ref="AE138:AF138"/>
    <mergeCell ref="AG138:AH138"/>
    <mergeCell ref="C139:D139"/>
    <mergeCell ref="AA139:AB139"/>
    <mergeCell ref="AE139:AF139"/>
    <mergeCell ref="AG139:AH139"/>
    <mergeCell ref="C136:D136"/>
    <mergeCell ref="AA136:AB136"/>
    <mergeCell ref="AE136:AF136"/>
    <mergeCell ref="AG136:AH136"/>
    <mergeCell ref="C137:D137"/>
    <mergeCell ref="AA137:AB137"/>
    <mergeCell ref="AE137:AF137"/>
    <mergeCell ref="AG137:AH137"/>
    <mergeCell ref="C134:D134"/>
    <mergeCell ref="AA134:AB134"/>
    <mergeCell ref="AE134:AF134"/>
    <mergeCell ref="AG134:AH134"/>
    <mergeCell ref="C135:D135"/>
    <mergeCell ref="AA135:AB135"/>
    <mergeCell ref="AE135:AF135"/>
    <mergeCell ref="AG135:AH135"/>
    <mergeCell ref="C132:D132"/>
    <mergeCell ref="AA132:AB132"/>
    <mergeCell ref="AE132:AF132"/>
    <mergeCell ref="AG132:AH132"/>
    <mergeCell ref="C133:D133"/>
    <mergeCell ref="AA133:AB133"/>
    <mergeCell ref="AE133:AF133"/>
    <mergeCell ref="AG133:AH133"/>
    <mergeCell ref="AA131:AB131"/>
    <mergeCell ref="AE131:AF131"/>
    <mergeCell ref="AG131:AH131"/>
    <mergeCell ref="AA128:AB128"/>
    <mergeCell ref="AE128:AF128"/>
    <mergeCell ref="AG128:AH128"/>
    <mergeCell ref="C129:D129"/>
    <mergeCell ref="AA129:AB129"/>
    <mergeCell ref="AE129:AF129"/>
    <mergeCell ref="AG129:AH129"/>
    <mergeCell ref="AK124:AK140"/>
    <mergeCell ref="C125:D125"/>
    <mergeCell ref="AA125:AB125"/>
    <mergeCell ref="AE125:AF125"/>
    <mergeCell ref="AG125:AH125"/>
    <mergeCell ref="C126:D126"/>
    <mergeCell ref="AA126:AB126"/>
    <mergeCell ref="AE126:AF126"/>
    <mergeCell ref="AG126:AH126"/>
    <mergeCell ref="C127:D127"/>
    <mergeCell ref="C124:D124"/>
    <mergeCell ref="R124:R140"/>
    <mergeCell ref="AA124:AB124"/>
    <mergeCell ref="AE124:AF124"/>
    <mergeCell ref="AG124:AH124"/>
    <mergeCell ref="AA127:AB127"/>
    <mergeCell ref="AE127:AF127"/>
    <mergeCell ref="AG127:AH127"/>
    <mergeCell ref="C128:D128"/>
    <mergeCell ref="C130:D130"/>
    <mergeCell ref="AA130:AB130"/>
    <mergeCell ref="AE130:AF130"/>
    <mergeCell ref="AG130:AH130"/>
    <mergeCell ref="C131:D131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</mergeCells>
  <phoneticPr fontId="5" type="noConversion"/>
  <conditionalFormatting sqref="O5:O157">
    <cfRule type="cellIs" dxfId="308" priority="3" operator="greaterThan">
      <formula>0</formula>
    </cfRule>
  </conditionalFormatting>
  <conditionalFormatting sqref="P5:P157 AI5:AI157">
    <cfRule type="cellIs" dxfId="307" priority="6" operator="lessThan">
      <formula>0</formula>
    </cfRule>
  </conditionalFormatting>
  <conditionalFormatting sqref="Q5:Q157 AJ5:AJ157">
    <cfRule type="cellIs" dxfId="306" priority="4" operator="greaterThan">
      <formula>1</formula>
    </cfRule>
    <cfRule type="cellIs" dxfId="305" priority="5" operator="lessThan">
      <formula>0.8</formula>
    </cfRule>
  </conditionalFormatting>
  <conditionalFormatting sqref="R5:R157 AK124">
    <cfRule type="cellIs" dxfId="304" priority="7" operator="lessThan">
      <formula>0.8</formula>
    </cfRule>
  </conditionalFormatting>
  <conditionalFormatting sqref="AK5:AK22 AK56:AK91">
    <cfRule type="cellIs" dxfId="303" priority="9" operator="lessThan">
      <formula>0.8</formula>
    </cfRule>
  </conditionalFormatting>
  <conditionalFormatting sqref="AK39">
    <cfRule type="cellIs" dxfId="302" priority="12" operator="lessThan">
      <formula>0.8</formula>
    </cfRule>
  </conditionalFormatting>
  <conditionalFormatting sqref="AK54">
    <cfRule type="cellIs" dxfId="301" priority="11" operator="lessThan">
      <formula>0.8</formula>
    </cfRule>
  </conditionalFormatting>
  <conditionalFormatting sqref="AK97:AK105">
    <cfRule type="cellIs" dxfId="300" priority="10" operator="lessThan">
      <formula>0.8</formula>
    </cfRule>
  </conditionalFormatting>
  <conditionalFormatting sqref="AK107:AK112">
    <cfRule type="cellIs" dxfId="299" priority="8" operator="lessThan">
      <formula>0.8</formula>
    </cfRule>
  </conditionalFormatting>
  <conditionalFormatting sqref="AK139">
    <cfRule type="cellIs" dxfId="298" priority="2" operator="lessThan">
      <formula>0.8</formula>
    </cfRule>
  </conditionalFormatting>
  <conditionalFormatting sqref="AK141:AK157">
    <cfRule type="cellIs" dxfId="297" priority="1" operator="lessThan">
      <formula>0.8</formula>
    </cfRule>
  </conditionalFormatting>
  <dataValidations count="2">
    <dataValidation type="list" allowBlank="1" showInputMessage="1" showErrorMessage="1" sqref="AE5:AH157" xr:uid="{37DF171D-E508-456A-A0F8-89E7F9605527}">
      <formula1>$AD$159:$AD$167</formula1>
    </dataValidation>
    <dataValidation type="list" allowBlank="1" showInputMessage="1" showErrorMessage="1" sqref="AA5:AB157" xr:uid="{5C7E638E-ED60-4952-92AC-79CF2E642FC5}">
      <formula1>$Z$159:$Z$187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2343-BFAB-4521-B0A0-B1E06674DE4E}">
  <sheetPr>
    <tabColor theme="9" tint="0.59999389629810485"/>
  </sheetPr>
  <dimension ref="B1:AR42"/>
  <sheetViews>
    <sheetView zoomScale="70" zoomScaleNormal="70" workbookViewId="0">
      <selection activeCell="J43" sqref="J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273</v>
      </c>
      <c r="D3" s="284"/>
      <c r="E3" s="3" t="s">
        <v>3</v>
      </c>
      <c r="F3" s="285">
        <f>'1211(18度C)'!D1+'1211(4度C)'!D1</f>
        <v>190852</v>
      </c>
      <c r="G3" s="286"/>
      <c r="H3" s="3" t="s">
        <v>4</v>
      </c>
      <c r="I3" s="287">
        <f>'1211(18度C)'!F1+'1211(4度C)'!F1</f>
        <v>6161615.0300000012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454.17240304115347</v>
      </c>
      <c r="F6" s="259" t="e">
        <f>AVERAGE(#REF!,D14:K14)</f>
        <v>#REF!</v>
      </c>
      <c r="G6" s="260">
        <f>AVERAGE(D14:K14)</f>
        <v>181.4265798306121</v>
      </c>
      <c r="H6" s="261"/>
      <c r="I6" s="260">
        <f>AVERAGE(L14:O14)</f>
        <v>98.015873015873012</v>
      </c>
      <c r="J6" s="261"/>
      <c r="K6" s="260">
        <f>AVERAGE(D32:O32)</f>
        <v>594.46839605407388</v>
      </c>
      <c r="L6" s="261"/>
      <c r="M6" s="260">
        <f>AVERAGE(P32:X32)</f>
        <v>782.06477732793519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400.96473176053024</v>
      </c>
      <c r="F7" s="255" t="e">
        <f>AVERAGE(#REF!,D15:K15)</f>
        <v>#REF!</v>
      </c>
      <c r="G7" s="256">
        <f>AVERAGE(D15:K15)</f>
        <v>161.29405356469343</v>
      </c>
      <c r="H7" s="257"/>
      <c r="I7" s="256">
        <f>AVERAGE(L15:O15)</f>
        <v>85.363063478653174</v>
      </c>
      <c r="J7" s="257"/>
      <c r="K7" s="256">
        <f>AVERAGE(D33:O33)</f>
        <v>524.23427981891564</v>
      </c>
      <c r="L7" s="257"/>
      <c r="M7" s="256">
        <f>AVERAGE(P33:X33)</f>
        <v>690.16698126571305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0.88231755038610682</v>
      </c>
      <c r="F8" s="264" t="e">
        <f>AVERAGE(D16:K16,#REF!)</f>
        <v>#REF!</v>
      </c>
      <c r="G8" s="243">
        <f>AVERAGE(D16:K16)</f>
        <v>0.88755263222211744</v>
      </c>
      <c r="H8" s="244"/>
      <c r="I8" s="243">
        <f>AVERAGE(L16:O16)</f>
        <v>0.87207990216347875</v>
      </c>
      <c r="J8" s="244"/>
      <c r="K8" s="243">
        <f>AVERAGE(D34:O34)</f>
        <v>0.88103875907406148</v>
      </c>
      <c r="L8" s="244"/>
      <c r="M8" s="243">
        <f>AVERAGE(P34:X34)</f>
        <v>0.880873802941607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>
        <v>120.75471698113208</v>
      </c>
      <c r="E14" s="28">
        <v>80</v>
      </c>
      <c r="F14" s="28">
        <v>93.243243243243242</v>
      </c>
      <c r="G14" s="28">
        <v>86.206896551724142</v>
      </c>
      <c r="H14" s="28">
        <v>130.72625698324023</v>
      </c>
      <c r="I14" s="28">
        <v>244.76923076923077</v>
      </c>
      <c r="J14" s="28" t="s">
        <v>43</v>
      </c>
      <c r="K14" s="29">
        <v>514.28571428571433</v>
      </c>
      <c r="L14" s="27" t="s">
        <v>43</v>
      </c>
      <c r="M14" s="30" t="s">
        <v>43</v>
      </c>
      <c r="N14" s="28">
        <v>107.14285714285714</v>
      </c>
      <c r="O14" s="31">
        <v>88.888888888888886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>
        <v>107.30641777424344</v>
      </c>
      <c r="E15" s="35">
        <v>71.018718461842909</v>
      </c>
      <c r="F15" s="35">
        <v>82.546830788284652</v>
      </c>
      <c r="G15" s="35">
        <v>76.347890102323021</v>
      </c>
      <c r="H15" s="35">
        <v>116.33713637190448</v>
      </c>
      <c r="I15" s="35">
        <v>215.86672405763122</v>
      </c>
      <c r="J15" s="35" t="s">
        <v>43</v>
      </c>
      <c r="K15" s="36">
        <v>459.63465739662416</v>
      </c>
      <c r="L15" s="34" t="s">
        <v>43</v>
      </c>
      <c r="M15" s="37" t="s">
        <v>43</v>
      </c>
      <c r="N15" s="35">
        <v>92.091716839689823</v>
      </c>
      <c r="O15" s="38">
        <v>78.634410117616511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>
        <f t="shared" ref="D16:I16" si="0">D15/D14</f>
        <v>0.88863127219295346</v>
      </c>
      <c r="E16" s="43">
        <f t="shared" si="0"/>
        <v>0.88773398077303634</v>
      </c>
      <c r="F16" s="43">
        <f t="shared" si="0"/>
        <v>0.8852848519323282</v>
      </c>
      <c r="G16" s="43">
        <f t="shared" si="0"/>
        <v>0.88563552518694699</v>
      </c>
      <c r="H16" s="43">
        <f t="shared" si="0"/>
        <v>0.88992937652012394</v>
      </c>
      <c r="I16" s="43">
        <f t="shared" si="0"/>
        <v>0.88191936290044182</v>
      </c>
      <c r="J16" s="43" t="s">
        <v>43</v>
      </c>
      <c r="K16" s="44">
        <f t="shared" ref="K16" si="1">K15/K14</f>
        <v>0.89373405604899137</v>
      </c>
      <c r="L16" s="42" t="s">
        <v>43</v>
      </c>
      <c r="M16" s="45" t="s">
        <v>43</v>
      </c>
      <c r="N16" s="43">
        <f t="shared" ref="N16:O16" si="2">N15/N14</f>
        <v>0.85952269050377172</v>
      </c>
      <c r="O16" s="46">
        <f t="shared" si="2"/>
        <v>0.88463711382318577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>
        <v>0.25006944444444446</v>
      </c>
      <c r="E17" s="48">
        <v>0.25</v>
      </c>
      <c r="F17" s="48">
        <v>0.16666666666666666</v>
      </c>
      <c r="G17" s="48">
        <v>0.16677083333333334</v>
      </c>
      <c r="H17" s="48">
        <v>0.25</v>
      </c>
      <c r="I17" s="48">
        <v>0.31543981481481481</v>
      </c>
      <c r="J17" s="48" t="s">
        <v>43</v>
      </c>
      <c r="K17" s="48">
        <v>0.33284722222222224</v>
      </c>
      <c r="L17" s="47" t="s">
        <v>43</v>
      </c>
      <c r="M17" s="49" t="s">
        <v>43</v>
      </c>
      <c r="N17" s="48">
        <v>0.70833333333333337</v>
      </c>
      <c r="O17" s="50">
        <v>0.7084259259259259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>
        <v>0.58155092592592594</v>
      </c>
      <c r="E18" s="48">
        <v>0.55156249999999996</v>
      </c>
      <c r="F18" s="48">
        <v>0.53479166666666667</v>
      </c>
      <c r="G18" s="48">
        <v>0.45157407407407407</v>
      </c>
      <c r="H18" s="48">
        <v>0.55093749999999997</v>
      </c>
      <c r="I18" s="48">
        <v>0.48619212962962965</v>
      </c>
      <c r="J18" s="48" t="s">
        <v>43</v>
      </c>
      <c r="K18" s="48">
        <v>0.42638888888888887</v>
      </c>
      <c r="L18" s="47" t="s">
        <v>43</v>
      </c>
      <c r="M18" s="49" t="s">
        <v>43</v>
      </c>
      <c r="N18" s="48">
        <v>0.83497685185185189</v>
      </c>
      <c r="O18" s="50">
        <v>0.84166666666666667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>
        <v>17.666666666666668</v>
      </c>
      <c r="E23" s="64">
        <v>25</v>
      </c>
      <c r="F23" s="64">
        <v>21.142857142857142</v>
      </c>
      <c r="G23" s="64">
        <v>23.2</v>
      </c>
      <c r="H23" s="64">
        <v>19.888888888888889</v>
      </c>
      <c r="I23" s="64">
        <v>13</v>
      </c>
      <c r="J23" s="64" t="s">
        <v>43</v>
      </c>
      <c r="K23" s="65">
        <v>7</v>
      </c>
      <c r="L23" s="63" t="s">
        <v>43</v>
      </c>
      <c r="M23" s="66" t="s">
        <v>43</v>
      </c>
      <c r="N23" s="64">
        <v>19</v>
      </c>
      <c r="O23" s="67">
        <v>22.5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>
        <v>211.76470588235293</v>
      </c>
      <c r="E32" s="28" t="s">
        <v>43</v>
      </c>
      <c r="F32" s="28" t="s">
        <v>43</v>
      </c>
      <c r="G32" s="28">
        <v>313.04347826086956</v>
      </c>
      <c r="H32" s="28">
        <v>433.33333333333331</v>
      </c>
      <c r="I32" s="28">
        <v>416.66666666666669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738.46153846153857</v>
      </c>
      <c r="U32" s="28" t="s">
        <v>43</v>
      </c>
      <c r="V32" s="28">
        <v>900</v>
      </c>
      <c r="W32" s="28">
        <v>969.23076923076928</v>
      </c>
      <c r="X32" s="31">
        <v>1050</v>
      </c>
    </row>
    <row r="33" spans="2:24" ht="39.6" customHeight="1">
      <c r="B33" s="240"/>
      <c r="C33" s="33" t="s">
        <v>44</v>
      </c>
      <c r="D33" s="35">
        <v>183.37387056567266</v>
      </c>
      <c r="E33" s="35" t="s">
        <v>43</v>
      </c>
      <c r="F33" s="35" t="s">
        <v>43</v>
      </c>
      <c r="G33" s="35">
        <v>271.8018765635926</v>
      </c>
      <c r="H33" s="35">
        <v>384.90070330457371</v>
      </c>
      <c r="I33" s="35">
        <v>372.93136626042286</v>
      </c>
      <c r="J33" s="35" t="s">
        <v>43</v>
      </c>
      <c r="K33" s="35" t="s">
        <v>43</v>
      </c>
      <c r="L33" s="35" t="s">
        <v>43</v>
      </c>
      <c r="M33" s="35">
        <v>693.28798523775617</v>
      </c>
      <c r="N33" s="35">
        <v>1000.7847578859843</v>
      </c>
      <c r="O33" s="35">
        <v>762.55939891440721</v>
      </c>
      <c r="P33" s="34">
        <v>219.06396897317998</v>
      </c>
      <c r="Q33" s="35" t="s">
        <v>43</v>
      </c>
      <c r="R33" s="35" t="s">
        <v>43</v>
      </c>
      <c r="S33" s="35" t="s">
        <v>43</v>
      </c>
      <c r="T33" s="35">
        <v>656.62888698452412</v>
      </c>
      <c r="U33" s="35" t="s">
        <v>43</v>
      </c>
      <c r="V33" s="35">
        <v>803.08606299022426</v>
      </c>
      <c r="W33" s="35">
        <v>857.62701817966024</v>
      </c>
      <c r="X33" s="38">
        <v>914.42896920097701</v>
      </c>
    </row>
    <row r="34" spans="2:24" ht="40.15" customHeight="1">
      <c r="B34" s="240"/>
      <c r="C34" s="41" t="s">
        <v>45</v>
      </c>
      <c r="D34" s="43">
        <f>D33/D32</f>
        <v>0.86593216656012095</v>
      </c>
      <c r="E34" s="43" t="s">
        <v>43</v>
      </c>
      <c r="F34" s="43" t="s">
        <v>43</v>
      </c>
      <c r="G34" s="43">
        <f>G33/G32</f>
        <v>0.86825599457814306</v>
      </c>
      <c r="H34" s="43">
        <f>H33/H32</f>
        <v>0.888232392241324</v>
      </c>
      <c r="I34" s="43">
        <f>I33/I32</f>
        <v>0.89503527902501478</v>
      </c>
      <c r="J34" s="43" t="s">
        <v>43</v>
      </c>
      <c r="K34" s="43" t="s">
        <v>43</v>
      </c>
      <c r="L34" s="43" t="s">
        <v>43</v>
      </c>
      <c r="M34" s="43">
        <f>M33/M32</f>
        <v>0.89287089007892839</v>
      </c>
      <c r="N34" s="43">
        <f>N33/N32</f>
        <v>0.87024761555302976</v>
      </c>
      <c r="O34" s="43">
        <f>O33/O32</f>
        <v>0.88669697548186888</v>
      </c>
      <c r="P34" s="42">
        <f>P33/P32</f>
        <v>0.86712821051883748</v>
      </c>
      <c r="Q34" s="43" t="s">
        <v>43</v>
      </c>
      <c r="R34" s="43" t="s">
        <v>43</v>
      </c>
      <c r="S34" s="43" t="s">
        <v>43</v>
      </c>
      <c r="T34" s="43">
        <f>T33/T32</f>
        <v>0.88918495112487628</v>
      </c>
      <c r="U34" s="43" t="s">
        <v>43</v>
      </c>
      <c r="V34" s="43">
        <f>V33/V32</f>
        <v>0.89231784776691581</v>
      </c>
      <c r="W34" s="43">
        <f>W33/W32</f>
        <v>0.88485327272504621</v>
      </c>
      <c r="X34" s="46">
        <f>X33/X32</f>
        <v>0.8708847325723591</v>
      </c>
    </row>
    <row r="35" spans="2:24" ht="17.25" customHeight="1">
      <c r="B35" s="225" t="s">
        <v>46</v>
      </c>
      <c r="C35" s="13" t="s">
        <v>47</v>
      </c>
      <c r="D35" s="48">
        <v>0.39513888888888887</v>
      </c>
      <c r="E35" s="48" t="s">
        <v>43</v>
      </c>
      <c r="F35" s="48" t="s">
        <v>43</v>
      </c>
      <c r="G35" s="48">
        <v>0.25</v>
      </c>
      <c r="H35" s="48">
        <v>0.2503009259259259</v>
      </c>
      <c r="I35" s="48">
        <v>0.42987268518518518</v>
      </c>
      <c r="J35" s="48" t="s">
        <v>43</v>
      </c>
      <c r="K35" s="48" t="s">
        <v>43</v>
      </c>
      <c r="L35" s="48" t="s">
        <v>43</v>
      </c>
      <c r="M35" s="48">
        <v>0.25012731481481482</v>
      </c>
      <c r="N35" s="48">
        <v>0.16690972222222222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>
        <v>0.7084259259259259</v>
      </c>
      <c r="U35" s="48" t="s">
        <v>43</v>
      </c>
      <c r="V35" s="48">
        <v>0.70833333333333337</v>
      </c>
      <c r="W35" s="48">
        <v>0.70859953703703704</v>
      </c>
      <c r="X35" s="50">
        <v>0.70855324074074078</v>
      </c>
    </row>
    <row r="36" spans="2:24" ht="17.25" customHeight="1">
      <c r="B36" s="226"/>
      <c r="C36" s="13" t="s">
        <v>48</v>
      </c>
      <c r="D36" s="48">
        <v>0.46180555555555558</v>
      </c>
      <c r="E36" s="48" t="s">
        <v>43</v>
      </c>
      <c r="F36" s="48" t="s">
        <v>43</v>
      </c>
      <c r="G36" s="48">
        <v>0.31195601851851851</v>
      </c>
      <c r="H36" s="48">
        <v>0.32642361111111112</v>
      </c>
      <c r="I36" s="48">
        <v>0.44791666666666669</v>
      </c>
      <c r="J36" s="48" t="s">
        <v>43</v>
      </c>
      <c r="K36" s="48" t="s">
        <v>43</v>
      </c>
      <c r="L36" s="48" t="s">
        <v>43</v>
      </c>
      <c r="M36" s="48">
        <v>0.43356481481481479</v>
      </c>
      <c r="N36" s="48">
        <v>0.41625000000000001</v>
      </c>
      <c r="O36" s="48">
        <v>0.40586805555555555</v>
      </c>
      <c r="P36" s="47">
        <v>0.82916666666666672</v>
      </c>
      <c r="Q36" s="48" t="s">
        <v>43</v>
      </c>
      <c r="R36" s="48" t="s">
        <v>43</v>
      </c>
      <c r="S36" s="48" t="s">
        <v>43</v>
      </c>
      <c r="T36" s="48">
        <v>0.86186342592592591</v>
      </c>
      <c r="U36" s="48" t="s">
        <v>43</v>
      </c>
      <c r="V36" s="48">
        <v>0.8653819444444445</v>
      </c>
      <c r="W36" s="48">
        <v>0.99513888888888891</v>
      </c>
      <c r="X36" s="50">
        <v>0.99513888888888891</v>
      </c>
    </row>
    <row r="37" spans="2:24" ht="17.25" customHeight="1">
      <c r="B37" s="226" t="s">
        <v>54</v>
      </c>
      <c r="C37" s="227"/>
      <c r="D37" s="64">
        <v>17</v>
      </c>
      <c r="E37" s="64" t="s">
        <v>43</v>
      </c>
      <c r="F37" s="64" t="s">
        <v>43</v>
      </c>
      <c r="G37" s="64">
        <v>11.5</v>
      </c>
      <c r="H37" s="64">
        <v>6</v>
      </c>
      <c r="I37" s="64">
        <v>6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3.6666666666666665</v>
      </c>
      <c r="W37" s="64">
        <v>3.25</v>
      </c>
      <c r="X37" s="67">
        <v>3.3333333333333335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FA295-D40C-4FAC-99FD-6DAC8671814F}">
  <sheetPr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pane="bottomLeft" activeCell="J43" sqref="J43"/>
      <selection activeCell="J43" sqref="J43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SUM(F5:F208)</f>
        <v>107344</v>
      </c>
      <c r="E1" s="94" t="s">
        <v>4</v>
      </c>
      <c r="F1" s="95">
        <f>SUM(G5:G208)</f>
        <v>2135129.2000000007</v>
      </c>
      <c r="G1" s="96" t="s">
        <v>85</v>
      </c>
      <c r="H1" s="97">
        <f>L21+L38+L55+L72+L89+L106+L123+L140+L157+L174+L191+L208</f>
        <v>80.333333333333329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46002</v>
      </c>
      <c r="B2" s="353"/>
      <c r="C2" s="98" t="s">
        <v>41</v>
      </c>
      <c r="D2" s="99">
        <f>AVERAGE(N21,N38,N55,N72,N89,N106,N123,N140,N157,N174,N191,N208)</f>
        <v>593.37290542174799</v>
      </c>
      <c r="E2" s="99" t="s">
        <v>92</v>
      </c>
      <c r="F2" s="100">
        <f>F1/D1</f>
        <v>19.890531375763906</v>
      </c>
      <c r="G2" s="101" t="s">
        <v>93</v>
      </c>
      <c r="H2" s="102">
        <f>COUNT(H5:H208)</f>
        <v>3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02" t="s">
        <v>243</v>
      </c>
      <c r="B5" s="106" t="s">
        <v>116</v>
      </c>
      <c r="C5" s="402" t="s">
        <v>120</v>
      </c>
      <c r="D5" s="403"/>
      <c r="E5" s="107">
        <v>29.85</v>
      </c>
      <c r="F5" s="108">
        <v>2405</v>
      </c>
      <c r="G5" s="109">
        <f t="shared" ref="G5:G6" si="0">E5*F5</f>
        <v>71789.25</v>
      </c>
      <c r="H5" s="26"/>
      <c r="I5" s="110">
        <v>17</v>
      </c>
      <c r="J5" s="111">
        <v>3600</v>
      </c>
      <c r="K5" s="112">
        <f t="shared" ref="K5:K6" si="1">J5/I5</f>
        <v>211.76470588235293</v>
      </c>
      <c r="L5" s="113">
        <v>17</v>
      </c>
      <c r="M5" s="111">
        <f>F5/V5*60</f>
        <v>3117.752970831832</v>
      </c>
      <c r="N5" s="112">
        <f>M5/L5</f>
        <v>183.39723357834305</v>
      </c>
      <c r="O5" s="114">
        <f>L5-I5</f>
        <v>0</v>
      </c>
      <c r="P5" s="115">
        <f>N5-K5</f>
        <v>-28.36747230400988</v>
      </c>
      <c r="Q5" s="116">
        <f>N5/K5</f>
        <v>0.86604249189773108</v>
      </c>
      <c r="R5" s="309">
        <f>Q21</f>
        <v>0.86593216656012095</v>
      </c>
      <c r="S5" s="47">
        <v>0.39513888888888887</v>
      </c>
      <c r="T5" s="48">
        <v>0.42728009259259259</v>
      </c>
      <c r="U5" s="117">
        <v>4.9999999999999822</v>
      </c>
      <c r="V5" s="118">
        <v>46.283333333333346</v>
      </c>
      <c r="W5" s="119"/>
      <c r="X5" s="104"/>
      <c r="Y5" s="311"/>
      <c r="Z5" s="405"/>
      <c r="AA5" s="204">
        <f>M5-J5</f>
        <v>-482.24702916816796</v>
      </c>
      <c r="AB5" s="143">
        <f>M5/J5</f>
        <v>0.86604249189773108</v>
      </c>
      <c r="AC5" s="384">
        <f>AB21</f>
        <v>0.86593216656012095</v>
      </c>
    </row>
    <row r="6" spans="1:29" ht="15.75" customHeight="1">
      <c r="A6" s="303"/>
      <c r="B6" s="106" t="s">
        <v>116</v>
      </c>
      <c r="C6" s="402" t="s">
        <v>121</v>
      </c>
      <c r="D6" s="403"/>
      <c r="E6" s="107">
        <v>29.52</v>
      </c>
      <c r="F6" s="108">
        <v>2323</v>
      </c>
      <c r="G6" s="109">
        <f t="shared" si="0"/>
        <v>68574.959999999992</v>
      </c>
      <c r="H6" s="26"/>
      <c r="I6" s="110">
        <v>17</v>
      </c>
      <c r="J6" s="111">
        <v>3600</v>
      </c>
      <c r="K6" s="112">
        <f t="shared" si="1"/>
        <v>211.76470588235293</v>
      </c>
      <c r="L6" s="113">
        <v>17</v>
      </c>
      <c r="M6" s="111">
        <f>F6/V6*60</f>
        <v>3116.9586284010393</v>
      </c>
      <c r="N6" s="112">
        <f>M6/L6</f>
        <v>183.3505075530023</v>
      </c>
      <c r="O6" s="114">
        <f>L6-I6</f>
        <v>0</v>
      </c>
      <c r="P6" s="115">
        <f>N6-K6</f>
        <v>-28.414198329350626</v>
      </c>
      <c r="Q6" s="116">
        <f>N6/K6</f>
        <v>0.86582184122251094</v>
      </c>
      <c r="R6" s="309"/>
      <c r="S6" s="47">
        <v>0.4307523148148148</v>
      </c>
      <c r="T6" s="48">
        <v>0.46180555555555558</v>
      </c>
      <c r="U6" s="117">
        <v>4.9999999999999822</v>
      </c>
      <c r="V6" s="118">
        <v>44.716666666666725</v>
      </c>
      <c r="W6" s="119"/>
      <c r="X6" s="123"/>
      <c r="Y6" s="300"/>
      <c r="Z6" s="404"/>
      <c r="AA6" s="124">
        <f>M6-J6</f>
        <v>-483.04137159896072</v>
      </c>
      <c r="AB6" s="116">
        <f>M6/J6</f>
        <v>0.86582184122251094</v>
      </c>
      <c r="AC6" s="380"/>
    </row>
    <row r="7" spans="1:29" ht="15.75" customHeight="1">
      <c r="A7" s="303"/>
      <c r="B7" s="106"/>
      <c r="C7" s="402"/>
      <c r="D7" s="403"/>
      <c r="E7" s="107"/>
      <c r="F7" s="108"/>
      <c r="G7" s="109"/>
      <c r="H7" s="26"/>
      <c r="I7" s="110"/>
      <c r="J7" s="111"/>
      <c r="K7" s="112"/>
      <c r="L7" s="113"/>
      <c r="M7" s="111"/>
      <c r="N7" s="112"/>
      <c r="O7" s="114"/>
      <c r="P7" s="115"/>
      <c r="Q7" s="116"/>
      <c r="R7" s="309"/>
      <c r="S7" s="47"/>
      <c r="T7" s="48"/>
      <c r="U7" s="117"/>
      <c r="V7" s="118"/>
      <c r="W7" s="119"/>
      <c r="X7" s="123"/>
      <c r="Y7" s="300"/>
      <c r="Z7" s="404"/>
      <c r="AA7" s="124"/>
      <c r="AB7" s="116"/>
      <c r="AC7" s="380"/>
    </row>
    <row r="8" spans="1:29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300"/>
      <c r="Z8" s="404"/>
      <c r="AA8" s="124"/>
      <c r="AB8" s="116"/>
      <c r="AC8" s="380"/>
    </row>
    <row r="9" spans="1:29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300"/>
      <c r="Z9" s="404"/>
      <c r="AA9" s="124"/>
      <c r="AB9" s="116"/>
      <c r="AC9" s="380"/>
    </row>
    <row r="10" spans="1:29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300"/>
      <c r="Z10" s="404"/>
      <c r="AA10" s="124"/>
      <c r="AB10" s="116"/>
      <c r="AC10" s="380"/>
    </row>
    <row r="11" spans="1:29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300"/>
      <c r="Z11" s="404"/>
      <c r="AA11" s="124"/>
      <c r="AB11" s="116"/>
      <c r="AC11" s="380"/>
    </row>
    <row r="12" spans="1:29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300"/>
      <c r="Z12" s="404"/>
      <c r="AA12" s="124"/>
      <c r="AB12" s="116"/>
      <c r="AC12" s="380"/>
    </row>
    <row r="13" spans="1:29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300"/>
      <c r="Z13" s="404"/>
      <c r="AA13" s="124"/>
      <c r="AB13" s="116"/>
      <c r="AC13" s="380"/>
    </row>
    <row r="14" spans="1:29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300"/>
      <c r="Z14" s="404"/>
      <c r="AA14" s="124"/>
      <c r="AB14" s="116"/>
      <c r="AC14" s="380"/>
    </row>
    <row r="15" spans="1:29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300"/>
      <c r="Z15" s="404"/>
      <c r="AA15" s="124"/>
      <c r="AB15" s="116"/>
      <c r="AC15" s="380"/>
    </row>
    <row r="16" spans="1:29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300"/>
      <c r="Z16" s="404"/>
      <c r="AA16" s="124"/>
      <c r="AB16" s="116"/>
      <c r="AC16" s="380"/>
    </row>
    <row r="17" spans="1:29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300"/>
      <c r="Z17" s="404"/>
      <c r="AA17" s="124"/>
      <c r="AB17" s="116"/>
      <c r="AC17" s="380"/>
    </row>
    <row r="18" spans="1:29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300"/>
      <c r="Z18" s="404"/>
      <c r="AA18" s="124"/>
      <c r="AB18" s="116"/>
      <c r="AC18" s="380"/>
    </row>
    <row r="19" spans="1:29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300"/>
      <c r="Z19" s="404"/>
      <c r="AA19" s="124"/>
      <c r="AB19" s="116"/>
      <c r="AC19" s="380"/>
    </row>
    <row r="20" spans="1:29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404"/>
      <c r="AA20" s="124"/>
      <c r="AB20" s="116"/>
      <c r="AC20" s="380"/>
    </row>
    <row r="21" spans="1:29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</v>
      </c>
      <c r="J21" s="148">
        <f t="shared" si="2"/>
        <v>3600</v>
      </c>
      <c r="K21" s="149">
        <f t="shared" ref="K21" si="3">J21/I21</f>
        <v>211.76470588235293</v>
      </c>
      <c r="L21" s="147">
        <f t="shared" ref="L21:M21" si="4">AVERAGE(L5:L20)</f>
        <v>17</v>
      </c>
      <c r="M21" s="148">
        <f t="shared" si="4"/>
        <v>3117.3557996164354</v>
      </c>
      <c r="N21" s="149">
        <f>M21/L21</f>
        <v>183.37387056567266</v>
      </c>
      <c r="O21" s="150">
        <f>L21-I21</f>
        <v>0</v>
      </c>
      <c r="P21" s="151">
        <f>N21-K21</f>
        <v>-28.390835316680267</v>
      </c>
      <c r="Q21" s="152">
        <f>N21/K21</f>
        <v>0.86593216656012095</v>
      </c>
      <c r="R21" s="310"/>
      <c r="S21" s="153">
        <f>S5</f>
        <v>0.39513888888888887</v>
      </c>
      <c r="T21" s="154">
        <f>INDEX(T5:T20,COUNTA(T5:T20))</f>
        <v>0.46180555555555558</v>
      </c>
      <c r="U21" s="155"/>
      <c r="V21" s="155"/>
      <c r="W21" s="156"/>
      <c r="X21" s="157"/>
      <c r="Y21" s="296"/>
      <c r="Z21" s="406"/>
      <c r="AA21" s="223">
        <f>M21-J21</f>
        <v>-482.64420038356457</v>
      </c>
      <c r="AB21" s="159">
        <f>M21/J21</f>
        <v>0.86593216656012095</v>
      </c>
      <c r="AC21" s="381"/>
    </row>
    <row r="22" spans="1:29" ht="15.75" customHeight="1">
      <c r="A22" s="316" t="s">
        <v>115</v>
      </c>
      <c r="B22" s="161" t="s">
        <v>116</v>
      </c>
      <c r="C22" s="306" t="s">
        <v>122</v>
      </c>
      <c r="D22" s="307"/>
      <c r="E22" s="162">
        <v>25.64</v>
      </c>
      <c r="F22" s="103">
        <v>1439</v>
      </c>
      <c r="G22" s="163">
        <f t="shared" ref="G22:G23" si="5">E22*F22</f>
        <v>36895.96</v>
      </c>
      <c r="H22" s="164"/>
      <c r="I22" s="165">
        <v>11</v>
      </c>
      <c r="J22" s="166">
        <v>3600</v>
      </c>
      <c r="K22" s="167">
        <f>J22/I22</f>
        <v>327.27272727272725</v>
      </c>
      <c r="L22" s="168">
        <v>11</v>
      </c>
      <c r="M22" s="166">
        <f>F22/V22*60</f>
        <v>3145.3551912568337</v>
      </c>
      <c r="N22" s="167">
        <f>M22/L22</f>
        <v>285.94138102334853</v>
      </c>
      <c r="O22" s="169">
        <f>L22-I22</f>
        <v>0</v>
      </c>
      <c r="P22" s="170">
        <f>N22-K22</f>
        <v>-41.331346249378726</v>
      </c>
      <c r="Q22" s="171">
        <f>N22/K22</f>
        <v>0.87370977534912053</v>
      </c>
      <c r="R22" s="308">
        <f>Q38</f>
        <v>0.86825599457814306</v>
      </c>
      <c r="S22" s="172">
        <v>0.25</v>
      </c>
      <c r="T22" s="173">
        <v>0.26906249999999998</v>
      </c>
      <c r="U22" s="174"/>
      <c r="V22" s="175">
        <v>27.449999999999974</v>
      </c>
      <c r="W22" s="176"/>
      <c r="X22" s="177"/>
      <c r="Y22" s="311"/>
      <c r="Z22" s="312"/>
      <c r="AA22" s="121">
        <f>M22-J22</f>
        <v>-454.64480874316632</v>
      </c>
      <c r="AB22" s="171">
        <f>M22/J22</f>
        <v>0.87370977534912042</v>
      </c>
      <c r="AC22" s="313">
        <f>AB38</f>
        <v>0.86825599457814306</v>
      </c>
    </row>
    <row r="23" spans="1:29" ht="15.75" customHeight="1">
      <c r="A23" s="317"/>
      <c r="B23" s="106" t="s">
        <v>118</v>
      </c>
      <c r="C23" s="298" t="s">
        <v>119</v>
      </c>
      <c r="D23" s="299"/>
      <c r="E23" s="107">
        <v>28.57</v>
      </c>
      <c r="F23" s="108">
        <v>2962</v>
      </c>
      <c r="G23" s="109">
        <f t="shared" si="5"/>
        <v>84624.34</v>
      </c>
      <c r="H23" s="26"/>
      <c r="I23" s="110">
        <v>12</v>
      </c>
      <c r="J23" s="111">
        <v>3600</v>
      </c>
      <c r="K23" s="112">
        <f t="shared" ref="K23:K41" si="6">J23/I23</f>
        <v>300</v>
      </c>
      <c r="L23" s="113">
        <v>12</v>
      </c>
      <c r="M23" s="111">
        <f>F23/V23*60</f>
        <v>3106.0879697057958</v>
      </c>
      <c r="N23" s="112">
        <f>M23/L23</f>
        <v>258.84066414214965</v>
      </c>
      <c r="O23" s="114">
        <f>L23-I23</f>
        <v>0</v>
      </c>
      <c r="P23" s="115">
        <f>N23-K23</f>
        <v>-41.159335857850351</v>
      </c>
      <c r="Q23" s="116">
        <f>N23/K23</f>
        <v>0.86280221380716549</v>
      </c>
      <c r="R23" s="309"/>
      <c r="S23" s="47">
        <v>0.2722222222222222</v>
      </c>
      <c r="T23" s="48">
        <v>0.31195601851851851</v>
      </c>
      <c r="U23" s="117">
        <v>4.5499999999999918</v>
      </c>
      <c r="V23" s="118">
        <v>57.216666666666683</v>
      </c>
      <c r="W23" s="119"/>
      <c r="X23" s="123"/>
      <c r="Y23" s="300"/>
      <c r="Z23" s="301"/>
      <c r="AA23" s="124">
        <f>M23-J23</f>
        <v>-493.91203029420421</v>
      </c>
      <c r="AB23" s="116">
        <f>M23/J23</f>
        <v>0.86280221380716549</v>
      </c>
      <c r="AC23" s="314"/>
    </row>
    <row r="24" spans="1:29" ht="15.75" customHeight="1">
      <c r="A24" s="317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23"/>
      <c r="Y24" s="300"/>
      <c r="Z24" s="301"/>
      <c r="AA24" s="124"/>
      <c r="AB24" s="116"/>
      <c r="AC24" s="314"/>
    </row>
    <row r="25" spans="1:29" ht="15.75" customHeight="1">
      <c r="A25" s="317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17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300"/>
      <c r="Z26" s="301"/>
      <c r="AA26" s="124"/>
      <c r="AB26" s="116"/>
      <c r="AC26" s="314"/>
    </row>
    <row r="27" spans="1:29" ht="15.75" customHeight="1">
      <c r="A27" s="317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300"/>
      <c r="Z27" s="301"/>
      <c r="AA27" s="124"/>
      <c r="AB27" s="116"/>
      <c r="AC27" s="314"/>
    </row>
    <row r="28" spans="1:29" ht="15.75" customHeight="1">
      <c r="A28" s="317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17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17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35"/>
      <c r="Y30" s="300"/>
      <c r="Z30" s="301"/>
      <c r="AA30" s="124"/>
      <c r="AB30" s="116"/>
      <c r="AC30" s="314"/>
    </row>
    <row r="31" spans="1:29" ht="15.75" customHeight="1">
      <c r="A31" s="317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35"/>
      <c r="Y31" s="300"/>
      <c r="Z31" s="301"/>
      <c r="AA31" s="124"/>
      <c r="AB31" s="116"/>
      <c r="AC31" s="314"/>
    </row>
    <row r="32" spans="1:29" ht="15.75" customHeight="1">
      <c r="A32" s="317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35"/>
      <c r="Y32" s="300"/>
      <c r="Z32" s="301"/>
      <c r="AA32" s="124"/>
      <c r="AB32" s="116"/>
      <c r="AC32" s="314"/>
    </row>
    <row r="33" spans="1:29" ht="15.75" customHeight="1">
      <c r="A33" s="317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35"/>
      <c r="Y33" s="300"/>
      <c r="Z33" s="301"/>
      <c r="AA33" s="124"/>
      <c r="AB33" s="116"/>
      <c r="AC33" s="314"/>
    </row>
    <row r="34" spans="1:29" ht="15.75" customHeight="1">
      <c r="A34" s="317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35"/>
      <c r="Y34" s="300"/>
      <c r="Z34" s="301"/>
      <c r="AA34" s="124"/>
      <c r="AB34" s="116"/>
      <c r="AC34" s="314"/>
    </row>
    <row r="35" spans="1:29" ht="15.75" customHeight="1">
      <c r="A35" s="317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35"/>
      <c r="Y35" s="300"/>
      <c r="Z35" s="301"/>
      <c r="AA35" s="124"/>
      <c r="AB35" s="116"/>
      <c r="AC35" s="314"/>
    </row>
    <row r="36" spans="1:29" ht="15.75" customHeight="1">
      <c r="A36" s="317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35"/>
      <c r="Y36" s="300"/>
      <c r="Z36" s="301"/>
      <c r="AA36" s="124"/>
      <c r="AB36" s="116"/>
      <c r="AC36" s="314"/>
    </row>
    <row r="37" spans="1:29" ht="15.75" customHeight="1">
      <c r="A37" s="317"/>
      <c r="B37" s="178"/>
      <c r="C37" s="298"/>
      <c r="D37" s="299"/>
      <c r="E37" s="179"/>
      <c r="F37" s="13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11.5</v>
      </c>
      <c r="J38" s="148">
        <f t="shared" si="7"/>
        <v>3600</v>
      </c>
      <c r="K38" s="149">
        <f t="shared" ref="K38" si="8">J38/I38</f>
        <v>313.04347826086956</v>
      </c>
      <c r="L38" s="147">
        <f t="shared" ref="L38:M38" si="9">AVERAGE(L22:L37)</f>
        <v>11.5</v>
      </c>
      <c r="M38" s="148">
        <f t="shared" si="9"/>
        <v>3125.721580481315</v>
      </c>
      <c r="N38" s="149">
        <f>M38/L38</f>
        <v>271.8018765635926</v>
      </c>
      <c r="O38" s="150">
        <f>L38-I38</f>
        <v>0</v>
      </c>
      <c r="P38" s="151">
        <f>N38-K38</f>
        <v>-41.241601697276963</v>
      </c>
      <c r="Q38" s="152">
        <f>N38/K38</f>
        <v>0.86825599457814306</v>
      </c>
      <c r="R38" s="310"/>
      <c r="S38" s="153">
        <f>S22</f>
        <v>0.25</v>
      </c>
      <c r="T38" s="154">
        <f>INDEX(T22:T37,COUNTA(T22:T37))</f>
        <v>0.31195601851851851</v>
      </c>
      <c r="U38" s="155"/>
      <c r="V38" s="181"/>
      <c r="W38" s="182"/>
      <c r="X38" s="149"/>
      <c r="Y38" s="296"/>
      <c r="Z38" s="297"/>
      <c r="AA38" s="183">
        <f>M38-J38</f>
        <v>-474.27841951868504</v>
      </c>
      <c r="AB38" s="152">
        <f>M38/J38</f>
        <v>0.86825599457814306</v>
      </c>
      <c r="AC38" s="315"/>
    </row>
    <row r="39" spans="1:29" ht="15.75" customHeight="1">
      <c r="A39" s="302" t="s">
        <v>125</v>
      </c>
      <c r="B39" s="120" t="s">
        <v>116</v>
      </c>
      <c r="C39" s="306" t="s">
        <v>126</v>
      </c>
      <c r="D39" s="307"/>
      <c r="E39" s="162">
        <v>14.03</v>
      </c>
      <c r="F39" s="103">
        <v>1331</v>
      </c>
      <c r="G39" s="163">
        <f t="shared" ref="G39:G41" si="10">E39*F39</f>
        <v>18673.93</v>
      </c>
      <c r="H39" s="164"/>
      <c r="I39" s="165">
        <v>6</v>
      </c>
      <c r="J39" s="166">
        <v>2600</v>
      </c>
      <c r="K39" s="167">
        <f>J39/I39</f>
        <v>433.33333333333331</v>
      </c>
      <c r="L39" s="168">
        <v>6</v>
      </c>
      <c r="M39" s="166">
        <f>F39/V39*60</f>
        <v>2310.3182256509112</v>
      </c>
      <c r="N39" s="167">
        <f>M39/L39</f>
        <v>385.05303760848523</v>
      </c>
      <c r="O39" s="169">
        <f>L39-I39</f>
        <v>0</v>
      </c>
      <c r="P39" s="170">
        <f>N39-K39</f>
        <v>-48.280295724848088</v>
      </c>
      <c r="Q39" s="171">
        <f>N39/K39</f>
        <v>0.88858393294265825</v>
      </c>
      <c r="R39" s="308">
        <f>Q55</f>
        <v>0.888232392241324</v>
      </c>
      <c r="S39" s="172">
        <v>0.2503009259259259</v>
      </c>
      <c r="T39" s="173">
        <v>0.27430555555555558</v>
      </c>
      <c r="U39" s="174"/>
      <c r="V39" s="175">
        <v>34.566666666666741</v>
      </c>
      <c r="W39" s="173"/>
      <c r="X39" s="184"/>
      <c r="Y39" s="311"/>
      <c r="Z39" s="312"/>
      <c r="AA39" s="121">
        <f>M39-J39</f>
        <v>-289.68177434908876</v>
      </c>
      <c r="AB39" s="171">
        <f>M39/J39</f>
        <v>0.88858393294265814</v>
      </c>
      <c r="AC39" s="313">
        <f>AB55</f>
        <v>0.888232392241324</v>
      </c>
    </row>
    <row r="40" spans="1:29" ht="15.75" customHeight="1">
      <c r="A40" s="303"/>
      <c r="B40" s="106" t="s">
        <v>116</v>
      </c>
      <c r="C40" s="298" t="s">
        <v>269</v>
      </c>
      <c r="D40" s="299"/>
      <c r="E40" s="107">
        <v>17.73</v>
      </c>
      <c r="F40" s="108">
        <v>1122</v>
      </c>
      <c r="G40" s="109">
        <f t="shared" si="10"/>
        <v>19893.060000000001</v>
      </c>
      <c r="H40" s="26"/>
      <c r="I40" s="110">
        <v>6</v>
      </c>
      <c r="J40" s="111">
        <v>2600</v>
      </c>
      <c r="K40" s="112">
        <f t="shared" si="6"/>
        <v>433.33333333333331</v>
      </c>
      <c r="L40" s="113">
        <v>6</v>
      </c>
      <c r="M40" s="111">
        <f>F40/V40*60</f>
        <v>2309.433962264151</v>
      </c>
      <c r="N40" s="112">
        <f>M40/L40</f>
        <v>384.90566037735852</v>
      </c>
      <c r="O40" s="114">
        <f>L40-I40</f>
        <v>0</v>
      </c>
      <c r="P40" s="115">
        <f>N40-K40</f>
        <v>-48.427672955974799</v>
      </c>
      <c r="Q40" s="116">
        <f>N40/K40</f>
        <v>0.88824383164005816</v>
      </c>
      <c r="R40" s="309"/>
      <c r="S40" s="47">
        <v>0.27777777777777779</v>
      </c>
      <c r="T40" s="48">
        <v>0.29802083333333335</v>
      </c>
      <c r="U40" s="117">
        <v>4.9999999999999822</v>
      </c>
      <c r="V40" s="118">
        <v>29.15</v>
      </c>
      <c r="W40" s="119"/>
      <c r="X40" s="13"/>
      <c r="Y40" s="300"/>
      <c r="Z40" s="301"/>
      <c r="AA40" s="124">
        <f>M40-J40</f>
        <v>-290.56603773584902</v>
      </c>
      <c r="AB40" s="116">
        <f>M40/J40</f>
        <v>0.88824383164005805</v>
      </c>
      <c r="AC40" s="314"/>
    </row>
    <row r="41" spans="1:29" ht="15.75" customHeight="1">
      <c r="A41" s="303"/>
      <c r="B41" s="106" t="s">
        <v>116</v>
      </c>
      <c r="C41" s="298" t="s">
        <v>127</v>
      </c>
      <c r="D41" s="299"/>
      <c r="E41" s="107">
        <v>14.49</v>
      </c>
      <c r="F41" s="108">
        <v>1387</v>
      </c>
      <c r="G41" s="109">
        <f t="shared" si="10"/>
        <v>20097.63</v>
      </c>
      <c r="H41" s="26"/>
      <c r="I41" s="110">
        <v>6</v>
      </c>
      <c r="J41" s="111">
        <v>2600</v>
      </c>
      <c r="K41" s="112">
        <f t="shared" si="6"/>
        <v>433.33333333333331</v>
      </c>
      <c r="L41" s="113">
        <v>6</v>
      </c>
      <c r="M41" s="111">
        <f>F41/V41*60</f>
        <v>2308.4604715672654</v>
      </c>
      <c r="N41" s="112">
        <f>M41/L41</f>
        <v>384.74341192787756</v>
      </c>
      <c r="O41" s="114">
        <f>L41-I41</f>
        <v>0</v>
      </c>
      <c r="P41" s="115">
        <f>N41-K41</f>
        <v>-48.589921405455755</v>
      </c>
      <c r="Q41" s="116">
        <f>N41/K41</f>
        <v>0.88786941214125592</v>
      </c>
      <c r="R41" s="309"/>
      <c r="S41" s="47">
        <v>0.30138888888888887</v>
      </c>
      <c r="T41" s="48">
        <v>0.32642361111111112</v>
      </c>
      <c r="U41" s="117">
        <v>4.8499999999999588</v>
      </c>
      <c r="V41" s="118">
        <v>36.05000000000004</v>
      </c>
      <c r="W41" s="119"/>
      <c r="X41" s="13"/>
      <c r="Y41" s="300"/>
      <c r="Z41" s="301"/>
      <c r="AA41" s="124">
        <f>M41-J41</f>
        <v>-291.53952843273464</v>
      </c>
      <c r="AB41" s="116">
        <f>M41/J41</f>
        <v>0.88786941214125592</v>
      </c>
      <c r="AC41" s="314"/>
    </row>
    <row r="42" spans="1:29" ht="15.75" customHeight="1">
      <c r="A42" s="303"/>
      <c r="B42" s="106"/>
      <c r="C42" s="298"/>
      <c r="D42" s="299"/>
      <c r="E42" s="107"/>
      <c r="F42" s="108"/>
      <c r="G42" s="109"/>
      <c r="H42" s="26"/>
      <c r="I42" s="110"/>
      <c r="J42" s="111"/>
      <c r="K42" s="112"/>
      <c r="L42" s="113"/>
      <c r="M42" s="111"/>
      <c r="N42" s="112"/>
      <c r="O42" s="114"/>
      <c r="P42" s="115"/>
      <c r="Q42" s="116"/>
      <c r="R42" s="309"/>
      <c r="S42" s="47"/>
      <c r="T42" s="48"/>
      <c r="U42" s="117"/>
      <c r="V42" s="118"/>
      <c r="W42" s="119"/>
      <c r="X42" s="123"/>
      <c r="Y42" s="300"/>
      <c r="Z42" s="301"/>
      <c r="AA42" s="124"/>
      <c r="AB42" s="116"/>
      <c r="AC42" s="314"/>
    </row>
    <row r="43" spans="1:29" ht="15.75" customHeight="1">
      <c r="A43" s="304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3"/>
      <c r="Y43" s="300"/>
      <c r="Z43" s="301"/>
      <c r="AA43" s="124"/>
      <c r="AB43" s="116"/>
      <c r="AC43" s="314"/>
    </row>
    <row r="44" spans="1:29" ht="15.75" customHeight="1">
      <c r="A44" s="304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50"/>
      <c r="Y44" s="300"/>
      <c r="Z44" s="301"/>
      <c r="AA44" s="124"/>
      <c r="AB44" s="116"/>
      <c r="AC44" s="314"/>
    </row>
    <row r="45" spans="1:29" ht="15.75" customHeight="1">
      <c r="A45" s="304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04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04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41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04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41"/>
      <c r="W48" s="134"/>
      <c r="X48" s="135"/>
      <c r="Y48" s="300"/>
      <c r="Z48" s="301"/>
      <c r="AA48" s="124"/>
      <c r="AB48" s="116"/>
      <c r="AC48" s="314"/>
    </row>
    <row r="49" spans="1:29" ht="15.75" customHeight="1">
      <c r="A49" s="304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41"/>
      <c r="W49" s="134"/>
      <c r="X49" s="135"/>
      <c r="Y49" s="300"/>
      <c r="Z49" s="301"/>
      <c r="AA49" s="124"/>
      <c r="AB49" s="116"/>
      <c r="AC49" s="314"/>
    </row>
    <row r="50" spans="1:29" ht="15.75" customHeight="1">
      <c r="A50" s="304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41"/>
      <c r="W50" s="134"/>
      <c r="X50" s="135"/>
      <c r="Y50" s="300"/>
      <c r="Z50" s="301"/>
      <c r="AA50" s="124"/>
      <c r="AB50" s="116"/>
      <c r="AC50" s="314"/>
    </row>
    <row r="51" spans="1:29" ht="15.75" customHeight="1">
      <c r="A51" s="304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41"/>
      <c r="W51" s="134"/>
      <c r="X51" s="135"/>
      <c r="Y51" s="300"/>
      <c r="Z51" s="301"/>
      <c r="AA51" s="124"/>
      <c r="AB51" s="116"/>
      <c r="AC51" s="314"/>
    </row>
    <row r="52" spans="1:29" ht="15.75" customHeight="1">
      <c r="A52" s="304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41"/>
      <c r="W52" s="134"/>
      <c r="X52" s="135"/>
      <c r="Y52" s="300"/>
      <c r="Z52" s="301"/>
      <c r="AA52" s="124"/>
      <c r="AB52" s="116"/>
      <c r="AC52" s="314"/>
    </row>
    <row r="53" spans="1:29" ht="15.75" customHeight="1">
      <c r="A53" s="304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41"/>
      <c r="W53" s="134"/>
      <c r="X53" s="135"/>
      <c r="Y53" s="300"/>
      <c r="Z53" s="301"/>
      <c r="AA53" s="124"/>
      <c r="AB53" s="116"/>
      <c r="AC53" s="314"/>
    </row>
    <row r="54" spans="1:29" ht="15.75" customHeight="1">
      <c r="A54" s="304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1">AVERAGE(I39:I54)</f>
        <v>6</v>
      </c>
      <c r="J55" s="148">
        <f t="shared" si="11"/>
        <v>2600</v>
      </c>
      <c r="K55" s="149">
        <f t="shared" ref="K55:K56" si="12">J55/I55</f>
        <v>433.33333333333331</v>
      </c>
      <c r="L55" s="147">
        <f t="shared" ref="L55:M55" si="13">AVERAGE(L39:L54)</f>
        <v>6</v>
      </c>
      <c r="M55" s="148">
        <f t="shared" si="13"/>
        <v>2309.4042198274424</v>
      </c>
      <c r="N55" s="149">
        <f>M55/L55</f>
        <v>384.90070330457371</v>
      </c>
      <c r="O55" s="150">
        <f>L55-I55</f>
        <v>0</v>
      </c>
      <c r="P55" s="151">
        <f>N55-K55</f>
        <v>-48.432630028759604</v>
      </c>
      <c r="Q55" s="152">
        <f>N55/K55</f>
        <v>0.888232392241324</v>
      </c>
      <c r="R55" s="310"/>
      <c r="S55" s="153">
        <f>S39</f>
        <v>0.2503009259259259</v>
      </c>
      <c r="T55" s="154">
        <f>INDEX(T39:T54,COUNTA(T39:T54))</f>
        <v>0.32642361111111112</v>
      </c>
      <c r="U55" s="155"/>
      <c r="V55" s="181"/>
      <c r="W55" s="182"/>
      <c r="X55" s="149"/>
      <c r="Y55" s="296"/>
      <c r="Z55" s="297"/>
      <c r="AA55" s="183">
        <f>M55-J55</f>
        <v>-290.59578017255762</v>
      </c>
      <c r="AB55" s="152">
        <f>M55/J55</f>
        <v>0.888232392241324</v>
      </c>
      <c r="AC55" s="315"/>
    </row>
    <row r="56" spans="1:29" ht="15.75" customHeight="1">
      <c r="A56" s="316" t="s">
        <v>251</v>
      </c>
      <c r="B56" s="106" t="s">
        <v>116</v>
      </c>
      <c r="C56" s="298" t="s">
        <v>117</v>
      </c>
      <c r="D56" s="299"/>
      <c r="E56" s="107">
        <v>19.7</v>
      </c>
      <c r="F56" s="108">
        <v>969</v>
      </c>
      <c r="G56" s="109">
        <f t="shared" ref="G56" si="14">E56*F56</f>
        <v>19089.3</v>
      </c>
      <c r="H56" s="13"/>
      <c r="I56" s="110">
        <v>6</v>
      </c>
      <c r="J56" s="111">
        <v>2500</v>
      </c>
      <c r="K56" s="112">
        <f t="shared" si="12"/>
        <v>416.66666666666669</v>
      </c>
      <c r="L56" s="126">
        <v>6</v>
      </c>
      <c r="M56" s="111">
        <f>F56/V56*60</f>
        <v>2237.5881975625371</v>
      </c>
      <c r="N56" s="112">
        <f>M56/L56</f>
        <v>372.93136626042286</v>
      </c>
      <c r="O56" s="114">
        <f>L56-I56</f>
        <v>0</v>
      </c>
      <c r="P56" s="115">
        <f>N56-K56</f>
        <v>-43.735300406243823</v>
      </c>
      <c r="Q56" s="116">
        <f>N56/K56</f>
        <v>0.89503527902501478</v>
      </c>
      <c r="R56" s="308">
        <f>Q72</f>
        <v>0.89503527902501478</v>
      </c>
      <c r="S56" s="47">
        <v>0.42987268518518518</v>
      </c>
      <c r="T56" s="48">
        <v>0.44791666666666669</v>
      </c>
      <c r="U56" s="117">
        <v>5.0166666666666782</v>
      </c>
      <c r="V56" s="118">
        <v>25.98333333333337</v>
      </c>
      <c r="W56" s="119"/>
      <c r="X56" s="184"/>
      <c r="Y56" s="311"/>
      <c r="Z56" s="312"/>
      <c r="AA56" s="121">
        <f>M56-J56</f>
        <v>-262.41180243746294</v>
      </c>
      <c r="AB56" s="171">
        <f>M56/J56</f>
        <v>0.89503527902501478</v>
      </c>
      <c r="AC56" s="313">
        <f>AB72</f>
        <v>0.89503527902501478</v>
      </c>
    </row>
    <row r="57" spans="1:29" ht="15.75" customHeight="1">
      <c r="A57" s="317"/>
      <c r="B57" s="106"/>
      <c r="C57" s="298"/>
      <c r="D57" s="299"/>
      <c r="E57" s="107"/>
      <c r="F57" s="108"/>
      <c r="G57" s="109"/>
      <c r="H57" s="26"/>
      <c r="I57" s="110"/>
      <c r="J57" s="111"/>
      <c r="K57" s="112"/>
      <c r="L57" s="113"/>
      <c r="M57" s="111"/>
      <c r="N57" s="112"/>
      <c r="O57" s="114"/>
      <c r="P57" s="115"/>
      <c r="Q57" s="116"/>
      <c r="R57" s="309"/>
      <c r="S57" s="47"/>
      <c r="T57" s="48"/>
      <c r="U57" s="117"/>
      <c r="V57" s="118"/>
      <c r="W57" s="119"/>
      <c r="X57" s="13"/>
      <c r="Y57" s="300"/>
      <c r="Z57" s="301"/>
      <c r="AA57" s="124"/>
      <c r="AB57" s="116"/>
      <c r="AC57" s="314"/>
    </row>
    <row r="58" spans="1:29" ht="15.75" customHeight="1">
      <c r="A58" s="317"/>
      <c r="B58" s="106"/>
      <c r="C58" s="298"/>
      <c r="D58" s="299"/>
      <c r="E58" s="107"/>
      <c r="F58" s="108"/>
      <c r="G58" s="109"/>
      <c r="H58" s="26"/>
      <c r="I58" s="110"/>
      <c r="J58" s="111"/>
      <c r="K58" s="112"/>
      <c r="L58" s="113"/>
      <c r="M58" s="111"/>
      <c r="N58" s="112"/>
      <c r="O58" s="114"/>
      <c r="P58" s="115"/>
      <c r="Q58" s="116"/>
      <c r="R58" s="309"/>
      <c r="S58" s="47"/>
      <c r="T58" s="48"/>
      <c r="U58" s="117"/>
      <c r="V58" s="118"/>
      <c r="W58" s="119"/>
      <c r="X58" s="123"/>
      <c r="Y58" s="300"/>
      <c r="Z58" s="301"/>
      <c r="AA58" s="124"/>
      <c r="AB58" s="116"/>
      <c r="AC58" s="314"/>
    </row>
    <row r="59" spans="1:29" ht="15.75" customHeight="1">
      <c r="A59" s="317"/>
      <c r="B59" s="106"/>
      <c r="C59" s="298"/>
      <c r="D59" s="299"/>
      <c r="E59" s="107"/>
      <c r="F59" s="108"/>
      <c r="G59" s="109"/>
      <c r="H59" s="26"/>
      <c r="I59" s="110"/>
      <c r="J59" s="111"/>
      <c r="K59" s="112"/>
      <c r="L59" s="113"/>
      <c r="M59" s="111"/>
      <c r="N59" s="112"/>
      <c r="O59" s="114"/>
      <c r="P59" s="115"/>
      <c r="Q59" s="116"/>
      <c r="R59" s="309"/>
      <c r="S59" s="47"/>
      <c r="T59" s="48"/>
      <c r="U59" s="117"/>
      <c r="V59" s="118"/>
      <c r="W59" s="119"/>
      <c r="X59" s="13"/>
      <c r="Y59" s="300"/>
      <c r="Z59" s="301"/>
      <c r="AA59" s="124"/>
      <c r="AB59" s="116"/>
      <c r="AC59" s="314"/>
    </row>
    <row r="60" spans="1:29" ht="15.75" customHeight="1">
      <c r="A60" s="317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3"/>
      <c r="Y60" s="300"/>
      <c r="Z60" s="301"/>
      <c r="AA60" s="124"/>
      <c r="AB60" s="116"/>
      <c r="AC60" s="314"/>
    </row>
    <row r="61" spans="1:29" ht="15.75" customHeight="1">
      <c r="A61" s="317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3"/>
      <c r="Y61" s="300"/>
      <c r="Z61" s="301"/>
      <c r="AA61" s="124"/>
      <c r="AB61" s="116"/>
      <c r="AC61" s="314"/>
    </row>
    <row r="62" spans="1:29" ht="15.75" customHeight="1">
      <c r="A62" s="317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3"/>
      <c r="Y62" s="300"/>
      <c r="Z62" s="301"/>
      <c r="AA62" s="124"/>
      <c r="AB62" s="116"/>
      <c r="AC62" s="314"/>
    </row>
    <row r="63" spans="1:29" ht="15.75" customHeight="1">
      <c r="A63" s="317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17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3"/>
      <c r="Y64" s="300"/>
      <c r="Z64" s="301"/>
      <c r="AA64" s="124"/>
      <c r="AB64" s="116"/>
      <c r="AC64" s="314"/>
    </row>
    <row r="65" spans="1:29" ht="15.75" customHeight="1">
      <c r="A65" s="317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3"/>
      <c r="Y65" s="300"/>
      <c r="Z65" s="301"/>
      <c r="AA65" s="124"/>
      <c r="AB65" s="116"/>
      <c r="AC65" s="314"/>
    </row>
    <row r="66" spans="1:29" ht="15.75" customHeight="1">
      <c r="A66" s="317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3"/>
      <c r="Y66" s="300"/>
      <c r="Z66" s="301"/>
      <c r="AA66" s="124"/>
      <c r="AB66" s="116"/>
      <c r="AC66" s="314"/>
    </row>
    <row r="67" spans="1:29" ht="15.75" customHeight="1">
      <c r="A67" s="317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3"/>
      <c r="Y67" s="300"/>
      <c r="Z67" s="301"/>
      <c r="AA67" s="124"/>
      <c r="AB67" s="116"/>
      <c r="AC67" s="314"/>
    </row>
    <row r="68" spans="1:29" ht="15.75" customHeight="1">
      <c r="A68" s="317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3"/>
      <c r="Y68" s="300"/>
      <c r="Z68" s="301"/>
      <c r="AA68" s="124"/>
      <c r="AB68" s="116"/>
      <c r="AC68" s="314"/>
    </row>
    <row r="69" spans="1:29" ht="15.75" customHeight="1">
      <c r="A69" s="317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3"/>
      <c r="Y69" s="300"/>
      <c r="Z69" s="301"/>
      <c r="AA69" s="124"/>
      <c r="AB69" s="116"/>
      <c r="AC69" s="314"/>
    </row>
    <row r="70" spans="1:29" ht="15.75" customHeight="1">
      <c r="A70" s="317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3"/>
      <c r="Y70" s="300"/>
      <c r="Z70" s="301"/>
      <c r="AA70" s="124"/>
      <c r="AB70" s="116"/>
      <c r="AC70" s="314"/>
    </row>
    <row r="71" spans="1:29" ht="15.75" customHeight="1">
      <c r="A71" s="317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15">AVERAGE(I56:I71)</f>
        <v>6</v>
      </c>
      <c r="J72" s="148">
        <f t="shared" si="15"/>
        <v>2500</v>
      </c>
      <c r="K72" s="149">
        <f t="shared" ref="K72" si="16">J72/I72</f>
        <v>416.66666666666669</v>
      </c>
      <c r="L72" s="147">
        <f t="shared" ref="L72:M72" si="17">AVERAGE(L56:L71)</f>
        <v>6</v>
      </c>
      <c r="M72" s="148">
        <f t="shared" si="17"/>
        <v>2237.5881975625371</v>
      </c>
      <c r="N72" s="149">
        <f>M72/L72</f>
        <v>372.93136626042286</v>
      </c>
      <c r="O72" s="150">
        <f>L72-I72</f>
        <v>0</v>
      </c>
      <c r="P72" s="151">
        <f>N72-K72</f>
        <v>-43.735300406243823</v>
      </c>
      <c r="Q72" s="152">
        <f>N72/K72</f>
        <v>0.89503527902501478</v>
      </c>
      <c r="R72" s="310"/>
      <c r="S72" s="153">
        <f>S56</f>
        <v>0.42987268518518518</v>
      </c>
      <c r="T72" s="154">
        <f>INDEX(T56:T71,COUNTA(T56:T71))</f>
        <v>0.44791666666666669</v>
      </c>
      <c r="U72" s="155"/>
      <c r="V72" s="181"/>
      <c r="W72" s="182"/>
      <c r="X72" s="149"/>
      <c r="Y72" s="296"/>
      <c r="Z72" s="297"/>
      <c r="AA72" s="183">
        <f>M72-J72</f>
        <v>-262.41180243746294</v>
      </c>
      <c r="AB72" s="152">
        <f>M72/J72</f>
        <v>0.89503527902501478</v>
      </c>
      <c r="AC72" s="315"/>
    </row>
    <row r="73" spans="1:29" ht="15.75" customHeight="1">
      <c r="A73" s="302" t="s">
        <v>128</v>
      </c>
      <c r="B73" s="120" t="s">
        <v>118</v>
      </c>
      <c r="C73" s="306" t="s">
        <v>129</v>
      </c>
      <c r="D73" s="307"/>
      <c r="E73" s="162">
        <v>21.45</v>
      </c>
      <c r="F73" s="103">
        <v>2401</v>
      </c>
      <c r="G73" s="163">
        <f t="shared" ref="G73:G76" si="18">E73*F73</f>
        <v>51501.45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2951.0413110276559</v>
      </c>
      <c r="N73" s="167">
        <f>M73/L73</f>
        <v>737.76032775691397</v>
      </c>
      <c r="O73" s="169">
        <f>L73-I73</f>
        <v>0</v>
      </c>
      <c r="P73" s="170">
        <f>N73-K73</f>
        <v>-87.239672243086034</v>
      </c>
      <c r="Q73" s="171">
        <f>N73/K73</f>
        <v>0.89425494273565331</v>
      </c>
      <c r="R73" s="308">
        <f>Q89</f>
        <v>0.89287089007892839</v>
      </c>
      <c r="S73" s="172">
        <v>0.25012731481481482</v>
      </c>
      <c r="T73" s="173">
        <v>0.28402777777777777</v>
      </c>
      <c r="U73" s="174"/>
      <c r="V73" s="175">
        <v>48.816666666666649</v>
      </c>
      <c r="W73" s="176"/>
      <c r="X73" s="177"/>
      <c r="Y73" s="311"/>
      <c r="Z73" s="312"/>
      <c r="AA73" s="121">
        <f>M73-J73</f>
        <v>-348.95868897234413</v>
      </c>
      <c r="AB73" s="171">
        <f>M73/J73</f>
        <v>0.89425494273565331</v>
      </c>
      <c r="AC73" s="313">
        <f>AB89</f>
        <v>0.89287089007892839</v>
      </c>
    </row>
    <row r="74" spans="1:29" ht="15.75" customHeight="1">
      <c r="A74" s="303"/>
      <c r="B74" s="106" t="s">
        <v>118</v>
      </c>
      <c r="C74" s="298" t="s">
        <v>130</v>
      </c>
      <c r="D74" s="299"/>
      <c r="E74" s="107">
        <v>22.28</v>
      </c>
      <c r="F74" s="108">
        <v>1380</v>
      </c>
      <c r="G74" s="109">
        <f t="shared" si="18"/>
        <v>30746.400000000001</v>
      </c>
      <c r="H74" s="26"/>
      <c r="I74" s="110">
        <v>5</v>
      </c>
      <c r="J74" s="111">
        <v>3300</v>
      </c>
      <c r="K74" s="112">
        <f t="shared" ref="K74:K76" si="19">J74/I74</f>
        <v>660</v>
      </c>
      <c r="L74" s="113">
        <v>5</v>
      </c>
      <c r="M74" s="111">
        <f>F74/V74*60</f>
        <v>2946.6192170818513</v>
      </c>
      <c r="N74" s="112">
        <f>M74/L74</f>
        <v>589.32384341637021</v>
      </c>
      <c r="O74" s="114">
        <f>L74-I74</f>
        <v>0</v>
      </c>
      <c r="P74" s="115">
        <f>N74-K74</f>
        <v>-70.67615658362979</v>
      </c>
      <c r="Q74" s="116">
        <f>N74/K74</f>
        <v>0.89291491426722758</v>
      </c>
      <c r="R74" s="309"/>
      <c r="S74" s="47">
        <v>0.28749999999999998</v>
      </c>
      <c r="T74" s="48">
        <v>0.30701388888888886</v>
      </c>
      <c r="U74" s="117">
        <v>4.9999999999999822</v>
      </c>
      <c r="V74" s="118">
        <v>28.099999999999994</v>
      </c>
      <c r="W74" s="119"/>
      <c r="X74" s="123"/>
      <c r="Y74" s="300"/>
      <c r="Z74" s="301"/>
      <c r="AA74" s="124">
        <f>M74-J74</f>
        <v>-353.38078291814873</v>
      </c>
      <c r="AB74" s="116">
        <f>M74/J74</f>
        <v>0.89291491426722769</v>
      </c>
      <c r="AC74" s="314"/>
    </row>
    <row r="75" spans="1:29" ht="15.75" customHeight="1">
      <c r="A75" s="303"/>
      <c r="B75" s="106" t="s">
        <v>118</v>
      </c>
      <c r="C75" s="298" t="s">
        <v>131</v>
      </c>
      <c r="D75" s="299"/>
      <c r="E75" s="107">
        <v>17.89</v>
      </c>
      <c r="F75" s="108">
        <v>3188</v>
      </c>
      <c r="G75" s="109">
        <f t="shared" si="18"/>
        <v>57033.32</v>
      </c>
      <c r="H75" s="26"/>
      <c r="I75" s="110">
        <v>4</v>
      </c>
      <c r="J75" s="111">
        <v>3300</v>
      </c>
      <c r="K75" s="112">
        <f t="shared" si="19"/>
        <v>825</v>
      </c>
      <c r="L75" s="113">
        <v>4</v>
      </c>
      <c r="M75" s="111">
        <f>F75/V75*60</f>
        <v>2947.3035439137138</v>
      </c>
      <c r="N75" s="112">
        <f>M75/L75</f>
        <v>736.82588597842846</v>
      </c>
      <c r="O75" s="114">
        <f>L75-I75</f>
        <v>0</v>
      </c>
      <c r="P75" s="115">
        <f>N75-K75</f>
        <v>-88.17411402157154</v>
      </c>
      <c r="Q75" s="116">
        <f>N75/K75</f>
        <v>0.89312228603445876</v>
      </c>
      <c r="R75" s="309"/>
      <c r="S75" s="47">
        <v>0.31048611111111113</v>
      </c>
      <c r="T75" s="48">
        <v>0.35555555555555557</v>
      </c>
      <c r="U75" s="117">
        <v>5.0000000000000622</v>
      </c>
      <c r="V75" s="118">
        <v>64.899999999999991</v>
      </c>
      <c r="W75" s="119"/>
      <c r="X75" s="123"/>
      <c r="Y75" s="300"/>
      <c r="Z75" s="301"/>
      <c r="AA75" s="124">
        <f>M75-J75</f>
        <v>-352.69645608628616</v>
      </c>
      <c r="AB75" s="116">
        <f>M75/J75</f>
        <v>0.89312228603445876</v>
      </c>
      <c r="AC75" s="314"/>
    </row>
    <row r="76" spans="1:29" ht="15.75" customHeight="1">
      <c r="A76" s="303"/>
      <c r="B76" s="106" t="s">
        <v>118</v>
      </c>
      <c r="C76" s="298" t="s">
        <v>133</v>
      </c>
      <c r="D76" s="299"/>
      <c r="E76" s="107">
        <v>16.66</v>
      </c>
      <c r="F76" s="108">
        <v>5261</v>
      </c>
      <c r="G76" s="109">
        <f t="shared" si="18"/>
        <v>87648.26</v>
      </c>
      <c r="H76" s="26"/>
      <c r="I76" s="110">
        <v>4</v>
      </c>
      <c r="J76" s="111">
        <v>3300</v>
      </c>
      <c r="K76" s="112">
        <f t="shared" si="19"/>
        <v>825</v>
      </c>
      <c r="L76" s="113">
        <v>4</v>
      </c>
      <c r="M76" s="111">
        <f>F76/V76*60</f>
        <v>2940.9316770186347</v>
      </c>
      <c r="N76" s="112">
        <f>M76/L76</f>
        <v>735.23291925465867</v>
      </c>
      <c r="O76" s="114">
        <f>L76-I76</f>
        <v>0</v>
      </c>
      <c r="P76" s="115">
        <f>N76-K76</f>
        <v>-89.767080745341332</v>
      </c>
      <c r="Q76" s="116">
        <f>N76/K76</f>
        <v>0.89119141727837414</v>
      </c>
      <c r="R76" s="309"/>
      <c r="S76" s="47">
        <v>0.35902777777777778</v>
      </c>
      <c r="T76" s="48">
        <v>0.43356481481481479</v>
      </c>
      <c r="U76" s="117">
        <v>4.9999999999999822</v>
      </c>
      <c r="V76" s="118">
        <v>107.3333333333333</v>
      </c>
      <c r="W76" s="119"/>
      <c r="X76" s="123"/>
      <c r="Y76" s="300"/>
      <c r="Z76" s="301"/>
      <c r="AA76" s="124">
        <f>M76-J76</f>
        <v>-359.06832298136533</v>
      </c>
      <c r="AB76" s="116">
        <f>M76/J76</f>
        <v>0.89119141727837414</v>
      </c>
      <c r="AC76" s="314"/>
    </row>
    <row r="77" spans="1:29" ht="15.75" customHeight="1">
      <c r="A77" s="304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04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300"/>
      <c r="Z78" s="301"/>
      <c r="AA78" s="124"/>
      <c r="AB78" s="116"/>
      <c r="AC78" s="314"/>
    </row>
    <row r="79" spans="1:29" ht="15.75" customHeight="1">
      <c r="A79" s="304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04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04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300"/>
      <c r="Z81" s="301"/>
      <c r="AA81" s="124"/>
      <c r="AB81" s="116"/>
      <c r="AC81" s="314"/>
    </row>
    <row r="82" spans="1:29" ht="15.75" customHeight="1">
      <c r="A82" s="304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300"/>
      <c r="Z82" s="301"/>
      <c r="AA82" s="124"/>
      <c r="AB82" s="116"/>
      <c r="AC82" s="314"/>
    </row>
    <row r="83" spans="1:29" ht="15.75" customHeight="1">
      <c r="A83" s="304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300"/>
      <c r="Z83" s="301"/>
      <c r="AA83" s="124"/>
      <c r="AB83" s="116"/>
      <c r="AC83" s="314"/>
    </row>
    <row r="84" spans="1:29" ht="15.75" customHeight="1">
      <c r="A84" s="304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300"/>
      <c r="Z84" s="301"/>
      <c r="AA84" s="124"/>
      <c r="AB84" s="116"/>
      <c r="AC84" s="314"/>
    </row>
    <row r="85" spans="1:29" ht="15.75" customHeight="1">
      <c r="A85" s="304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300"/>
      <c r="Z85" s="301"/>
      <c r="AA85" s="124"/>
      <c r="AB85" s="116"/>
      <c r="AC85" s="314"/>
    </row>
    <row r="86" spans="1:29" ht="15.75" customHeight="1">
      <c r="A86" s="304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300"/>
      <c r="Z86" s="301"/>
      <c r="AA86" s="124"/>
      <c r="AB86" s="116"/>
      <c r="AC86" s="314"/>
    </row>
    <row r="87" spans="1:29" ht="15.75" customHeight="1">
      <c r="A87" s="304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300"/>
      <c r="Z87" s="301"/>
      <c r="AA87" s="124"/>
      <c r="AB87" s="116"/>
      <c r="AC87" s="314"/>
    </row>
    <row r="88" spans="1:29" ht="15.75" customHeight="1">
      <c r="A88" s="304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05"/>
      <c r="B89" s="144" t="s">
        <v>124</v>
      </c>
      <c r="C89" s="295"/>
      <c r="D89" s="295"/>
      <c r="E89" s="145"/>
      <c r="F89" s="105"/>
      <c r="G89" s="146"/>
      <c r="H89" s="75"/>
      <c r="I89" s="147">
        <f t="shared" ref="I89:J89" si="20">AVERAGE(I73:I88)</f>
        <v>4.25</v>
      </c>
      <c r="J89" s="148">
        <f t="shared" si="20"/>
        <v>3300</v>
      </c>
      <c r="K89" s="149">
        <f t="shared" ref="K89" si="21">J89/I89</f>
        <v>776.47058823529414</v>
      </c>
      <c r="L89" s="147">
        <f t="shared" ref="L89:M89" si="22">AVERAGE(L73:L88)</f>
        <v>4.25</v>
      </c>
      <c r="M89" s="148">
        <f t="shared" si="22"/>
        <v>2946.4739372604636</v>
      </c>
      <c r="N89" s="149">
        <f>M89/L89</f>
        <v>693.28798523775617</v>
      </c>
      <c r="O89" s="150">
        <f>L89-I89</f>
        <v>0</v>
      </c>
      <c r="P89" s="151">
        <f>N89-K89</f>
        <v>-83.18260299753797</v>
      </c>
      <c r="Q89" s="152">
        <f>N89/K89</f>
        <v>0.89287089007892839</v>
      </c>
      <c r="R89" s="310"/>
      <c r="S89" s="153">
        <f>S73</f>
        <v>0.25012731481481482</v>
      </c>
      <c r="T89" s="154">
        <f>INDEX(T73:T88,COUNTA(T73:T88))</f>
        <v>0.43356481481481479</v>
      </c>
      <c r="U89" s="155"/>
      <c r="V89" s="181"/>
      <c r="W89" s="105"/>
      <c r="X89" s="75"/>
      <c r="Y89" s="296"/>
      <c r="Z89" s="297"/>
      <c r="AA89" s="183">
        <f>M89-J89</f>
        <v>-353.52606273953643</v>
      </c>
      <c r="AB89" s="152">
        <f>M89/J89</f>
        <v>0.89287089007892839</v>
      </c>
      <c r="AC89" s="315"/>
    </row>
    <row r="90" spans="1:29" ht="15.75" customHeight="1">
      <c r="A90" s="316" t="s">
        <v>72</v>
      </c>
      <c r="B90" s="120" t="s">
        <v>118</v>
      </c>
      <c r="C90" s="306" t="s">
        <v>134</v>
      </c>
      <c r="D90" s="307"/>
      <c r="E90" s="162">
        <v>18.18</v>
      </c>
      <c r="F90" s="103">
        <v>1694</v>
      </c>
      <c r="G90" s="163">
        <f t="shared" ref="G90:G93" si="23">E90*F90</f>
        <v>30796.92</v>
      </c>
      <c r="H90" s="164"/>
      <c r="I90" s="165">
        <v>3</v>
      </c>
      <c r="J90" s="166">
        <v>3600</v>
      </c>
      <c r="K90" s="167">
        <f>J90/I90</f>
        <v>1200</v>
      </c>
      <c r="L90" s="168">
        <v>3</v>
      </c>
      <c r="M90" s="166">
        <f>F90/V90*60</f>
        <v>3113.0168453292504</v>
      </c>
      <c r="N90" s="167">
        <f>M90/L90</f>
        <v>1037.6722817764169</v>
      </c>
      <c r="O90" s="169">
        <f>L90-I90</f>
        <v>0</v>
      </c>
      <c r="P90" s="170">
        <f>N90-K90</f>
        <v>-162.32771822358313</v>
      </c>
      <c r="Q90" s="171">
        <f>N90/K90</f>
        <v>0.86472690148034737</v>
      </c>
      <c r="R90" s="308">
        <f>Q106</f>
        <v>0.87024761555302976</v>
      </c>
      <c r="S90" s="172">
        <v>0.16690972222222222</v>
      </c>
      <c r="T90" s="173">
        <v>0.18958333333333333</v>
      </c>
      <c r="U90" s="174"/>
      <c r="V90" s="175">
        <v>32.649999999999991</v>
      </c>
      <c r="W90" s="176"/>
      <c r="X90" s="177"/>
      <c r="Y90" s="311"/>
      <c r="Z90" s="312"/>
      <c r="AA90" s="121">
        <f>M90-J90</f>
        <v>-486.98315467074963</v>
      </c>
      <c r="AB90" s="171">
        <f>M90/J90</f>
        <v>0.86472690148034737</v>
      </c>
      <c r="AC90" s="313">
        <f>AB106</f>
        <v>0.87024761555302987</v>
      </c>
    </row>
    <row r="91" spans="1:29" ht="15.75" customHeight="1">
      <c r="A91" s="317"/>
      <c r="B91" s="106" t="s">
        <v>118</v>
      </c>
      <c r="C91" s="298" t="s">
        <v>135</v>
      </c>
      <c r="D91" s="299"/>
      <c r="E91" s="107">
        <v>14.03</v>
      </c>
      <c r="F91" s="108">
        <v>4891</v>
      </c>
      <c r="G91" s="109">
        <f t="shared" si="23"/>
        <v>68620.73</v>
      </c>
      <c r="H91" s="26"/>
      <c r="I91" s="110">
        <v>3</v>
      </c>
      <c r="J91" s="111">
        <v>3000</v>
      </c>
      <c r="K91" s="112">
        <f t="shared" ref="K91:K127" si="24">J91/I91</f>
        <v>1000</v>
      </c>
      <c r="L91" s="113">
        <v>3</v>
      </c>
      <c r="M91" s="111">
        <f>F91/V91*60</f>
        <v>2675.520437623461</v>
      </c>
      <c r="N91" s="112">
        <f>M91/L91</f>
        <v>891.84014587448701</v>
      </c>
      <c r="O91" s="114">
        <f>L91-I91</f>
        <v>0</v>
      </c>
      <c r="P91" s="115">
        <f>N91-K91</f>
        <v>-108.15985412551299</v>
      </c>
      <c r="Q91" s="116">
        <f>N91/K91</f>
        <v>0.89184014587448701</v>
      </c>
      <c r="R91" s="309"/>
      <c r="S91" s="47">
        <v>0.20021990740740742</v>
      </c>
      <c r="T91" s="48">
        <v>0.27638888888888891</v>
      </c>
      <c r="U91" s="117">
        <v>15.31666666666669</v>
      </c>
      <c r="V91" s="118">
        <v>109.68333333333335</v>
      </c>
      <c r="W91" s="119"/>
      <c r="X91" s="123"/>
      <c r="Y91" s="300"/>
      <c r="Z91" s="301"/>
      <c r="AA91" s="124">
        <f>M91-J91</f>
        <v>-324.47956237653898</v>
      </c>
      <c r="AB91" s="116">
        <f>M91/J91</f>
        <v>0.89184014587448701</v>
      </c>
      <c r="AC91" s="314"/>
    </row>
    <row r="92" spans="1:29" ht="15.75" customHeight="1">
      <c r="A92" s="317"/>
      <c r="B92" s="106" t="s">
        <v>118</v>
      </c>
      <c r="C92" s="298" t="s">
        <v>136</v>
      </c>
      <c r="D92" s="299"/>
      <c r="E92" s="107">
        <v>18.18</v>
      </c>
      <c r="F92" s="108">
        <v>2533</v>
      </c>
      <c r="G92" s="109">
        <f t="shared" si="23"/>
        <v>46049.94</v>
      </c>
      <c r="H92" s="26"/>
      <c r="I92" s="110">
        <v>3</v>
      </c>
      <c r="J92" s="111">
        <v>3600</v>
      </c>
      <c r="K92" s="112">
        <f t="shared" si="24"/>
        <v>1200</v>
      </c>
      <c r="L92" s="113">
        <v>3</v>
      </c>
      <c r="M92" s="111">
        <f>F92/V92*60</f>
        <v>3110.0954979536109</v>
      </c>
      <c r="N92" s="112">
        <f>M92/L92</f>
        <v>1036.6984993178703</v>
      </c>
      <c r="O92" s="114">
        <f>L92-I92</f>
        <v>0</v>
      </c>
      <c r="P92" s="115">
        <f>N92-K92</f>
        <v>-163.3015006821297</v>
      </c>
      <c r="Q92" s="116">
        <f>N92/K92</f>
        <v>0.8639154160982252</v>
      </c>
      <c r="R92" s="309"/>
      <c r="S92" s="47">
        <v>0.28689814814814812</v>
      </c>
      <c r="T92" s="48">
        <v>0.32083333333333336</v>
      </c>
      <c r="U92" s="117">
        <v>15.133333333333274</v>
      </c>
      <c r="V92" s="118">
        <v>48.866666666666738</v>
      </c>
      <c r="W92" s="119"/>
      <c r="X92" s="123"/>
      <c r="Y92" s="300"/>
      <c r="Z92" s="301"/>
      <c r="AA92" s="124">
        <f>M92-J92</f>
        <v>-489.9045020463891</v>
      </c>
      <c r="AB92" s="116">
        <f>M92/J92</f>
        <v>0.8639154160982252</v>
      </c>
      <c r="AC92" s="314"/>
    </row>
    <row r="93" spans="1:29" ht="15.75" customHeight="1">
      <c r="A93" s="317"/>
      <c r="B93" s="106" t="s">
        <v>118</v>
      </c>
      <c r="C93" s="298" t="s">
        <v>137</v>
      </c>
      <c r="D93" s="299"/>
      <c r="E93" s="107">
        <v>14.28</v>
      </c>
      <c r="F93" s="108">
        <v>6346</v>
      </c>
      <c r="G93" s="109">
        <f t="shared" si="23"/>
        <v>90620.87999999999</v>
      </c>
      <c r="H93" s="26"/>
      <c r="I93" s="110">
        <v>3</v>
      </c>
      <c r="J93" s="111">
        <v>3600</v>
      </c>
      <c r="K93" s="112">
        <f t="shared" si="24"/>
        <v>1200</v>
      </c>
      <c r="L93" s="113">
        <v>3</v>
      </c>
      <c r="M93" s="111">
        <f>F93/V93*60</f>
        <v>3110.7843137254895</v>
      </c>
      <c r="N93" s="112">
        <f>M93/L93</f>
        <v>1036.9281045751632</v>
      </c>
      <c r="O93" s="114">
        <f>L93-I93</f>
        <v>0</v>
      </c>
      <c r="P93" s="115">
        <f>N93-K93</f>
        <v>-163.07189542483684</v>
      </c>
      <c r="Q93" s="116">
        <f>N93/K93</f>
        <v>0.86410675381263602</v>
      </c>
      <c r="R93" s="309"/>
      <c r="S93" s="47">
        <v>0.33124999999999999</v>
      </c>
      <c r="T93" s="48">
        <v>0.41625000000000001</v>
      </c>
      <c r="U93" s="117">
        <v>14.999999999999947</v>
      </c>
      <c r="V93" s="118">
        <v>122.40000000000003</v>
      </c>
      <c r="W93" s="119"/>
      <c r="X93" s="123"/>
      <c r="Y93" s="300"/>
      <c r="Z93" s="301"/>
      <c r="AA93" s="124">
        <f>M93-J93</f>
        <v>-489.21568627451052</v>
      </c>
      <c r="AB93" s="116">
        <f>M93/J93</f>
        <v>0.86410675381263602</v>
      </c>
      <c r="AC93" s="314"/>
    </row>
    <row r="94" spans="1:29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300"/>
      <c r="Z95" s="301"/>
      <c r="AA95" s="124"/>
      <c r="AB95" s="116"/>
      <c r="AC95" s="314"/>
    </row>
    <row r="96" spans="1:29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23"/>
      <c r="Y98" s="300"/>
      <c r="Z98" s="301"/>
      <c r="AA98" s="124"/>
      <c r="AB98" s="116"/>
      <c r="AC98" s="314"/>
    </row>
    <row r="99" spans="1:29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23"/>
      <c r="Y99" s="300"/>
      <c r="Z99" s="301"/>
      <c r="AA99" s="124"/>
      <c r="AB99" s="116"/>
      <c r="AC99" s="314"/>
    </row>
    <row r="100" spans="1:29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17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18"/>
      <c r="B106" s="144" t="s">
        <v>124</v>
      </c>
      <c r="C106" s="295"/>
      <c r="D106" s="295"/>
      <c r="E106" s="145"/>
      <c r="F106" s="105"/>
      <c r="G106" s="146"/>
      <c r="H106" s="75"/>
      <c r="I106" s="147">
        <f t="shared" ref="I106:J106" si="25">AVERAGE(I90:I105)</f>
        <v>3</v>
      </c>
      <c r="J106" s="148">
        <f t="shared" si="25"/>
        <v>3450</v>
      </c>
      <c r="K106" s="149">
        <f t="shared" ref="K106" si="26">J106/I106</f>
        <v>1150</v>
      </c>
      <c r="L106" s="147">
        <f t="shared" ref="L106:M106" si="27">AVERAGE(L90:L105)</f>
        <v>3</v>
      </c>
      <c r="M106" s="148">
        <f t="shared" si="27"/>
        <v>3002.3542736579529</v>
      </c>
      <c r="N106" s="149">
        <f>M106/L106</f>
        <v>1000.7847578859843</v>
      </c>
      <c r="O106" s="150">
        <f>L106-I106</f>
        <v>0</v>
      </c>
      <c r="P106" s="151">
        <f>N106-K106</f>
        <v>-149.21524211401572</v>
      </c>
      <c r="Q106" s="152">
        <f>N106/K106</f>
        <v>0.87024761555302976</v>
      </c>
      <c r="R106" s="310"/>
      <c r="S106" s="153">
        <f>S90</f>
        <v>0.16690972222222222</v>
      </c>
      <c r="T106" s="154">
        <f>INDEX(T90:T105,COUNTA(T90:T105))</f>
        <v>0.41625000000000001</v>
      </c>
      <c r="U106" s="155"/>
      <c r="V106" s="181"/>
      <c r="W106" s="105"/>
      <c r="X106" s="75"/>
      <c r="Y106" s="296"/>
      <c r="Z106" s="297"/>
      <c r="AA106" s="183">
        <f>M106-J106</f>
        <v>-447.64572634204706</v>
      </c>
      <c r="AB106" s="152">
        <f>M106/J106</f>
        <v>0.87024761555302987</v>
      </c>
      <c r="AC106" s="315"/>
    </row>
    <row r="107" spans="1:29" ht="15.75" customHeight="1">
      <c r="A107" s="302" t="s">
        <v>79</v>
      </c>
      <c r="B107" s="120" t="s">
        <v>118</v>
      </c>
      <c r="C107" s="306" t="s">
        <v>138</v>
      </c>
      <c r="D107" s="307"/>
      <c r="E107" s="162">
        <v>25.45</v>
      </c>
      <c r="F107" s="103">
        <v>1170</v>
      </c>
      <c r="G107" s="163">
        <f t="shared" ref="G107:G110" si="28">E107*F107</f>
        <v>29776.5</v>
      </c>
      <c r="H107" s="164"/>
      <c r="I107" s="165">
        <v>4</v>
      </c>
      <c r="J107" s="166">
        <v>3300</v>
      </c>
      <c r="K107" s="167">
        <f>J107/I107</f>
        <v>825</v>
      </c>
      <c r="L107" s="168">
        <v>4</v>
      </c>
      <c r="M107" s="166">
        <f>F107/V107*60</f>
        <v>2914.8788927335663</v>
      </c>
      <c r="N107" s="167">
        <f>M107/L107</f>
        <v>728.71972318339158</v>
      </c>
      <c r="O107" s="169">
        <f>L107-I107</f>
        <v>0</v>
      </c>
      <c r="P107" s="170">
        <f>N107-K107</f>
        <v>-96.280276816608421</v>
      </c>
      <c r="Q107" s="171">
        <f>N107/K107</f>
        <v>0.8832966341616868</v>
      </c>
      <c r="R107" s="308">
        <f>Q123</f>
        <v>0.88669697548186888</v>
      </c>
      <c r="S107" s="172">
        <v>0.25</v>
      </c>
      <c r="T107" s="173">
        <v>0.26672453703703702</v>
      </c>
      <c r="U107" s="174"/>
      <c r="V107" s="175">
        <v>24.083333333333314</v>
      </c>
      <c r="W107" s="173"/>
      <c r="X107" s="184"/>
      <c r="Y107" s="311"/>
      <c r="Z107" s="312"/>
      <c r="AA107" s="121">
        <f>M107-J107</f>
        <v>-385.12110726643368</v>
      </c>
      <c r="AB107" s="171">
        <f>M107/J107</f>
        <v>0.8832966341616868</v>
      </c>
      <c r="AC107" s="313">
        <f>AB123</f>
        <v>0.88669697548186888</v>
      </c>
    </row>
    <row r="108" spans="1:29" ht="15.75" customHeight="1">
      <c r="A108" s="303"/>
      <c r="B108" s="106" t="s">
        <v>118</v>
      </c>
      <c r="C108" s="298" t="s">
        <v>139</v>
      </c>
      <c r="D108" s="299"/>
      <c r="E108" s="107">
        <v>25.03</v>
      </c>
      <c r="F108" s="108">
        <v>1837</v>
      </c>
      <c r="G108" s="109">
        <f t="shared" si="28"/>
        <v>45980.11</v>
      </c>
      <c r="H108" s="26"/>
      <c r="I108" s="110">
        <v>4</v>
      </c>
      <c r="J108" s="111">
        <v>3300</v>
      </c>
      <c r="K108" s="112">
        <f t="shared" si="24"/>
        <v>825</v>
      </c>
      <c r="L108" s="113">
        <v>4</v>
      </c>
      <c r="M108" s="111">
        <f>F108/V108*60</f>
        <v>2918.4466019417528</v>
      </c>
      <c r="N108" s="112">
        <f>M108/L108</f>
        <v>729.61165048543819</v>
      </c>
      <c r="O108" s="114">
        <f>L108-I108</f>
        <v>0</v>
      </c>
      <c r="P108" s="115">
        <f>N108-K108</f>
        <v>-95.38834951456181</v>
      </c>
      <c r="Q108" s="116">
        <f>N108/K108</f>
        <v>0.88437775816416753</v>
      </c>
      <c r="R108" s="309"/>
      <c r="S108" s="47">
        <v>0.27724537037037039</v>
      </c>
      <c r="T108" s="48">
        <v>0.3034722222222222</v>
      </c>
      <c r="U108" s="117">
        <v>15.15000000000005</v>
      </c>
      <c r="V108" s="118">
        <v>37.766666666666602</v>
      </c>
      <c r="W108" s="119"/>
      <c r="X108" s="13"/>
      <c r="Y108" s="300"/>
      <c r="Z108" s="301"/>
      <c r="AA108" s="124">
        <f>M108-J108</f>
        <v>-381.55339805824724</v>
      </c>
      <c r="AB108" s="116">
        <f>M108/J108</f>
        <v>0.88437775816416753</v>
      </c>
      <c r="AC108" s="314"/>
    </row>
    <row r="109" spans="1:29" ht="15.75" customHeight="1">
      <c r="A109" s="303"/>
      <c r="B109" s="106" t="s">
        <v>118</v>
      </c>
      <c r="C109" s="298" t="s">
        <v>140</v>
      </c>
      <c r="D109" s="299"/>
      <c r="E109" s="107">
        <v>24.82</v>
      </c>
      <c r="F109" s="108">
        <v>2016</v>
      </c>
      <c r="G109" s="109">
        <f t="shared" si="28"/>
        <v>50037.120000000003</v>
      </c>
      <c r="H109" s="26"/>
      <c r="I109" s="110">
        <v>4</v>
      </c>
      <c r="J109" s="111">
        <v>3300</v>
      </c>
      <c r="K109" s="112">
        <f t="shared" si="24"/>
        <v>825</v>
      </c>
      <c r="L109" s="113">
        <v>4</v>
      </c>
      <c r="M109" s="111">
        <f>F109/V109*60</f>
        <v>2919.3885760257458</v>
      </c>
      <c r="N109" s="112">
        <f>M109/L109</f>
        <v>729.84714400643645</v>
      </c>
      <c r="O109" s="114">
        <f>L109-I109</f>
        <v>0</v>
      </c>
      <c r="P109" s="115">
        <f>N109-K109</f>
        <v>-95.152855993563549</v>
      </c>
      <c r="Q109" s="116">
        <f>N109/K109</f>
        <v>0.88466320485628658</v>
      </c>
      <c r="R109" s="309"/>
      <c r="S109" s="47">
        <v>0.31388888888888888</v>
      </c>
      <c r="T109" s="48">
        <v>0.34266203703703701</v>
      </c>
      <c r="U109" s="117">
        <v>15.000000000000027</v>
      </c>
      <c r="V109" s="118">
        <v>41.433333333333309</v>
      </c>
      <c r="W109" s="119"/>
      <c r="X109" s="13"/>
      <c r="Y109" s="300"/>
      <c r="Z109" s="301"/>
      <c r="AA109" s="124">
        <f>M109-J109</f>
        <v>-380.61142397425419</v>
      </c>
      <c r="AB109" s="116">
        <f>M109/J109</f>
        <v>0.88466320485628658</v>
      </c>
      <c r="AC109" s="314"/>
    </row>
    <row r="110" spans="1:29" ht="15.75" customHeight="1">
      <c r="A110" s="303"/>
      <c r="B110" s="106" t="s">
        <v>118</v>
      </c>
      <c r="C110" s="298" t="s">
        <v>141</v>
      </c>
      <c r="D110" s="299"/>
      <c r="E110" s="107">
        <v>30</v>
      </c>
      <c r="F110" s="108">
        <v>3422</v>
      </c>
      <c r="G110" s="109">
        <f t="shared" si="28"/>
        <v>102660</v>
      </c>
      <c r="H110" s="26"/>
      <c r="I110" s="110">
        <v>3</v>
      </c>
      <c r="J110" s="111">
        <v>3000</v>
      </c>
      <c r="K110" s="112">
        <f t="shared" si="24"/>
        <v>1000</v>
      </c>
      <c r="L110" s="113">
        <v>3</v>
      </c>
      <c r="M110" s="111">
        <f>F110/V110*60</f>
        <v>2685.6769130150442</v>
      </c>
      <c r="N110" s="112">
        <f>M110/L110</f>
        <v>895.2256376716814</v>
      </c>
      <c r="O110" s="114">
        <f>L110-I110</f>
        <v>0</v>
      </c>
      <c r="P110" s="115">
        <f>N110-K110</f>
        <v>-104.7743623283186</v>
      </c>
      <c r="Q110" s="116">
        <f>N110/K110</f>
        <v>0.8952256376716814</v>
      </c>
      <c r="R110" s="309"/>
      <c r="S110" s="47">
        <v>0.3527777777777778</v>
      </c>
      <c r="T110" s="48">
        <v>0.40586805555555555</v>
      </c>
      <c r="U110" s="117">
        <v>14.566666666666732</v>
      </c>
      <c r="V110" s="118">
        <v>76.44999999999996</v>
      </c>
      <c r="W110" s="119"/>
      <c r="X110" s="123"/>
      <c r="Y110" s="300"/>
      <c r="Z110" s="301"/>
      <c r="AA110" s="124">
        <f>M110-J110</f>
        <v>-314.32308698495581</v>
      </c>
      <c r="AB110" s="116">
        <f>M110/J110</f>
        <v>0.8952256376716814</v>
      </c>
      <c r="AC110" s="314"/>
    </row>
    <row r="111" spans="1:29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50"/>
      <c r="Y112" s="300"/>
      <c r="Z112" s="301"/>
      <c r="AA112" s="124"/>
      <c r="AB112" s="116"/>
      <c r="AC112" s="314"/>
    </row>
    <row r="113" spans="1:29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34"/>
      <c r="X115" s="135"/>
      <c r="Y115" s="300"/>
      <c r="Z115" s="301"/>
      <c r="AA115" s="124"/>
      <c r="AB115" s="116"/>
      <c r="AC115" s="314"/>
    </row>
    <row r="116" spans="1:29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34"/>
      <c r="X116" s="135"/>
      <c r="Y116" s="300"/>
      <c r="Z116" s="301"/>
      <c r="AA116" s="124"/>
      <c r="AB116" s="116"/>
      <c r="AC116" s="314"/>
    </row>
    <row r="117" spans="1:29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34"/>
      <c r="X117" s="135"/>
      <c r="Y117" s="300"/>
      <c r="Z117" s="301"/>
      <c r="AA117" s="124"/>
      <c r="AB117" s="116"/>
      <c r="AC117" s="314"/>
    </row>
    <row r="118" spans="1:29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34"/>
      <c r="X118" s="135"/>
      <c r="Y118" s="300"/>
      <c r="Z118" s="301"/>
      <c r="AA118" s="124"/>
      <c r="AB118" s="116"/>
      <c r="AC118" s="314"/>
    </row>
    <row r="119" spans="1:29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34"/>
      <c r="X119" s="135"/>
      <c r="Y119" s="300"/>
      <c r="Z119" s="301"/>
      <c r="AA119" s="124"/>
      <c r="AB119" s="116"/>
      <c r="AC119" s="314"/>
    </row>
    <row r="120" spans="1:29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34"/>
      <c r="X120" s="135"/>
      <c r="Y120" s="300"/>
      <c r="Z120" s="301"/>
      <c r="AA120" s="124"/>
      <c r="AB120" s="116"/>
      <c r="AC120" s="314"/>
    </row>
    <row r="121" spans="1:29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34"/>
      <c r="X121" s="135"/>
      <c r="Y121" s="300"/>
      <c r="Z121" s="301"/>
      <c r="AA121" s="124"/>
      <c r="AB121" s="116"/>
      <c r="AC121" s="314"/>
    </row>
    <row r="122" spans="1:29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29">AVERAGE(I107:I122)</f>
        <v>3.75</v>
      </c>
      <c r="J123" s="148">
        <f t="shared" si="29"/>
        <v>3225</v>
      </c>
      <c r="K123" s="149">
        <f t="shared" ref="K123" si="30">J123/I123</f>
        <v>860</v>
      </c>
      <c r="L123" s="147">
        <f t="shared" ref="L123:M123" si="31">AVERAGE(L107:L122)</f>
        <v>3.75</v>
      </c>
      <c r="M123" s="148">
        <f t="shared" si="31"/>
        <v>2859.597745929027</v>
      </c>
      <c r="N123" s="149">
        <f>M123/L123</f>
        <v>762.55939891440721</v>
      </c>
      <c r="O123" s="150">
        <f>L123-I123</f>
        <v>0</v>
      </c>
      <c r="P123" s="151">
        <f>N123-K123</f>
        <v>-97.440601085592789</v>
      </c>
      <c r="Q123" s="152">
        <f>N123/K123</f>
        <v>0.88669697548186888</v>
      </c>
      <c r="R123" s="310"/>
      <c r="S123" s="153">
        <f>S107</f>
        <v>0.25</v>
      </c>
      <c r="T123" s="154">
        <f>INDEX(T107:T122,COUNTA(T107:T122))</f>
        <v>0.40586805555555555</v>
      </c>
      <c r="U123" s="155"/>
      <c r="V123" s="181"/>
      <c r="W123" s="182"/>
      <c r="X123" s="149"/>
      <c r="Y123" s="296"/>
      <c r="Z123" s="297"/>
      <c r="AA123" s="183">
        <f>M123-J123</f>
        <v>-365.40225407097296</v>
      </c>
      <c r="AB123" s="152">
        <f>M123/J123</f>
        <v>0.88669697548186888</v>
      </c>
      <c r="AC123" s="315"/>
    </row>
    <row r="124" spans="1:29" ht="15.75" customHeight="1">
      <c r="A124" s="316" t="s">
        <v>142</v>
      </c>
      <c r="B124" s="120" t="s">
        <v>116</v>
      </c>
      <c r="C124" s="306" t="s">
        <v>143</v>
      </c>
      <c r="D124" s="307"/>
      <c r="E124" s="162">
        <v>25.64</v>
      </c>
      <c r="F124" s="103">
        <v>1696</v>
      </c>
      <c r="G124" s="163">
        <f t="shared" ref="G124:G127" si="32">E124*F124</f>
        <v>43485.440000000002</v>
      </c>
      <c r="H124" s="164"/>
      <c r="I124" s="165">
        <v>11</v>
      </c>
      <c r="J124" s="166">
        <v>3600</v>
      </c>
      <c r="K124" s="167">
        <f>J124/I124</f>
        <v>327.27272727272725</v>
      </c>
      <c r="L124" s="168">
        <v>11</v>
      </c>
      <c r="M124" s="166">
        <f>F124/V124*60</f>
        <v>3145.5950540958329</v>
      </c>
      <c r="N124" s="167">
        <f>M124/L124</f>
        <v>285.96318673598483</v>
      </c>
      <c r="O124" s="169">
        <f>L124-I124</f>
        <v>0</v>
      </c>
      <c r="P124" s="170">
        <f>N124-K124</f>
        <v>-41.309540536742418</v>
      </c>
      <c r="Q124" s="171">
        <f>N124/K124</f>
        <v>0.87377640391550926</v>
      </c>
      <c r="R124" s="308">
        <f>Q140</f>
        <v>0.86712821051883748</v>
      </c>
      <c r="S124" s="172">
        <v>0.70833333333333337</v>
      </c>
      <c r="T124" s="173">
        <v>0.73079861111111111</v>
      </c>
      <c r="U124" s="174"/>
      <c r="V124" s="175">
        <v>32.349999999999937</v>
      </c>
      <c r="W124" s="173"/>
      <c r="X124" s="184"/>
      <c r="Y124" s="311"/>
      <c r="Z124" s="312"/>
      <c r="AA124" s="121">
        <f>M124-J124</f>
        <v>-454.40494590416711</v>
      </c>
      <c r="AB124" s="171">
        <f>M124/J124</f>
        <v>0.87377640391550915</v>
      </c>
      <c r="AC124" s="313">
        <f>AB140</f>
        <v>0.86712821051883737</v>
      </c>
    </row>
    <row r="125" spans="1:29" ht="15.75" customHeight="1">
      <c r="A125" s="317"/>
      <c r="B125" s="106" t="s">
        <v>116</v>
      </c>
      <c r="C125" s="298" t="s">
        <v>144</v>
      </c>
      <c r="D125" s="299"/>
      <c r="E125" s="107">
        <v>29.52</v>
      </c>
      <c r="F125" s="108">
        <v>2167</v>
      </c>
      <c r="G125" s="109">
        <f t="shared" si="32"/>
        <v>63969.84</v>
      </c>
      <c r="H125" s="26"/>
      <c r="I125" s="110">
        <v>17</v>
      </c>
      <c r="J125" s="111">
        <v>3600</v>
      </c>
      <c r="K125" s="112">
        <f t="shared" si="24"/>
        <v>211.76470588235293</v>
      </c>
      <c r="L125" s="113">
        <v>17</v>
      </c>
      <c r="M125" s="111">
        <f>F125/V125*60</f>
        <v>3116.73991210548</v>
      </c>
      <c r="N125" s="112">
        <f>M125/L125</f>
        <v>183.33764188855764</v>
      </c>
      <c r="O125" s="114">
        <f>L125-I125</f>
        <v>0</v>
      </c>
      <c r="P125" s="115">
        <f>N125-K125</f>
        <v>-28.427063993795286</v>
      </c>
      <c r="Q125" s="116">
        <f>N125/K125</f>
        <v>0.86576108669596674</v>
      </c>
      <c r="R125" s="309"/>
      <c r="S125" s="47">
        <v>0.73422453703703705</v>
      </c>
      <c r="T125" s="48">
        <v>0.7631944444444444</v>
      </c>
      <c r="U125" s="117">
        <v>4.9333333333333584</v>
      </c>
      <c r="V125" s="118">
        <v>41.716666666666583</v>
      </c>
      <c r="W125" s="119"/>
      <c r="X125" s="13"/>
      <c r="Y125" s="300"/>
      <c r="Z125" s="301"/>
      <c r="AA125" s="124">
        <f>M125-J125</f>
        <v>-483.26008789451998</v>
      </c>
      <c r="AB125" s="116">
        <f>M125/J125</f>
        <v>0.86576108669596663</v>
      </c>
      <c r="AC125" s="314"/>
    </row>
    <row r="126" spans="1:29" ht="15.75" customHeight="1">
      <c r="A126" s="317"/>
      <c r="B126" s="106" t="s">
        <v>116</v>
      </c>
      <c r="C126" s="298" t="s">
        <v>145</v>
      </c>
      <c r="D126" s="299"/>
      <c r="E126" s="107">
        <v>29.85</v>
      </c>
      <c r="F126" s="108">
        <v>2214</v>
      </c>
      <c r="G126" s="109">
        <f t="shared" si="32"/>
        <v>66087.900000000009</v>
      </c>
      <c r="H126" s="26"/>
      <c r="I126" s="110">
        <v>17</v>
      </c>
      <c r="J126" s="111">
        <v>3600</v>
      </c>
      <c r="K126" s="112">
        <f t="shared" si="24"/>
        <v>211.76470588235293</v>
      </c>
      <c r="L126" s="113">
        <v>17</v>
      </c>
      <c r="M126" s="111">
        <f>F126/V126*60</f>
        <v>3115.8717748240929</v>
      </c>
      <c r="N126" s="112">
        <f>M126/L126</f>
        <v>183.28657498965254</v>
      </c>
      <c r="O126" s="114">
        <f>L126-I126</f>
        <v>0</v>
      </c>
      <c r="P126" s="115">
        <f>N126-K126</f>
        <v>-28.478130892700392</v>
      </c>
      <c r="Q126" s="116">
        <f>N126/K126</f>
        <v>0.86551993745113698</v>
      </c>
      <c r="R126" s="309"/>
      <c r="S126" s="47">
        <v>0.76692129629629635</v>
      </c>
      <c r="T126" s="48">
        <v>0.79652777777777772</v>
      </c>
      <c r="U126" s="117">
        <v>5.3666666666668128</v>
      </c>
      <c r="V126" s="118">
        <v>42.633333333333177</v>
      </c>
      <c r="W126" s="119"/>
      <c r="X126" s="13"/>
      <c r="Y126" s="300"/>
      <c r="Z126" s="301"/>
      <c r="AA126" s="124">
        <f>M126-J126</f>
        <v>-484.12822517590712</v>
      </c>
      <c r="AB126" s="116">
        <f>M126/J126</f>
        <v>0.86551993745113687</v>
      </c>
      <c r="AC126" s="314"/>
    </row>
    <row r="127" spans="1:29" ht="15.75" customHeight="1">
      <c r="A127" s="317"/>
      <c r="B127" s="106" t="s">
        <v>118</v>
      </c>
      <c r="C127" s="298" t="s">
        <v>146</v>
      </c>
      <c r="D127" s="299"/>
      <c r="E127" s="107">
        <v>28.57</v>
      </c>
      <c r="F127" s="108">
        <v>2169</v>
      </c>
      <c r="G127" s="109">
        <f t="shared" si="32"/>
        <v>61968.33</v>
      </c>
      <c r="H127" s="26"/>
      <c r="I127" s="110">
        <v>12</v>
      </c>
      <c r="J127" s="111">
        <v>3600</v>
      </c>
      <c r="K127" s="112">
        <f t="shared" si="24"/>
        <v>300</v>
      </c>
      <c r="L127" s="113">
        <v>12</v>
      </c>
      <c r="M127" s="111">
        <f>F127/V127*60</f>
        <v>3108.4394904458532</v>
      </c>
      <c r="N127" s="112">
        <f>M127/L127</f>
        <v>259.03662420382108</v>
      </c>
      <c r="O127" s="114">
        <f>L127-I127</f>
        <v>0</v>
      </c>
      <c r="P127" s="115">
        <f>N127-K127</f>
        <v>-40.963375796178923</v>
      </c>
      <c r="Q127" s="116">
        <f>N127/K127</f>
        <v>0.86345541401273695</v>
      </c>
      <c r="R127" s="309"/>
      <c r="S127" s="47">
        <v>0.80009259259259258</v>
      </c>
      <c r="T127" s="48">
        <v>0.82916666666666672</v>
      </c>
      <c r="U127" s="117">
        <v>5.1333333333333897</v>
      </c>
      <c r="V127" s="118">
        <v>41.86666666666676</v>
      </c>
      <c r="W127" s="119"/>
      <c r="X127" s="123"/>
      <c r="Y127" s="300"/>
      <c r="Z127" s="301"/>
      <c r="AA127" s="124">
        <f>M127-J127</f>
        <v>-491.56050955414685</v>
      </c>
      <c r="AB127" s="116">
        <f>M127/J127</f>
        <v>0.86345541401273695</v>
      </c>
      <c r="AC127" s="314"/>
    </row>
    <row r="128" spans="1:29" ht="15.75" customHeight="1">
      <c r="A128" s="317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17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50"/>
      <c r="Y129" s="300"/>
      <c r="Z129" s="301"/>
      <c r="AA129" s="124"/>
      <c r="AB129" s="116"/>
      <c r="AC129" s="314"/>
    </row>
    <row r="130" spans="1:29" ht="15.75" customHeight="1">
      <c r="A130" s="317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17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17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34"/>
      <c r="X132" s="135"/>
      <c r="Y132" s="300"/>
      <c r="Z132" s="301"/>
      <c r="AA132" s="124"/>
      <c r="AB132" s="116"/>
      <c r="AC132" s="314"/>
    </row>
    <row r="133" spans="1:29" ht="15.75" customHeight="1">
      <c r="A133" s="317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34"/>
      <c r="X133" s="135"/>
      <c r="Y133" s="300"/>
      <c r="Z133" s="301"/>
      <c r="AA133" s="124"/>
      <c r="AB133" s="116"/>
      <c r="AC133" s="314"/>
    </row>
    <row r="134" spans="1:29" ht="15.75" customHeight="1">
      <c r="A134" s="317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17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17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17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17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33">AVERAGE(I124:I139)</f>
        <v>14.25</v>
      </c>
      <c r="J140" s="148">
        <f t="shared" si="33"/>
        <v>3600</v>
      </c>
      <c r="K140" s="149">
        <f t="shared" ref="K140" si="34">J140/I140</f>
        <v>252.63157894736841</v>
      </c>
      <c r="L140" s="147">
        <f t="shared" ref="L140:M140" si="35">AVERAGE(L124:L139)</f>
        <v>14.25</v>
      </c>
      <c r="M140" s="148">
        <f t="shared" si="35"/>
        <v>3121.6615578678147</v>
      </c>
      <c r="N140" s="149">
        <f>M140/L140</f>
        <v>219.06396897317998</v>
      </c>
      <c r="O140" s="150">
        <f>L140-I140</f>
        <v>0</v>
      </c>
      <c r="P140" s="151">
        <f>N140-K140</f>
        <v>-33.567609974188429</v>
      </c>
      <c r="Q140" s="152">
        <f>N140/K140</f>
        <v>0.86712821051883748</v>
      </c>
      <c r="R140" s="310"/>
      <c r="S140" s="153">
        <f>S124</f>
        <v>0.70833333333333337</v>
      </c>
      <c r="T140" s="154">
        <f>INDEX(T124:T139,COUNTA(T124:T139))</f>
        <v>0.82916666666666672</v>
      </c>
      <c r="U140" s="155"/>
      <c r="V140" s="181"/>
      <c r="W140" s="182"/>
      <c r="X140" s="149"/>
      <c r="Y140" s="296"/>
      <c r="Z140" s="297"/>
      <c r="AA140" s="183">
        <f>M140-J140</f>
        <v>-478.33844213218526</v>
      </c>
      <c r="AB140" s="152">
        <f>M140/J140</f>
        <v>0.86712821051883737</v>
      </c>
      <c r="AC140" s="315"/>
    </row>
    <row r="141" spans="1:29" ht="15.75" customHeight="1">
      <c r="A141" s="302" t="s">
        <v>147</v>
      </c>
      <c r="B141" s="120" t="s">
        <v>118</v>
      </c>
      <c r="C141" s="306" t="s">
        <v>150</v>
      </c>
      <c r="D141" s="307"/>
      <c r="E141" s="162">
        <v>17.89</v>
      </c>
      <c r="F141" s="103">
        <v>4895</v>
      </c>
      <c r="G141" s="163">
        <f t="shared" ref="G141:G143" si="36">E141*F141</f>
        <v>87571.55</v>
      </c>
      <c r="H141" s="164"/>
      <c r="I141" s="165">
        <v>4</v>
      </c>
      <c r="J141" s="166">
        <v>3300</v>
      </c>
      <c r="K141" s="167">
        <f>J141/I141</f>
        <v>825</v>
      </c>
      <c r="L141" s="168">
        <v>4</v>
      </c>
      <c r="M141" s="166">
        <f>F141/V141*60</f>
        <v>2940.9212283044044</v>
      </c>
      <c r="N141" s="167">
        <f>M141/L141</f>
        <v>735.2303070761011</v>
      </c>
      <c r="O141" s="169">
        <f>L141-I141</f>
        <v>0</v>
      </c>
      <c r="P141" s="170">
        <f>N141-K141</f>
        <v>-89.769692923898901</v>
      </c>
      <c r="Q141" s="171">
        <f>N141/K141</f>
        <v>0.8911882510013347</v>
      </c>
      <c r="R141" s="308">
        <f>Q157</f>
        <v>0.88918495112487628</v>
      </c>
      <c r="S141" s="172">
        <v>0.7084259259259259</v>
      </c>
      <c r="T141" s="173">
        <v>0.77777777777777779</v>
      </c>
      <c r="U141" s="174"/>
      <c r="V141" s="175">
        <v>99.866666666666717</v>
      </c>
      <c r="W141" s="176"/>
      <c r="X141" s="177"/>
      <c r="Y141" s="311"/>
      <c r="Z141" s="312"/>
      <c r="AA141" s="121">
        <f>M141-J141</f>
        <v>-359.07877169559561</v>
      </c>
      <c r="AB141" s="171">
        <f>M141/J141</f>
        <v>0.8911882510013347</v>
      </c>
      <c r="AC141" s="313">
        <f>AB157</f>
        <v>0.88918495112487639</v>
      </c>
    </row>
    <row r="142" spans="1:29" ht="15.75" customHeight="1">
      <c r="A142" s="303"/>
      <c r="B142" s="106" t="s">
        <v>118</v>
      </c>
      <c r="C142" s="298" t="s">
        <v>153</v>
      </c>
      <c r="D142" s="299"/>
      <c r="E142" s="107">
        <v>22.28</v>
      </c>
      <c r="F142" s="108">
        <v>1782</v>
      </c>
      <c r="G142" s="109">
        <f t="shared" si="36"/>
        <v>39702.959999999999</v>
      </c>
      <c r="H142" s="26"/>
      <c r="I142" s="110">
        <v>5</v>
      </c>
      <c r="J142" s="111">
        <v>3300</v>
      </c>
      <c r="K142" s="112">
        <f t="shared" ref="K142:K143" si="37">J142/I142</f>
        <v>660</v>
      </c>
      <c r="L142" s="113">
        <v>5</v>
      </c>
      <c r="M142" s="111">
        <f>F142/V142*60</f>
        <v>2941.4030261348071</v>
      </c>
      <c r="N142" s="112">
        <f>M142/L142</f>
        <v>588.28060522696137</v>
      </c>
      <c r="O142" s="114">
        <f>L142-I142</f>
        <v>0</v>
      </c>
      <c r="P142" s="115">
        <f>N142-K142</f>
        <v>-71.71939477303863</v>
      </c>
      <c r="Q142" s="116">
        <f>N142/K142</f>
        <v>0.89133425034388092</v>
      </c>
      <c r="R142" s="309"/>
      <c r="S142" s="47">
        <v>0.78125</v>
      </c>
      <c r="T142" s="48">
        <v>0.8064930555555555</v>
      </c>
      <c r="U142" s="117">
        <v>4.9999999999999822</v>
      </c>
      <c r="V142" s="118">
        <v>36.349999999999923</v>
      </c>
      <c r="W142" s="119"/>
      <c r="X142" s="123"/>
      <c r="Y142" s="300"/>
      <c r="Z142" s="301"/>
      <c r="AA142" s="124">
        <f>M142-J142</f>
        <v>-358.59697386519292</v>
      </c>
      <c r="AB142" s="116">
        <f>M142/J142</f>
        <v>0.89133425034388092</v>
      </c>
      <c r="AC142" s="314"/>
    </row>
    <row r="143" spans="1:29" ht="15.75" customHeight="1">
      <c r="A143" s="303"/>
      <c r="B143" s="106" t="s">
        <v>118</v>
      </c>
      <c r="C143" s="298" t="s">
        <v>149</v>
      </c>
      <c r="D143" s="299"/>
      <c r="E143" s="107">
        <v>24.54</v>
      </c>
      <c r="F143" s="108">
        <v>3321</v>
      </c>
      <c r="G143" s="109">
        <f t="shared" si="36"/>
        <v>81497.34</v>
      </c>
      <c r="H143" s="26"/>
      <c r="I143" s="110">
        <v>4</v>
      </c>
      <c r="J143" s="111">
        <v>3000</v>
      </c>
      <c r="K143" s="112">
        <f t="shared" si="37"/>
        <v>750</v>
      </c>
      <c r="L143" s="113">
        <v>4</v>
      </c>
      <c r="M143" s="111">
        <f>F143/V143*60</f>
        <v>2653.8512763596023</v>
      </c>
      <c r="N143" s="112">
        <f>M143/L143</f>
        <v>663.46281908990056</v>
      </c>
      <c r="O143" s="114">
        <f>L143-I143</f>
        <v>0</v>
      </c>
      <c r="P143" s="115">
        <f>N143-K143</f>
        <v>-86.537180910099437</v>
      </c>
      <c r="Q143" s="116">
        <f>N143/K143</f>
        <v>0.88461709211986739</v>
      </c>
      <c r="R143" s="309"/>
      <c r="S143" s="47">
        <v>0.80972222222222223</v>
      </c>
      <c r="T143" s="48">
        <v>0.86186342592592591</v>
      </c>
      <c r="U143" s="117">
        <v>4.6500000000000874</v>
      </c>
      <c r="V143" s="118">
        <v>75.083333333333286</v>
      </c>
      <c r="W143" s="119"/>
      <c r="X143" s="123"/>
      <c r="Y143" s="300"/>
      <c r="Z143" s="301"/>
      <c r="AA143" s="124">
        <f>M143-J143</f>
        <v>-346.14872364039775</v>
      </c>
      <c r="AB143" s="116">
        <f>M143/J143</f>
        <v>0.88461709211986739</v>
      </c>
      <c r="AC143" s="314"/>
    </row>
    <row r="144" spans="1:29" ht="15.75" customHeight="1">
      <c r="A144" s="303"/>
      <c r="B144" s="106"/>
      <c r="C144" s="298"/>
      <c r="D144" s="299"/>
      <c r="E144" s="107"/>
      <c r="F144" s="108"/>
      <c r="G144" s="109"/>
      <c r="H144" s="26"/>
      <c r="I144" s="110"/>
      <c r="J144" s="111"/>
      <c r="K144" s="112"/>
      <c r="L144" s="113"/>
      <c r="M144" s="111"/>
      <c r="N144" s="112"/>
      <c r="O144" s="114"/>
      <c r="P144" s="115"/>
      <c r="Q144" s="116"/>
      <c r="R144" s="309"/>
      <c r="S144" s="47"/>
      <c r="T144" s="48"/>
      <c r="U144" s="117"/>
      <c r="V144" s="118"/>
      <c r="W144" s="119"/>
      <c r="X144" s="123"/>
      <c r="Y144" s="300"/>
      <c r="Z144" s="301"/>
      <c r="AA144" s="124"/>
      <c r="AB144" s="116"/>
      <c r="AC144" s="314"/>
    </row>
    <row r="145" spans="1:29" ht="15.75" customHeight="1">
      <c r="A145" s="304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04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04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04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04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04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04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19"/>
      <c r="X151" s="123"/>
      <c r="Y151" s="300"/>
      <c r="Z151" s="301"/>
      <c r="AA151" s="124"/>
      <c r="AB151" s="116"/>
      <c r="AC151" s="314"/>
    </row>
    <row r="152" spans="1:29" ht="15.75" customHeight="1">
      <c r="A152" s="304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19"/>
      <c r="X152" s="123"/>
      <c r="Y152" s="300"/>
      <c r="Z152" s="301"/>
      <c r="AA152" s="124"/>
      <c r="AB152" s="116"/>
      <c r="AC152" s="314"/>
    </row>
    <row r="153" spans="1:29" ht="15.75" customHeight="1">
      <c r="A153" s="304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19"/>
      <c r="X153" s="123"/>
      <c r="Y153" s="300"/>
      <c r="Z153" s="301"/>
      <c r="AA153" s="124"/>
      <c r="AB153" s="116"/>
      <c r="AC153" s="314"/>
    </row>
    <row r="154" spans="1:29" ht="15.75" customHeight="1">
      <c r="A154" s="304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19"/>
      <c r="X154" s="123"/>
      <c r="Y154" s="300"/>
      <c r="Z154" s="301"/>
      <c r="AA154" s="124"/>
      <c r="AB154" s="116"/>
      <c r="AC154" s="314"/>
    </row>
    <row r="155" spans="1:29" ht="15.75" customHeight="1">
      <c r="A155" s="304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19"/>
      <c r="X155" s="123"/>
      <c r="Y155" s="300"/>
      <c r="Z155" s="301"/>
      <c r="AA155" s="124"/>
      <c r="AB155" s="116"/>
      <c r="AC155" s="314"/>
    </row>
    <row r="156" spans="1:29" ht="15.75" customHeight="1">
      <c r="A156" s="304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05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38">AVERAGE(I141:I156)</f>
        <v>4.333333333333333</v>
      </c>
      <c r="J157" s="148">
        <f t="shared" si="38"/>
        <v>3200</v>
      </c>
      <c r="K157" s="149">
        <f t="shared" ref="K157" si="39">J157/I157</f>
        <v>738.46153846153857</v>
      </c>
      <c r="L157" s="147">
        <f t="shared" ref="L157:M157" si="40">AVERAGE(L141:L156)</f>
        <v>4.333333333333333</v>
      </c>
      <c r="M157" s="148">
        <f t="shared" si="40"/>
        <v>2845.3918435996043</v>
      </c>
      <c r="N157" s="149">
        <f>M157/L157</f>
        <v>656.62888698452412</v>
      </c>
      <c r="O157" s="150">
        <f>L157-I157</f>
        <v>0</v>
      </c>
      <c r="P157" s="151">
        <f>N157-K157</f>
        <v>-81.832651477014451</v>
      </c>
      <c r="Q157" s="152">
        <f>N157/K157</f>
        <v>0.88918495112487628</v>
      </c>
      <c r="R157" s="310"/>
      <c r="S157" s="153">
        <f>S141</f>
        <v>0.7084259259259259</v>
      </c>
      <c r="T157" s="154">
        <f>INDEX(T141:T156,COUNTA(T141:T156))</f>
        <v>0.86186342592592591</v>
      </c>
      <c r="U157" s="155"/>
      <c r="V157" s="181"/>
      <c r="W157" s="105"/>
      <c r="X157" s="75"/>
      <c r="Y157" s="296"/>
      <c r="Z157" s="297"/>
      <c r="AA157" s="183">
        <f>M157-J157</f>
        <v>-354.60815640039573</v>
      </c>
      <c r="AB157" s="152">
        <f>M157/J157</f>
        <v>0.88918495112487639</v>
      </c>
      <c r="AC157" s="315"/>
    </row>
    <row r="158" spans="1:29" ht="15.75" customHeight="1">
      <c r="A158" s="316" t="s">
        <v>151</v>
      </c>
      <c r="B158" s="120" t="s">
        <v>118</v>
      </c>
      <c r="C158" s="306" t="s">
        <v>152</v>
      </c>
      <c r="D158" s="307"/>
      <c r="E158" s="162">
        <v>16.7</v>
      </c>
      <c r="F158" s="103">
        <v>2166</v>
      </c>
      <c r="G158" s="163">
        <f t="shared" ref="G158:G160" si="41">E158*F158</f>
        <v>36172.199999999997</v>
      </c>
      <c r="H158" s="164"/>
      <c r="I158" s="165">
        <v>3</v>
      </c>
      <c r="J158" s="166">
        <v>3300</v>
      </c>
      <c r="K158" s="167">
        <f>J158/I158</f>
        <v>1100</v>
      </c>
      <c r="L158" s="168">
        <v>3</v>
      </c>
      <c r="M158" s="166">
        <f>F158/V158*60</f>
        <v>2944.7129909365613</v>
      </c>
      <c r="N158" s="167">
        <f>M158/L158</f>
        <v>981.57099697885371</v>
      </c>
      <c r="O158" s="169">
        <f>L158-I158</f>
        <v>0</v>
      </c>
      <c r="P158" s="170">
        <f>N158-K158</f>
        <v>-118.42900302114629</v>
      </c>
      <c r="Q158" s="171">
        <f>N158/K158</f>
        <v>0.89233726998077612</v>
      </c>
      <c r="R158" s="308">
        <f>Q174</f>
        <v>0.89231784776691581</v>
      </c>
      <c r="S158" s="172">
        <v>0.70833333333333337</v>
      </c>
      <c r="T158" s="173">
        <v>0.73898148148148146</v>
      </c>
      <c r="U158" s="174"/>
      <c r="V158" s="175">
        <v>44.133333333333255</v>
      </c>
      <c r="W158" s="176"/>
      <c r="X158" s="177"/>
      <c r="Y158" s="311"/>
      <c r="Z158" s="312"/>
      <c r="AA158" s="121">
        <f>M158-J158</f>
        <v>-355.28700906343875</v>
      </c>
      <c r="AB158" s="171">
        <f>M158/J158</f>
        <v>0.89233726998077612</v>
      </c>
      <c r="AC158" s="313">
        <f>AB174</f>
        <v>0.89231784776691592</v>
      </c>
    </row>
    <row r="159" spans="1:29" ht="15.75" customHeight="1">
      <c r="A159" s="317"/>
      <c r="B159" s="106" t="s">
        <v>118</v>
      </c>
      <c r="C159" s="298" t="s">
        <v>154</v>
      </c>
      <c r="D159" s="299"/>
      <c r="E159" s="107">
        <v>18.18</v>
      </c>
      <c r="F159" s="108">
        <v>1035</v>
      </c>
      <c r="G159" s="109">
        <f t="shared" si="41"/>
        <v>18816.3</v>
      </c>
      <c r="H159" s="26"/>
      <c r="I159" s="110">
        <v>4</v>
      </c>
      <c r="J159" s="111">
        <v>3300</v>
      </c>
      <c r="K159" s="112">
        <f t="shared" ref="K159:K197" si="42">J159/I159</f>
        <v>825</v>
      </c>
      <c r="L159" s="113">
        <v>4</v>
      </c>
      <c r="M159" s="111">
        <f>F159/V159*60</f>
        <v>2947.784810126599</v>
      </c>
      <c r="N159" s="112">
        <f>M159/L159</f>
        <v>736.94620253164976</v>
      </c>
      <c r="O159" s="114">
        <f>L159-I159</f>
        <v>0</v>
      </c>
      <c r="P159" s="115">
        <f>N159-K159</f>
        <v>-88.05379746835024</v>
      </c>
      <c r="Q159" s="116">
        <f>N159/K159</f>
        <v>0.89326812428078761</v>
      </c>
      <c r="R159" s="309"/>
      <c r="S159" s="47">
        <v>0.74236111111111114</v>
      </c>
      <c r="T159" s="48">
        <v>0.75699074074074069</v>
      </c>
      <c r="U159" s="117">
        <v>4.8666666666667346</v>
      </c>
      <c r="V159" s="118">
        <v>21.066666666666549</v>
      </c>
      <c r="W159" s="119"/>
      <c r="X159" s="123"/>
      <c r="Y159" s="300"/>
      <c r="Z159" s="301"/>
      <c r="AA159" s="124">
        <f>M159-J159</f>
        <v>-352.21518987340096</v>
      </c>
      <c r="AB159" s="116">
        <f>M159/J159</f>
        <v>0.89326812428078761</v>
      </c>
      <c r="AC159" s="314"/>
    </row>
    <row r="160" spans="1:29" ht="15.75" customHeight="1">
      <c r="A160" s="317"/>
      <c r="B160" s="106" t="s">
        <v>118</v>
      </c>
      <c r="C160" s="298" t="s">
        <v>155</v>
      </c>
      <c r="D160" s="299"/>
      <c r="E160" s="107">
        <v>16.66</v>
      </c>
      <c r="F160" s="108">
        <v>7410</v>
      </c>
      <c r="G160" s="109">
        <f t="shared" si="41"/>
        <v>123450.6</v>
      </c>
      <c r="H160" s="26"/>
      <c r="I160" s="110">
        <v>4</v>
      </c>
      <c r="J160" s="111">
        <v>3300</v>
      </c>
      <c r="K160" s="112">
        <f t="shared" si="42"/>
        <v>825</v>
      </c>
      <c r="L160" s="113">
        <v>4</v>
      </c>
      <c r="M160" s="111">
        <f>F160/V160*60</f>
        <v>2941.4488918293064</v>
      </c>
      <c r="N160" s="112">
        <f>M160/L160</f>
        <v>735.36222295732659</v>
      </c>
      <c r="O160" s="114">
        <f>L160-I160</f>
        <v>0</v>
      </c>
      <c r="P160" s="115">
        <f>N160-K160</f>
        <v>-89.637777042673406</v>
      </c>
      <c r="Q160" s="116">
        <f>N160/K160</f>
        <v>0.8913481490391838</v>
      </c>
      <c r="R160" s="309"/>
      <c r="S160" s="47">
        <v>0.76041666666666663</v>
      </c>
      <c r="T160" s="48">
        <v>0.8653819444444445</v>
      </c>
      <c r="U160" s="117">
        <v>4.9333333333333584</v>
      </c>
      <c r="V160" s="118">
        <v>151.15000000000012</v>
      </c>
      <c r="W160" s="119"/>
      <c r="X160" s="123"/>
      <c r="Y160" s="300"/>
      <c r="Z160" s="301"/>
      <c r="AA160" s="124">
        <f>M160-J160</f>
        <v>-358.55110817069362</v>
      </c>
      <c r="AB160" s="116">
        <f>M160/J160</f>
        <v>0.8913481490391838</v>
      </c>
      <c r="AC160" s="314"/>
    </row>
    <row r="161" spans="1:29" ht="15.75" customHeight="1">
      <c r="A161" s="317"/>
      <c r="B161" s="106"/>
      <c r="C161" s="298"/>
      <c r="D161" s="299"/>
      <c r="E161" s="107"/>
      <c r="F161" s="108"/>
      <c r="G161" s="109"/>
      <c r="H161" s="26"/>
      <c r="I161" s="110"/>
      <c r="J161" s="111"/>
      <c r="K161" s="112"/>
      <c r="L161" s="113"/>
      <c r="M161" s="111"/>
      <c r="N161" s="112"/>
      <c r="O161" s="114"/>
      <c r="P161" s="115"/>
      <c r="Q161" s="116"/>
      <c r="R161" s="309"/>
      <c r="S161" s="47"/>
      <c r="T161" s="48"/>
      <c r="U161" s="117"/>
      <c r="V161" s="118"/>
      <c r="W161" s="119"/>
      <c r="X161" s="123"/>
      <c r="Y161" s="300"/>
      <c r="Z161" s="301"/>
      <c r="AA161" s="124"/>
      <c r="AB161" s="116"/>
      <c r="AC161" s="314"/>
    </row>
    <row r="162" spans="1:29" ht="15.75" customHeight="1">
      <c r="A162" s="317"/>
      <c r="B162" s="106"/>
      <c r="C162" s="298"/>
      <c r="D162" s="299"/>
      <c r="E162" s="107"/>
      <c r="F162" s="108"/>
      <c r="G162" s="109"/>
      <c r="H162" s="13"/>
      <c r="I162" s="110"/>
      <c r="J162" s="111"/>
      <c r="K162" s="112"/>
      <c r="L162" s="126"/>
      <c r="M162" s="111"/>
      <c r="N162" s="112"/>
      <c r="O162" s="114"/>
      <c r="P162" s="115"/>
      <c r="Q162" s="116"/>
      <c r="R162" s="309"/>
      <c r="S162" s="47"/>
      <c r="T162" s="48"/>
      <c r="U162" s="117"/>
      <c r="V162" s="118"/>
      <c r="W162" s="119"/>
      <c r="X162" s="123"/>
      <c r="Y162" s="300"/>
      <c r="Z162" s="301"/>
      <c r="AA162" s="124"/>
      <c r="AB162" s="116"/>
      <c r="AC162" s="314"/>
    </row>
    <row r="163" spans="1:29" ht="15.75" customHeight="1">
      <c r="A163" s="317"/>
      <c r="B163" s="106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123"/>
      <c r="Y163" s="300"/>
      <c r="Z163" s="301"/>
      <c r="AA163" s="124"/>
      <c r="AB163" s="116"/>
      <c r="AC163" s="314"/>
    </row>
    <row r="164" spans="1:29" ht="15.75" customHeight="1">
      <c r="A164" s="317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24"/>
      <c r="AB164" s="116"/>
      <c r="AC164" s="314"/>
    </row>
    <row r="165" spans="1:29" ht="15.75" customHeight="1">
      <c r="A165" s="317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24"/>
      <c r="AB165" s="116"/>
      <c r="AC165" s="314"/>
    </row>
    <row r="166" spans="1:29" ht="15.75" customHeight="1">
      <c r="A166" s="317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19"/>
      <c r="X166" s="123"/>
      <c r="Y166" s="300"/>
      <c r="Z166" s="301"/>
      <c r="AA166" s="124"/>
      <c r="AB166" s="116"/>
      <c r="AC166" s="314"/>
    </row>
    <row r="167" spans="1:29" ht="15.75" customHeight="1">
      <c r="A167" s="317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19"/>
      <c r="X167" s="123"/>
      <c r="Y167" s="300"/>
      <c r="Z167" s="301"/>
      <c r="AA167" s="124"/>
      <c r="AB167" s="116"/>
      <c r="AC167" s="314"/>
    </row>
    <row r="168" spans="1:29" ht="15.75" customHeight="1">
      <c r="A168" s="317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24"/>
      <c r="AB168" s="116"/>
      <c r="AC168" s="314"/>
    </row>
    <row r="169" spans="1:29" ht="15.75" customHeight="1">
      <c r="A169" s="317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24"/>
      <c r="AB169" s="116"/>
      <c r="AC169" s="314"/>
    </row>
    <row r="170" spans="1:29" ht="15.75" customHeight="1">
      <c r="A170" s="317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24"/>
      <c r="AB170" s="116"/>
      <c r="AC170" s="314"/>
    </row>
    <row r="171" spans="1:29" ht="15.75" customHeight="1">
      <c r="A171" s="317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34"/>
      <c r="X171" s="135"/>
      <c r="Y171" s="300"/>
      <c r="Z171" s="301"/>
      <c r="AA171" s="124"/>
      <c r="AB171" s="116"/>
      <c r="AC171" s="314"/>
    </row>
    <row r="172" spans="1:29" ht="15.75" customHeight="1">
      <c r="A172" s="317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24"/>
      <c r="AB172" s="116"/>
      <c r="AC172" s="314"/>
    </row>
    <row r="173" spans="1:29" ht="15.75" customHeight="1">
      <c r="A173" s="317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0"/>
      <c r="AB173" s="133"/>
      <c r="AC173" s="314"/>
    </row>
    <row r="174" spans="1:29" ht="15.75" customHeight="1" thickBot="1">
      <c r="A174" s="318"/>
      <c r="B174" s="144" t="s">
        <v>124</v>
      </c>
      <c r="C174" s="295"/>
      <c r="D174" s="295"/>
      <c r="E174" s="145"/>
      <c r="F174" s="105"/>
      <c r="G174" s="146"/>
      <c r="H174" s="75"/>
      <c r="I174" s="147">
        <f t="shared" ref="I174:J174" si="43">AVERAGE(I158:I173)</f>
        <v>3.6666666666666665</v>
      </c>
      <c r="J174" s="148">
        <f t="shared" si="43"/>
        <v>3300</v>
      </c>
      <c r="K174" s="149">
        <f t="shared" ref="K174" si="44">J174/I174</f>
        <v>900</v>
      </c>
      <c r="L174" s="147">
        <f t="shared" ref="L174:M174" si="45">AVERAGE(L158:L173)</f>
        <v>3.6666666666666665</v>
      </c>
      <c r="M174" s="148">
        <f t="shared" si="45"/>
        <v>2944.6488976308224</v>
      </c>
      <c r="N174" s="149">
        <f>M174/L174</f>
        <v>803.08606299022426</v>
      </c>
      <c r="O174" s="150">
        <f>L174-I174</f>
        <v>0</v>
      </c>
      <c r="P174" s="151">
        <f>N174-K174</f>
        <v>-96.913937009775736</v>
      </c>
      <c r="Q174" s="152">
        <f>N174/K174</f>
        <v>0.89231784776691581</v>
      </c>
      <c r="R174" s="310"/>
      <c r="S174" s="153">
        <f>S158</f>
        <v>0.70833333333333337</v>
      </c>
      <c r="T174" s="154">
        <f>INDEX(T158:T173,COUNTA(T158:T173))</f>
        <v>0.8653819444444445</v>
      </c>
      <c r="U174" s="155"/>
      <c r="V174" s="181"/>
      <c r="W174" s="105"/>
      <c r="X174" s="75"/>
      <c r="Y174" s="296"/>
      <c r="Z174" s="297"/>
      <c r="AA174" s="183">
        <f>M174-J174</f>
        <v>-355.35110236917762</v>
      </c>
      <c r="AB174" s="152">
        <f>M174/J174</f>
        <v>0.89231784776691592</v>
      </c>
      <c r="AC174" s="315"/>
    </row>
    <row r="175" spans="1:29" ht="15.75" customHeight="1">
      <c r="A175" s="302" t="s">
        <v>156</v>
      </c>
      <c r="B175" s="120" t="s">
        <v>118</v>
      </c>
      <c r="C175" s="306" t="s">
        <v>157</v>
      </c>
      <c r="D175" s="307"/>
      <c r="E175" s="162">
        <v>14.03</v>
      </c>
      <c r="F175" s="103">
        <v>1993</v>
      </c>
      <c r="G175" s="163">
        <f t="shared" ref="G175:G178" si="46">E175*F175</f>
        <v>27961.789999999997</v>
      </c>
      <c r="H175" s="164">
        <v>2</v>
      </c>
      <c r="I175" s="165">
        <v>3</v>
      </c>
      <c r="J175" s="166">
        <v>3000</v>
      </c>
      <c r="K175" s="167">
        <f>J175/I175</f>
        <v>1000</v>
      </c>
      <c r="L175" s="168">
        <v>3</v>
      </c>
      <c r="M175" s="166">
        <f>F175/V175*60</f>
        <v>2680.1643630930116</v>
      </c>
      <c r="N175" s="167">
        <f>M175/L175</f>
        <v>893.38812103100383</v>
      </c>
      <c r="O175" s="169">
        <f>L175-I175</f>
        <v>0</v>
      </c>
      <c r="P175" s="170">
        <f>N175-K175</f>
        <v>-106.61187896899617</v>
      </c>
      <c r="Q175" s="171">
        <f>N175/K175</f>
        <v>0.89338812103100385</v>
      </c>
      <c r="R175" s="308">
        <f>Q191</f>
        <v>0.88485327272504621</v>
      </c>
      <c r="S175" s="172">
        <v>0.70859953703703704</v>
      </c>
      <c r="T175" s="173">
        <v>0.73958333333333337</v>
      </c>
      <c r="U175" s="174"/>
      <c r="V175" s="175">
        <v>44.616666666666717</v>
      </c>
      <c r="W175" s="176"/>
      <c r="X175" s="177"/>
      <c r="Y175" s="311"/>
      <c r="Z175" s="312"/>
      <c r="AA175" s="121">
        <f>M175-J175</f>
        <v>-319.83563690698838</v>
      </c>
      <c r="AB175" s="171">
        <f>M175/J175</f>
        <v>0.89338812103100385</v>
      </c>
      <c r="AC175" s="313">
        <f>AB191</f>
        <v>0.88485327272504632</v>
      </c>
    </row>
    <row r="176" spans="1:29" ht="15.75" customHeight="1">
      <c r="A176" s="303"/>
      <c r="B176" s="106" t="s">
        <v>118</v>
      </c>
      <c r="C176" s="298" t="s">
        <v>158</v>
      </c>
      <c r="D176" s="299"/>
      <c r="E176" s="107">
        <v>18.18</v>
      </c>
      <c r="F176" s="108">
        <v>1911</v>
      </c>
      <c r="G176" s="109">
        <f t="shared" si="46"/>
        <v>34741.979999999996</v>
      </c>
      <c r="H176" s="26"/>
      <c r="I176" s="110">
        <v>4</v>
      </c>
      <c r="J176" s="111">
        <v>3000</v>
      </c>
      <c r="K176" s="112">
        <f t="shared" si="42"/>
        <v>750</v>
      </c>
      <c r="L176" s="113">
        <v>4</v>
      </c>
      <c r="M176" s="111">
        <f>F176/V176*60</f>
        <v>2675.8459743290559</v>
      </c>
      <c r="N176" s="112">
        <f>M176/L176</f>
        <v>668.96149358226398</v>
      </c>
      <c r="O176" s="114">
        <f>L176-I176</f>
        <v>0</v>
      </c>
      <c r="P176" s="115">
        <f>N176-K176</f>
        <v>-81.038506417736016</v>
      </c>
      <c r="Q176" s="116">
        <f>N176/K176</f>
        <v>0.89194865810968527</v>
      </c>
      <c r="R176" s="309"/>
      <c r="S176" s="47">
        <v>0.75010416666666668</v>
      </c>
      <c r="T176" s="48">
        <v>0.77986111111111112</v>
      </c>
      <c r="U176" s="117">
        <v>15.14999999999997</v>
      </c>
      <c r="V176" s="118">
        <v>42.84999999999998</v>
      </c>
      <c r="W176" s="119"/>
      <c r="X176" s="123"/>
      <c r="Y176" s="300"/>
      <c r="Z176" s="301"/>
      <c r="AA176" s="124">
        <f>M176-J176</f>
        <v>-324.15402567094407</v>
      </c>
      <c r="AB176" s="116">
        <f>M176/J176</f>
        <v>0.89194865810968527</v>
      </c>
      <c r="AC176" s="314"/>
    </row>
    <row r="177" spans="1:29" ht="15.75" customHeight="1">
      <c r="A177" s="303"/>
      <c r="B177" s="106" t="s">
        <v>118</v>
      </c>
      <c r="C177" s="298" t="s">
        <v>159</v>
      </c>
      <c r="D177" s="299"/>
      <c r="E177" s="107">
        <v>14.28</v>
      </c>
      <c r="F177" s="108">
        <v>5123</v>
      </c>
      <c r="G177" s="109">
        <f t="shared" si="46"/>
        <v>73156.44</v>
      </c>
      <c r="H177" s="26">
        <v>2</v>
      </c>
      <c r="I177" s="110">
        <v>3</v>
      </c>
      <c r="J177" s="111">
        <v>3600</v>
      </c>
      <c r="K177" s="112">
        <f t="shared" si="42"/>
        <v>1200</v>
      </c>
      <c r="L177" s="113">
        <v>3</v>
      </c>
      <c r="M177" s="111">
        <f>F177/V177*60</f>
        <v>3112.7088607594956</v>
      </c>
      <c r="N177" s="112">
        <f>M177/L177</f>
        <v>1037.5696202531651</v>
      </c>
      <c r="O177" s="114">
        <f>L177-I177</f>
        <v>0</v>
      </c>
      <c r="P177" s="115">
        <f>N177-K177</f>
        <v>-162.43037974683489</v>
      </c>
      <c r="Q177" s="116">
        <f>N177/K177</f>
        <v>0.86464135021097088</v>
      </c>
      <c r="R177" s="309"/>
      <c r="S177" s="47">
        <v>0.79045138888888888</v>
      </c>
      <c r="T177" s="48">
        <v>0.85902777777777772</v>
      </c>
      <c r="U177" s="117">
        <v>15.249999999999986</v>
      </c>
      <c r="V177" s="118">
        <v>98.749999999999929</v>
      </c>
      <c r="W177" s="119">
        <v>0.85902777777777772</v>
      </c>
      <c r="X177" s="123">
        <v>0.91262731481481485</v>
      </c>
      <c r="Y177" s="300"/>
      <c r="Z177" s="301"/>
      <c r="AA177" s="124">
        <f>M177-J177</f>
        <v>-487.29113924050444</v>
      </c>
      <c r="AB177" s="116">
        <f>M177/J177</f>
        <v>0.86464135021097099</v>
      </c>
      <c r="AC177" s="314"/>
    </row>
    <row r="178" spans="1:29" ht="15.75" customHeight="1">
      <c r="A178" s="303"/>
      <c r="B178" s="106" t="s">
        <v>118</v>
      </c>
      <c r="C178" s="298" t="s">
        <v>157</v>
      </c>
      <c r="D178" s="299"/>
      <c r="E178" s="107">
        <v>14.03</v>
      </c>
      <c r="F178" s="108">
        <v>5308</v>
      </c>
      <c r="G178" s="109">
        <f t="shared" si="46"/>
        <v>74471.239999999991</v>
      </c>
      <c r="H178" s="26"/>
      <c r="I178" s="110">
        <v>3</v>
      </c>
      <c r="J178" s="111">
        <v>3000</v>
      </c>
      <c r="K178" s="112">
        <f t="shared" si="42"/>
        <v>1000</v>
      </c>
      <c r="L178" s="113">
        <v>3</v>
      </c>
      <c r="M178" s="111">
        <f>F178/V178*60</f>
        <v>2680.4320381540192</v>
      </c>
      <c r="N178" s="112">
        <f>M178/L178</f>
        <v>893.47734605133974</v>
      </c>
      <c r="O178" s="114">
        <f>L178-I178</f>
        <v>0</v>
      </c>
      <c r="P178" s="115">
        <f>N178-K178</f>
        <v>-106.52265394866026</v>
      </c>
      <c r="Q178" s="116">
        <f>N178/K178</f>
        <v>0.89347734605133977</v>
      </c>
      <c r="R178" s="309"/>
      <c r="S178" s="47">
        <v>0.91262731481481485</v>
      </c>
      <c r="T178" s="48">
        <v>0.99513888888888891</v>
      </c>
      <c r="U178" s="117">
        <v>77.183333333333465</v>
      </c>
      <c r="V178" s="118">
        <v>118.81666666666663</v>
      </c>
      <c r="W178" s="119"/>
      <c r="X178" s="123"/>
      <c r="Y178" s="300"/>
      <c r="Z178" s="301"/>
      <c r="AA178" s="124">
        <f>M178-J178</f>
        <v>-319.56796184598079</v>
      </c>
      <c r="AB178" s="116">
        <f>M178/J178</f>
        <v>0.89347734605133977</v>
      </c>
      <c r="AC178" s="314"/>
    </row>
    <row r="179" spans="1:29" ht="15.75" customHeight="1">
      <c r="A179" s="304"/>
      <c r="B179" s="106"/>
      <c r="C179" s="298"/>
      <c r="D179" s="299"/>
      <c r="E179" s="107"/>
      <c r="F179" s="108"/>
      <c r="G179" s="109"/>
      <c r="H179" s="13"/>
      <c r="I179" s="110"/>
      <c r="J179" s="111"/>
      <c r="K179" s="112"/>
      <c r="L179" s="126"/>
      <c r="M179" s="111"/>
      <c r="N179" s="112"/>
      <c r="O179" s="114"/>
      <c r="P179" s="115"/>
      <c r="Q179" s="116"/>
      <c r="R179" s="309"/>
      <c r="S179" s="47"/>
      <c r="T179" s="48"/>
      <c r="U179" s="117"/>
      <c r="V179" s="118"/>
      <c r="W179" s="119"/>
      <c r="X179" s="123"/>
      <c r="Y179" s="300"/>
      <c r="Z179" s="301"/>
      <c r="AA179" s="124"/>
      <c r="AB179" s="116"/>
      <c r="AC179" s="314"/>
    </row>
    <row r="180" spans="1:29" ht="15.75" customHeight="1">
      <c r="A180" s="304"/>
      <c r="B180" s="106"/>
      <c r="C180" s="298"/>
      <c r="D180" s="299"/>
      <c r="E180" s="107"/>
      <c r="F180" s="108"/>
      <c r="G180" s="129"/>
      <c r="H180" s="130"/>
      <c r="I180" s="110"/>
      <c r="J180" s="111"/>
      <c r="K180" s="112"/>
      <c r="L180" s="113"/>
      <c r="M180" s="111"/>
      <c r="N180" s="112"/>
      <c r="O180" s="114"/>
      <c r="P180" s="115"/>
      <c r="Q180" s="116"/>
      <c r="R180" s="309"/>
      <c r="S180" s="47"/>
      <c r="T180" s="48"/>
      <c r="U180" s="117"/>
      <c r="V180" s="118"/>
      <c r="W180" s="119"/>
      <c r="X180" s="123"/>
      <c r="Y180" s="300"/>
      <c r="Z180" s="301"/>
      <c r="AA180" s="124"/>
      <c r="AB180" s="116"/>
      <c r="AC180" s="314"/>
    </row>
    <row r="181" spans="1:29" ht="15.75" customHeight="1">
      <c r="A181" s="304"/>
      <c r="B181" s="106"/>
      <c r="C181" s="298"/>
      <c r="D181" s="299"/>
      <c r="E181" s="107"/>
      <c r="F181" s="108"/>
      <c r="G181" s="129"/>
      <c r="H181" s="68"/>
      <c r="I181" s="110"/>
      <c r="J181" s="111"/>
      <c r="K181" s="112"/>
      <c r="L181" s="126"/>
      <c r="M181" s="111"/>
      <c r="N181" s="112"/>
      <c r="O181" s="131"/>
      <c r="P181" s="132"/>
      <c r="Q181" s="133"/>
      <c r="R181" s="309"/>
      <c r="S181" s="47"/>
      <c r="T181" s="48"/>
      <c r="U181" s="117"/>
      <c r="V181" s="118"/>
      <c r="W181" s="119"/>
      <c r="X181" s="123"/>
      <c r="Y181" s="300"/>
      <c r="Z181" s="301"/>
      <c r="AA181" s="124"/>
      <c r="AB181" s="116"/>
      <c r="AC181" s="314"/>
    </row>
    <row r="182" spans="1:29" ht="15.75" customHeight="1">
      <c r="A182" s="304"/>
      <c r="B182" s="106"/>
      <c r="C182" s="298"/>
      <c r="D182" s="299"/>
      <c r="E182" s="107"/>
      <c r="F182" s="108"/>
      <c r="G182" s="129"/>
      <c r="H182" s="68"/>
      <c r="I182" s="110"/>
      <c r="J182" s="111"/>
      <c r="K182" s="112"/>
      <c r="L182" s="126"/>
      <c r="M182" s="111"/>
      <c r="N182" s="112"/>
      <c r="O182" s="131"/>
      <c r="P182" s="132"/>
      <c r="Q182" s="133"/>
      <c r="R182" s="309"/>
      <c r="S182" s="47"/>
      <c r="T182" s="48"/>
      <c r="U182" s="117"/>
      <c r="V182" s="118"/>
      <c r="W182" s="119"/>
      <c r="X182" s="123"/>
      <c r="Y182" s="300"/>
      <c r="Z182" s="301"/>
      <c r="AA182" s="124"/>
      <c r="AB182" s="116"/>
      <c r="AC182" s="314"/>
    </row>
    <row r="183" spans="1:29" ht="15.75" customHeight="1">
      <c r="A183" s="304"/>
      <c r="B183" s="106"/>
      <c r="C183" s="298"/>
      <c r="D183" s="299"/>
      <c r="E183" s="107"/>
      <c r="F183" s="108"/>
      <c r="G183" s="129"/>
      <c r="H183" s="68"/>
      <c r="I183" s="110"/>
      <c r="J183" s="111"/>
      <c r="K183" s="112"/>
      <c r="L183" s="126"/>
      <c r="M183" s="111"/>
      <c r="N183" s="112"/>
      <c r="O183" s="131"/>
      <c r="P183" s="132"/>
      <c r="Q183" s="133"/>
      <c r="R183" s="309"/>
      <c r="S183" s="47"/>
      <c r="T183" s="48"/>
      <c r="U183" s="117"/>
      <c r="V183" s="118"/>
      <c r="W183" s="119"/>
      <c r="X183" s="123"/>
      <c r="Y183" s="300"/>
      <c r="Z183" s="301"/>
      <c r="AA183" s="124"/>
      <c r="AB183" s="116"/>
      <c r="AC183" s="314"/>
    </row>
    <row r="184" spans="1:29" ht="15.75" customHeight="1">
      <c r="A184" s="304"/>
      <c r="B184" s="106"/>
      <c r="C184" s="298"/>
      <c r="D184" s="299"/>
      <c r="E184" s="107"/>
      <c r="F184" s="108"/>
      <c r="G184" s="129"/>
      <c r="H184" s="68"/>
      <c r="I184" s="110"/>
      <c r="J184" s="111"/>
      <c r="K184" s="112"/>
      <c r="L184" s="126"/>
      <c r="M184" s="111"/>
      <c r="N184" s="112"/>
      <c r="O184" s="131"/>
      <c r="P184" s="132"/>
      <c r="Q184" s="133"/>
      <c r="R184" s="309"/>
      <c r="S184" s="47"/>
      <c r="T184" s="48"/>
      <c r="U184" s="117"/>
      <c r="V184" s="118"/>
      <c r="W184" s="119"/>
      <c r="X184" s="123"/>
      <c r="Y184" s="300"/>
      <c r="Z184" s="301"/>
      <c r="AA184" s="124"/>
      <c r="AB184" s="116"/>
      <c r="AC184" s="314"/>
    </row>
    <row r="185" spans="1:29" ht="15.75" customHeight="1">
      <c r="A185" s="304"/>
      <c r="B185" s="106"/>
      <c r="C185" s="298"/>
      <c r="D185" s="299"/>
      <c r="E185" s="107"/>
      <c r="F185" s="108"/>
      <c r="G185" s="129"/>
      <c r="H185" s="68"/>
      <c r="I185" s="110"/>
      <c r="J185" s="111"/>
      <c r="K185" s="112"/>
      <c r="L185" s="126"/>
      <c r="M185" s="111"/>
      <c r="N185" s="112"/>
      <c r="O185" s="131"/>
      <c r="P185" s="132"/>
      <c r="Q185" s="133"/>
      <c r="R185" s="309"/>
      <c r="S185" s="47"/>
      <c r="T185" s="48"/>
      <c r="U185" s="117"/>
      <c r="V185" s="118"/>
      <c r="W185" s="134"/>
      <c r="X185" s="135"/>
      <c r="Y185" s="300"/>
      <c r="Z185" s="301"/>
      <c r="AA185" s="124"/>
      <c r="AB185" s="116"/>
      <c r="AC185" s="314"/>
    </row>
    <row r="186" spans="1:29" ht="15.75" customHeight="1">
      <c r="A186" s="304"/>
      <c r="B186" s="106"/>
      <c r="C186" s="298"/>
      <c r="D186" s="299"/>
      <c r="E186" s="107"/>
      <c r="F186" s="108"/>
      <c r="G186" s="129"/>
      <c r="H186" s="68"/>
      <c r="I186" s="110"/>
      <c r="J186" s="111"/>
      <c r="K186" s="112"/>
      <c r="L186" s="126"/>
      <c r="M186" s="111"/>
      <c r="N186" s="112"/>
      <c r="O186" s="131"/>
      <c r="P186" s="132"/>
      <c r="Q186" s="133"/>
      <c r="R186" s="309"/>
      <c r="S186" s="47"/>
      <c r="T186" s="48"/>
      <c r="U186" s="117"/>
      <c r="V186" s="118"/>
      <c r="W186" s="134"/>
      <c r="X186" s="135"/>
      <c r="Y186" s="300"/>
      <c r="Z186" s="301"/>
      <c r="AA186" s="124"/>
      <c r="AB186" s="116"/>
      <c r="AC186" s="314"/>
    </row>
    <row r="187" spans="1:29" ht="15.75" customHeight="1">
      <c r="A187" s="304"/>
      <c r="B187" s="106"/>
      <c r="C187" s="298"/>
      <c r="D187" s="299"/>
      <c r="E187" s="107"/>
      <c r="F187" s="108"/>
      <c r="G187" s="129"/>
      <c r="H187" s="68"/>
      <c r="I187" s="110"/>
      <c r="J187" s="111"/>
      <c r="K187" s="112"/>
      <c r="L187" s="126"/>
      <c r="M187" s="111"/>
      <c r="N187" s="112"/>
      <c r="O187" s="131"/>
      <c r="P187" s="132"/>
      <c r="Q187" s="133"/>
      <c r="R187" s="309"/>
      <c r="S187" s="47"/>
      <c r="T187" s="48"/>
      <c r="U187" s="117"/>
      <c r="V187" s="118"/>
      <c r="W187" s="134"/>
      <c r="X187" s="135"/>
      <c r="Y187" s="300"/>
      <c r="Z187" s="301"/>
      <c r="AA187" s="124"/>
      <c r="AB187" s="116"/>
      <c r="AC187" s="314"/>
    </row>
    <row r="188" spans="1:29" ht="15.75" customHeight="1">
      <c r="A188" s="304"/>
      <c r="B188" s="106"/>
      <c r="C188" s="298"/>
      <c r="D188" s="299"/>
      <c r="E188" s="107"/>
      <c r="F188" s="108"/>
      <c r="G188" s="129"/>
      <c r="H188" s="68"/>
      <c r="I188" s="110"/>
      <c r="J188" s="111"/>
      <c r="K188" s="112"/>
      <c r="L188" s="126"/>
      <c r="M188" s="111"/>
      <c r="N188" s="112"/>
      <c r="O188" s="131"/>
      <c r="P188" s="132"/>
      <c r="Q188" s="133"/>
      <c r="R188" s="309"/>
      <c r="S188" s="47"/>
      <c r="T188" s="48"/>
      <c r="U188" s="117"/>
      <c r="V188" s="118"/>
      <c r="W188" s="134"/>
      <c r="X188" s="135"/>
      <c r="Y188" s="300"/>
      <c r="Z188" s="301"/>
      <c r="AA188" s="124"/>
      <c r="AB188" s="116"/>
      <c r="AC188" s="314"/>
    </row>
    <row r="189" spans="1:29" ht="15.75" customHeight="1">
      <c r="A189" s="304"/>
      <c r="B189" s="106"/>
      <c r="C189" s="298"/>
      <c r="D189" s="299"/>
      <c r="E189" s="107"/>
      <c r="F189" s="108"/>
      <c r="G189" s="129"/>
      <c r="H189" s="68"/>
      <c r="I189" s="110"/>
      <c r="J189" s="111"/>
      <c r="K189" s="112"/>
      <c r="L189" s="126"/>
      <c r="M189" s="111"/>
      <c r="N189" s="112"/>
      <c r="O189" s="131"/>
      <c r="P189" s="132"/>
      <c r="Q189" s="133"/>
      <c r="R189" s="309"/>
      <c r="S189" s="47"/>
      <c r="T189" s="48"/>
      <c r="U189" s="117"/>
      <c r="V189" s="118"/>
      <c r="W189" s="134"/>
      <c r="X189" s="135"/>
      <c r="Y189" s="300"/>
      <c r="Z189" s="301"/>
      <c r="AA189" s="124"/>
      <c r="AB189" s="116"/>
      <c r="AC189" s="314"/>
    </row>
    <row r="190" spans="1:29" ht="15.75" customHeight="1">
      <c r="A190" s="304"/>
      <c r="B190" s="106"/>
      <c r="C190" s="298"/>
      <c r="D190" s="299"/>
      <c r="E190" s="185"/>
      <c r="F190" s="108"/>
      <c r="G190" s="139"/>
      <c r="H190" s="68"/>
      <c r="I190" s="110"/>
      <c r="J190" s="111"/>
      <c r="K190" s="112"/>
      <c r="L190" s="126"/>
      <c r="M190" s="111"/>
      <c r="N190" s="112"/>
      <c r="O190" s="131"/>
      <c r="P190" s="132"/>
      <c r="Q190" s="133"/>
      <c r="R190" s="309"/>
      <c r="S190" s="127"/>
      <c r="T190" s="128"/>
      <c r="U190" s="140"/>
      <c r="V190" s="141"/>
      <c r="W190" s="134"/>
      <c r="X190" s="135"/>
      <c r="Y190" s="300"/>
      <c r="Z190" s="301"/>
      <c r="AA190" s="180"/>
      <c r="AB190" s="133"/>
      <c r="AC190" s="314"/>
    </row>
    <row r="191" spans="1:29" ht="15.75" customHeight="1" thickBot="1">
      <c r="A191" s="305"/>
      <c r="B191" s="144" t="s">
        <v>124</v>
      </c>
      <c r="C191" s="295"/>
      <c r="D191" s="295"/>
      <c r="E191" s="145"/>
      <c r="F191" s="105"/>
      <c r="G191" s="146"/>
      <c r="H191" s="75"/>
      <c r="I191" s="147">
        <f t="shared" ref="I191:J191" si="47">AVERAGE(I175:I190)</f>
        <v>3.25</v>
      </c>
      <c r="J191" s="148">
        <f t="shared" si="47"/>
        <v>3150</v>
      </c>
      <c r="K191" s="149">
        <f t="shared" ref="K191" si="48">J191/I191</f>
        <v>969.23076923076928</v>
      </c>
      <c r="L191" s="147">
        <f t="shared" ref="L191:M191" si="49">AVERAGE(L175:L190)</f>
        <v>3.25</v>
      </c>
      <c r="M191" s="148">
        <f t="shared" si="49"/>
        <v>2787.2878090838958</v>
      </c>
      <c r="N191" s="149">
        <f t="shared" ref="N191:N197" si="50">M191/L191</f>
        <v>857.62701817966024</v>
      </c>
      <c r="O191" s="150">
        <f t="shared" ref="O191:O197" si="51">L191-I191</f>
        <v>0</v>
      </c>
      <c r="P191" s="151">
        <f t="shared" ref="P191:P197" si="52">N191-K191</f>
        <v>-111.60375105110904</v>
      </c>
      <c r="Q191" s="152">
        <f t="shared" ref="Q191:Q197" si="53">N191/K191</f>
        <v>0.88485327272504621</v>
      </c>
      <c r="R191" s="310"/>
      <c r="S191" s="153">
        <f>S175</f>
        <v>0.70859953703703704</v>
      </c>
      <c r="T191" s="154">
        <f>INDEX(T175:T190,COUNTA(T175:T190))</f>
        <v>0.99513888888888891</v>
      </c>
      <c r="U191" s="155"/>
      <c r="V191" s="181"/>
      <c r="W191" s="105"/>
      <c r="X191" s="75"/>
      <c r="Y191" s="296"/>
      <c r="Z191" s="297"/>
      <c r="AA191" s="183">
        <f t="shared" ref="AA191:AA197" si="54">M191-J191</f>
        <v>-362.71219091610419</v>
      </c>
      <c r="AB191" s="152">
        <f t="shared" ref="AB191:AB197" si="55">M191/J191</f>
        <v>0.88485327272504632</v>
      </c>
      <c r="AC191" s="315"/>
    </row>
    <row r="192" spans="1:29" ht="15.75" customHeight="1">
      <c r="A192" s="316" t="s">
        <v>160</v>
      </c>
      <c r="B192" s="120" t="s">
        <v>118</v>
      </c>
      <c r="C192" s="306" t="s">
        <v>164</v>
      </c>
      <c r="D192" s="307"/>
      <c r="E192" s="162">
        <v>18.18</v>
      </c>
      <c r="F192" s="103">
        <v>2059</v>
      </c>
      <c r="G192" s="163">
        <f t="shared" ref="G192:G197" si="56">E192*F192</f>
        <v>37432.620000000003</v>
      </c>
      <c r="H192" s="164">
        <v>2</v>
      </c>
      <c r="I192" s="165">
        <v>3</v>
      </c>
      <c r="J192" s="166">
        <v>3600</v>
      </c>
      <c r="K192" s="167">
        <f>J192/I192</f>
        <v>1200</v>
      </c>
      <c r="L192" s="168">
        <v>3</v>
      </c>
      <c r="M192" s="166">
        <f t="shared" ref="M192:M197" si="57">F192/V192*60</f>
        <v>3113.1457370852568</v>
      </c>
      <c r="N192" s="167">
        <f t="shared" si="50"/>
        <v>1037.7152456950855</v>
      </c>
      <c r="O192" s="169">
        <f t="shared" si="51"/>
        <v>0</v>
      </c>
      <c r="P192" s="170">
        <f t="shared" si="52"/>
        <v>-162.28475430491449</v>
      </c>
      <c r="Q192" s="171">
        <f t="shared" si="53"/>
        <v>0.86476270474590455</v>
      </c>
      <c r="R192" s="308">
        <f>Q208</f>
        <v>0.8708847325723591</v>
      </c>
      <c r="S192" s="172">
        <v>0.70855324074074078</v>
      </c>
      <c r="T192" s="173">
        <v>0.73611111111111116</v>
      </c>
      <c r="U192" s="174"/>
      <c r="V192" s="175">
        <v>39.683333333333351</v>
      </c>
      <c r="W192" s="173"/>
      <c r="X192" s="184"/>
      <c r="Y192" s="311"/>
      <c r="Z192" s="312"/>
      <c r="AA192" s="186">
        <f t="shared" si="54"/>
        <v>-486.85426291474323</v>
      </c>
      <c r="AB192" s="171">
        <f t="shared" si="55"/>
        <v>0.86476270474590466</v>
      </c>
      <c r="AC192" s="313">
        <f>AB208</f>
        <v>0.8708847325723591</v>
      </c>
    </row>
    <row r="193" spans="1:29" ht="15.75" customHeight="1">
      <c r="A193" s="317"/>
      <c r="B193" s="106" t="s">
        <v>118</v>
      </c>
      <c r="C193" s="298" t="s">
        <v>161</v>
      </c>
      <c r="D193" s="299"/>
      <c r="E193" s="107">
        <v>18.18</v>
      </c>
      <c r="F193" s="108">
        <v>1533</v>
      </c>
      <c r="G193" s="109">
        <f t="shared" si="56"/>
        <v>27869.94</v>
      </c>
      <c r="H193" s="26"/>
      <c r="I193" s="110">
        <v>3</v>
      </c>
      <c r="J193" s="111">
        <v>3600</v>
      </c>
      <c r="K193" s="112">
        <f t="shared" si="42"/>
        <v>1200</v>
      </c>
      <c r="L193" s="113">
        <v>3</v>
      </c>
      <c r="M193" s="111">
        <f t="shared" si="57"/>
        <v>3112.6903553299339</v>
      </c>
      <c r="N193" s="112">
        <f t="shared" si="50"/>
        <v>1037.5634517766446</v>
      </c>
      <c r="O193" s="114">
        <f t="shared" si="51"/>
        <v>0</v>
      </c>
      <c r="P193" s="115">
        <f t="shared" si="52"/>
        <v>-162.43654822335543</v>
      </c>
      <c r="Q193" s="116">
        <f t="shared" si="53"/>
        <v>0.86463620981387046</v>
      </c>
      <c r="R193" s="309"/>
      <c r="S193" s="47">
        <v>0.74684027777777773</v>
      </c>
      <c r="T193" s="48">
        <v>0.76736111111111116</v>
      </c>
      <c r="U193" s="117">
        <v>15.449999999999857</v>
      </c>
      <c r="V193" s="118">
        <v>29.550000000000143</v>
      </c>
      <c r="W193" s="119"/>
      <c r="X193" s="13"/>
      <c r="Y193" s="300"/>
      <c r="Z193" s="301"/>
      <c r="AA193" s="187">
        <f t="shared" si="54"/>
        <v>-487.30964467006606</v>
      </c>
      <c r="AB193" s="116">
        <f t="shared" si="55"/>
        <v>0.86463620981387057</v>
      </c>
      <c r="AC193" s="314"/>
    </row>
    <row r="194" spans="1:29" ht="15.75" customHeight="1">
      <c r="A194" s="317"/>
      <c r="B194" s="106" t="s">
        <v>118</v>
      </c>
      <c r="C194" s="298" t="s">
        <v>162</v>
      </c>
      <c r="D194" s="299"/>
      <c r="E194" s="107">
        <v>24.82</v>
      </c>
      <c r="F194" s="108">
        <v>2548</v>
      </c>
      <c r="G194" s="109">
        <f t="shared" si="56"/>
        <v>63241.36</v>
      </c>
      <c r="H194" s="26"/>
      <c r="I194" s="110">
        <v>4</v>
      </c>
      <c r="J194" s="111">
        <v>3300</v>
      </c>
      <c r="K194" s="112">
        <f t="shared" si="42"/>
        <v>825</v>
      </c>
      <c r="L194" s="113">
        <v>4</v>
      </c>
      <c r="M194" s="111">
        <f t="shared" si="57"/>
        <v>2919.414385741567</v>
      </c>
      <c r="N194" s="112">
        <f t="shared" si="50"/>
        <v>729.85359643539175</v>
      </c>
      <c r="O194" s="114">
        <f t="shared" si="51"/>
        <v>0</v>
      </c>
      <c r="P194" s="115">
        <f t="shared" si="52"/>
        <v>-95.146403564608249</v>
      </c>
      <c r="Q194" s="116">
        <f t="shared" si="53"/>
        <v>0.88467102598229308</v>
      </c>
      <c r="R194" s="309"/>
      <c r="S194" s="47">
        <v>0.77777777777777779</v>
      </c>
      <c r="T194" s="48">
        <v>0.81414351851851852</v>
      </c>
      <c r="U194" s="117">
        <v>14.999999999999947</v>
      </c>
      <c r="V194" s="118">
        <v>52.366666666666646</v>
      </c>
      <c r="W194" s="119"/>
      <c r="X194" s="13"/>
      <c r="Y194" s="300"/>
      <c r="Z194" s="301"/>
      <c r="AA194" s="187">
        <f t="shared" si="54"/>
        <v>-380.585614258433</v>
      </c>
      <c r="AB194" s="116">
        <f t="shared" si="55"/>
        <v>0.88467102598229308</v>
      </c>
      <c r="AC194" s="314"/>
    </row>
    <row r="195" spans="1:29" ht="15.75" customHeight="1">
      <c r="A195" s="317"/>
      <c r="B195" s="106" t="s">
        <v>118</v>
      </c>
      <c r="C195" s="298" t="s">
        <v>163</v>
      </c>
      <c r="D195" s="299"/>
      <c r="E195" s="107">
        <v>25.03</v>
      </c>
      <c r="F195" s="108">
        <v>2169</v>
      </c>
      <c r="G195" s="109">
        <f t="shared" si="56"/>
        <v>54290.07</v>
      </c>
      <c r="H195" s="26"/>
      <c r="I195" s="110">
        <v>4</v>
      </c>
      <c r="J195" s="111">
        <v>3300</v>
      </c>
      <c r="K195" s="112">
        <f t="shared" si="42"/>
        <v>825</v>
      </c>
      <c r="L195" s="113">
        <v>4</v>
      </c>
      <c r="M195" s="111">
        <f t="shared" si="57"/>
        <v>2916.847217034001</v>
      </c>
      <c r="N195" s="112">
        <f t="shared" si="50"/>
        <v>729.21180425850025</v>
      </c>
      <c r="O195" s="114">
        <f t="shared" si="51"/>
        <v>0</v>
      </c>
      <c r="P195" s="115">
        <f t="shared" si="52"/>
        <v>-95.788195741499749</v>
      </c>
      <c r="Q195" s="116">
        <f t="shared" si="53"/>
        <v>0.88389309607090938</v>
      </c>
      <c r="R195" s="309"/>
      <c r="S195" s="47">
        <v>0.8245717592592593</v>
      </c>
      <c r="T195" s="48">
        <v>0.85555555555555551</v>
      </c>
      <c r="U195" s="117">
        <v>15.016666666666723</v>
      </c>
      <c r="V195" s="118">
        <v>44.616666666666553</v>
      </c>
      <c r="W195" s="119">
        <v>0.85555555555555551</v>
      </c>
      <c r="X195" s="123">
        <v>0.90763888888888877</v>
      </c>
      <c r="Y195" s="300"/>
      <c r="Z195" s="301"/>
      <c r="AA195" s="187">
        <f t="shared" si="54"/>
        <v>-383.15278296599899</v>
      </c>
      <c r="AB195" s="116">
        <f t="shared" si="55"/>
        <v>0.88389309607090938</v>
      </c>
      <c r="AC195" s="314"/>
    </row>
    <row r="196" spans="1:29" ht="15.75" customHeight="1">
      <c r="A196" s="317"/>
      <c r="B196" s="106" t="s">
        <v>118</v>
      </c>
      <c r="C196" s="298" t="s">
        <v>164</v>
      </c>
      <c r="D196" s="299"/>
      <c r="E196" s="107">
        <v>18.18</v>
      </c>
      <c r="F196" s="108">
        <v>1478</v>
      </c>
      <c r="G196" s="109">
        <f t="shared" si="56"/>
        <v>26870.04</v>
      </c>
      <c r="H196" s="13"/>
      <c r="I196" s="110">
        <v>3</v>
      </c>
      <c r="J196" s="111">
        <v>3600</v>
      </c>
      <c r="K196" s="112">
        <f t="shared" si="42"/>
        <v>1200</v>
      </c>
      <c r="L196" s="126">
        <v>3</v>
      </c>
      <c r="M196" s="111">
        <f t="shared" si="57"/>
        <v>3113.3996489174747</v>
      </c>
      <c r="N196" s="112">
        <f t="shared" si="50"/>
        <v>1037.7998829724916</v>
      </c>
      <c r="O196" s="114">
        <f t="shared" si="51"/>
        <v>0</v>
      </c>
      <c r="P196" s="115">
        <f t="shared" si="52"/>
        <v>-162.20011702750844</v>
      </c>
      <c r="Q196" s="116">
        <f t="shared" si="53"/>
        <v>0.86483323581040961</v>
      </c>
      <c r="R196" s="309"/>
      <c r="S196" s="47">
        <v>0.90763888888888877</v>
      </c>
      <c r="T196" s="48">
        <v>0.9274189814814815</v>
      </c>
      <c r="U196" s="117">
        <v>74.999999999999886</v>
      </c>
      <c r="V196" s="118">
        <v>28.483333333333523</v>
      </c>
      <c r="W196" s="119"/>
      <c r="X196" s="123"/>
      <c r="Y196" s="300"/>
      <c r="Z196" s="301"/>
      <c r="AA196" s="187">
        <f t="shared" si="54"/>
        <v>-486.60035108252532</v>
      </c>
      <c r="AB196" s="116">
        <f t="shared" si="55"/>
        <v>0.86483323581040961</v>
      </c>
      <c r="AC196" s="314"/>
    </row>
    <row r="197" spans="1:29" ht="15.75" customHeight="1">
      <c r="A197" s="317"/>
      <c r="B197" s="106" t="s">
        <v>118</v>
      </c>
      <c r="C197" s="298" t="s">
        <v>159</v>
      </c>
      <c r="D197" s="299"/>
      <c r="E197" s="107">
        <v>14.28</v>
      </c>
      <c r="F197" s="108">
        <v>4290</v>
      </c>
      <c r="G197" s="129">
        <f t="shared" si="56"/>
        <v>61261.2</v>
      </c>
      <c r="H197" s="130"/>
      <c r="I197" s="110">
        <v>3</v>
      </c>
      <c r="J197" s="111">
        <v>3600</v>
      </c>
      <c r="K197" s="112">
        <f t="shared" si="42"/>
        <v>1200</v>
      </c>
      <c r="L197" s="113">
        <v>3</v>
      </c>
      <c r="M197" s="111">
        <f t="shared" si="57"/>
        <v>3113.0820399113068</v>
      </c>
      <c r="N197" s="112">
        <f t="shared" si="50"/>
        <v>1037.694013303769</v>
      </c>
      <c r="O197" s="114">
        <f t="shared" si="51"/>
        <v>0</v>
      </c>
      <c r="P197" s="115">
        <f t="shared" si="52"/>
        <v>-162.305986696231</v>
      </c>
      <c r="Q197" s="116">
        <f t="shared" si="53"/>
        <v>0.86474501108647417</v>
      </c>
      <c r="R197" s="309"/>
      <c r="S197" s="47">
        <v>0.9377199074074074</v>
      </c>
      <c r="T197" s="48">
        <v>0.99513888888888891</v>
      </c>
      <c r="U197" s="117">
        <v>14.833333333333307</v>
      </c>
      <c r="V197" s="118">
        <v>82.683333333333366</v>
      </c>
      <c r="W197" s="119"/>
      <c r="X197" s="50"/>
      <c r="Y197" s="300"/>
      <c r="Z197" s="301"/>
      <c r="AA197" s="187">
        <f t="shared" si="54"/>
        <v>-486.91796008869323</v>
      </c>
      <c r="AB197" s="116">
        <f t="shared" si="55"/>
        <v>0.86474501108647406</v>
      </c>
      <c r="AC197" s="314"/>
    </row>
    <row r="198" spans="1:29" ht="15.75" customHeight="1">
      <c r="A198" s="317"/>
      <c r="B198" s="106"/>
      <c r="C198" s="298"/>
      <c r="D198" s="299"/>
      <c r="E198" s="107"/>
      <c r="F198" s="108"/>
      <c r="G198" s="129"/>
      <c r="H198" s="68"/>
      <c r="I198" s="110"/>
      <c r="J198" s="111"/>
      <c r="K198" s="112"/>
      <c r="L198" s="126"/>
      <c r="M198" s="111"/>
      <c r="N198" s="112"/>
      <c r="O198" s="131"/>
      <c r="P198" s="132"/>
      <c r="Q198" s="133"/>
      <c r="R198" s="309"/>
      <c r="S198" s="47"/>
      <c r="T198" s="48"/>
      <c r="U198" s="117"/>
      <c r="V198" s="118"/>
      <c r="W198" s="119"/>
      <c r="X198" s="123"/>
      <c r="Y198" s="300"/>
      <c r="Z198" s="301"/>
      <c r="AA198" s="187"/>
      <c r="AB198" s="116"/>
      <c r="AC198" s="314"/>
    </row>
    <row r="199" spans="1:29" ht="15.75" customHeight="1">
      <c r="A199" s="317"/>
      <c r="B199" s="106"/>
      <c r="C199" s="298"/>
      <c r="D199" s="299"/>
      <c r="E199" s="107"/>
      <c r="F199" s="108"/>
      <c r="G199" s="129"/>
      <c r="H199" s="68"/>
      <c r="I199" s="110"/>
      <c r="J199" s="111"/>
      <c r="K199" s="112"/>
      <c r="L199" s="126"/>
      <c r="M199" s="111"/>
      <c r="N199" s="112"/>
      <c r="O199" s="131"/>
      <c r="P199" s="132"/>
      <c r="Q199" s="133"/>
      <c r="R199" s="309"/>
      <c r="S199" s="47"/>
      <c r="T199" s="48"/>
      <c r="U199" s="117"/>
      <c r="V199" s="118"/>
      <c r="W199" s="119"/>
      <c r="X199" s="123"/>
      <c r="Y199" s="300"/>
      <c r="Z199" s="301"/>
      <c r="AA199" s="187"/>
      <c r="AB199" s="116"/>
      <c r="AC199" s="314"/>
    </row>
    <row r="200" spans="1:29" ht="15.75" customHeight="1">
      <c r="A200" s="317"/>
      <c r="B200" s="106"/>
      <c r="C200" s="298"/>
      <c r="D200" s="299"/>
      <c r="E200" s="107"/>
      <c r="F200" s="108"/>
      <c r="G200" s="129"/>
      <c r="H200" s="68"/>
      <c r="I200" s="110"/>
      <c r="J200" s="111"/>
      <c r="K200" s="112"/>
      <c r="L200" s="126"/>
      <c r="M200" s="111"/>
      <c r="N200" s="112"/>
      <c r="O200" s="131"/>
      <c r="P200" s="132"/>
      <c r="Q200" s="133"/>
      <c r="R200" s="309"/>
      <c r="S200" s="47"/>
      <c r="T200" s="48"/>
      <c r="U200" s="117"/>
      <c r="V200" s="118"/>
      <c r="W200" s="134"/>
      <c r="X200" s="135"/>
      <c r="Y200" s="300"/>
      <c r="Z200" s="301"/>
      <c r="AA200" s="187"/>
      <c r="AB200" s="116"/>
      <c r="AC200" s="314"/>
    </row>
    <row r="201" spans="1:29" ht="15.75" customHeight="1">
      <c r="A201" s="317"/>
      <c r="B201" s="106"/>
      <c r="C201" s="298"/>
      <c r="D201" s="299"/>
      <c r="E201" s="107"/>
      <c r="F201" s="108"/>
      <c r="G201" s="129"/>
      <c r="H201" s="68"/>
      <c r="I201" s="110"/>
      <c r="J201" s="111"/>
      <c r="K201" s="112"/>
      <c r="L201" s="126"/>
      <c r="M201" s="111"/>
      <c r="N201" s="112"/>
      <c r="O201" s="131"/>
      <c r="P201" s="132"/>
      <c r="Q201" s="133"/>
      <c r="R201" s="309"/>
      <c r="S201" s="47"/>
      <c r="T201" s="48"/>
      <c r="U201" s="117"/>
      <c r="V201" s="118"/>
      <c r="W201" s="134"/>
      <c r="X201" s="135"/>
      <c r="Y201" s="300"/>
      <c r="Z201" s="301"/>
      <c r="AA201" s="187"/>
      <c r="AB201" s="116"/>
      <c r="AC201" s="314"/>
    </row>
    <row r="202" spans="1:29" ht="15.75" customHeight="1">
      <c r="A202" s="317"/>
      <c r="B202" s="106"/>
      <c r="C202" s="298"/>
      <c r="D202" s="299"/>
      <c r="E202" s="107"/>
      <c r="F202" s="108"/>
      <c r="G202" s="129"/>
      <c r="H202" s="68"/>
      <c r="I202" s="110"/>
      <c r="J202" s="111"/>
      <c r="K202" s="112"/>
      <c r="L202" s="126"/>
      <c r="M202" s="111"/>
      <c r="N202" s="112"/>
      <c r="O202" s="131"/>
      <c r="P202" s="132"/>
      <c r="Q202" s="133"/>
      <c r="R202" s="309"/>
      <c r="S202" s="47"/>
      <c r="T202" s="48"/>
      <c r="U202" s="117"/>
      <c r="V202" s="118"/>
      <c r="W202" s="134"/>
      <c r="X202" s="135"/>
      <c r="Y202" s="300"/>
      <c r="Z202" s="301"/>
      <c r="AA202" s="187"/>
      <c r="AB202" s="116"/>
      <c r="AC202" s="314"/>
    </row>
    <row r="203" spans="1:29" ht="15.75" customHeight="1">
      <c r="A203" s="317"/>
      <c r="B203" s="106"/>
      <c r="C203" s="298"/>
      <c r="D203" s="299"/>
      <c r="E203" s="107"/>
      <c r="F203" s="108"/>
      <c r="G203" s="129"/>
      <c r="H203" s="68"/>
      <c r="I203" s="110"/>
      <c r="J203" s="111"/>
      <c r="K203" s="112"/>
      <c r="L203" s="126"/>
      <c r="M203" s="111"/>
      <c r="N203" s="112"/>
      <c r="O203" s="131"/>
      <c r="P203" s="132"/>
      <c r="Q203" s="133"/>
      <c r="R203" s="309"/>
      <c r="S203" s="47"/>
      <c r="T203" s="48"/>
      <c r="U203" s="117"/>
      <c r="V203" s="118"/>
      <c r="W203" s="134"/>
      <c r="X203" s="135"/>
      <c r="Y203" s="300"/>
      <c r="Z203" s="301"/>
      <c r="AA203" s="187"/>
      <c r="AB203" s="116"/>
      <c r="AC203" s="314"/>
    </row>
    <row r="204" spans="1:29" ht="15.75" customHeight="1">
      <c r="A204" s="317"/>
      <c r="B204" s="106"/>
      <c r="C204" s="298"/>
      <c r="D204" s="299"/>
      <c r="E204" s="107"/>
      <c r="F204" s="108"/>
      <c r="G204" s="129"/>
      <c r="H204" s="68"/>
      <c r="I204" s="110"/>
      <c r="J204" s="111"/>
      <c r="K204" s="112"/>
      <c r="L204" s="126"/>
      <c r="M204" s="111"/>
      <c r="N204" s="112"/>
      <c r="O204" s="131"/>
      <c r="P204" s="132"/>
      <c r="Q204" s="133"/>
      <c r="R204" s="309"/>
      <c r="S204" s="47"/>
      <c r="T204" s="48"/>
      <c r="U204" s="117"/>
      <c r="V204" s="118"/>
      <c r="W204" s="134"/>
      <c r="X204" s="135"/>
      <c r="Y204" s="300"/>
      <c r="Z204" s="301"/>
      <c r="AA204" s="187"/>
      <c r="AB204" s="116"/>
      <c r="AC204" s="314"/>
    </row>
    <row r="205" spans="1:29" ht="15.75" customHeight="1">
      <c r="A205" s="317"/>
      <c r="B205" s="106"/>
      <c r="C205" s="298"/>
      <c r="D205" s="299"/>
      <c r="E205" s="107"/>
      <c r="F205" s="108"/>
      <c r="G205" s="129"/>
      <c r="H205" s="68"/>
      <c r="I205" s="110"/>
      <c r="J205" s="111"/>
      <c r="K205" s="112"/>
      <c r="L205" s="126"/>
      <c r="M205" s="111"/>
      <c r="N205" s="112"/>
      <c r="O205" s="131"/>
      <c r="P205" s="132"/>
      <c r="Q205" s="133"/>
      <c r="R205" s="309"/>
      <c r="S205" s="47"/>
      <c r="T205" s="48"/>
      <c r="U205" s="117"/>
      <c r="V205" s="118"/>
      <c r="W205" s="119"/>
      <c r="X205" s="123"/>
      <c r="Y205" s="300"/>
      <c r="Z205" s="301"/>
      <c r="AA205" s="187"/>
      <c r="AB205" s="116"/>
      <c r="AC205" s="314"/>
    </row>
    <row r="206" spans="1:29" ht="15.75" customHeight="1">
      <c r="A206" s="317"/>
      <c r="B206" s="106"/>
      <c r="C206" s="298"/>
      <c r="D206" s="299"/>
      <c r="E206" s="107"/>
      <c r="F206" s="108"/>
      <c r="G206" s="129"/>
      <c r="H206" s="68"/>
      <c r="I206" s="110"/>
      <c r="J206" s="111"/>
      <c r="K206" s="112"/>
      <c r="L206" s="126"/>
      <c r="M206" s="111"/>
      <c r="N206" s="112"/>
      <c r="O206" s="131"/>
      <c r="P206" s="132"/>
      <c r="Q206" s="133"/>
      <c r="R206" s="309"/>
      <c r="S206" s="47"/>
      <c r="T206" s="48"/>
      <c r="U206" s="117"/>
      <c r="V206" s="118"/>
      <c r="W206" s="134"/>
      <c r="X206" s="135"/>
      <c r="Y206" s="300"/>
      <c r="Z206" s="301"/>
      <c r="AA206" s="187"/>
      <c r="AB206" s="116"/>
      <c r="AC206" s="314"/>
    </row>
    <row r="207" spans="1:29" ht="15.75" customHeight="1">
      <c r="A207" s="317"/>
      <c r="B207" s="106"/>
      <c r="C207" s="298"/>
      <c r="D207" s="299"/>
      <c r="E207" s="185"/>
      <c r="F207" s="108"/>
      <c r="G207" s="139"/>
      <c r="H207" s="68"/>
      <c r="I207" s="110"/>
      <c r="J207" s="111"/>
      <c r="K207" s="112"/>
      <c r="L207" s="126"/>
      <c r="M207" s="111"/>
      <c r="N207" s="112"/>
      <c r="O207" s="131"/>
      <c r="P207" s="132"/>
      <c r="Q207" s="133"/>
      <c r="R207" s="309"/>
      <c r="S207" s="127"/>
      <c r="T207" s="128"/>
      <c r="U207" s="140"/>
      <c r="V207" s="141"/>
      <c r="W207" s="134"/>
      <c r="X207" s="135"/>
      <c r="Y207" s="300"/>
      <c r="Z207" s="301"/>
      <c r="AA207" s="188"/>
      <c r="AB207" s="133"/>
      <c r="AC207" s="314"/>
    </row>
    <row r="208" spans="1:29" ht="15.75" customHeight="1" thickBot="1">
      <c r="A208" s="318"/>
      <c r="B208" s="144" t="s">
        <v>124</v>
      </c>
      <c r="C208" s="295"/>
      <c r="D208" s="295"/>
      <c r="E208" s="145"/>
      <c r="F208" s="182"/>
      <c r="G208" s="146"/>
      <c r="H208" s="75"/>
      <c r="I208" s="147">
        <f t="shared" ref="I208:J208" si="58">AVERAGE(I192:I207)</f>
        <v>3.3333333333333335</v>
      </c>
      <c r="J208" s="148">
        <f t="shared" si="58"/>
        <v>3500</v>
      </c>
      <c r="K208" s="149">
        <f t="shared" ref="K208" si="59">J208/I208</f>
        <v>1050</v>
      </c>
      <c r="L208" s="147">
        <f t="shared" ref="L208:M208" si="60">AVERAGE(L192:L207)</f>
        <v>3.3333333333333335</v>
      </c>
      <c r="M208" s="148">
        <f t="shared" si="60"/>
        <v>3048.0965640032568</v>
      </c>
      <c r="N208" s="149">
        <f>M208/L208</f>
        <v>914.42896920097701</v>
      </c>
      <c r="O208" s="150">
        <f>L208-I208</f>
        <v>0</v>
      </c>
      <c r="P208" s="151">
        <f>N208-K208</f>
        <v>-135.57103079902299</v>
      </c>
      <c r="Q208" s="152">
        <f>N208/K208</f>
        <v>0.8708847325723591</v>
      </c>
      <c r="R208" s="310"/>
      <c r="S208" s="153">
        <f>S192</f>
        <v>0.70855324074074078</v>
      </c>
      <c r="T208" s="154">
        <f>INDEX(T192:T207,COUNTA(T192:T207))</f>
        <v>0.99513888888888891</v>
      </c>
      <c r="U208" s="155"/>
      <c r="V208" s="181"/>
      <c r="W208" s="182"/>
      <c r="X208" s="149"/>
      <c r="Y208" s="296"/>
      <c r="Z208" s="297"/>
      <c r="AA208" s="189">
        <f>M208-J208</f>
        <v>-451.90343599674316</v>
      </c>
      <c r="AB208" s="152">
        <f>M208/J208</f>
        <v>0.8708847325723591</v>
      </c>
      <c r="AC208" s="315"/>
    </row>
    <row r="210" spans="25:26">
      <c r="Y210" s="294" t="s">
        <v>165</v>
      </c>
      <c r="Z210" s="294"/>
    </row>
    <row r="211" spans="25:26">
      <c r="Y211" s="294" t="s">
        <v>166</v>
      </c>
      <c r="Z211" s="294"/>
    </row>
    <row r="212" spans="25:26">
      <c r="Y212" s="294" t="s">
        <v>167</v>
      </c>
      <c r="Z212" s="294"/>
    </row>
    <row r="213" spans="25:26">
      <c r="Y213" s="294" t="s">
        <v>168</v>
      </c>
      <c r="Z213" s="294"/>
    </row>
    <row r="214" spans="25:26">
      <c r="Y214" s="294" t="s">
        <v>169</v>
      </c>
      <c r="Z214" s="294"/>
    </row>
    <row r="215" spans="25:26">
      <c r="Y215" s="294" t="s">
        <v>170</v>
      </c>
      <c r="Z215" s="294"/>
    </row>
    <row r="216" spans="25:26">
      <c r="Y216" s="294" t="s">
        <v>171</v>
      </c>
      <c r="Z216" s="294"/>
    </row>
    <row r="217" spans="25:26">
      <c r="Y217" s="294" t="s">
        <v>172</v>
      </c>
      <c r="Z217" s="294"/>
    </row>
    <row r="218" spans="25:26">
      <c r="Y218" s="294" t="s">
        <v>173</v>
      </c>
      <c r="Z218" s="294"/>
    </row>
    <row r="219" spans="25:26">
      <c r="Y219" s="294" t="s">
        <v>174</v>
      </c>
      <c r="Z219" s="294"/>
    </row>
    <row r="220" spans="25:26">
      <c r="Y220" s="294" t="s">
        <v>175</v>
      </c>
      <c r="Z220" s="294"/>
    </row>
    <row r="221" spans="25:26">
      <c r="Y221" s="294" t="s">
        <v>176</v>
      </c>
      <c r="Z221" s="294"/>
    </row>
    <row r="222" spans="25:26">
      <c r="Y222" s="294" t="s">
        <v>177</v>
      </c>
      <c r="Z222" s="294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5" type="noConversion"/>
  <conditionalFormatting sqref="O5:O208">
    <cfRule type="cellIs" dxfId="296" priority="1" operator="greaterThan">
      <formula>0</formula>
    </cfRule>
  </conditionalFormatting>
  <conditionalFormatting sqref="P5:P208 AA5:AA208">
    <cfRule type="cellIs" dxfId="295" priority="4" operator="lessThan">
      <formula>0</formula>
    </cfRule>
  </conditionalFormatting>
  <conditionalFormatting sqref="Q5:Q208 AB5:AB208">
    <cfRule type="cellIs" dxfId="294" priority="2" operator="greaterThan">
      <formula>1</formula>
    </cfRule>
    <cfRule type="cellIs" dxfId="293" priority="3" operator="lessThan">
      <formula>0.8</formula>
    </cfRule>
  </conditionalFormatting>
  <conditionalFormatting sqref="AC5:AC23 R5:R208 AC124:AC129">
    <cfRule type="cellIs" dxfId="292" priority="5" operator="lessThan">
      <formula>0.8</formula>
    </cfRule>
  </conditionalFormatting>
  <conditionalFormatting sqref="AC29:AC37">
    <cfRule type="cellIs" dxfId="291" priority="15" operator="lessThan">
      <formula>0.8</formula>
    </cfRule>
  </conditionalFormatting>
  <conditionalFormatting sqref="AC39:AC44">
    <cfRule type="cellIs" dxfId="290" priority="14" operator="lessThan">
      <formula>0.8</formula>
    </cfRule>
  </conditionalFormatting>
  <conditionalFormatting sqref="AC56:AC61">
    <cfRule type="cellIs" dxfId="289" priority="8" operator="lessThan">
      <formula>0.8</formula>
    </cfRule>
  </conditionalFormatting>
  <conditionalFormatting sqref="AC73">
    <cfRule type="cellIs" dxfId="288" priority="13" operator="lessThan">
      <formula>0.8</formula>
    </cfRule>
  </conditionalFormatting>
  <conditionalFormatting sqref="AC90">
    <cfRule type="cellIs" dxfId="287" priority="7" operator="lessThan">
      <formula>0.8</formula>
    </cfRule>
  </conditionalFormatting>
  <conditionalFormatting sqref="AC107:AC112">
    <cfRule type="cellIs" dxfId="286" priority="6" operator="lessThan">
      <formula>0.8</formula>
    </cfRule>
  </conditionalFormatting>
  <conditionalFormatting sqref="AC141">
    <cfRule type="cellIs" dxfId="285" priority="12" operator="lessThan">
      <formula>0.8</formula>
    </cfRule>
  </conditionalFormatting>
  <conditionalFormatting sqref="AC158">
    <cfRule type="cellIs" dxfId="284" priority="11" operator="lessThan">
      <formula>0.8</formula>
    </cfRule>
  </conditionalFormatting>
  <conditionalFormatting sqref="AC175">
    <cfRule type="cellIs" dxfId="283" priority="10" operator="lessThan">
      <formula>0.8</formula>
    </cfRule>
  </conditionalFormatting>
  <conditionalFormatting sqref="AC192:AC197">
    <cfRule type="cellIs" dxfId="282" priority="9" operator="lessThan">
      <formula>0.8</formula>
    </cfRule>
  </conditionalFormatting>
  <dataValidations count="1">
    <dataValidation type="list" allowBlank="1" showInputMessage="1" showErrorMessage="1" sqref="Y5:Z208" xr:uid="{D4096E92-2BA6-4A16-A386-C5EBD6731DF8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F1F6-9B62-4746-AA75-39A7DDD37CCE}">
  <sheetPr>
    <tabColor theme="9" tint="0.59999389629810485"/>
    <pageSetUpPr fitToPage="1"/>
  </sheetPr>
  <dimension ref="A1:AK171"/>
  <sheetViews>
    <sheetView zoomScale="85" zoomScaleNormal="85" workbookViewId="0">
      <pane ySplit="4" topLeftCell="A5" activePane="bottomLeft" state="frozen"/>
      <selection pane="bottomLeft" activeCell="J43" sqref="J43"/>
      <selection activeCell="J43" sqref="J43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SUM(F5:F157)</f>
        <v>83508</v>
      </c>
      <c r="E1" s="94" t="s">
        <v>4</v>
      </c>
      <c r="F1" s="95">
        <f>SUM(G5:G157)</f>
        <v>4026485.830000001</v>
      </c>
      <c r="G1" s="96" t="s">
        <v>85</v>
      </c>
      <c r="H1" s="97">
        <f>L21+L38+L55+L72+L89+L106+L123+L140+L157</f>
        <v>168.3984126984127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46002</v>
      </c>
      <c r="B2" s="353"/>
      <c r="C2" s="98" t="s">
        <v>41</v>
      </c>
      <c r="D2" s="99">
        <f>AVERAGE(N21,N38,N55,N72,N89,N106,N123,N140,N157)</f>
        <v>144.42050021224</v>
      </c>
      <c r="E2" s="99" t="s">
        <v>92</v>
      </c>
      <c r="F2" s="100">
        <f>F1/D1</f>
        <v>48.216767615078808</v>
      </c>
      <c r="G2" s="101" t="s">
        <v>93</v>
      </c>
      <c r="H2" s="102">
        <f>COUNT(H5:H157)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SUM(Y21+Y38+Y55+Y72+Y89+Y106+Y123+Y140+Y157)</f>
        <v>0</v>
      </c>
      <c r="Z2" s="195">
        <f>SUM(Z21+Z38+Z55+Z72+Z89+Z106+Z123+Z140+Z157)</f>
        <v>0</v>
      </c>
      <c r="AA2" s="398"/>
      <c r="AB2" s="399"/>
      <c r="AC2" s="196">
        <f>SUM(AC21+AC38+AC55+AC72+AC89+AC106+AC123+AC140+AC157)</f>
        <v>0</v>
      </c>
      <c r="AD2" s="197">
        <f>SUM(AD21+AD38+AD55+AD72+AD89+AD106+AD123+AD140+AD157)</f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02" t="s">
        <v>243</v>
      </c>
      <c r="B5" s="120" t="s">
        <v>195</v>
      </c>
      <c r="C5" s="400" t="s">
        <v>196</v>
      </c>
      <c r="D5" s="401"/>
      <c r="E5" s="162">
        <v>19.7</v>
      </c>
      <c r="F5" s="103">
        <v>3663</v>
      </c>
      <c r="G5" s="163">
        <f t="shared" ref="G5:G7" si="0">E5*F5</f>
        <v>72161.099999999991</v>
      </c>
      <c r="H5" s="164"/>
      <c r="I5" s="165">
        <v>13</v>
      </c>
      <c r="J5" s="166">
        <v>1200</v>
      </c>
      <c r="K5" s="167">
        <f>J5/I5</f>
        <v>92.307692307692307</v>
      </c>
      <c r="L5" s="168">
        <v>13</v>
      </c>
      <c r="M5" s="166">
        <f>F5/V5*60</f>
        <v>1077.8813143697894</v>
      </c>
      <c r="N5" s="167">
        <f>M5/L5</f>
        <v>82.913947259214567</v>
      </c>
      <c r="O5" s="200">
        <f>L5-I5</f>
        <v>0</v>
      </c>
      <c r="P5" s="201">
        <f>N5-K5</f>
        <v>-9.3937450484777401</v>
      </c>
      <c r="Q5" s="143">
        <f>N5/K5</f>
        <v>0.89823442864149117</v>
      </c>
      <c r="R5" s="309">
        <f>Q21</f>
        <v>0.88863127219295346</v>
      </c>
      <c r="S5" s="172">
        <v>0.25006944444444446</v>
      </c>
      <c r="T5" s="173">
        <v>0.39166666666666666</v>
      </c>
      <c r="U5" s="174"/>
      <c r="V5" s="175">
        <v>203.89999999999998</v>
      </c>
      <c r="W5" s="103"/>
      <c r="X5" s="104"/>
      <c r="Y5" s="202"/>
      <c r="Z5" s="203"/>
      <c r="AA5" s="421"/>
      <c r="AB5" s="405"/>
      <c r="AC5" s="202"/>
      <c r="AD5" s="203"/>
      <c r="AE5" s="311"/>
      <c r="AF5" s="312"/>
      <c r="AG5" s="311"/>
      <c r="AH5" s="312"/>
      <c r="AI5" s="204">
        <f>M5-J5</f>
        <v>-122.11868563021062</v>
      </c>
      <c r="AJ5" s="143">
        <f>M5/J5</f>
        <v>0.89823442864149117</v>
      </c>
      <c r="AK5" s="384">
        <f>AJ21</f>
        <v>0.88863127219295357</v>
      </c>
    </row>
    <row r="6" spans="1:37" ht="15.75" customHeight="1">
      <c r="A6" s="303"/>
      <c r="B6" s="106" t="s">
        <v>188</v>
      </c>
      <c r="C6" s="402" t="s">
        <v>189</v>
      </c>
      <c r="D6" s="403"/>
      <c r="E6" s="107">
        <v>24.07</v>
      </c>
      <c r="F6" s="108">
        <v>1607</v>
      </c>
      <c r="G6" s="109">
        <f t="shared" si="0"/>
        <v>38680.49</v>
      </c>
      <c r="H6" s="26"/>
      <c r="I6" s="110">
        <v>20</v>
      </c>
      <c r="J6" s="111">
        <v>2600</v>
      </c>
      <c r="K6" s="112">
        <f t="shared" ref="K6:K7" si="1">J6/I6</f>
        <v>130</v>
      </c>
      <c r="L6" s="113">
        <v>20</v>
      </c>
      <c r="M6" s="111">
        <f>F6/V6*60</f>
        <v>2304.8605577689223</v>
      </c>
      <c r="N6" s="112">
        <f>M6/L6</f>
        <v>115.24302788844611</v>
      </c>
      <c r="O6" s="114">
        <f>L6-I6</f>
        <v>0</v>
      </c>
      <c r="P6" s="115">
        <f>N6-K6</f>
        <v>-14.756972111553893</v>
      </c>
      <c r="Q6" s="116">
        <f>N6/K6</f>
        <v>0.88648482991112387</v>
      </c>
      <c r="R6" s="309"/>
      <c r="S6" s="47">
        <v>0.46539351851851851</v>
      </c>
      <c r="T6" s="48">
        <v>0.49444444444444446</v>
      </c>
      <c r="U6" s="117">
        <v>5.1666666666666217</v>
      </c>
      <c r="V6" s="118">
        <v>41.833333333333371</v>
      </c>
      <c r="W6" s="119">
        <v>0.49444444444444446</v>
      </c>
      <c r="X6" s="123">
        <v>0.53472222222222221</v>
      </c>
      <c r="Y6" s="106"/>
      <c r="Z6" s="205"/>
      <c r="AA6" s="419"/>
      <c r="AB6" s="404"/>
      <c r="AC6" s="106"/>
      <c r="AD6" s="205"/>
      <c r="AE6" s="300"/>
      <c r="AF6" s="301"/>
      <c r="AG6" s="300"/>
      <c r="AH6" s="301"/>
      <c r="AI6" s="124">
        <f>M6-J6</f>
        <v>-295.13944223107774</v>
      </c>
      <c r="AJ6" s="116">
        <f>M6/J6</f>
        <v>0.88648482991112398</v>
      </c>
      <c r="AK6" s="380"/>
    </row>
    <row r="7" spans="1:37" ht="15.75" customHeight="1">
      <c r="A7" s="303"/>
      <c r="B7" s="106" t="s">
        <v>188</v>
      </c>
      <c r="C7" s="402" t="s">
        <v>190</v>
      </c>
      <c r="D7" s="403"/>
      <c r="E7" s="107">
        <v>29.97</v>
      </c>
      <c r="F7" s="108">
        <v>2590</v>
      </c>
      <c r="G7" s="109">
        <f t="shared" si="0"/>
        <v>77622.3</v>
      </c>
      <c r="H7" s="13"/>
      <c r="I7" s="110">
        <v>20</v>
      </c>
      <c r="J7" s="111">
        <v>2600</v>
      </c>
      <c r="K7" s="112">
        <f t="shared" si="1"/>
        <v>130</v>
      </c>
      <c r="L7" s="126">
        <v>20</v>
      </c>
      <c r="M7" s="111">
        <f>F7/V7*60</f>
        <v>2304.4982698961921</v>
      </c>
      <c r="N7" s="112">
        <f>M7/L7</f>
        <v>115.22491349480961</v>
      </c>
      <c r="O7" s="114">
        <f>L7-I7</f>
        <v>0</v>
      </c>
      <c r="P7" s="115">
        <f>N7-K7</f>
        <v>-14.775086505190387</v>
      </c>
      <c r="Q7" s="116">
        <f>N7/K7</f>
        <v>0.88634548842161243</v>
      </c>
      <c r="R7" s="309"/>
      <c r="S7" s="47">
        <v>0.53472222222222221</v>
      </c>
      <c r="T7" s="48">
        <v>0.58155092592592594</v>
      </c>
      <c r="U7" s="117">
        <v>57.999999999999957</v>
      </c>
      <c r="V7" s="118">
        <v>67.43333333333338</v>
      </c>
      <c r="W7" s="119"/>
      <c r="X7" s="123"/>
      <c r="Y7" s="106"/>
      <c r="Z7" s="205"/>
      <c r="AA7" s="419"/>
      <c r="AB7" s="404"/>
      <c r="AC7" s="106"/>
      <c r="AD7" s="205"/>
      <c r="AE7" s="300"/>
      <c r="AF7" s="301"/>
      <c r="AG7" s="300"/>
      <c r="AH7" s="301"/>
      <c r="AI7" s="124">
        <f>M7-J7</f>
        <v>-295.50173010380786</v>
      </c>
      <c r="AJ7" s="116">
        <f>M7/J7</f>
        <v>0.88634548842161232</v>
      </c>
      <c r="AK7" s="380"/>
    </row>
    <row r="8" spans="1:37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106"/>
      <c r="Z8" s="205"/>
      <c r="AA8" s="419"/>
      <c r="AB8" s="404"/>
      <c r="AC8" s="106"/>
      <c r="AD8" s="205"/>
      <c r="AE8" s="300"/>
      <c r="AF8" s="301"/>
      <c r="AG8" s="300"/>
      <c r="AH8" s="301"/>
      <c r="AI8" s="124"/>
      <c r="AJ8" s="116"/>
      <c r="AK8" s="380"/>
    </row>
    <row r="9" spans="1:37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47"/>
      <c r="T9" s="48"/>
      <c r="U9" s="117"/>
      <c r="V9" s="118"/>
      <c r="W9" s="119"/>
      <c r="X9" s="123"/>
      <c r="Y9" s="106"/>
      <c r="Z9" s="205"/>
      <c r="AA9" s="419"/>
      <c r="AB9" s="404"/>
      <c r="AC9" s="106"/>
      <c r="AD9" s="205"/>
      <c r="AE9" s="300"/>
      <c r="AF9" s="301"/>
      <c r="AG9" s="300"/>
      <c r="AH9" s="301"/>
      <c r="AI9" s="124"/>
      <c r="AJ9" s="116"/>
      <c r="AK9" s="380"/>
    </row>
    <row r="10" spans="1:37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106"/>
      <c r="Z10" s="205"/>
      <c r="AA10" s="419"/>
      <c r="AB10" s="404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106"/>
      <c r="Z11" s="205"/>
      <c r="AA11" s="419"/>
      <c r="AB11" s="404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106"/>
      <c r="Z12" s="205"/>
      <c r="AA12" s="419"/>
      <c r="AB12" s="404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106"/>
      <c r="Z13" s="205"/>
      <c r="AA13" s="419"/>
      <c r="AB13" s="404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106"/>
      <c r="Z14" s="205"/>
      <c r="AA14" s="419"/>
      <c r="AB14" s="404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106"/>
      <c r="Z15" s="205"/>
      <c r="AA15" s="419"/>
      <c r="AB15" s="404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106"/>
      <c r="Z16" s="205"/>
      <c r="AA16" s="419"/>
      <c r="AB16" s="404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106"/>
      <c r="Z17" s="205"/>
      <c r="AA17" s="419"/>
      <c r="AB17" s="404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106"/>
      <c r="Z18" s="205"/>
      <c r="AA18" s="419"/>
      <c r="AB18" s="404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106"/>
      <c r="Z19" s="205"/>
      <c r="AA19" s="419"/>
      <c r="AB19" s="404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106"/>
      <c r="Z20" s="205"/>
      <c r="AA20" s="419"/>
      <c r="AB20" s="404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17.666666666666668</v>
      </c>
      <c r="J21" s="148">
        <f t="shared" si="2"/>
        <v>2133.3333333333335</v>
      </c>
      <c r="K21" s="149">
        <f t="shared" ref="K21" si="3">J21/I21</f>
        <v>120.75471698113208</v>
      </c>
      <c r="L21" s="147">
        <f t="shared" ref="L21:M21" si="4">AVERAGE(L5:L20)</f>
        <v>17.666666666666668</v>
      </c>
      <c r="M21" s="148">
        <f t="shared" si="4"/>
        <v>1895.7467140116344</v>
      </c>
      <c r="N21" s="149">
        <f>M21/L21</f>
        <v>107.30641777424344</v>
      </c>
      <c r="O21" s="150">
        <f>L21-I21</f>
        <v>0</v>
      </c>
      <c r="P21" s="151">
        <f>N21-K21</f>
        <v>-13.448299206888635</v>
      </c>
      <c r="Q21" s="152">
        <f>N21/K21</f>
        <v>0.88863127219295346</v>
      </c>
      <c r="R21" s="310"/>
      <c r="S21" s="153">
        <f>S5</f>
        <v>0.25006944444444446</v>
      </c>
      <c r="T21" s="154">
        <f>INDEX(T5:T20,COUNTA(T5:T20))</f>
        <v>0.58155092592592594</v>
      </c>
      <c r="U21" s="155"/>
      <c r="V21" s="155"/>
      <c r="W21" s="156"/>
      <c r="X21" s="157"/>
      <c r="Y21" s="206">
        <f>SUM(Y5:Y20)</f>
        <v>0</v>
      </c>
      <c r="Z21" s="207">
        <f>SUM(Z5:Z20)</f>
        <v>0</v>
      </c>
      <c r="AA21" s="420"/>
      <c r="AB21" s="406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223">
        <f>M21-J21</f>
        <v>-237.58661932169912</v>
      </c>
      <c r="AJ21" s="159">
        <f>M21/J21</f>
        <v>0.88863127219295357</v>
      </c>
      <c r="AK21" s="381"/>
    </row>
    <row r="22" spans="1:37" ht="15.75" customHeight="1">
      <c r="A22" s="316" t="s">
        <v>185</v>
      </c>
      <c r="B22" s="120" t="s">
        <v>186</v>
      </c>
      <c r="C22" s="383" t="s">
        <v>187</v>
      </c>
      <c r="D22" s="383"/>
      <c r="E22" s="162">
        <v>56.77</v>
      </c>
      <c r="F22" s="166">
        <v>3643</v>
      </c>
      <c r="G22" s="163">
        <f t="shared" ref="G22:G25" si="5">E22*F22</f>
        <v>206813.11000000002</v>
      </c>
      <c r="H22" s="164"/>
      <c r="I22" s="165">
        <v>25</v>
      </c>
      <c r="J22" s="166">
        <v>2000</v>
      </c>
      <c r="K22" s="167">
        <f>J22/I22</f>
        <v>80</v>
      </c>
      <c r="L22" s="168">
        <v>25</v>
      </c>
      <c r="M22" s="166">
        <f>F22/V22*60</f>
        <v>1774.9086479902558</v>
      </c>
      <c r="N22" s="167">
        <f>M22/L22</f>
        <v>70.996345919610235</v>
      </c>
      <c r="O22" s="169">
        <f>L22-I22</f>
        <v>0</v>
      </c>
      <c r="P22" s="170">
        <f>N22-K22</f>
        <v>-9.0036540803897651</v>
      </c>
      <c r="Q22" s="171">
        <f>N22/K22</f>
        <v>0.88745432399512791</v>
      </c>
      <c r="R22" s="308">
        <f>Q38</f>
        <v>0.88773398077303634</v>
      </c>
      <c r="S22" s="172">
        <v>0.25</v>
      </c>
      <c r="T22" s="173">
        <v>0.33552083333333332</v>
      </c>
      <c r="U22" s="174"/>
      <c r="V22" s="175">
        <v>123.14999999999999</v>
      </c>
      <c r="W22" s="208"/>
      <c r="X22" s="167"/>
      <c r="Y22" s="202"/>
      <c r="Z22" s="203"/>
      <c r="AA22" s="311"/>
      <c r="AB22" s="312"/>
      <c r="AC22" s="202"/>
      <c r="AD22" s="203"/>
      <c r="AE22" s="311"/>
      <c r="AF22" s="312"/>
      <c r="AG22" s="411"/>
      <c r="AH22" s="412"/>
      <c r="AI22" s="204">
        <f>M22-J22</f>
        <v>-225.09135200974424</v>
      </c>
      <c r="AJ22" s="143">
        <f>M22/J22</f>
        <v>0.88745432399512791</v>
      </c>
      <c r="AK22" s="384">
        <f>AJ38</f>
        <v>0.88773398077303634</v>
      </c>
    </row>
    <row r="23" spans="1:37" ht="15.75" customHeight="1">
      <c r="A23" s="317"/>
      <c r="B23" s="106" t="s">
        <v>186</v>
      </c>
      <c r="C23" s="382" t="s">
        <v>259</v>
      </c>
      <c r="D23" s="382"/>
      <c r="E23" s="107">
        <v>51.86</v>
      </c>
      <c r="F23" s="108">
        <v>1219</v>
      </c>
      <c r="G23" s="109">
        <f t="shared" si="5"/>
        <v>63217.34</v>
      </c>
      <c r="H23" s="26"/>
      <c r="I23" s="110">
        <v>25</v>
      </c>
      <c r="J23" s="111">
        <v>2000</v>
      </c>
      <c r="K23" s="112">
        <f t="shared" ref="K23:K60" si="6">J23/I23</f>
        <v>80</v>
      </c>
      <c r="L23" s="113">
        <v>25</v>
      </c>
      <c r="M23" s="111">
        <f>F23/V23*60</f>
        <v>1770.2299314239608</v>
      </c>
      <c r="N23" s="112">
        <f>M23/L23</f>
        <v>70.809197256958427</v>
      </c>
      <c r="O23" s="114">
        <f>L23-I23</f>
        <v>0</v>
      </c>
      <c r="P23" s="115">
        <f>N23-K23</f>
        <v>-9.1908027430415729</v>
      </c>
      <c r="Q23" s="116">
        <f>N23/K23</f>
        <v>0.88511496571198034</v>
      </c>
      <c r="R23" s="309"/>
      <c r="S23" s="47">
        <v>0.33888888888888891</v>
      </c>
      <c r="T23" s="48">
        <v>0.36758101851851854</v>
      </c>
      <c r="U23" s="117">
        <v>4.8500000000000387</v>
      </c>
      <c r="V23" s="118">
        <v>41.316666666666677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407"/>
      <c r="AH23" s="408"/>
      <c r="AI23" s="124">
        <f>M23-J23</f>
        <v>-229.77006857603919</v>
      </c>
      <c r="AJ23" s="116">
        <f>M23/J23</f>
        <v>0.88511496571198045</v>
      </c>
      <c r="AK23" s="380"/>
    </row>
    <row r="24" spans="1:37" ht="15.75" customHeight="1">
      <c r="A24" s="317"/>
      <c r="B24" s="106" t="s">
        <v>191</v>
      </c>
      <c r="C24" s="382" t="s">
        <v>193</v>
      </c>
      <c r="D24" s="382"/>
      <c r="E24" s="107">
        <v>59.52</v>
      </c>
      <c r="F24" s="108">
        <v>3994</v>
      </c>
      <c r="G24" s="109">
        <f t="shared" si="5"/>
        <v>237722.88</v>
      </c>
      <c r="H24" s="26"/>
      <c r="I24" s="110">
        <v>25</v>
      </c>
      <c r="J24" s="111">
        <v>2000</v>
      </c>
      <c r="K24" s="112">
        <f t="shared" si="6"/>
        <v>80</v>
      </c>
      <c r="L24" s="113">
        <v>25</v>
      </c>
      <c r="M24" s="111">
        <f>F24/V24*60</f>
        <v>1781.2685827552036</v>
      </c>
      <c r="N24" s="112">
        <f>M24/L24</f>
        <v>71.250743310208151</v>
      </c>
      <c r="O24" s="114">
        <f>L24-I24</f>
        <v>0</v>
      </c>
      <c r="P24" s="115">
        <f>N24-K24</f>
        <v>-8.7492566897918493</v>
      </c>
      <c r="Q24" s="116">
        <f>N24/K24</f>
        <v>0.89063429137760186</v>
      </c>
      <c r="R24" s="309"/>
      <c r="S24" s="47">
        <v>0.37185185185185188</v>
      </c>
      <c r="T24" s="48">
        <v>0.46527777777777779</v>
      </c>
      <c r="U24" s="117">
        <v>6.1500000000000021</v>
      </c>
      <c r="V24" s="118">
        <v>134.5333333333333</v>
      </c>
      <c r="W24" s="119">
        <v>0.46527777777777779</v>
      </c>
      <c r="X24" s="123">
        <v>0.50486111111111109</v>
      </c>
      <c r="Y24" s="106"/>
      <c r="Z24" s="205"/>
      <c r="AA24" s="300"/>
      <c r="AB24" s="301"/>
      <c r="AC24" s="106"/>
      <c r="AD24" s="205"/>
      <c r="AE24" s="300"/>
      <c r="AF24" s="301"/>
      <c r="AG24" s="407"/>
      <c r="AH24" s="408"/>
      <c r="AI24" s="124">
        <f>M24-J24</f>
        <v>-218.73141724479638</v>
      </c>
      <c r="AJ24" s="116">
        <f>M24/J24</f>
        <v>0.89063429137760186</v>
      </c>
      <c r="AK24" s="380"/>
    </row>
    <row r="25" spans="1:37" ht="15.75" customHeight="1">
      <c r="A25" s="317"/>
      <c r="B25" s="106" t="s">
        <v>191</v>
      </c>
      <c r="C25" s="382" t="s">
        <v>192</v>
      </c>
      <c r="D25" s="382"/>
      <c r="E25" s="107">
        <v>77.34</v>
      </c>
      <c r="F25" s="108">
        <v>1990</v>
      </c>
      <c r="G25" s="109">
        <f t="shared" si="5"/>
        <v>153906.6</v>
      </c>
      <c r="H25" s="26"/>
      <c r="I25" s="110">
        <v>25</v>
      </c>
      <c r="J25" s="111">
        <v>2000</v>
      </c>
      <c r="K25" s="112">
        <f t="shared" si="6"/>
        <v>80</v>
      </c>
      <c r="L25" s="113">
        <v>25</v>
      </c>
      <c r="M25" s="111">
        <f>F25/V25*60</f>
        <v>1775.464684014871</v>
      </c>
      <c r="N25" s="112">
        <f>M25/L25</f>
        <v>71.018587360594836</v>
      </c>
      <c r="O25" s="114">
        <f>L25-I25</f>
        <v>0</v>
      </c>
      <c r="P25" s="115">
        <f>N25-K25</f>
        <v>-8.9814126394051641</v>
      </c>
      <c r="Q25" s="116">
        <f>N25/K25</f>
        <v>0.88773234200743545</v>
      </c>
      <c r="R25" s="309"/>
      <c r="S25" s="47">
        <v>0.50486111111111109</v>
      </c>
      <c r="T25" s="48">
        <v>0.55156249999999996</v>
      </c>
      <c r="U25" s="117">
        <v>56.999999999999957</v>
      </c>
      <c r="V25" s="118">
        <v>67.249999999999957</v>
      </c>
      <c r="W25" s="119"/>
      <c r="X25" s="123"/>
      <c r="Y25" s="106"/>
      <c r="Z25" s="205"/>
      <c r="AA25" s="300"/>
      <c r="AB25" s="301"/>
      <c r="AC25" s="106"/>
      <c r="AD25" s="205"/>
      <c r="AE25" s="300"/>
      <c r="AF25" s="301"/>
      <c r="AG25" s="407"/>
      <c r="AH25" s="408"/>
      <c r="AI25" s="124">
        <f>M25-J25</f>
        <v>-224.53531598512905</v>
      </c>
      <c r="AJ25" s="116">
        <f>M25/J25</f>
        <v>0.88773234200743545</v>
      </c>
      <c r="AK25" s="380"/>
    </row>
    <row r="26" spans="1:37" ht="15.75" customHeight="1">
      <c r="A26" s="317"/>
      <c r="B26" s="106"/>
      <c r="C26" s="382"/>
      <c r="D26" s="382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407"/>
      <c r="AH26" s="408"/>
      <c r="AI26" s="124"/>
      <c r="AJ26" s="116"/>
      <c r="AK26" s="380"/>
    </row>
    <row r="27" spans="1:37" ht="15.75" customHeight="1">
      <c r="A27" s="317"/>
      <c r="B27" s="106"/>
      <c r="C27" s="382"/>
      <c r="D27" s="382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407"/>
      <c r="AH27" s="408"/>
      <c r="AI27" s="124"/>
      <c r="AJ27" s="116"/>
      <c r="AK27" s="380"/>
    </row>
    <row r="28" spans="1:37" ht="15.75" customHeight="1">
      <c r="A28" s="317"/>
      <c r="B28" s="106"/>
      <c r="C28" s="382"/>
      <c r="D28" s="382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407"/>
      <c r="AH28" s="408"/>
      <c r="AI28" s="124"/>
      <c r="AJ28" s="116"/>
      <c r="AK28" s="380"/>
    </row>
    <row r="29" spans="1:37" ht="15.75" customHeight="1">
      <c r="A29" s="317"/>
      <c r="B29" s="106"/>
      <c r="C29" s="382"/>
      <c r="D29" s="382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407"/>
      <c r="AH29" s="408"/>
      <c r="AI29" s="124"/>
      <c r="AJ29" s="116"/>
      <c r="AK29" s="380"/>
    </row>
    <row r="30" spans="1:37" ht="15.75" customHeight="1">
      <c r="A30" s="317"/>
      <c r="B30" s="106"/>
      <c r="C30" s="382"/>
      <c r="D30" s="382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407"/>
      <c r="AH30" s="408"/>
      <c r="AI30" s="124"/>
      <c r="AJ30" s="116"/>
      <c r="AK30" s="380"/>
    </row>
    <row r="31" spans="1:37" ht="15.75" customHeight="1">
      <c r="A31" s="317"/>
      <c r="B31" s="106"/>
      <c r="C31" s="382"/>
      <c r="D31" s="382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407"/>
      <c r="AH31" s="408"/>
      <c r="AI31" s="124"/>
      <c r="AJ31" s="116"/>
      <c r="AK31" s="380"/>
    </row>
    <row r="32" spans="1:37" ht="15.75" customHeight="1">
      <c r="A32" s="317"/>
      <c r="B32" s="106"/>
      <c r="C32" s="382"/>
      <c r="D32" s="382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407"/>
      <c r="AH32" s="408"/>
      <c r="AI32" s="124"/>
      <c r="AJ32" s="116"/>
      <c r="AK32" s="380"/>
    </row>
    <row r="33" spans="1:37" ht="15.75" customHeight="1">
      <c r="A33" s="317"/>
      <c r="B33" s="106"/>
      <c r="C33" s="382"/>
      <c r="D33" s="382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407"/>
      <c r="AH33" s="408"/>
      <c r="AI33" s="124"/>
      <c r="AJ33" s="116"/>
      <c r="AK33" s="380"/>
    </row>
    <row r="34" spans="1:37" ht="15.75" customHeight="1">
      <c r="A34" s="317"/>
      <c r="B34" s="106"/>
      <c r="C34" s="382"/>
      <c r="D34" s="382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407"/>
      <c r="AH34" s="408"/>
      <c r="AI34" s="124"/>
      <c r="AJ34" s="116"/>
      <c r="AK34" s="380"/>
    </row>
    <row r="35" spans="1:37" ht="15.75" customHeight="1">
      <c r="A35" s="317"/>
      <c r="B35" s="106"/>
      <c r="C35" s="382"/>
      <c r="D35" s="382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23"/>
      <c r="Y35" s="106"/>
      <c r="Z35" s="205"/>
      <c r="AA35" s="300"/>
      <c r="AB35" s="301"/>
      <c r="AC35" s="106"/>
      <c r="AD35" s="205"/>
      <c r="AE35" s="300"/>
      <c r="AF35" s="301"/>
      <c r="AG35" s="407"/>
      <c r="AH35" s="408"/>
      <c r="AI35" s="124"/>
      <c r="AJ35" s="116"/>
      <c r="AK35" s="380"/>
    </row>
    <row r="36" spans="1:37" ht="15.75" customHeight="1">
      <c r="A36" s="317"/>
      <c r="B36" s="106"/>
      <c r="C36" s="382"/>
      <c r="D36" s="382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23"/>
      <c r="Y36" s="106"/>
      <c r="Z36" s="205"/>
      <c r="AA36" s="300"/>
      <c r="AB36" s="301"/>
      <c r="AC36" s="106"/>
      <c r="AD36" s="205"/>
      <c r="AE36" s="300"/>
      <c r="AF36" s="301"/>
      <c r="AG36" s="407"/>
      <c r="AH36" s="408"/>
      <c r="AI36" s="124"/>
      <c r="AJ36" s="116"/>
      <c r="AK36" s="380"/>
    </row>
    <row r="37" spans="1:37" ht="15.75" customHeight="1">
      <c r="A37" s="317"/>
      <c r="B37" s="106"/>
      <c r="C37" s="382"/>
      <c r="D37" s="382"/>
      <c r="E37" s="209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119"/>
      <c r="X37" s="123"/>
      <c r="Y37" s="106"/>
      <c r="Z37" s="205"/>
      <c r="AA37" s="300"/>
      <c r="AB37" s="301"/>
      <c r="AC37" s="106"/>
      <c r="AD37" s="205"/>
      <c r="AE37" s="300"/>
      <c r="AF37" s="301"/>
      <c r="AG37" s="407"/>
      <c r="AH37" s="408"/>
      <c r="AI37" s="124"/>
      <c r="AJ37" s="116"/>
      <c r="AK37" s="380"/>
    </row>
    <row r="38" spans="1:37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25</v>
      </c>
      <c r="J38" s="148">
        <f t="shared" si="7"/>
        <v>2000</v>
      </c>
      <c r="K38" s="149">
        <f t="shared" ref="K38" si="8">J38/I38</f>
        <v>80</v>
      </c>
      <c r="L38" s="147">
        <f t="shared" ref="L38:M38" si="9">AVERAGE(L22:L37)</f>
        <v>25</v>
      </c>
      <c r="M38" s="148">
        <f t="shared" si="9"/>
        <v>1775.4679615460727</v>
      </c>
      <c r="N38" s="149">
        <f t="shared" ref="N38:N45" si="10">M38/L38</f>
        <v>71.018718461842909</v>
      </c>
      <c r="O38" s="150">
        <f t="shared" ref="O38:O45" si="11">L38-I38</f>
        <v>0</v>
      </c>
      <c r="P38" s="151">
        <f t="shared" ref="P38:P45" si="12">N38-K38</f>
        <v>-8.9812815381570914</v>
      </c>
      <c r="Q38" s="152">
        <f t="shared" ref="Q38:Q45" si="13">N38/K38</f>
        <v>0.88773398077303634</v>
      </c>
      <c r="R38" s="310"/>
      <c r="S38" s="153">
        <f>S22</f>
        <v>0.25</v>
      </c>
      <c r="T38" s="154">
        <f>INDEX(T22:T37,COUNTA(T22:T37))</f>
        <v>0.55156249999999996</v>
      </c>
      <c r="U38" s="155"/>
      <c r="V38" s="181"/>
      <c r="W38" s="182"/>
      <c r="X38" s="149"/>
      <c r="Y38" s="206">
        <f t="shared" ref="Y38:Z38" si="14">SUM(Y22:Y37)</f>
        <v>0</v>
      </c>
      <c r="Z38" s="207">
        <f t="shared" si="14"/>
        <v>0</v>
      </c>
      <c r="AA38" s="296"/>
      <c r="AB38" s="297"/>
      <c r="AC38" s="206">
        <f t="shared" ref="AC38:AD38" si="15">SUM(AC22:AC37)</f>
        <v>0</v>
      </c>
      <c r="AD38" s="207">
        <f t="shared" si="15"/>
        <v>0</v>
      </c>
      <c r="AE38" s="296"/>
      <c r="AF38" s="297"/>
      <c r="AG38" s="409"/>
      <c r="AH38" s="410"/>
      <c r="AI38" s="183">
        <f t="shared" ref="AI38:AI45" si="16">M38-J38</f>
        <v>-224.53203845392727</v>
      </c>
      <c r="AJ38" s="152">
        <f t="shared" ref="AJ38:AJ45" si="17">M38/J38</f>
        <v>0.88773398077303634</v>
      </c>
      <c r="AK38" s="381"/>
    </row>
    <row r="39" spans="1:37" ht="15.75" customHeight="1">
      <c r="A39" s="302" t="s">
        <v>194</v>
      </c>
      <c r="B39" s="161" t="s">
        <v>200</v>
      </c>
      <c r="C39" s="306" t="s">
        <v>208</v>
      </c>
      <c r="D39" s="307"/>
      <c r="E39" s="162">
        <v>57.3</v>
      </c>
      <c r="F39" s="174">
        <v>2480</v>
      </c>
      <c r="G39" s="163">
        <f t="shared" ref="G39:G45" si="18">E39*F39</f>
        <v>142104</v>
      </c>
      <c r="H39" s="164"/>
      <c r="I39" s="168">
        <v>22</v>
      </c>
      <c r="J39" s="166">
        <v>1800</v>
      </c>
      <c r="K39" s="167">
        <f>J39/I39</f>
        <v>81.818181818181813</v>
      </c>
      <c r="L39" s="168">
        <v>22</v>
      </c>
      <c r="M39" s="166">
        <f t="shared" ref="M39:M45" si="19">F39/V39*60</f>
        <v>1592.8635147190009</v>
      </c>
      <c r="N39" s="167">
        <f t="shared" si="10"/>
        <v>72.402887032681861</v>
      </c>
      <c r="O39" s="169">
        <f t="shared" si="11"/>
        <v>0</v>
      </c>
      <c r="P39" s="170">
        <f t="shared" si="12"/>
        <v>-9.4152947854999525</v>
      </c>
      <c r="Q39" s="171">
        <f t="shared" si="13"/>
        <v>0.88492417484388941</v>
      </c>
      <c r="R39" s="308">
        <f>Q55</f>
        <v>0.8852848519323282</v>
      </c>
      <c r="S39" s="172">
        <v>0.16666666666666666</v>
      </c>
      <c r="T39" s="173">
        <v>0.23153935185185184</v>
      </c>
      <c r="U39" s="174"/>
      <c r="V39" s="175">
        <v>93.416666666666671</v>
      </c>
      <c r="W39" s="103"/>
      <c r="X39" s="104"/>
      <c r="Y39" s="202"/>
      <c r="Z39" s="203"/>
      <c r="AA39" s="311"/>
      <c r="AB39" s="312"/>
      <c r="AC39" s="202"/>
      <c r="AD39" s="203"/>
      <c r="AE39" s="311"/>
      <c r="AF39" s="312"/>
      <c r="AG39" s="411"/>
      <c r="AH39" s="412"/>
      <c r="AI39" s="121">
        <f t="shared" si="16"/>
        <v>-207.13648528099907</v>
      </c>
      <c r="AJ39" s="171">
        <f t="shared" si="17"/>
        <v>0.88492417484388941</v>
      </c>
      <c r="AK39" s="379">
        <f>AJ55</f>
        <v>0.8852848519323282</v>
      </c>
    </row>
    <row r="40" spans="1:37" ht="15.75" customHeight="1">
      <c r="A40" s="303"/>
      <c r="B40" s="178" t="s">
        <v>186</v>
      </c>
      <c r="C40" s="298" t="s">
        <v>260</v>
      </c>
      <c r="D40" s="299"/>
      <c r="E40" s="107">
        <v>56.43</v>
      </c>
      <c r="F40" s="117">
        <v>2163</v>
      </c>
      <c r="G40" s="109">
        <f t="shared" si="18"/>
        <v>122058.09</v>
      </c>
      <c r="H40" s="26"/>
      <c r="I40" s="113">
        <v>22</v>
      </c>
      <c r="J40" s="111">
        <v>2000</v>
      </c>
      <c r="K40" s="112">
        <f t="shared" si="6"/>
        <v>90.909090909090907</v>
      </c>
      <c r="L40" s="113">
        <v>22</v>
      </c>
      <c r="M40" s="111">
        <f t="shared" si="19"/>
        <v>1769.7272727272725</v>
      </c>
      <c r="N40" s="112">
        <f t="shared" si="10"/>
        <v>80.442148760330568</v>
      </c>
      <c r="O40" s="114">
        <f t="shared" si="11"/>
        <v>0</v>
      </c>
      <c r="P40" s="115">
        <f t="shared" si="12"/>
        <v>-10.466942148760339</v>
      </c>
      <c r="Q40" s="116">
        <f t="shared" si="13"/>
        <v>0.8848636363636363</v>
      </c>
      <c r="R40" s="309"/>
      <c r="S40" s="47">
        <v>0.23472222222222222</v>
      </c>
      <c r="T40" s="48">
        <v>0.28564814814814815</v>
      </c>
      <c r="U40" s="117">
        <v>4.5833333333333437</v>
      </c>
      <c r="V40" s="118">
        <v>73.333333333333343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407"/>
      <c r="AH40" s="408"/>
      <c r="AI40" s="124">
        <f t="shared" si="16"/>
        <v>-230.27272727272748</v>
      </c>
      <c r="AJ40" s="116">
        <f t="shared" si="17"/>
        <v>0.8848636363636363</v>
      </c>
      <c r="AK40" s="380"/>
    </row>
    <row r="41" spans="1:37" ht="15.75" customHeight="1">
      <c r="A41" s="303"/>
      <c r="B41" s="178" t="s">
        <v>191</v>
      </c>
      <c r="C41" s="298" t="s">
        <v>198</v>
      </c>
      <c r="D41" s="299"/>
      <c r="E41" s="107">
        <v>53.76</v>
      </c>
      <c r="F41" s="117">
        <v>3056</v>
      </c>
      <c r="G41" s="109">
        <f t="shared" si="18"/>
        <v>164290.56</v>
      </c>
      <c r="H41" s="26"/>
      <c r="I41" s="113">
        <v>21</v>
      </c>
      <c r="J41" s="111">
        <v>2000</v>
      </c>
      <c r="K41" s="112">
        <f t="shared" si="6"/>
        <v>95.238095238095241</v>
      </c>
      <c r="L41" s="113">
        <v>21</v>
      </c>
      <c r="M41" s="111">
        <f t="shared" si="19"/>
        <v>1769.8841698841704</v>
      </c>
      <c r="N41" s="112">
        <f t="shared" si="10"/>
        <v>84.280198565912883</v>
      </c>
      <c r="O41" s="114">
        <f t="shared" si="11"/>
        <v>0</v>
      </c>
      <c r="P41" s="115">
        <f t="shared" si="12"/>
        <v>-10.957896672182358</v>
      </c>
      <c r="Q41" s="116">
        <f t="shared" si="13"/>
        <v>0.88494208494208526</v>
      </c>
      <c r="R41" s="309"/>
      <c r="S41" s="47">
        <v>0.28916666666666668</v>
      </c>
      <c r="T41" s="48">
        <v>0.3611111111111111</v>
      </c>
      <c r="U41" s="117">
        <v>5.066666666666686</v>
      </c>
      <c r="V41" s="118">
        <v>103.59999999999997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407"/>
      <c r="AH41" s="408"/>
      <c r="AI41" s="124">
        <f t="shared" si="16"/>
        <v>-230.11583011582957</v>
      </c>
      <c r="AJ41" s="116">
        <f t="shared" si="17"/>
        <v>0.88494208494208526</v>
      </c>
      <c r="AK41" s="380"/>
    </row>
    <row r="42" spans="1:37" ht="15.75" customHeight="1">
      <c r="A42" s="303"/>
      <c r="B42" s="178" t="s">
        <v>191</v>
      </c>
      <c r="C42" s="298" t="s">
        <v>197</v>
      </c>
      <c r="D42" s="299"/>
      <c r="E42" s="107">
        <v>47.37</v>
      </c>
      <c r="F42" s="117">
        <v>1475</v>
      </c>
      <c r="G42" s="109">
        <f t="shared" si="18"/>
        <v>69870.75</v>
      </c>
      <c r="H42" s="26"/>
      <c r="I42" s="113">
        <v>21</v>
      </c>
      <c r="J42" s="111">
        <v>2000</v>
      </c>
      <c r="K42" s="112">
        <f t="shared" si="6"/>
        <v>95.238095238095241</v>
      </c>
      <c r="L42" s="113">
        <v>21</v>
      </c>
      <c r="M42" s="111">
        <f t="shared" si="19"/>
        <v>1771.7717717717699</v>
      </c>
      <c r="N42" s="112">
        <f t="shared" si="10"/>
        <v>84.370084370084285</v>
      </c>
      <c r="O42" s="114">
        <f t="shared" si="11"/>
        <v>0</v>
      </c>
      <c r="P42" s="115">
        <f t="shared" si="12"/>
        <v>-10.868010868010956</v>
      </c>
      <c r="Q42" s="116">
        <f t="shared" si="13"/>
        <v>0.88588588588588502</v>
      </c>
      <c r="R42" s="309"/>
      <c r="S42" s="47">
        <v>0.36461805555555554</v>
      </c>
      <c r="T42" s="48">
        <v>0.39930555555555558</v>
      </c>
      <c r="U42" s="117">
        <v>5.0499999999999901</v>
      </c>
      <c r="V42" s="118">
        <v>49.950000000000053</v>
      </c>
      <c r="W42" s="119"/>
      <c r="X42" s="123"/>
      <c r="Y42" s="106"/>
      <c r="Z42" s="205"/>
      <c r="AA42" s="300"/>
      <c r="AB42" s="301"/>
      <c r="AC42" s="106"/>
      <c r="AD42" s="205"/>
      <c r="AE42" s="300"/>
      <c r="AF42" s="301"/>
      <c r="AG42" s="407"/>
      <c r="AH42" s="408"/>
      <c r="AI42" s="124">
        <f t="shared" si="16"/>
        <v>-228.22822822823014</v>
      </c>
      <c r="AJ42" s="116">
        <f t="shared" si="17"/>
        <v>0.88588588588588491</v>
      </c>
      <c r="AK42" s="380"/>
    </row>
    <row r="43" spans="1:37" ht="15.75" customHeight="1">
      <c r="A43" s="304"/>
      <c r="B43" s="178" t="s">
        <v>191</v>
      </c>
      <c r="C43" s="298" t="s">
        <v>248</v>
      </c>
      <c r="D43" s="299"/>
      <c r="E43" s="107">
        <v>59.36</v>
      </c>
      <c r="F43" s="117">
        <v>951</v>
      </c>
      <c r="G43" s="109">
        <f t="shared" si="18"/>
        <v>56451.360000000001</v>
      </c>
      <c r="H43" s="13"/>
      <c r="I43" s="126">
        <v>20</v>
      </c>
      <c r="J43" s="111">
        <v>2000</v>
      </c>
      <c r="K43" s="112">
        <f t="shared" si="6"/>
        <v>100</v>
      </c>
      <c r="L43" s="126">
        <v>20</v>
      </c>
      <c r="M43" s="111">
        <f t="shared" si="19"/>
        <v>1770.2171664943137</v>
      </c>
      <c r="N43" s="112">
        <f t="shared" si="10"/>
        <v>88.510858324715684</v>
      </c>
      <c r="O43" s="114">
        <f t="shared" si="11"/>
        <v>0</v>
      </c>
      <c r="P43" s="115">
        <f t="shared" si="12"/>
        <v>-11.489141675284316</v>
      </c>
      <c r="Q43" s="116">
        <f t="shared" si="13"/>
        <v>0.8851085832471568</v>
      </c>
      <c r="R43" s="309"/>
      <c r="S43" s="47">
        <v>0.40277777777777779</v>
      </c>
      <c r="T43" s="48">
        <v>0.42516203703703703</v>
      </c>
      <c r="U43" s="117">
        <v>4.9999999999999822</v>
      </c>
      <c r="V43" s="118">
        <v>32.233333333333306</v>
      </c>
      <c r="W43" s="119"/>
      <c r="X43" s="123"/>
      <c r="Y43" s="106"/>
      <c r="Z43" s="205"/>
      <c r="AA43" s="300"/>
      <c r="AB43" s="301"/>
      <c r="AC43" s="106"/>
      <c r="AD43" s="205"/>
      <c r="AE43" s="300"/>
      <c r="AF43" s="301"/>
      <c r="AG43" s="407"/>
      <c r="AH43" s="408"/>
      <c r="AI43" s="124">
        <f t="shared" si="16"/>
        <v>-229.78283350568631</v>
      </c>
      <c r="AJ43" s="116">
        <f t="shared" si="17"/>
        <v>0.8851085832471568</v>
      </c>
      <c r="AK43" s="380"/>
    </row>
    <row r="44" spans="1:37" ht="15.75" customHeight="1">
      <c r="A44" s="304"/>
      <c r="B44" s="178" t="s">
        <v>191</v>
      </c>
      <c r="C44" s="298" t="s">
        <v>199</v>
      </c>
      <c r="D44" s="299"/>
      <c r="E44" s="107">
        <v>64.97</v>
      </c>
      <c r="F44" s="117">
        <v>1212</v>
      </c>
      <c r="G44" s="129">
        <f t="shared" si="18"/>
        <v>78743.64</v>
      </c>
      <c r="H44" s="130"/>
      <c r="I44" s="113">
        <v>21</v>
      </c>
      <c r="J44" s="111">
        <v>2000</v>
      </c>
      <c r="K44" s="112">
        <f t="shared" si="6"/>
        <v>95.238095238095241</v>
      </c>
      <c r="L44" s="113">
        <v>21</v>
      </c>
      <c r="M44" s="111">
        <f t="shared" si="19"/>
        <v>1770.7792207792186</v>
      </c>
      <c r="N44" s="112">
        <f t="shared" si="10"/>
        <v>84.322820037105643</v>
      </c>
      <c r="O44" s="114">
        <f t="shared" si="11"/>
        <v>0</v>
      </c>
      <c r="P44" s="115">
        <f t="shared" si="12"/>
        <v>-10.915275200989598</v>
      </c>
      <c r="Q44" s="116">
        <f t="shared" si="13"/>
        <v>0.88538961038960928</v>
      </c>
      <c r="R44" s="309"/>
      <c r="S44" s="47">
        <v>0.4284722222222222</v>
      </c>
      <c r="T44" s="48">
        <v>0.45699074074074075</v>
      </c>
      <c r="U44" s="117">
        <v>4.7666666666666391</v>
      </c>
      <c r="V44" s="118">
        <v>41.06666666666672</v>
      </c>
      <c r="W44" s="119">
        <v>0.45699074074074075</v>
      </c>
      <c r="X44" s="123">
        <v>0.49652777777777779</v>
      </c>
      <c r="Y44" s="106"/>
      <c r="Z44" s="205"/>
      <c r="AA44" s="300"/>
      <c r="AB44" s="301"/>
      <c r="AC44" s="106"/>
      <c r="AD44" s="205"/>
      <c r="AE44" s="300"/>
      <c r="AF44" s="301"/>
      <c r="AG44" s="407"/>
      <c r="AH44" s="408"/>
      <c r="AI44" s="124">
        <f t="shared" si="16"/>
        <v>-229.22077922078142</v>
      </c>
      <c r="AJ44" s="116">
        <f t="shared" si="17"/>
        <v>0.88538961038960928</v>
      </c>
      <c r="AK44" s="380"/>
    </row>
    <row r="45" spans="1:37" ht="15.75" customHeight="1">
      <c r="A45" s="304"/>
      <c r="B45" s="178" t="s">
        <v>200</v>
      </c>
      <c r="C45" s="298" t="s">
        <v>201</v>
      </c>
      <c r="D45" s="299"/>
      <c r="E45" s="107">
        <v>57.3</v>
      </c>
      <c r="F45" s="117">
        <v>1627</v>
      </c>
      <c r="G45" s="129">
        <f t="shared" si="18"/>
        <v>93227.099999999991</v>
      </c>
      <c r="H45" s="68"/>
      <c r="I45" s="126">
        <v>21</v>
      </c>
      <c r="J45" s="111">
        <v>2000</v>
      </c>
      <c r="K45" s="112">
        <f t="shared" si="6"/>
        <v>95.238095238095241</v>
      </c>
      <c r="L45" s="126">
        <v>21</v>
      </c>
      <c r="M45" s="111">
        <f t="shared" si="19"/>
        <v>1771.6878402903819</v>
      </c>
      <c r="N45" s="112">
        <f t="shared" si="10"/>
        <v>84.366087632875335</v>
      </c>
      <c r="O45" s="131">
        <f t="shared" si="11"/>
        <v>0</v>
      </c>
      <c r="P45" s="132">
        <f t="shared" si="12"/>
        <v>-10.872007605219906</v>
      </c>
      <c r="Q45" s="133">
        <f t="shared" si="13"/>
        <v>0.88584392014519098</v>
      </c>
      <c r="R45" s="309"/>
      <c r="S45" s="47">
        <v>0.49652777777777779</v>
      </c>
      <c r="T45" s="48">
        <v>0.53479166666666667</v>
      </c>
      <c r="U45" s="117">
        <v>56.933333333333337</v>
      </c>
      <c r="V45" s="118">
        <v>55.09999999999998</v>
      </c>
      <c r="W45" s="119"/>
      <c r="X45" s="123"/>
      <c r="Y45" s="106"/>
      <c r="Z45" s="205"/>
      <c r="AA45" s="300"/>
      <c r="AB45" s="301"/>
      <c r="AC45" s="106"/>
      <c r="AD45" s="205"/>
      <c r="AE45" s="300"/>
      <c r="AF45" s="301"/>
      <c r="AG45" s="407"/>
      <c r="AH45" s="408"/>
      <c r="AI45" s="124">
        <f t="shared" si="16"/>
        <v>-228.31215970961807</v>
      </c>
      <c r="AJ45" s="116">
        <f t="shared" si="17"/>
        <v>0.88584392014519098</v>
      </c>
      <c r="AK45" s="380"/>
    </row>
    <row r="46" spans="1:37" ht="15.75" customHeight="1">
      <c r="A46" s="304"/>
      <c r="B46" s="178"/>
      <c r="C46" s="298"/>
      <c r="D46" s="299"/>
      <c r="E46" s="107"/>
      <c r="F46" s="117"/>
      <c r="G46" s="129"/>
      <c r="H46" s="68"/>
      <c r="I46" s="126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106"/>
      <c r="Z46" s="205"/>
      <c r="AA46" s="300"/>
      <c r="AB46" s="301"/>
      <c r="AC46" s="106"/>
      <c r="AD46" s="205"/>
      <c r="AE46" s="300"/>
      <c r="AF46" s="301"/>
      <c r="AG46" s="407"/>
      <c r="AH46" s="408"/>
      <c r="AI46" s="124"/>
      <c r="AJ46" s="116"/>
      <c r="AK46" s="380"/>
    </row>
    <row r="47" spans="1:37" ht="15.75" customHeight="1">
      <c r="A47" s="304"/>
      <c r="B47" s="178"/>
      <c r="C47" s="298"/>
      <c r="D47" s="299"/>
      <c r="E47" s="107"/>
      <c r="F47" s="117"/>
      <c r="G47" s="129"/>
      <c r="H47" s="68"/>
      <c r="I47" s="126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106"/>
      <c r="Z47" s="205"/>
      <c r="AA47" s="300"/>
      <c r="AB47" s="301"/>
      <c r="AC47" s="106"/>
      <c r="AD47" s="205"/>
      <c r="AE47" s="300"/>
      <c r="AF47" s="301"/>
      <c r="AG47" s="407"/>
      <c r="AH47" s="408"/>
      <c r="AI47" s="124"/>
      <c r="AJ47" s="116"/>
      <c r="AK47" s="380"/>
    </row>
    <row r="48" spans="1:37" ht="15.75" customHeight="1">
      <c r="A48" s="304"/>
      <c r="B48" s="178"/>
      <c r="C48" s="298"/>
      <c r="D48" s="299"/>
      <c r="E48" s="107"/>
      <c r="F48" s="117"/>
      <c r="G48" s="129"/>
      <c r="H48" s="68"/>
      <c r="I48" s="126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106"/>
      <c r="Z48" s="205"/>
      <c r="AA48" s="300"/>
      <c r="AB48" s="301"/>
      <c r="AC48" s="106"/>
      <c r="AD48" s="205"/>
      <c r="AE48" s="300"/>
      <c r="AF48" s="301"/>
      <c r="AG48" s="407"/>
      <c r="AH48" s="408"/>
      <c r="AI48" s="124"/>
      <c r="AJ48" s="116"/>
      <c r="AK48" s="380"/>
    </row>
    <row r="49" spans="1:37" ht="15.75" customHeight="1">
      <c r="A49" s="304"/>
      <c r="B49" s="178"/>
      <c r="C49" s="298"/>
      <c r="D49" s="299"/>
      <c r="E49" s="107"/>
      <c r="F49" s="117"/>
      <c r="G49" s="129"/>
      <c r="H49" s="68"/>
      <c r="I49" s="126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106"/>
      <c r="Z49" s="205"/>
      <c r="AA49" s="300"/>
      <c r="AB49" s="301"/>
      <c r="AC49" s="106"/>
      <c r="AD49" s="205"/>
      <c r="AE49" s="300"/>
      <c r="AF49" s="301"/>
      <c r="AG49" s="407"/>
      <c r="AH49" s="408"/>
      <c r="AI49" s="124"/>
      <c r="AJ49" s="116"/>
      <c r="AK49" s="380"/>
    </row>
    <row r="50" spans="1:37" ht="15.75" customHeight="1">
      <c r="A50" s="304"/>
      <c r="B50" s="178"/>
      <c r="C50" s="298"/>
      <c r="D50" s="299"/>
      <c r="E50" s="107"/>
      <c r="F50" s="117"/>
      <c r="G50" s="129"/>
      <c r="H50" s="68"/>
      <c r="I50" s="126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106"/>
      <c r="Z50" s="205"/>
      <c r="AA50" s="300"/>
      <c r="AB50" s="301"/>
      <c r="AC50" s="106"/>
      <c r="AD50" s="205"/>
      <c r="AE50" s="300"/>
      <c r="AF50" s="301"/>
      <c r="AG50" s="407"/>
      <c r="AH50" s="408"/>
      <c r="AI50" s="124"/>
      <c r="AJ50" s="116"/>
      <c r="AK50" s="380"/>
    </row>
    <row r="51" spans="1:37" ht="15.75" customHeight="1">
      <c r="A51" s="304"/>
      <c r="B51" s="178"/>
      <c r="C51" s="298"/>
      <c r="D51" s="299"/>
      <c r="E51" s="107"/>
      <c r="F51" s="117"/>
      <c r="G51" s="129"/>
      <c r="H51" s="68"/>
      <c r="I51" s="126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106"/>
      <c r="Z51" s="205"/>
      <c r="AA51" s="300"/>
      <c r="AB51" s="301"/>
      <c r="AC51" s="106"/>
      <c r="AD51" s="205"/>
      <c r="AE51" s="300"/>
      <c r="AF51" s="301"/>
      <c r="AG51" s="407"/>
      <c r="AH51" s="408"/>
      <c r="AI51" s="124"/>
      <c r="AJ51" s="116"/>
      <c r="AK51" s="380"/>
    </row>
    <row r="52" spans="1:37" ht="15.75" customHeight="1">
      <c r="A52" s="304"/>
      <c r="B52" s="178"/>
      <c r="C52" s="298"/>
      <c r="D52" s="299"/>
      <c r="E52" s="107"/>
      <c r="F52" s="117"/>
      <c r="G52" s="129"/>
      <c r="H52" s="68"/>
      <c r="I52" s="126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210"/>
      <c r="X52" s="211"/>
      <c r="Y52" s="106"/>
      <c r="Z52" s="205"/>
      <c r="AA52" s="300"/>
      <c r="AB52" s="301"/>
      <c r="AC52" s="106"/>
      <c r="AD52" s="205"/>
      <c r="AE52" s="300"/>
      <c r="AF52" s="301"/>
      <c r="AG52" s="407"/>
      <c r="AH52" s="408"/>
      <c r="AI52" s="124"/>
      <c r="AJ52" s="116"/>
      <c r="AK52" s="380"/>
    </row>
    <row r="53" spans="1:37" ht="15.75" customHeight="1">
      <c r="A53" s="304"/>
      <c r="B53" s="178"/>
      <c r="C53" s="298"/>
      <c r="D53" s="299"/>
      <c r="E53" s="107"/>
      <c r="F53" s="117"/>
      <c r="G53" s="129"/>
      <c r="H53" s="68"/>
      <c r="I53" s="126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212"/>
      <c r="X53" s="213"/>
      <c r="Y53" s="106"/>
      <c r="Z53" s="205"/>
      <c r="AA53" s="300"/>
      <c r="AB53" s="301"/>
      <c r="AC53" s="106"/>
      <c r="AD53" s="205"/>
      <c r="AE53" s="300"/>
      <c r="AF53" s="301"/>
      <c r="AG53" s="407"/>
      <c r="AH53" s="408"/>
      <c r="AI53" s="124"/>
      <c r="AJ53" s="116"/>
      <c r="AK53" s="380"/>
    </row>
    <row r="54" spans="1:37" ht="15.75" customHeight="1">
      <c r="A54" s="304"/>
      <c r="B54" s="106"/>
      <c r="C54" s="298"/>
      <c r="D54" s="299"/>
      <c r="E54" s="185"/>
      <c r="F54" s="108"/>
      <c r="G54" s="139"/>
      <c r="H54" s="68"/>
      <c r="I54" s="126"/>
      <c r="J54" s="111"/>
      <c r="K54" s="112"/>
      <c r="L54" s="126"/>
      <c r="M54" s="111"/>
      <c r="N54" s="112"/>
      <c r="O54" s="131"/>
      <c r="P54" s="132"/>
      <c r="Q54" s="133"/>
      <c r="R54" s="309"/>
      <c r="S54" s="47"/>
      <c r="T54" s="48"/>
      <c r="U54" s="140"/>
      <c r="V54" s="118"/>
      <c r="W54" s="212"/>
      <c r="X54" s="213"/>
      <c r="Y54" s="106"/>
      <c r="Z54" s="205"/>
      <c r="AA54" s="300"/>
      <c r="AB54" s="301"/>
      <c r="AC54" s="106"/>
      <c r="AD54" s="205"/>
      <c r="AE54" s="300"/>
      <c r="AF54" s="301"/>
      <c r="AG54" s="407"/>
      <c r="AH54" s="408"/>
      <c r="AI54" s="124"/>
      <c r="AJ54" s="116"/>
      <c r="AK54" s="380"/>
    </row>
    <row r="55" spans="1:37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20">AVERAGE(I39:I54)</f>
        <v>21.142857142857142</v>
      </c>
      <c r="J55" s="148">
        <f t="shared" si="20"/>
        <v>1971.4285714285713</v>
      </c>
      <c r="K55" s="149">
        <f t="shared" ref="K55" si="21">J55/I55</f>
        <v>93.243243243243242</v>
      </c>
      <c r="L55" s="147">
        <f t="shared" ref="L55:M55" si="22">AVERAGE(L39:L54)</f>
        <v>21.142857142857142</v>
      </c>
      <c r="M55" s="148">
        <f t="shared" si="22"/>
        <v>1745.2758509523042</v>
      </c>
      <c r="N55" s="149">
        <f t="shared" ref="N55:N60" si="23">M55/L55</f>
        <v>82.546830788284652</v>
      </c>
      <c r="O55" s="150">
        <f t="shared" ref="O55:O60" si="24">L55-I55</f>
        <v>0</v>
      </c>
      <c r="P55" s="151">
        <f t="shared" ref="P55:P60" si="25">N55-K55</f>
        <v>-10.69641245495859</v>
      </c>
      <c r="Q55" s="152">
        <f t="shared" ref="Q55:Q60" si="26">N55/K55</f>
        <v>0.8852848519323282</v>
      </c>
      <c r="R55" s="310"/>
      <c r="S55" s="153">
        <f>S39</f>
        <v>0.16666666666666666</v>
      </c>
      <c r="T55" s="154">
        <f>INDEX(T39:T54,COUNTA(T39:T54))</f>
        <v>0.53479166666666667</v>
      </c>
      <c r="U55" s="155"/>
      <c r="V55" s="181"/>
      <c r="W55" s="214"/>
      <c r="X55" s="215"/>
      <c r="Y55" s="206">
        <f t="shared" ref="Y55:Z55" si="27">SUM(Y39:Y54)</f>
        <v>0</v>
      </c>
      <c r="Z55" s="207">
        <f t="shared" si="27"/>
        <v>0</v>
      </c>
      <c r="AA55" s="296"/>
      <c r="AB55" s="297"/>
      <c r="AC55" s="206">
        <f t="shared" ref="AC55:AD55" si="28">SUM(AC39:AC54)</f>
        <v>0</v>
      </c>
      <c r="AD55" s="207">
        <f t="shared" si="28"/>
        <v>0</v>
      </c>
      <c r="AE55" s="296"/>
      <c r="AF55" s="297"/>
      <c r="AG55" s="409"/>
      <c r="AH55" s="410"/>
      <c r="AI55" s="183">
        <f t="shared" ref="AI55:AI60" si="29">M55-J55</f>
        <v>-226.15272047626718</v>
      </c>
      <c r="AJ55" s="152">
        <f t="shared" ref="AJ55:AJ60" si="30">M55/J55</f>
        <v>0.8852848519323282</v>
      </c>
      <c r="AK55" s="381"/>
    </row>
    <row r="56" spans="1:37" ht="15.75" customHeight="1">
      <c r="A56" s="316" t="s">
        <v>202</v>
      </c>
      <c r="B56" s="161" t="s">
        <v>191</v>
      </c>
      <c r="C56" s="306" t="s">
        <v>203</v>
      </c>
      <c r="D56" s="307"/>
      <c r="E56" s="162">
        <v>59.34</v>
      </c>
      <c r="F56" s="103">
        <v>1412</v>
      </c>
      <c r="G56" s="163">
        <f t="shared" ref="G56:G60" si="31">E56*F56</f>
        <v>83788.08</v>
      </c>
      <c r="H56" s="164"/>
      <c r="I56" s="165">
        <v>24</v>
      </c>
      <c r="J56" s="166">
        <v>2000</v>
      </c>
      <c r="K56" s="167">
        <f>J56/I56</f>
        <v>83.333333333333329</v>
      </c>
      <c r="L56" s="168">
        <v>24</v>
      </c>
      <c r="M56" s="166">
        <f>F56/V56*60</f>
        <v>1770.5329153605012</v>
      </c>
      <c r="N56" s="167">
        <f t="shared" si="23"/>
        <v>73.772204806687554</v>
      </c>
      <c r="O56" s="169">
        <f t="shared" si="24"/>
        <v>0</v>
      </c>
      <c r="P56" s="170">
        <f t="shared" si="25"/>
        <v>-9.5611285266457742</v>
      </c>
      <c r="Q56" s="171">
        <f t="shared" si="26"/>
        <v>0.8852664576802507</v>
      </c>
      <c r="R56" s="308">
        <f>Q72</f>
        <v>0.88563552518694699</v>
      </c>
      <c r="S56" s="172">
        <v>0.16677083333333334</v>
      </c>
      <c r="T56" s="173">
        <v>0.2</v>
      </c>
      <c r="U56" s="174"/>
      <c r="V56" s="175">
        <v>47.850000000000009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411"/>
      <c r="AH56" s="412"/>
      <c r="AI56" s="121">
        <f t="shared" si="29"/>
        <v>-229.46708463949881</v>
      </c>
      <c r="AJ56" s="171">
        <f t="shared" si="30"/>
        <v>0.88526645768025058</v>
      </c>
      <c r="AK56" s="313">
        <f>AJ72</f>
        <v>0.88563552518694699</v>
      </c>
    </row>
    <row r="57" spans="1:37" ht="15.75" customHeight="1">
      <c r="A57" s="317"/>
      <c r="B57" s="178" t="s">
        <v>191</v>
      </c>
      <c r="C57" s="298" t="s">
        <v>204</v>
      </c>
      <c r="D57" s="299"/>
      <c r="E57" s="107">
        <v>58.67</v>
      </c>
      <c r="F57" s="108">
        <v>2643</v>
      </c>
      <c r="G57" s="109">
        <f t="shared" si="31"/>
        <v>155064.81</v>
      </c>
      <c r="H57" s="26"/>
      <c r="I57" s="110">
        <v>23</v>
      </c>
      <c r="J57" s="111">
        <v>2000</v>
      </c>
      <c r="K57" s="112">
        <f t="shared" si="6"/>
        <v>86.956521739130437</v>
      </c>
      <c r="L57" s="113">
        <v>23</v>
      </c>
      <c r="M57" s="111">
        <f>F57/V57*60</f>
        <v>1774.8181309457193</v>
      </c>
      <c r="N57" s="112">
        <f t="shared" si="23"/>
        <v>77.166005693292149</v>
      </c>
      <c r="O57" s="114">
        <f t="shared" si="24"/>
        <v>0</v>
      </c>
      <c r="P57" s="115">
        <f t="shared" si="25"/>
        <v>-9.7905160458382881</v>
      </c>
      <c r="Q57" s="116">
        <f t="shared" si="26"/>
        <v>0.88740906547285969</v>
      </c>
      <c r="R57" s="309"/>
      <c r="S57" s="47">
        <v>0.20347222222222222</v>
      </c>
      <c r="T57" s="48">
        <v>0.26552083333333332</v>
      </c>
      <c r="U57" s="117">
        <v>4.9999999999999822</v>
      </c>
      <c r="V57" s="118">
        <v>89.34999999999998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407"/>
      <c r="AH57" s="408"/>
      <c r="AI57" s="124">
        <f t="shared" si="29"/>
        <v>-225.1818690542807</v>
      </c>
      <c r="AJ57" s="116">
        <f t="shared" si="30"/>
        <v>0.88740906547285969</v>
      </c>
      <c r="AK57" s="314"/>
    </row>
    <row r="58" spans="1:37" ht="15.75" customHeight="1">
      <c r="A58" s="317"/>
      <c r="B58" s="178" t="s">
        <v>191</v>
      </c>
      <c r="C58" s="298" t="s">
        <v>274</v>
      </c>
      <c r="D58" s="299"/>
      <c r="E58" s="107">
        <v>59.14</v>
      </c>
      <c r="F58" s="108">
        <v>2874</v>
      </c>
      <c r="G58" s="109">
        <f t="shared" si="31"/>
        <v>169968.36000000002</v>
      </c>
      <c r="H58" s="26"/>
      <c r="I58" s="110">
        <v>23</v>
      </c>
      <c r="J58" s="111">
        <v>2000</v>
      </c>
      <c r="K58" s="112">
        <f t="shared" si="6"/>
        <v>86.956521739130437</v>
      </c>
      <c r="L58" s="113">
        <v>23</v>
      </c>
      <c r="M58" s="111">
        <f>F58/V58*60</f>
        <v>1771.0373159876758</v>
      </c>
      <c r="N58" s="112">
        <f t="shared" si="23"/>
        <v>77.001622434246769</v>
      </c>
      <c r="O58" s="114">
        <f t="shared" si="24"/>
        <v>0</v>
      </c>
      <c r="P58" s="115">
        <f t="shared" si="25"/>
        <v>-9.9548993048836678</v>
      </c>
      <c r="Q58" s="116">
        <f t="shared" si="26"/>
        <v>0.88551865799383778</v>
      </c>
      <c r="R58" s="309"/>
      <c r="S58" s="47">
        <v>0.26874999999999999</v>
      </c>
      <c r="T58" s="48">
        <v>0.33636574074074072</v>
      </c>
      <c r="U58" s="117">
        <v>4.6500000000000075</v>
      </c>
      <c r="V58" s="118">
        <v>97.366666666666646</v>
      </c>
      <c r="W58" s="119"/>
      <c r="X58" s="123"/>
      <c r="Y58" s="106"/>
      <c r="Z58" s="205"/>
      <c r="AA58" s="300"/>
      <c r="AB58" s="301"/>
      <c r="AC58" s="106"/>
      <c r="AD58" s="205"/>
      <c r="AE58" s="300"/>
      <c r="AF58" s="301"/>
      <c r="AG58" s="407"/>
      <c r="AH58" s="408"/>
      <c r="AI58" s="124">
        <f t="shared" si="29"/>
        <v>-228.96268401232419</v>
      </c>
      <c r="AJ58" s="116">
        <f t="shared" si="30"/>
        <v>0.88551865799383789</v>
      </c>
      <c r="AK58" s="314"/>
    </row>
    <row r="59" spans="1:37" ht="15.75" customHeight="1">
      <c r="A59" s="317"/>
      <c r="B59" s="178" t="s">
        <v>191</v>
      </c>
      <c r="C59" s="298" t="s">
        <v>206</v>
      </c>
      <c r="D59" s="299"/>
      <c r="E59" s="107">
        <v>71.55</v>
      </c>
      <c r="F59" s="108">
        <v>2065</v>
      </c>
      <c r="G59" s="109">
        <f t="shared" si="31"/>
        <v>147750.75</v>
      </c>
      <c r="H59" s="26"/>
      <c r="I59" s="110">
        <v>23</v>
      </c>
      <c r="J59" s="111">
        <v>2000</v>
      </c>
      <c r="K59" s="112">
        <f t="shared" si="6"/>
        <v>86.956521739130437</v>
      </c>
      <c r="L59" s="113">
        <v>23</v>
      </c>
      <c r="M59" s="111">
        <f>F59/V59*60</f>
        <v>1771.2651894210153</v>
      </c>
      <c r="N59" s="112">
        <f t="shared" si="23"/>
        <v>77.011529974826757</v>
      </c>
      <c r="O59" s="114">
        <f t="shared" si="24"/>
        <v>0</v>
      </c>
      <c r="P59" s="115">
        <f t="shared" si="25"/>
        <v>-9.9449917643036798</v>
      </c>
      <c r="Q59" s="116">
        <f t="shared" si="26"/>
        <v>0.8856325947105077</v>
      </c>
      <c r="R59" s="309"/>
      <c r="S59" s="47">
        <v>0.33961805555555558</v>
      </c>
      <c r="T59" s="48">
        <v>0.38819444444444445</v>
      </c>
      <c r="U59" s="117">
        <v>4.6833333333333993</v>
      </c>
      <c r="V59" s="118">
        <v>69.949999999999989</v>
      </c>
      <c r="W59" s="119"/>
      <c r="X59" s="123"/>
      <c r="Y59" s="106"/>
      <c r="Z59" s="205"/>
      <c r="AA59" s="300"/>
      <c r="AB59" s="301"/>
      <c r="AC59" s="106"/>
      <c r="AD59" s="205"/>
      <c r="AE59" s="300"/>
      <c r="AF59" s="301"/>
      <c r="AG59" s="407"/>
      <c r="AH59" s="408"/>
      <c r="AI59" s="124">
        <f t="shared" si="29"/>
        <v>-228.73481057898471</v>
      </c>
      <c r="AJ59" s="116">
        <f t="shared" si="30"/>
        <v>0.88563259471050759</v>
      </c>
      <c r="AK59" s="314"/>
    </row>
    <row r="60" spans="1:37" ht="15.75" customHeight="1">
      <c r="A60" s="317"/>
      <c r="B60" s="178" t="s">
        <v>191</v>
      </c>
      <c r="C60" s="298" t="s">
        <v>205</v>
      </c>
      <c r="D60" s="299"/>
      <c r="E60" s="107">
        <v>59.54</v>
      </c>
      <c r="F60" s="108">
        <v>2543</v>
      </c>
      <c r="G60" s="109">
        <f t="shared" si="31"/>
        <v>151410.22</v>
      </c>
      <c r="H60" s="13"/>
      <c r="I60" s="110">
        <v>23</v>
      </c>
      <c r="J60" s="111">
        <v>2000</v>
      </c>
      <c r="K60" s="112">
        <f t="shared" si="6"/>
        <v>86.956521739130437</v>
      </c>
      <c r="L60" s="126">
        <v>23</v>
      </c>
      <c r="M60" s="111">
        <f>F60/V60*60</f>
        <v>1768.7017001545596</v>
      </c>
      <c r="N60" s="112">
        <f t="shared" si="23"/>
        <v>76.900073919763457</v>
      </c>
      <c r="O60" s="114">
        <f t="shared" si="24"/>
        <v>0</v>
      </c>
      <c r="P60" s="115">
        <f t="shared" si="25"/>
        <v>-10.05644781936698</v>
      </c>
      <c r="Q60" s="116">
        <f t="shared" si="26"/>
        <v>0.88435085007727976</v>
      </c>
      <c r="R60" s="309"/>
      <c r="S60" s="47">
        <v>0.39166666666666666</v>
      </c>
      <c r="T60" s="48">
        <v>0.45157407407407407</v>
      </c>
      <c r="U60" s="117">
        <v>4.9999999999999822</v>
      </c>
      <c r="V60" s="118">
        <v>86.266666666666666</v>
      </c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407"/>
      <c r="AH60" s="408"/>
      <c r="AI60" s="124">
        <f t="shared" si="29"/>
        <v>-231.2982998454404</v>
      </c>
      <c r="AJ60" s="116">
        <f t="shared" si="30"/>
        <v>0.88435085007727976</v>
      </c>
      <c r="AK60" s="314"/>
    </row>
    <row r="61" spans="1:37" ht="15.75" customHeight="1">
      <c r="A61" s="317"/>
      <c r="B61" s="178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407"/>
      <c r="AH61" s="408"/>
      <c r="AI61" s="124"/>
      <c r="AJ61" s="116"/>
      <c r="AK61" s="314"/>
    </row>
    <row r="62" spans="1:37" ht="15.75" customHeight="1">
      <c r="A62" s="317"/>
      <c r="B62" s="178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127"/>
      <c r="T62" s="128"/>
      <c r="U62" s="117"/>
      <c r="V62" s="118"/>
      <c r="W62" s="128"/>
      <c r="X62" s="216"/>
      <c r="Y62" s="106"/>
      <c r="Z62" s="205"/>
      <c r="AA62" s="300"/>
      <c r="AB62" s="301"/>
      <c r="AC62" s="106"/>
      <c r="AD62" s="205"/>
      <c r="AE62" s="300"/>
      <c r="AF62" s="301"/>
      <c r="AG62" s="407"/>
      <c r="AH62" s="408"/>
      <c r="AI62" s="124"/>
      <c r="AJ62" s="116"/>
      <c r="AK62" s="314"/>
    </row>
    <row r="63" spans="1:37" ht="15.75" customHeight="1">
      <c r="A63" s="317"/>
      <c r="B63" s="178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127"/>
      <c r="T63" s="128"/>
      <c r="U63" s="117"/>
      <c r="V63" s="118"/>
      <c r="W63" s="128"/>
      <c r="X63" s="216"/>
      <c r="Y63" s="106"/>
      <c r="Z63" s="205"/>
      <c r="AA63" s="300"/>
      <c r="AB63" s="301"/>
      <c r="AC63" s="106"/>
      <c r="AD63" s="205"/>
      <c r="AE63" s="300"/>
      <c r="AF63" s="301"/>
      <c r="AG63" s="407"/>
      <c r="AH63" s="408"/>
      <c r="AI63" s="124"/>
      <c r="AJ63" s="116"/>
      <c r="AK63" s="314"/>
    </row>
    <row r="64" spans="1:37" ht="15.75" customHeight="1">
      <c r="A64" s="317"/>
      <c r="B64" s="178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127"/>
      <c r="T64" s="128"/>
      <c r="U64" s="117"/>
      <c r="V64" s="118"/>
      <c r="W64" s="128"/>
      <c r="X64" s="216"/>
      <c r="Y64" s="106"/>
      <c r="Z64" s="205"/>
      <c r="AA64" s="300"/>
      <c r="AB64" s="301"/>
      <c r="AC64" s="106"/>
      <c r="AD64" s="205"/>
      <c r="AE64" s="300"/>
      <c r="AF64" s="301"/>
      <c r="AG64" s="407"/>
      <c r="AH64" s="408"/>
      <c r="AI64" s="124"/>
      <c r="AJ64" s="116"/>
      <c r="AK64" s="314"/>
    </row>
    <row r="65" spans="1:37" ht="15.75" customHeight="1">
      <c r="A65" s="317"/>
      <c r="B65" s="178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127"/>
      <c r="T65" s="128"/>
      <c r="U65" s="117"/>
      <c r="V65" s="118"/>
      <c r="W65" s="128"/>
      <c r="X65" s="216"/>
      <c r="Y65" s="106"/>
      <c r="Z65" s="205"/>
      <c r="AA65" s="300"/>
      <c r="AB65" s="301"/>
      <c r="AC65" s="106"/>
      <c r="AD65" s="205"/>
      <c r="AE65" s="300"/>
      <c r="AF65" s="301"/>
      <c r="AG65" s="407"/>
      <c r="AH65" s="408"/>
      <c r="AI65" s="124"/>
      <c r="AJ65" s="116"/>
      <c r="AK65" s="314"/>
    </row>
    <row r="66" spans="1:37" ht="15.75" customHeight="1">
      <c r="A66" s="317"/>
      <c r="B66" s="178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127"/>
      <c r="T66" s="128"/>
      <c r="U66" s="117"/>
      <c r="V66" s="118"/>
      <c r="W66" s="128"/>
      <c r="X66" s="216"/>
      <c r="Y66" s="106"/>
      <c r="Z66" s="205"/>
      <c r="AA66" s="300"/>
      <c r="AB66" s="301"/>
      <c r="AC66" s="106"/>
      <c r="AD66" s="205"/>
      <c r="AE66" s="300"/>
      <c r="AF66" s="301"/>
      <c r="AG66" s="407"/>
      <c r="AH66" s="408"/>
      <c r="AI66" s="124"/>
      <c r="AJ66" s="116"/>
      <c r="AK66" s="314"/>
    </row>
    <row r="67" spans="1:37" ht="15.75" customHeight="1">
      <c r="A67" s="317"/>
      <c r="B67" s="178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127"/>
      <c r="T67" s="128"/>
      <c r="U67" s="117"/>
      <c r="V67" s="118"/>
      <c r="W67" s="128"/>
      <c r="X67" s="216"/>
      <c r="Y67" s="106"/>
      <c r="Z67" s="205"/>
      <c r="AA67" s="300"/>
      <c r="AB67" s="301"/>
      <c r="AC67" s="106"/>
      <c r="AD67" s="205"/>
      <c r="AE67" s="300"/>
      <c r="AF67" s="301"/>
      <c r="AG67" s="407"/>
      <c r="AH67" s="408"/>
      <c r="AI67" s="124"/>
      <c r="AJ67" s="116"/>
      <c r="AK67" s="314"/>
    </row>
    <row r="68" spans="1:37" ht="15.75" customHeight="1">
      <c r="A68" s="317"/>
      <c r="B68" s="178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127"/>
      <c r="T68" s="128"/>
      <c r="U68" s="117"/>
      <c r="V68" s="118"/>
      <c r="W68" s="128"/>
      <c r="X68" s="216"/>
      <c r="Y68" s="106"/>
      <c r="Z68" s="205"/>
      <c r="AA68" s="300"/>
      <c r="AB68" s="301"/>
      <c r="AC68" s="106"/>
      <c r="AD68" s="205"/>
      <c r="AE68" s="300"/>
      <c r="AF68" s="301"/>
      <c r="AG68" s="407"/>
      <c r="AH68" s="408"/>
      <c r="AI68" s="124"/>
      <c r="AJ68" s="116"/>
      <c r="AK68" s="314"/>
    </row>
    <row r="69" spans="1:37" ht="15.75" customHeight="1">
      <c r="A69" s="317"/>
      <c r="B69" s="178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127"/>
      <c r="T69" s="128"/>
      <c r="U69" s="117"/>
      <c r="V69" s="118"/>
      <c r="W69" s="128"/>
      <c r="X69" s="216"/>
      <c r="Y69" s="106"/>
      <c r="Z69" s="205"/>
      <c r="AA69" s="300"/>
      <c r="AB69" s="301"/>
      <c r="AC69" s="106"/>
      <c r="AD69" s="205"/>
      <c r="AE69" s="300"/>
      <c r="AF69" s="301"/>
      <c r="AG69" s="407"/>
      <c r="AH69" s="408"/>
      <c r="AI69" s="124"/>
      <c r="AJ69" s="116"/>
      <c r="AK69" s="314"/>
    </row>
    <row r="70" spans="1:37" ht="15.75" customHeight="1">
      <c r="A70" s="317"/>
      <c r="B70" s="178"/>
      <c r="C70" s="298"/>
      <c r="D70" s="299"/>
      <c r="E70" s="107"/>
      <c r="F70" s="13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127"/>
      <c r="T70" s="128"/>
      <c r="U70" s="117"/>
      <c r="V70" s="118"/>
      <c r="W70" s="128"/>
      <c r="X70" s="216"/>
      <c r="Y70" s="106"/>
      <c r="Z70" s="205"/>
      <c r="AA70" s="300"/>
      <c r="AB70" s="301"/>
      <c r="AC70" s="106"/>
      <c r="AD70" s="205"/>
      <c r="AE70" s="300"/>
      <c r="AF70" s="301"/>
      <c r="AG70" s="407"/>
      <c r="AH70" s="408"/>
      <c r="AI70" s="124"/>
      <c r="AJ70" s="116"/>
      <c r="AK70" s="314"/>
    </row>
    <row r="71" spans="1:37" ht="15.75" customHeight="1">
      <c r="A71" s="317"/>
      <c r="B71" s="178"/>
      <c r="C71" s="298"/>
      <c r="D71" s="299"/>
      <c r="E71" s="179"/>
      <c r="F71" s="13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407"/>
      <c r="AH71" s="408"/>
      <c r="AI71" s="180"/>
      <c r="AJ71" s="133"/>
      <c r="AK71" s="314"/>
    </row>
    <row r="72" spans="1:37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32">AVERAGE(I56:I71)</f>
        <v>23.2</v>
      </c>
      <c r="J72" s="148">
        <f t="shared" si="32"/>
        <v>2000</v>
      </c>
      <c r="K72" s="149">
        <f t="shared" ref="K72" si="33">J72/I72</f>
        <v>86.206896551724142</v>
      </c>
      <c r="L72" s="147">
        <f t="shared" ref="L72:M72" si="34">AVERAGE(L56:L71)</f>
        <v>23.2</v>
      </c>
      <c r="M72" s="148">
        <f t="shared" si="34"/>
        <v>1771.271050373894</v>
      </c>
      <c r="N72" s="149">
        <f t="shared" ref="N72:N81" si="35">M72/L72</f>
        <v>76.347890102323021</v>
      </c>
      <c r="O72" s="150">
        <f t="shared" ref="O72:O81" si="36">L72-I72</f>
        <v>0</v>
      </c>
      <c r="P72" s="151">
        <f t="shared" ref="P72:P81" si="37">N72-K72</f>
        <v>-9.8590064494011216</v>
      </c>
      <c r="Q72" s="152">
        <f t="shared" ref="Q72:Q81" si="38">N72/K72</f>
        <v>0.88563552518694699</v>
      </c>
      <c r="R72" s="310"/>
      <c r="S72" s="153">
        <f>S56</f>
        <v>0.16677083333333334</v>
      </c>
      <c r="T72" s="154">
        <f>INDEX(T56:T71,COUNTA(T56:T71))</f>
        <v>0.45157407407407407</v>
      </c>
      <c r="U72" s="155"/>
      <c r="V72" s="181"/>
      <c r="W72" s="182"/>
      <c r="X72" s="149"/>
      <c r="Y72" s="206">
        <f t="shared" ref="Y72:Z72" si="39">SUM(Y56:Y71)</f>
        <v>0</v>
      </c>
      <c r="Z72" s="207">
        <f t="shared" si="39"/>
        <v>0</v>
      </c>
      <c r="AA72" s="296"/>
      <c r="AB72" s="297"/>
      <c r="AC72" s="206">
        <f t="shared" ref="AC72:AD72" si="40">SUM(AC56:AC71)</f>
        <v>0</v>
      </c>
      <c r="AD72" s="207">
        <f t="shared" si="40"/>
        <v>0</v>
      </c>
      <c r="AE72" s="296"/>
      <c r="AF72" s="297"/>
      <c r="AG72" s="409"/>
      <c r="AH72" s="410"/>
      <c r="AI72" s="183">
        <f t="shared" ref="AI72:AI81" si="41">M72-J72</f>
        <v>-228.72894962610599</v>
      </c>
      <c r="AJ72" s="152">
        <f t="shared" ref="AJ72:AJ81" si="42">M72/J72</f>
        <v>0.88563552518694699</v>
      </c>
      <c r="AK72" s="315"/>
    </row>
    <row r="73" spans="1:37" ht="15.75" customHeight="1">
      <c r="A73" s="302" t="s">
        <v>207</v>
      </c>
      <c r="B73" s="120" t="s">
        <v>209</v>
      </c>
      <c r="C73" s="383" t="s">
        <v>275</v>
      </c>
      <c r="D73" s="383"/>
      <c r="E73" s="162">
        <v>38.630000000000003</v>
      </c>
      <c r="F73" s="103">
        <v>1484</v>
      </c>
      <c r="G73" s="163">
        <f t="shared" ref="G73:G81" si="43">E73*F73</f>
        <v>57326.920000000006</v>
      </c>
      <c r="H73" s="164"/>
      <c r="I73" s="165">
        <v>20</v>
      </c>
      <c r="J73" s="166">
        <v>3600</v>
      </c>
      <c r="K73" s="167">
        <f>J73/I73</f>
        <v>180</v>
      </c>
      <c r="L73" s="168">
        <v>20</v>
      </c>
      <c r="M73" s="166">
        <f t="shared" ref="M73:M81" si="44">F73/V73*60</f>
        <v>3255.5758683729391</v>
      </c>
      <c r="N73" s="167">
        <f t="shared" si="35"/>
        <v>162.77879341864696</v>
      </c>
      <c r="O73" s="169">
        <f t="shared" si="36"/>
        <v>0</v>
      </c>
      <c r="P73" s="170">
        <f t="shared" si="37"/>
        <v>-17.221206581353044</v>
      </c>
      <c r="Q73" s="171">
        <f t="shared" si="38"/>
        <v>0.90432663010359415</v>
      </c>
      <c r="R73" s="308">
        <f>Q89</f>
        <v>0.88992937652012394</v>
      </c>
      <c r="S73" s="172">
        <v>0.25</v>
      </c>
      <c r="T73" s="173">
        <v>0.26899305555555558</v>
      </c>
      <c r="U73" s="174"/>
      <c r="V73" s="175">
        <v>27.350000000000037</v>
      </c>
      <c r="W73" s="173"/>
      <c r="X73" s="184"/>
      <c r="Y73" s="202"/>
      <c r="Z73" s="203"/>
      <c r="AA73" s="311"/>
      <c r="AB73" s="312"/>
      <c r="AC73" s="202"/>
      <c r="AD73" s="203"/>
      <c r="AE73" s="311"/>
      <c r="AF73" s="312"/>
      <c r="AG73" s="411"/>
      <c r="AH73" s="412"/>
      <c r="AI73" s="121">
        <f t="shared" si="41"/>
        <v>-344.42413162706089</v>
      </c>
      <c r="AJ73" s="171">
        <f t="shared" si="42"/>
        <v>0.90432663010359415</v>
      </c>
      <c r="AK73" s="313">
        <f>AJ89</f>
        <v>0.88992937652012394</v>
      </c>
    </row>
    <row r="74" spans="1:37" ht="15.75" customHeight="1">
      <c r="A74" s="303"/>
      <c r="B74" s="106" t="s">
        <v>209</v>
      </c>
      <c r="C74" s="382" t="s">
        <v>276</v>
      </c>
      <c r="D74" s="382"/>
      <c r="E74" s="107">
        <v>38</v>
      </c>
      <c r="F74" s="108">
        <v>2442</v>
      </c>
      <c r="G74" s="109">
        <f t="shared" si="43"/>
        <v>92796</v>
      </c>
      <c r="H74" s="26"/>
      <c r="I74" s="110">
        <v>21</v>
      </c>
      <c r="J74" s="111">
        <v>3600</v>
      </c>
      <c r="K74" s="112">
        <f t="shared" ref="K74:K110" si="45">J74/I74</f>
        <v>171.42857142857142</v>
      </c>
      <c r="L74" s="113">
        <v>21</v>
      </c>
      <c r="M74" s="111">
        <f t="shared" si="44"/>
        <v>3253.5899333826756</v>
      </c>
      <c r="N74" s="112">
        <f t="shared" si="35"/>
        <v>154.93285397060359</v>
      </c>
      <c r="O74" s="114">
        <f t="shared" si="36"/>
        <v>0</v>
      </c>
      <c r="P74" s="115">
        <f t="shared" si="37"/>
        <v>-16.495717457967828</v>
      </c>
      <c r="Q74" s="116">
        <f t="shared" si="38"/>
        <v>0.90377498149518765</v>
      </c>
      <c r="R74" s="309"/>
      <c r="S74" s="47">
        <v>0.2722222222222222</v>
      </c>
      <c r="T74" s="48">
        <v>0.30349537037037039</v>
      </c>
      <c r="U74" s="117">
        <v>4.6499999999999275</v>
      </c>
      <c r="V74" s="118">
        <v>45.033333333333388</v>
      </c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407"/>
      <c r="AH74" s="408"/>
      <c r="AI74" s="124">
        <f t="shared" si="41"/>
        <v>-346.41006661732445</v>
      </c>
      <c r="AJ74" s="116">
        <f t="shared" si="42"/>
        <v>0.90377498149518765</v>
      </c>
      <c r="AK74" s="314"/>
    </row>
    <row r="75" spans="1:37" ht="15.75" customHeight="1">
      <c r="A75" s="303"/>
      <c r="B75" s="106" t="s">
        <v>209</v>
      </c>
      <c r="C75" s="382" t="s">
        <v>277</v>
      </c>
      <c r="D75" s="382"/>
      <c r="E75" s="107">
        <v>37.94</v>
      </c>
      <c r="F75" s="108">
        <v>1966</v>
      </c>
      <c r="G75" s="109">
        <f t="shared" si="43"/>
        <v>74590.039999999994</v>
      </c>
      <c r="H75" s="26"/>
      <c r="I75" s="110">
        <v>21</v>
      </c>
      <c r="J75" s="111">
        <v>3600</v>
      </c>
      <c r="K75" s="112">
        <f t="shared" si="45"/>
        <v>171.42857142857142</v>
      </c>
      <c r="L75" s="113">
        <v>21</v>
      </c>
      <c r="M75" s="111">
        <f t="shared" si="44"/>
        <v>3169.5476936856239</v>
      </c>
      <c r="N75" s="112">
        <f t="shared" si="35"/>
        <v>150.93084255645829</v>
      </c>
      <c r="O75" s="114">
        <f t="shared" si="36"/>
        <v>0</v>
      </c>
      <c r="P75" s="115">
        <f t="shared" si="37"/>
        <v>-20.497728872113129</v>
      </c>
      <c r="Q75" s="116">
        <f t="shared" si="38"/>
        <v>0.88042991491267342</v>
      </c>
      <c r="R75" s="309"/>
      <c r="S75" s="47">
        <v>0.30694444444444446</v>
      </c>
      <c r="T75" s="48">
        <v>0.33278935185185188</v>
      </c>
      <c r="U75" s="117">
        <v>4.9666666666666703</v>
      </c>
      <c r="V75" s="118">
        <v>37.216666666666676</v>
      </c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407"/>
      <c r="AH75" s="408"/>
      <c r="AI75" s="124">
        <f t="shared" si="41"/>
        <v>-430.45230631437607</v>
      </c>
      <c r="AJ75" s="116">
        <f t="shared" si="42"/>
        <v>0.88042991491267331</v>
      </c>
      <c r="AK75" s="314"/>
    </row>
    <row r="76" spans="1:37" ht="15.75" customHeight="1">
      <c r="A76" s="303"/>
      <c r="B76" s="106" t="s">
        <v>209</v>
      </c>
      <c r="C76" s="382" t="s">
        <v>212</v>
      </c>
      <c r="D76" s="382"/>
      <c r="E76" s="107">
        <v>32.06</v>
      </c>
      <c r="F76" s="108">
        <v>745</v>
      </c>
      <c r="G76" s="109">
        <f t="shared" si="43"/>
        <v>23884.7</v>
      </c>
      <c r="H76" s="26"/>
      <c r="I76" s="110">
        <v>19</v>
      </c>
      <c r="J76" s="111">
        <v>3600</v>
      </c>
      <c r="K76" s="112">
        <f t="shared" si="45"/>
        <v>189.47368421052633</v>
      </c>
      <c r="L76" s="113">
        <v>19</v>
      </c>
      <c r="M76" s="111">
        <f t="shared" si="44"/>
        <v>3166.4698937426219</v>
      </c>
      <c r="N76" s="112">
        <f t="shared" si="35"/>
        <v>166.65631019698012</v>
      </c>
      <c r="O76" s="114">
        <f t="shared" si="36"/>
        <v>0</v>
      </c>
      <c r="P76" s="115">
        <f t="shared" si="37"/>
        <v>-22.817374013546214</v>
      </c>
      <c r="Q76" s="116">
        <f t="shared" si="38"/>
        <v>0.87957497048406164</v>
      </c>
      <c r="R76" s="309"/>
      <c r="S76" s="47">
        <v>0.33611111111111114</v>
      </c>
      <c r="T76" s="48">
        <v>0.34591435185185188</v>
      </c>
      <c r="U76" s="117">
        <v>4.783333333333335</v>
      </c>
      <c r="V76" s="118">
        <v>14.116666666666662</v>
      </c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407"/>
      <c r="AH76" s="408"/>
      <c r="AI76" s="217">
        <f t="shared" si="41"/>
        <v>-433.53010625737807</v>
      </c>
      <c r="AJ76" s="218">
        <f t="shared" si="42"/>
        <v>0.87957497048406164</v>
      </c>
      <c r="AK76" s="314"/>
    </row>
    <row r="77" spans="1:37" ht="15.75" customHeight="1">
      <c r="A77" s="304"/>
      <c r="B77" s="106" t="s">
        <v>209</v>
      </c>
      <c r="C77" s="382" t="s">
        <v>210</v>
      </c>
      <c r="D77" s="382"/>
      <c r="E77" s="107">
        <v>71.84</v>
      </c>
      <c r="F77" s="111">
        <v>1128</v>
      </c>
      <c r="G77" s="109">
        <f t="shared" si="43"/>
        <v>81035.520000000004</v>
      </c>
      <c r="H77" s="13"/>
      <c r="I77" s="110">
        <v>19</v>
      </c>
      <c r="J77" s="111">
        <v>1800</v>
      </c>
      <c r="K77" s="112">
        <f t="shared" si="45"/>
        <v>94.736842105263165</v>
      </c>
      <c r="L77" s="126">
        <v>19</v>
      </c>
      <c r="M77" s="111">
        <f t="shared" si="44"/>
        <v>1596.2264150943402</v>
      </c>
      <c r="N77" s="112">
        <f t="shared" si="35"/>
        <v>84.011916583912637</v>
      </c>
      <c r="O77" s="114">
        <f t="shared" si="36"/>
        <v>0</v>
      </c>
      <c r="P77" s="115">
        <f t="shared" si="37"/>
        <v>-10.724925521350528</v>
      </c>
      <c r="Q77" s="116">
        <f t="shared" si="38"/>
        <v>0.88679245283018893</v>
      </c>
      <c r="R77" s="309"/>
      <c r="S77" s="47">
        <v>0.35</v>
      </c>
      <c r="T77" s="48">
        <v>0.37944444444444442</v>
      </c>
      <c r="U77" s="117">
        <v>5.8833333333332671</v>
      </c>
      <c r="V77" s="118">
        <v>42.399999999999991</v>
      </c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407"/>
      <c r="AH77" s="408"/>
      <c r="AI77" s="217">
        <f t="shared" si="41"/>
        <v>-203.77358490565985</v>
      </c>
      <c r="AJ77" s="218">
        <f t="shared" si="42"/>
        <v>0.88679245283018893</v>
      </c>
      <c r="AK77" s="314"/>
    </row>
    <row r="78" spans="1:37" ht="15.75" customHeight="1">
      <c r="A78" s="304"/>
      <c r="B78" s="106" t="s">
        <v>209</v>
      </c>
      <c r="C78" s="382" t="s">
        <v>211</v>
      </c>
      <c r="D78" s="382"/>
      <c r="E78" s="107">
        <v>72.400000000000006</v>
      </c>
      <c r="F78" s="111">
        <v>1083</v>
      </c>
      <c r="G78" s="129">
        <f t="shared" si="43"/>
        <v>78409.200000000012</v>
      </c>
      <c r="H78" s="130"/>
      <c r="I78" s="110">
        <v>18</v>
      </c>
      <c r="J78" s="111">
        <v>1800</v>
      </c>
      <c r="K78" s="112">
        <f t="shared" si="45"/>
        <v>100</v>
      </c>
      <c r="L78" s="113">
        <v>18</v>
      </c>
      <c r="M78" s="111">
        <f t="shared" si="44"/>
        <v>1596.5601965601977</v>
      </c>
      <c r="N78" s="112">
        <f t="shared" si="35"/>
        <v>88.697788697788766</v>
      </c>
      <c r="O78" s="114">
        <f t="shared" si="36"/>
        <v>0</v>
      </c>
      <c r="P78" s="115">
        <f t="shared" si="37"/>
        <v>-11.302211302211234</v>
      </c>
      <c r="Q78" s="116">
        <f t="shared" si="38"/>
        <v>0.88697788697788771</v>
      </c>
      <c r="R78" s="309"/>
      <c r="S78" s="47">
        <v>0.38284722222222223</v>
      </c>
      <c r="T78" s="48">
        <v>0.41111111111111109</v>
      </c>
      <c r="U78" s="117">
        <v>4.9000000000000465</v>
      </c>
      <c r="V78" s="118">
        <v>40.699999999999967</v>
      </c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407"/>
      <c r="AH78" s="408"/>
      <c r="AI78" s="217">
        <f t="shared" si="41"/>
        <v>-203.43980343980229</v>
      </c>
      <c r="AJ78" s="218">
        <f t="shared" si="42"/>
        <v>0.8869778869778876</v>
      </c>
      <c r="AK78" s="314"/>
    </row>
    <row r="79" spans="1:37" ht="15.75" customHeight="1">
      <c r="A79" s="304"/>
      <c r="B79" s="106" t="s">
        <v>209</v>
      </c>
      <c r="C79" s="382" t="s">
        <v>272</v>
      </c>
      <c r="D79" s="382"/>
      <c r="E79" s="107">
        <v>79.19</v>
      </c>
      <c r="F79" s="111">
        <v>1402</v>
      </c>
      <c r="G79" s="129">
        <f t="shared" si="43"/>
        <v>111024.37999999999</v>
      </c>
      <c r="H79" s="68"/>
      <c r="I79" s="110">
        <v>17</v>
      </c>
      <c r="J79" s="111">
        <v>1800</v>
      </c>
      <c r="K79" s="112">
        <f t="shared" si="45"/>
        <v>105.88235294117646</v>
      </c>
      <c r="L79" s="126">
        <v>17</v>
      </c>
      <c r="M79" s="111">
        <f t="shared" si="44"/>
        <v>1595.7002845399927</v>
      </c>
      <c r="N79" s="112">
        <f t="shared" si="35"/>
        <v>93.864722619999569</v>
      </c>
      <c r="O79" s="131">
        <f t="shared" si="36"/>
        <v>0</v>
      </c>
      <c r="P79" s="132">
        <f t="shared" si="37"/>
        <v>-12.017630321176895</v>
      </c>
      <c r="Q79" s="133">
        <f t="shared" si="38"/>
        <v>0.88650015807777371</v>
      </c>
      <c r="R79" s="309"/>
      <c r="S79" s="47">
        <v>0.41478009259259258</v>
      </c>
      <c r="T79" s="48">
        <v>0.4513888888888889</v>
      </c>
      <c r="U79" s="117">
        <v>5.2833333333333332</v>
      </c>
      <c r="V79" s="118">
        <v>52.716666666666697</v>
      </c>
      <c r="W79" s="119">
        <v>0.4513888888888889</v>
      </c>
      <c r="X79" s="123">
        <v>0.4909722222222222</v>
      </c>
      <c r="Y79" s="106"/>
      <c r="Z79" s="205"/>
      <c r="AA79" s="300"/>
      <c r="AB79" s="301"/>
      <c r="AC79" s="106"/>
      <c r="AD79" s="205"/>
      <c r="AE79" s="300"/>
      <c r="AF79" s="301"/>
      <c r="AG79" s="407"/>
      <c r="AH79" s="408"/>
      <c r="AI79" s="217">
        <f t="shared" si="41"/>
        <v>-204.29971546000729</v>
      </c>
      <c r="AJ79" s="218">
        <f t="shared" si="42"/>
        <v>0.88650015807777371</v>
      </c>
      <c r="AK79" s="314"/>
    </row>
    <row r="80" spans="1:37" ht="15.75" customHeight="1">
      <c r="A80" s="304"/>
      <c r="B80" s="106" t="s">
        <v>195</v>
      </c>
      <c r="C80" s="382" t="s">
        <v>214</v>
      </c>
      <c r="D80" s="382"/>
      <c r="E80" s="107">
        <v>57.73</v>
      </c>
      <c r="F80" s="111">
        <v>1129</v>
      </c>
      <c r="G80" s="129">
        <f t="shared" si="43"/>
        <v>65177.17</v>
      </c>
      <c r="H80" s="68"/>
      <c r="I80" s="110">
        <v>22</v>
      </c>
      <c r="J80" s="111">
        <v>1800</v>
      </c>
      <c r="K80" s="112">
        <f t="shared" si="45"/>
        <v>81.818181818181813</v>
      </c>
      <c r="L80" s="126">
        <v>22</v>
      </c>
      <c r="M80" s="111">
        <f t="shared" si="44"/>
        <v>1595.7597173144875</v>
      </c>
      <c r="N80" s="112">
        <f t="shared" si="35"/>
        <v>72.534532605203978</v>
      </c>
      <c r="O80" s="131">
        <f t="shared" si="36"/>
        <v>0</v>
      </c>
      <c r="P80" s="132">
        <f t="shared" si="37"/>
        <v>-9.283649212977835</v>
      </c>
      <c r="Q80" s="133">
        <f t="shared" si="38"/>
        <v>0.88653317628582651</v>
      </c>
      <c r="R80" s="309"/>
      <c r="S80" s="47">
        <v>0.4909722222222222</v>
      </c>
      <c r="T80" s="48">
        <v>0.52045138888888887</v>
      </c>
      <c r="U80" s="117">
        <v>56.999999999999957</v>
      </c>
      <c r="V80" s="118">
        <v>42.45</v>
      </c>
      <c r="W80" s="119"/>
      <c r="X80" s="123"/>
      <c r="Y80" s="106"/>
      <c r="Z80" s="205"/>
      <c r="AA80" s="300"/>
      <c r="AB80" s="301"/>
      <c r="AC80" s="106"/>
      <c r="AD80" s="205"/>
      <c r="AE80" s="300"/>
      <c r="AF80" s="301"/>
      <c r="AG80" s="407"/>
      <c r="AH80" s="408"/>
      <c r="AI80" s="217">
        <f t="shared" si="41"/>
        <v>-204.24028268551251</v>
      </c>
      <c r="AJ80" s="218">
        <f t="shared" si="42"/>
        <v>0.8865331762858264</v>
      </c>
      <c r="AK80" s="314"/>
    </row>
    <row r="81" spans="1:37" ht="15.75" customHeight="1">
      <c r="A81" s="304"/>
      <c r="B81" s="106" t="s">
        <v>195</v>
      </c>
      <c r="C81" s="382" t="s">
        <v>213</v>
      </c>
      <c r="D81" s="382"/>
      <c r="E81" s="107">
        <v>57.73</v>
      </c>
      <c r="F81" s="111">
        <v>1046</v>
      </c>
      <c r="G81" s="129">
        <f t="shared" si="43"/>
        <v>60385.579999999994</v>
      </c>
      <c r="H81" s="68"/>
      <c r="I81" s="110">
        <v>22</v>
      </c>
      <c r="J81" s="111">
        <v>1800</v>
      </c>
      <c r="K81" s="112">
        <f t="shared" si="45"/>
        <v>81.818181818181813</v>
      </c>
      <c r="L81" s="126">
        <v>22</v>
      </c>
      <c r="M81" s="111">
        <f t="shared" si="44"/>
        <v>1594.9174078780213</v>
      </c>
      <c r="N81" s="112">
        <f t="shared" si="35"/>
        <v>72.496245812637326</v>
      </c>
      <c r="O81" s="131">
        <f t="shared" si="36"/>
        <v>0</v>
      </c>
      <c r="P81" s="132">
        <f t="shared" si="37"/>
        <v>-9.3219360055444866</v>
      </c>
      <c r="Q81" s="133">
        <f t="shared" si="38"/>
        <v>0.88606522659890075</v>
      </c>
      <c r="R81" s="309"/>
      <c r="S81" s="47">
        <v>0.52361111111111114</v>
      </c>
      <c r="T81" s="48">
        <v>0.55093749999999997</v>
      </c>
      <c r="U81" s="117">
        <v>4.5500000000000718</v>
      </c>
      <c r="V81" s="118">
        <v>39.349999999999916</v>
      </c>
      <c r="W81" s="119"/>
      <c r="X81" s="123"/>
      <c r="Y81" s="106"/>
      <c r="Z81" s="205"/>
      <c r="AA81" s="300"/>
      <c r="AB81" s="301"/>
      <c r="AC81" s="106"/>
      <c r="AD81" s="205"/>
      <c r="AE81" s="300"/>
      <c r="AF81" s="301"/>
      <c r="AG81" s="407"/>
      <c r="AH81" s="408"/>
      <c r="AI81" s="217">
        <f t="shared" si="41"/>
        <v>-205.08259212197868</v>
      </c>
      <c r="AJ81" s="218">
        <f t="shared" si="42"/>
        <v>0.88606522659890075</v>
      </c>
      <c r="AK81" s="314"/>
    </row>
    <row r="82" spans="1:37" ht="15.75" customHeight="1">
      <c r="A82" s="304"/>
      <c r="B82" s="106"/>
      <c r="C82" s="382"/>
      <c r="D82" s="382"/>
      <c r="E82" s="107"/>
      <c r="F82" s="111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106"/>
      <c r="Z82" s="205"/>
      <c r="AA82" s="300"/>
      <c r="AB82" s="301"/>
      <c r="AC82" s="106"/>
      <c r="AD82" s="205"/>
      <c r="AE82" s="300"/>
      <c r="AF82" s="301"/>
      <c r="AG82" s="407"/>
      <c r="AH82" s="408"/>
      <c r="AI82" s="217"/>
      <c r="AJ82" s="218"/>
      <c r="AK82" s="314"/>
    </row>
    <row r="83" spans="1:37" ht="15.75" customHeight="1">
      <c r="A83" s="304"/>
      <c r="B83" s="106"/>
      <c r="C83" s="382"/>
      <c r="D83" s="382"/>
      <c r="E83" s="107"/>
      <c r="F83" s="111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106"/>
      <c r="Z83" s="205"/>
      <c r="AA83" s="300"/>
      <c r="AB83" s="301"/>
      <c r="AC83" s="106"/>
      <c r="AD83" s="205"/>
      <c r="AE83" s="300"/>
      <c r="AF83" s="301"/>
      <c r="AG83" s="407"/>
      <c r="AH83" s="408"/>
      <c r="AI83" s="217"/>
      <c r="AJ83" s="218"/>
      <c r="AK83" s="314"/>
    </row>
    <row r="84" spans="1:37" ht="15.75" customHeight="1">
      <c r="A84" s="304"/>
      <c r="B84" s="106"/>
      <c r="C84" s="382"/>
      <c r="D84" s="382"/>
      <c r="E84" s="107"/>
      <c r="F84" s="111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106"/>
      <c r="Z84" s="205"/>
      <c r="AA84" s="300"/>
      <c r="AB84" s="301"/>
      <c r="AC84" s="106"/>
      <c r="AD84" s="205"/>
      <c r="AE84" s="300"/>
      <c r="AF84" s="301"/>
      <c r="AG84" s="407"/>
      <c r="AH84" s="408"/>
      <c r="AI84" s="217"/>
      <c r="AJ84" s="218"/>
      <c r="AK84" s="314"/>
    </row>
    <row r="85" spans="1:37" ht="15.75" customHeight="1">
      <c r="A85" s="304"/>
      <c r="B85" s="106"/>
      <c r="C85" s="382"/>
      <c r="D85" s="382"/>
      <c r="E85" s="107"/>
      <c r="F85" s="111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106"/>
      <c r="Z85" s="205"/>
      <c r="AA85" s="300"/>
      <c r="AB85" s="301"/>
      <c r="AC85" s="106"/>
      <c r="AD85" s="205"/>
      <c r="AE85" s="300"/>
      <c r="AF85" s="301"/>
      <c r="AG85" s="407"/>
      <c r="AH85" s="408"/>
      <c r="AI85" s="217"/>
      <c r="AJ85" s="218"/>
      <c r="AK85" s="314"/>
    </row>
    <row r="86" spans="1:37" ht="15.75" customHeight="1">
      <c r="A86" s="304"/>
      <c r="B86" s="106"/>
      <c r="C86" s="382"/>
      <c r="D86" s="382"/>
      <c r="E86" s="107"/>
      <c r="F86" s="111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106"/>
      <c r="Z86" s="205"/>
      <c r="AA86" s="300"/>
      <c r="AB86" s="301"/>
      <c r="AC86" s="106"/>
      <c r="AD86" s="205"/>
      <c r="AE86" s="300"/>
      <c r="AF86" s="301"/>
      <c r="AG86" s="407"/>
      <c r="AH86" s="408"/>
      <c r="AI86" s="217"/>
      <c r="AJ86" s="218"/>
      <c r="AK86" s="314"/>
    </row>
    <row r="87" spans="1:37" ht="15.75" customHeight="1">
      <c r="A87" s="304"/>
      <c r="B87" s="106"/>
      <c r="C87" s="382"/>
      <c r="D87" s="382"/>
      <c r="E87" s="107"/>
      <c r="F87" s="111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106"/>
      <c r="Z87" s="205"/>
      <c r="AA87" s="300"/>
      <c r="AB87" s="301"/>
      <c r="AC87" s="106"/>
      <c r="AD87" s="205"/>
      <c r="AE87" s="300"/>
      <c r="AF87" s="301"/>
      <c r="AG87" s="407"/>
      <c r="AH87" s="408"/>
      <c r="AI87" s="217"/>
      <c r="AJ87" s="218"/>
      <c r="AK87" s="314"/>
    </row>
    <row r="88" spans="1:37" ht="15.75" customHeight="1">
      <c r="A88" s="304"/>
      <c r="B88" s="106"/>
      <c r="C88" s="382"/>
      <c r="D88" s="382"/>
      <c r="E88" s="209"/>
      <c r="F88" s="111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407"/>
      <c r="AH88" s="408"/>
      <c r="AI88" s="180"/>
      <c r="AJ88" s="133"/>
      <c r="AK88" s="314"/>
    </row>
    <row r="89" spans="1:37" ht="15.75" customHeight="1" thickBot="1">
      <c r="A89" s="305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46">AVERAGE(I73:I88)</f>
        <v>19.888888888888889</v>
      </c>
      <c r="J89" s="148">
        <f t="shared" si="46"/>
        <v>2600</v>
      </c>
      <c r="K89" s="149">
        <f t="shared" ref="K89:K92" si="47">J89/I89</f>
        <v>130.72625698324023</v>
      </c>
      <c r="L89" s="147">
        <f t="shared" ref="L89:M89" si="48">AVERAGE(L73:L88)</f>
        <v>19.888888888888889</v>
      </c>
      <c r="M89" s="148">
        <f t="shared" si="48"/>
        <v>2313.8163789523223</v>
      </c>
      <c r="N89" s="149">
        <f>M89/L89</f>
        <v>116.33713637190448</v>
      </c>
      <c r="O89" s="150">
        <f>L89-I89</f>
        <v>0</v>
      </c>
      <c r="P89" s="151">
        <f>N89-K89</f>
        <v>-14.389120611335755</v>
      </c>
      <c r="Q89" s="152">
        <f>N89/K89</f>
        <v>0.88992937652012394</v>
      </c>
      <c r="R89" s="310"/>
      <c r="S89" s="153">
        <f>S73</f>
        <v>0.25</v>
      </c>
      <c r="T89" s="154">
        <f>INDEX(T73:T88,COUNTA(T73:T88))</f>
        <v>0.55093749999999997</v>
      </c>
      <c r="U89" s="155"/>
      <c r="V89" s="181"/>
      <c r="W89" s="182"/>
      <c r="X89" s="149"/>
      <c r="Y89" s="206">
        <f t="shared" ref="Y89:Z89" si="49">SUM(Y73:Y88)</f>
        <v>0</v>
      </c>
      <c r="Z89" s="207">
        <f t="shared" si="49"/>
        <v>0</v>
      </c>
      <c r="AA89" s="296"/>
      <c r="AB89" s="297"/>
      <c r="AC89" s="206">
        <f t="shared" ref="AC89:AD89" si="50">SUM(AC73:AC88)</f>
        <v>0</v>
      </c>
      <c r="AD89" s="207">
        <f t="shared" si="50"/>
        <v>0</v>
      </c>
      <c r="AE89" s="296"/>
      <c r="AF89" s="297"/>
      <c r="AG89" s="409"/>
      <c r="AH89" s="410"/>
      <c r="AI89" s="183">
        <f>M89-J89</f>
        <v>-286.18362104767766</v>
      </c>
      <c r="AJ89" s="152">
        <f>M89/J89</f>
        <v>0.88992937652012394</v>
      </c>
      <c r="AK89" s="315"/>
    </row>
    <row r="90" spans="1:37" ht="15.75" customHeight="1">
      <c r="A90" s="316" t="s">
        <v>115</v>
      </c>
      <c r="B90" s="106" t="s">
        <v>188</v>
      </c>
      <c r="C90" s="298" t="s">
        <v>261</v>
      </c>
      <c r="D90" s="299"/>
      <c r="E90" s="107">
        <v>34.229999999999997</v>
      </c>
      <c r="F90" s="108">
        <v>1682</v>
      </c>
      <c r="G90" s="109">
        <f t="shared" ref="G90:G92" si="51">E90*F90</f>
        <v>57574.859999999993</v>
      </c>
      <c r="H90" s="26"/>
      <c r="I90" s="110">
        <v>16</v>
      </c>
      <c r="J90" s="111">
        <v>3000</v>
      </c>
      <c r="K90" s="112">
        <f t="shared" si="47"/>
        <v>187.5</v>
      </c>
      <c r="L90" s="113">
        <v>16</v>
      </c>
      <c r="M90" s="111">
        <f>F90/V90*60</f>
        <v>2603.2674118658633</v>
      </c>
      <c r="N90" s="112">
        <f>M90/L90</f>
        <v>162.70421324161646</v>
      </c>
      <c r="O90" s="114">
        <f>L90-I90</f>
        <v>0</v>
      </c>
      <c r="P90" s="115">
        <f>N90-K90</f>
        <v>-24.795786758383542</v>
      </c>
      <c r="Q90" s="116">
        <f>N90/K90</f>
        <v>0.86775580395528773</v>
      </c>
      <c r="R90" s="308">
        <f>Q106</f>
        <v>0.88191936290044182</v>
      </c>
      <c r="S90" s="47">
        <v>0.31543981481481481</v>
      </c>
      <c r="T90" s="48">
        <v>0.34236111111111112</v>
      </c>
      <c r="U90" s="117">
        <v>5.0166666666666782</v>
      </c>
      <c r="V90" s="118">
        <v>38.76666666666668</v>
      </c>
      <c r="W90" s="119"/>
      <c r="X90" s="177"/>
      <c r="Y90" s="202"/>
      <c r="Z90" s="203"/>
      <c r="AA90" s="311"/>
      <c r="AB90" s="312"/>
      <c r="AC90" s="202"/>
      <c r="AD90" s="203"/>
      <c r="AE90" s="311"/>
      <c r="AF90" s="312"/>
      <c r="AG90" s="411"/>
      <c r="AH90" s="412"/>
      <c r="AI90" s="121">
        <f>M90-J90</f>
        <v>-396.73258813413668</v>
      </c>
      <c r="AJ90" s="171">
        <f>M90/J90</f>
        <v>0.86775580395528773</v>
      </c>
      <c r="AK90" s="313">
        <f>AJ106</f>
        <v>0.88191936290044182</v>
      </c>
    </row>
    <row r="91" spans="1:37" ht="15.75" customHeight="1">
      <c r="A91" s="317"/>
      <c r="B91" s="106" t="s">
        <v>188</v>
      </c>
      <c r="C91" s="298" t="s">
        <v>262</v>
      </c>
      <c r="D91" s="299"/>
      <c r="E91" s="107">
        <v>35.83</v>
      </c>
      <c r="F91" s="108">
        <v>5634</v>
      </c>
      <c r="G91" s="109">
        <f t="shared" si="51"/>
        <v>201866.22</v>
      </c>
      <c r="H91" s="26"/>
      <c r="I91" s="110">
        <v>12</v>
      </c>
      <c r="J91" s="111">
        <v>3273</v>
      </c>
      <c r="K91" s="112">
        <f t="shared" si="47"/>
        <v>272.75</v>
      </c>
      <c r="L91" s="113">
        <v>12</v>
      </c>
      <c r="M91" s="111">
        <f>F91/V91*60</f>
        <v>2907.8709677419347</v>
      </c>
      <c r="N91" s="112">
        <f>M91/L91</f>
        <v>242.32258064516122</v>
      </c>
      <c r="O91" s="114">
        <f>L91-I91</f>
        <v>0</v>
      </c>
      <c r="P91" s="115">
        <f>N91-K91</f>
        <v>-30.427419354838776</v>
      </c>
      <c r="Q91" s="116">
        <f>N91/K91</f>
        <v>0.88844209219124193</v>
      </c>
      <c r="R91" s="309"/>
      <c r="S91" s="47">
        <v>0.34583333333333333</v>
      </c>
      <c r="T91" s="48">
        <v>0.42656250000000001</v>
      </c>
      <c r="U91" s="117">
        <v>4.9999999999999822</v>
      </c>
      <c r="V91" s="118">
        <v>116.25000000000003</v>
      </c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407"/>
      <c r="AH91" s="408"/>
      <c r="AI91" s="124">
        <f>M91-J91</f>
        <v>-365.12903225806531</v>
      </c>
      <c r="AJ91" s="116">
        <f>M91/J91</f>
        <v>0.88844209219124193</v>
      </c>
      <c r="AK91" s="314"/>
    </row>
    <row r="92" spans="1:37" ht="15.75" customHeight="1">
      <c r="A92" s="317"/>
      <c r="B92" s="106" t="s">
        <v>188</v>
      </c>
      <c r="C92" s="298" t="s">
        <v>263</v>
      </c>
      <c r="D92" s="299"/>
      <c r="E92" s="107">
        <v>36.409999999999997</v>
      </c>
      <c r="F92" s="108">
        <v>3931</v>
      </c>
      <c r="G92" s="109">
        <f t="shared" si="51"/>
        <v>143127.71</v>
      </c>
      <c r="H92" s="13"/>
      <c r="I92" s="110">
        <v>11</v>
      </c>
      <c r="J92" s="111">
        <v>3273</v>
      </c>
      <c r="K92" s="112">
        <f t="shared" si="47"/>
        <v>297.54545454545456</v>
      </c>
      <c r="L92" s="126">
        <v>11</v>
      </c>
      <c r="M92" s="111">
        <f>F92/V92*60</f>
        <v>2907.6638586398194</v>
      </c>
      <c r="N92" s="112">
        <f>M92/L92</f>
        <v>264.33307805816543</v>
      </c>
      <c r="O92" s="114">
        <f>L92-I92</f>
        <v>0</v>
      </c>
      <c r="P92" s="115">
        <f>N92-K92</f>
        <v>-33.212376487289134</v>
      </c>
      <c r="Q92" s="116">
        <f>N92/K92</f>
        <v>0.8883788141276564</v>
      </c>
      <c r="R92" s="309"/>
      <c r="S92" s="47">
        <v>0.42986111111111114</v>
      </c>
      <c r="T92" s="48">
        <v>0.48619212962962965</v>
      </c>
      <c r="U92" s="117">
        <v>4.7500000000000231</v>
      </c>
      <c r="V92" s="118">
        <v>81.11666666666666</v>
      </c>
      <c r="W92" s="119"/>
      <c r="X92" s="123"/>
      <c r="Y92" s="106"/>
      <c r="Z92" s="205"/>
      <c r="AA92" s="300"/>
      <c r="AB92" s="301"/>
      <c r="AC92" s="106"/>
      <c r="AD92" s="205"/>
      <c r="AE92" s="300"/>
      <c r="AF92" s="301"/>
      <c r="AG92" s="407"/>
      <c r="AH92" s="408"/>
      <c r="AI92" s="124">
        <f>M92-J92</f>
        <v>-365.33614136018059</v>
      </c>
      <c r="AJ92" s="116">
        <f>M92/J92</f>
        <v>0.8883788141276564</v>
      </c>
      <c r="AK92" s="314"/>
    </row>
    <row r="93" spans="1:37" ht="15.75" customHeight="1">
      <c r="A93" s="317"/>
      <c r="B93" s="106"/>
      <c r="C93" s="298"/>
      <c r="D93" s="299"/>
      <c r="E93" s="107"/>
      <c r="F93" s="108"/>
      <c r="G93" s="109"/>
      <c r="H93" s="26"/>
      <c r="I93" s="110"/>
      <c r="J93" s="111"/>
      <c r="K93" s="112"/>
      <c r="L93" s="113"/>
      <c r="M93" s="111"/>
      <c r="N93" s="112"/>
      <c r="O93" s="114"/>
      <c r="P93" s="115"/>
      <c r="Q93" s="116"/>
      <c r="R93" s="309"/>
      <c r="S93" s="47"/>
      <c r="T93" s="48"/>
      <c r="U93" s="117"/>
      <c r="V93" s="118"/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407"/>
      <c r="AH93" s="408"/>
      <c r="AI93" s="124"/>
      <c r="AJ93" s="116"/>
      <c r="AK93" s="314"/>
    </row>
    <row r="94" spans="1:37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407"/>
      <c r="AH94" s="408"/>
      <c r="AI94" s="124"/>
      <c r="AJ94" s="116"/>
      <c r="AK94" s="314"/>
    </row>
    <row r="95" spans="1:37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407"/>
      <c r="AH95" s="408"/>
      <c r="AI95" s="124"/>
      <c r="AJ95" s="116"/>
      <c r="AK95" s="314"/>
    </row>
    <row r="96" spans="1:37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106"/>
      <c r="Z96" s="205"/>
      <c r="AA96" s="300"/>
      <c r="AB96" s="301"/>
      <c r="AC96" s="106"/>
      <c r="AD96" s="205"/>
      <c r="AE96" s="300"/>
      <c r="AF96" s="301"/>
      <c r="AG96" s="407"/>
      <c r="AH96" s="408"/>
      <c r="AI96" s="124"/>
      <c r="AJ96" s="116"/>
      <c r="AK96" s="314"/>
    </row>
    <row r="97" spans="1:37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106"/>
      <c r="Z97" s="205"/>
      <c r="AA97" s="300"/>
      <c r="AB97" s="301"/>
      <c r="AC97" s="106"/>
      <c r="AD97" s="205"/>
      <c r="AE97" s="300"/>
      <c r="AF97" s="301"/>
      <c r="AG97" s="407"/>
      <c r="AH97" s="408"/>
      <c r="AI97" s="124"/>
      <c r="AJ97" s="116"/>
      <c r="AK97" s="314"/>
    </row>
    <row r="98" spans="1:37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35"/>
      <c r="Y98" s="106"/>
      <c r="Z98" s="205"/>
      <c r="AA98" s="300"/>
      <c r="AB98" s="301"/>
      <c r="AC98" s="106"/>
      <c r="AD98" s="205"/>
      <c r="AE98" s="300"/>
      <c r="AF98" s="301"/>
      <c r="AG98" s="407"/>
      <c r="AH98" s="408"/>
      <c r="AI98" s="124"/>
      <c r="AJ98" s="116"/>
      <c r="AK98" s="314"/>
    </row>
    <row r="99" spans="1:37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35"/>
      <c r="Y99" s="106"/>
      <c r="Z99" s="205"/>
      <c r="AA99" s="300"/>
      <c r="AB99" s="301"/>
      <c r="AC99" s="106"/>
      <c r="AD99" s="205"/>
      <c r="AE99" s="300"/>
      <c r="AF99" s="301"/>
      <c r="AG99" s="407"/>
      <c r="AH99" s="408"/>
      <c r="AI99" s="124"/>
      <c r="AJ99" s="116"/>
      <c r="AK99" s="314"/>
    </row>
    <row r="100" spans="1:37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19"/>
      <c r="X100" s="135"/>
      <c r="Y100" s="106"/>
      <c r="Z100" s="205"/>
      <c r="AA100" s="300"/>
      <c r="AB100" s="301"/>
      <c r="AC100" s="106"/>
      <c r="AD100" s="205"/>
      <c r="AE100" s="300"/>
      <c r="AF100" s="301"/>
      <c r="AG100" s="407"/>
      <c r="AH100" s="408"/>
      <c r="AI100" s="124"/>
      <c r="AJ100" s="116"/>
      <c r="AK100" s="314"/>
    </row>
    <row r="101" spans="1:37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19"/>
      <c r="X101" s="135"/>
      <c r="Y101" s="106"/>
      <c r="Z101" s="205"/>
      <c r="AA101" s="300"/>
      <c r="AB101" s="301"/>
      <c r="AC101" s="106"/>
      <c r="AD101" s="205"/>
      <c r="AE101" s="300"/>
      <c r="AF101" s="301"/>
      <c r="AG101" s="407"/>
      <c r="AH101" s="408"/>
      <c r="AI101" s="124"/>
      <c r="AJ101" s="116"/>
      <c r="AK101" s="314"/>
    </row>
    <row r="102" spans="1:37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19"/>
      <c r="X102" s="135"/>
      <c r="Y102" s="106"/>
      <c r="Z102" s="205"/>
      <c r="AA102" s="300"/>
      <c r="AB102" s="301"/>
      <c r="AC102" s="106"/>
      <c r="AD102" s="205"/>
      <c r="AE102" s="300"/>
      <c r="AF102" s="301"/>
      <c r="AG102" s="407"/>
      <c r="AH102" s="408"/>
      <c r="AI102" s="124"/>
      <c r="AJ102" s="116"/>
      <c r="AK102" s="314"/>
    </row>
    <row r="103" spans="1:37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19"/>
      <c r="X103" s="135"/>
      <c r="Y103" s="106"/>
      <c r="Z103" s="205"/>
      <c r="AA103" s="300"/>
      <c r="AB103" s="301"/>
      <c r="AC103" s="106"/>
      <c r="AD103" s="205"/>
      <c r="AE103" s="300"/>
      <c r="AF103" s="301"/>
      <c r="AG103" s="407"/>
      <c r="AH103" s="408"/>
      <c r="AI103" s="124"/>
      <c r="AJ103" s="116"/>
      <c r="AK103" s="314"/>
    </row>
    <row r="104" spans="1:37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19"/>
      <c r="X104" s="135"/>
      <c r="Y104" s="106"/>
      <c r="Z104" s="205"/>
      <c r="AA104" s="300"/>
      <c r="AB104" s="301"/>
      <c r="AC104" s="106"/>
      <c r="AD104" s="205"/>
      <c r="AE104" s="300"/>
      <c r="AF104" s="301"/>
      <c r="AG104" s="407"/>
      <c r="AH104" s="408"/>
      <c r="AI104" s="124"/>
      <c r="AJ104" s="116"/>
      <c r="AK104" s="314"/>
    </row>
    <row r="105" spans="1:37" ht="15.75" customHeight="1">
      <c r="A105" s="317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407"/>
      <c r="AH105" s="408"/>
      <c r="AI105" s="180"/>
      <c r="AJ105" s="133"/>
      <c r="AK105" s="314"/>
    </row>
    <row r="106" spans="1:37" ht="15.75" customHeight="1" thickBot="1">
      <c r="A106" s="318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52">AVERAGE(I90:I105)</f>
        <v>13</v>
      </c>
      <c r="J106" s="148">
        <f t="shared" si="52"/>
        <v>3182</v>
      </c>
      <c r="K106" s="149">
        <f t="shared" ref="K106" si="53">J106/I106</f>
        <v>244.76923076923077</v>
      </c>
      <c r="L106" s="147">
        <f t="shared" ref="L106:M106" si="54">AVERAGE(L90:L105)</f>
        <v>13</v>
      </c>
      <c r="M106" s="148">
        <f t="shared" si="54"/>
        <v>2806.267412749206</v>
      </c>
      <c r="N106" s="149">
        <f>M106/L106</f>
        <v>215.86672405763122</v>
      </c>
      <c r="O106" s="150">
        <f>L106-I106</f>
        <v>0</v>
      </c>
      <c r="P106" s="151">
        <f>N106-K106</f>
        <v>-28.902506711599557</v>
      </c>
      <c r="Q106" s="152">
        <f>N106/K106</f>
        <v>0.88191936290044182</v>
      </c>
      <c r="R106" s="310"/>
      <c r="S106" s="153">
        <f>S90</f>
        <v>0.31543981481481481</v>
      </c>
      <c r="T106" s="154">
        <f>INDEX(T90:T105,COUNTA(T90:T105))</f>
        <v>0.48619212962962965</v>
      </c>
      <c r="U106" s="155"/>
      <c r="V106" s="181"/>
      <c r="W106" s="182"/>
      <c r="X106" s="149"/>
      <c r="Y106" s="206">
        <f t="shared" ref="Y106:Z106" si="55">SUM(Y90:Y105)</f>
        <v>0</v>
      </c>
      <c r="Z106" s="207">
        <f t="shared" si="55"/>
        <v>0</v>
      </c>
      <c r="AA106" s="296"/>
      <c r="AB106" s="297"/>
      <c r="AC106" s="206">
        <f t="shared" ref="AC106:AD106" si="56">SUM(AC90:AC105)</f>
        <v>0</v>
      </c>
      <c r="AD106" s="207">
        <f t="shared" si="56"/>
        <v>0</v>
      </c>
      <c r="AE106" s="296"/>
      <c r="AF106" s="297"/>
      <c r="AG106" s="409"/>
      <c r="AH106" s="410"/>
      <c r="AI106" s="183">
        <f>M106-J106</f>
        <v>-375.73258725079404</v>
      </c>
      <c r="AJ106" s="152">
        <f>M106/J106</f>
        <v>0.88191936290044182</v>
      </c>
      <c r="AK106" s="315"/>
    </row>
    <row r="107" spans="1:37" ht="15.75" customHeight="1">
      <c r="A107" s="302" t="s">
        <v>251</v>
      </c>
      <c r="B107" s="120" t="s">
        <v>188</v>
      </c>
      <c r="C107" s="306" t="s">
        <v>264</v>
      </c>
      <c r="D107" s="307"/>
      <c r="E107" s="162">
        <v>22.83</v>
      </c>
      <c r="F107" s="103">
        <v>1068</v>
      </c>
      <c r="G107" s="163">
        <f t="shared" ref="G107:G110" si="57">E107*F107</f>
        <v>24382.44</v>
      </c>
      <c r="H107" s="164"/>
      <c r="I107" s="165">
        <v>10</v>
      </c>
      <c r="J107" s="166">
        <v>3600</v>
      </c>
      <c r="K107" s="167">
        <f>J107/I107</f>
        <v>360</v>
      </c>
      <c r="L107" s="168">
        <v>10</v>
      </c>
      <c r="M107" s="166">
        <f>F107/V107*60</f>
        <v>3095.6521739130494</v>
      </c>
      <c r="N107" s="167">
        <f>M107/L107</f>
        <v>309.56521739130494</v>
      </c>
      <c r="O107" s="169">
        <f>L107-I107</f>
        <v>0</v>
      </c>
      <c r="P107" s="170">
        <f>N107-K107</f>
        <v>-50.434782608695059</v>
      </c>
      <c r="Q107" s="171">
        <f>N107/K107</f>
        <v>0.85990338164251368</v>
      </c>
      <c r="R107" s="308">
        <f>Q123</f>
        <v>0.89373405604899137</v>
      </c>
      <c r="S107" s="219">
        <v>0.33284722222222224</v>
      </c>
      <c r="T107" s="220">
        <v>0.34722222222222221</v>
      </c>
      <c r="U107" s="174"/>
      <c r="V107" s="175">
        <v>20.69999999999996</v>
      </c>
      <c r="W107" s="173"/>
      <c r="X107" s="184"/>
      <c r="Y107" s="202"/>
      <c r="Z107" s="203"/>
      <c r="AA107" s="311"/>
      <c r="AB107" s="312"/>
      <c r="AC107" s="202"/>
      <c r="AD107" s="203"/>
      <c r="AE107" s="417"/>
      <c r="AF107" s="418"/>
      <c r="AG107" s="411"/>
      <c r="AH107" s="412"/>
      <c r="AI107" s="121">
        <f>M107-J107</f>
        <v>-504.34782608695059</v>
      </c>
      <c r="AJ107" s="171">
        <f>M107/J107</f>
        <v>0.85990338164251368</v>
      </c>
      <c r="AK107" s="313">
        <f>AJ123</f>
        <v>0.89373405604899137</v>
      </c>
    </row>
    <row r="108" spans="1:37" ht="15.75" customHeight="1">
      <c r="A108" s="303"/>
      <c r="B108" s="106" t="s">
        <v>188</v>
      </c>
      <c r="C108" s="298" t="s">
        <v>265</v>
      </c>
      <c r="D108" s="299"/>
      <c r="E108" s="107">
        <v>24.73</v>
      </c>
      <c r="F108" s="108">
        <v>2024</v>
      </c>
      <c r="G108" s="109">
        <f t="shared" si="57"/>
        <v>50053.520000000004</v>
      </c>
      <c r="H108" s="26"/>
      <c r="I108" s="110">
        <v>6</v>
      </c>
      <c r="J108" s="111">
        <v>3600</v>
      </c>
      <c r="K108" s="112">
        <f t="shared" si="45"/>
        <v>600</v>
      </c>
      <c r="L108" s="113">
        <v>6</v>
      </c>
      <c r="M108" s="111">
        <f>F108/V108*60</f>
        <v>3257.2194903889094</v>
      </c>
      <c r="N108" s="112">
        <f>M108/L108</f>
        <v>542.8699150648182</v>
      </c>
      <c r="O108" s="114">
        <f>L108-I108</f>
        <v>0</v>
      </c>
      <c r="P108" s="115">
        <f>N108-K108</f>
        <v>-57.130084935181799</v>
      </c>
      <c r="Q108" s="116">
        <f>N108/K108</f>
        <v>0.90478319177469702</v>
      </c>
      <c r="R108" s="309"/>
      <c r="S108" s="47">
        <v>0.35069444444444442</v>
      </c>
      <c r="T108" s="48">
        <v>0.37658564814814816</v>
      </c>
      <c r="U108" s="117">
        <v>4.9999999999999822</v>
      </c>
      <c r="V108" s="118">
        <v>37.283333333333381</v>
      </c>
      <c r="W108" s="119"/>
      <c r="X108" s="13"/>
      <c r="Y108" s="106"/>
      <c r="Z108" s="205"/>
      <c r="AA108" s="300"/>
      <c r="AB108" s="301"/>
      <c r="AC108" s="106"/>
      <c r="AD108" s="205"/>
      <c r="AE108" s="300"/>
      <c r="AF108" s="301"/>
      <c r="AG108" s="407"/>
      <c r="AH108" s="408"/>
      <c r="AI108" s="124">
        <f>M108-J108</f>
        <v>-342.78050961109057</v>
      </c>
      <c r="AJ108" s="116">
        <f>M108/J108</f>
        <v>0.90478319177469702</v>
      </c>
      <c r="AK108" s="314"/>
    </row>
    <row r="109" spans="1:37" ht="15.75" customHeight="1">
      <c r="A109" s="303"/>
      <c r="B109" s="106" t="s">
        <v>188</v>
      </c>
      <c r="C109" s="298" t="s">
        <v>266</v>
      </c>
      <c r="D109" s="299"/>
      <c r="E109" s="107">
        <v>24.73</v>
      </c>
      <c r="F109" s="108">
        <v>1645</v>
      </c>
      <c r="G109" s="109">
        <f t="shared" si="57"/>
        <v>40680.85</v>
      </c>
      <c r="H109" s="26"/>
      <c r="I109" s="110">
        <v>6</v>
      </c>
      <c r="J109" s="111">
        <v>3600</v>
      </c>
      <c r="K109" s="112">
        <f t="shared" si="45"/>
        <v>600</v>
      </c>
      <c r="L109" s="113">
        <v>6</v>
      </c>
      <c r="M109" s="111">
        <f>F109/V109*60</f>
        <v>3259.2184920198138</v>
      </c>
      <c r="N109" s="112">
        <f>M109/L109</f>
        <v>543.20308200330226</v>
      </c>
      <c r="O109" s="114">
        <f>L109-I109</f>
        <v>0</v>
      </c>
      <c r="P109" s="115">
        <f>N109-K109</f>
        <v>-56.796917996697744</v>
      </c>
      <c r="Q109" s="116">
        <f>N109/K109</f>
        <v>0.90533847000550371</v>
      </c>
      <c r="R109" s="309"/>
      <c r="S109" s="47">
        <v>0.37986111111111109</v>
      </c>
      <c r="T109" s="48">
        <v>0.40089120370370368</v>
      </c>
      <c r="U109" s="117">
        <v>4.7166666666666313</v>
      </c>
      <c r="V109" s="118">
        <v>30.283333333333324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407"/>
      <c r="AH109" s="408"/>
      <c r="AI109" s="124">
        <f>M109-J109</f>
        <v>-340.78150798018623</v>
      </c>
      <c r="AJ109" s="116">
        <f>M109/J109</f>
        <v>0.90533847000550383</v>
      </c>
      <c r="AK109" s="314"/>
    </row>
    <row r="110" spans="1:37" ht="15.75" customHeight="1">
      <c r="A110" s="303"/>
      <c r="B110" s="106" t="s">
        <v>188</v>
      </c>
      <c r="C110" s="298" t="s">
        <v>215</v>
      </c>
      <c r="D110" s="299"/>
      <c r="E110" s="107">
        <v>21.74</v>
      </c>
      <c r="F110" s="108">
        <v>1732</v>
      </c>
      <c r="G110" s="109">
        <f t="shared" si="57"/>
        <v>37653.68</v>
      </c>
      <c r="H110" s="26"/>
      <c r="I110" s="110">
        <v>6</v>
      </c>
      <c r="J110" s="111">
        <v>3600</v>
      </c>
      <c r="K110" s="112">
        <f t="shared" si="45"/>
        <v>600</v>
      </c>
      <c r="L110" s="113">
        <v>6</v>
      </c>
      <c r="M110" s="111">
        <f>F110/V110*60</f>
        <v>3257.6802507837042</v>
      </c>
      <c r="N110" s="112">
        <f>M110/L110</f>
        <v>542.9467084639507</v>
      </c>
      <c r="O110" s="114">
        <f>L110-I110</f>
        <v>0</v>
      </c>
      <c r="P110" s="115">
        <f>N110-K110</f>
        <v>-57.053291536049301</v>
      </c>
      <c r="Q110" s="116">
        <f>N110/K110</f>
        <v>0.90491118077325117</v>
      </c>
      <c r="R110" s="309"/>
      <c r="S110" s="47">
        <v>0.40423611111111113</v>
      </c>
      <c r="T110" s="48">
        <v>0.42638888888888887</v>
      </c>
      <c r="U110" s="117">
        <v>4.8166666666667268</v>
      </c>
      <c r="V110" s="118">
        <v>31.899999999999949</v>
      </c>
      <c r="W110" s="119"/>
      <c r="X110" s="13"/>
      <c r="Y110" s="106"/>
      <c r="Z110" s="205"/>
      <c r="AA110" s="300"/>
      <c r="AB110" s="301"/>
      <c r="AC110" s="106"/>
      <c r="AD110" s="205"/>
      <c r="AE110" s="300"/>
      <c r="AF110" s="301"/>
      <c r="AG110" s="407"/>
      <c r="AH110" s="408"/>
      <c r="AI110" s="124">
        <f>M110-J110</f>
        <v>-342.3197492162958</v>
      </c>
      <c r="AJ110" s="116">
        <f>M110/J110</f>
        <v>0.90491118077325117</v>
      </c>
      <c r="AK110" s="314"/>
    </row>
    <row r="111" spans="1:37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3"/>
      <c r="Y111" s="106"/>
      <c r="Z111" s="205"/>
      <c r="AA111" s="300"/>
      <c r="AB111" s="301"/>
      <c r="AC111" s="106"/>
      <c r="AD111" s="205"/>
      <c r="AE111" s="300"/>
      <c r="AF111" s="301"/>
      <c r="AG111" s="407"/>
      <c r="AH111" s="408"/>
      <c r="AI111" s="124"/>
      <c r="AJ111" s="116"/>
      <c r="AK111" s="314"/>
    </row>
    <row r="112" spans="1:37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3"/>
      <c r="Y112" s="106"/>
      <c r="Z112" s="205"/>
      <c r="AA112" s="300"/>
      <c r="AB112" s="301"/>
      <c r="AC112" s="106"/>
      <c r="AD112" s="205"/>
      <c r="AE112" s="300"/>
      <c r="AF112" s="301"/>
      <c r="AG112" s="407"/>
      <c r="AH112" s="408"/>
      <c r="AI112" s="124"/>
      <c r="AJ112" s="116"/>
      <c r="AK112" s="314"/>
    </row>
    <row r="113" spans="1:37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3"/>
      <c r="Y113" s="106"/>
      <c r="Z113" s="205"/>
      <c r="AA113" s="300"/>
      <c r="AB113" s="301"/>
      <c r="AC113" s="106"/>
      <c r="AD113" s="205"/>
      <c r="AE113" s="300"/>
      <c r="AF113" s="301"/>
      <c r="AG113" s="407"/>
      <c r="AH113" s="408"/>
      <c r="AI113" s="124"/>
      <c r="AJ113" s="116"/>
      <c r="AK113" s="314"/>
    </row>
    <row r="114" spans="1:37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407"/>
      <c r="AH114" s="408"/>
      <c r="AI114" s="124"/>
      <c r="AJ114" s="116"/>
      <c r="AK114" s="314"/>
    </row>
    <row r="115" spans="1:37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3"/>
      <c r="Y115" s="106"/>
      <c r="Z115" s="205"/>
      <c r="AA115" s="300"/>
      <c r="AB115" s="301"/>
      <c r="AC115" s="106"/>
      <c r="AD115" s="205"/>
      <c r="AE115" s="300"/>
      <c r="AF115" s="301"/>
      <c r="AG115" s="407"/>
      <c r="AH115" s="408"/>
      <c r="AI115" s="124"/>
      <c r="AJ115" s="116"/>
      <c r="AK115" s="314"/>
    </row>
    <row r="116" spans="1:37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3"/>
      <c r="Y116" s="106"/>
      <c r="Z116" s="205"/>
      <c r="AA116" s="300"/>
      <c r="AB116" s="301"/>
      <c r="AC116" s="106"/>
      <c r="AD116" s="205"/>
      <c r="AE116" s="300"/>
      <c r="AF116" s="301"/>
      <c r="AG116" s="407"/>
      <c r="AH116" s="408"/>
      <c r="AI116" s="124"/>
      <c r="AJ116" s="116"/>
      <c r="AK116" s="314"/>
    </row>
    <row r="117" spans="1:37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3"/>
      <c r="Y117" s="106"/>
      <c r="Z117" s="205"/>
      <c r="AA117" s="300"/>
      <c r="AB117" s="301"/>
      <c r="AC117" s="106"/>
      <c r="AD117" s="205"/>
      <c r="AE117" s="300"/>
      <c r="AF117" s="301"/>
      <c r="AG117" s="407"/>
      <c r="AH117" s="408"/>
      <c r="AI117" s="124"/>
      <c r="AJ117" s="116"/>
      <c r="AK117" s="314"/>
    </row>
    <row r="118" spans="1:37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3"/>
      <c r="Y118" s="106"/>
      <c r="Z118" s="205"/>
      <c r="AA118" s="300"/>
      <c r="AB118" s="301"/>
      <c r="AC118" s="106"/>
      <c r="AD118" s="205"/>
      <c r="AE118" s="300"/>
      <c r="AF118" s="301"/>
      <c r="AG118" s="407"/>
      <c r="AH118" s="408"/>
      <c r="AI118" s="124"/>
      <c r="AJ118" s="116"/>
      <c r="AK118" s="314"/>
    </row>
    <row r="119" spans="1:37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3"/>
      <c r="Y119" s="106"/>
      <c r="Z119" s="205"/>
      <c r="AA119" s="300"/>
      <c r="AB119" s="301"/>
      <c r="AC119" s="106"/>
      <c r="AD119" s="205"/>
      <c r="AE119" s="300"/>
      <c r="AF119" s="301"/>
      <c r="AG119" s="407"/>
      <c r="AH119" s="408"/>
      <c r="AI119" s="124"/>
      <c r="AJ119" s="116"/>
      <c r="AK119" s="314"/>
    </row>
    <row r="120" spans="1:37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3"/>
      <c r="Y120" s="106"/>
      <c r="Z120" s="205"/>
      <c r="AA120" s="300"/>
      <c r="AB120" s="301"/>
      <c r="AC120" s="106"/>
      <c r="AD120" s="205"/>
      <c r="AE120" s="300"/>
      <c r="AF120" s="301"/>
      <c r="AG120" s="407"/>
      <c r="AH120" s="408"/>
      <c r="AI120" s="124"/>
      <c r="AJ120" s="116"/>
      <c r="AK120" s="314"/>
    </row>
    <row r="121" spans="1:37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3"/>
      <c r="Y121" s="106"/>
      <c r="Z121" s="205"/>
      <c r="AA121" s="300"/>
      <c r="AB121" s="301"/>
      <c r="AC121" s="106"/>
      <c r="AD121" s="205"/>
      <c r="AE121" s="300"/>
      <c r="AF121" s="301"/>
      <c r="AG121" s="407"/>
      <c r="AH121" s="408"/>
      <c r="AI121" s="124"/>
      <c r="AJ121" s="116"/>
      <c r="AK121" s="314"/>
    </row>
    <row r="122" spans="1:37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106"/>
      <c r="Z122" s="205"/>
      <c r="AA122" s="300"/>
      <c r="AB122" s="301"/>
      <c r="AC122" s="106"/>
      <c r="AD122" s="205"/>
      <c r="AE122" s="300"/>
      <c r="AF122" s="301"/>
      <c r="AG122" s="407"/>
      <c r="AH122" s="408"/>
      <c r="AI122" s="180"/>
      <c r="AJ122" s="133"/>
      <c r="AK122" s="314"/>
    </row>
    <row r="123" spans="1:37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58">AVERAGE(I107:I122)</f>
        <v>7</v>
      </c>
      <c r="J123" s="148">
        <f t="shared" si="58"/>
        <v>3600</v>
      </c>
      <c r="K123" s="149">
        <f t="shared" ref="K123" si="59">J123/I123</f>
        <v>514.28571428571433</v>
      </c>
      <c r="L123" s="147">
        <f t="shared" ref="L123:M123" si="60">AVERAGE(L107:L122)</f>
        <v>7</v>
      </c>
      <c r="M123" s="148">
        <f t="shared" si="60"/>
        <v>3217.442601776369</v>
      </c>
      <c r="N123" s="149">
        <f>M123/L123</f>
        <v>459.63465739662416</v>
      </c>
      <c r="O123" s="150">
        <f>L123-I123</f>
        <v>0</v>
      </c>
      <c r="P123" s="151">
        <f>N123-K123</f>
        <v>-54.651056889090171</v>
      </c>
      <c r="Q123" s="152">
        <f>N123/K123</f>
        <v>0.89373405604899137</v>
      </c>
      <c r="R123" s="310"/>
      <c r="S123" s="153">
        <f>S107</f>
        <v>0.33284722222222224</v>
      </c>
      <c r="T123" s="154">
        <f>INDEX(T107:T122,COUNTA(T107:T122))</f>
        <v>0.42638888888888887</v>
      </c>
      <c r="U123" s="155"/>
      <c r="V123" s="181"/>
      <c r="W123" s="182"/>
      <c r="X123" s="149"/>
      <c r="Y123" s="206">
        <f t="shared" ref="Y123:Z123" si="61">SUM(Y107:Y122)</f>
        <v>0</v>
      </c>
      <c r="Z123" s="207">
        <f t="shared" si="61"/>
        <v>0</v>
      </c>
      <c r="AA123" s="296"/>
      <c r="AB123" s="297"/>
      <c r="AC123" s="206">
        <f t="shared" ref="AC123:AD123" si="62">SUM(AC107:AC122)</f>
        <v>0</v>
      </c>
      <c r="AD123" s="207">
        <f t="shared" si="62"/>
        <v>0</v>
      </c>
      <c r="AE123" s="415"/>
      <c r="AF123" s="416"/>
      <c r="AG123" s="409"/>
      <c r="AH123" s="410"/>
      <c r="AI123" s="183">
        <f>M123-J123</f>
        <v>-382.55739822363103</v>
      </c>
      <c r="AJ123" s="152">
        <f>M123/J123</f>
        <v>0.89373405604899137</v>
      </c>
      <c r="AK123" s="315"/>
    </row>
    <row r="124" spans="1:37" ht="15.75" customHeight="1">
      <c r="A124" s="316" t="s">
        <v>221</v>
      </c>
      <c r="B124" s="161" t="s">
        <v>186</v>
      </c>
      <c r="C124" s="306" t="s">
        <v>217</v>
      </c>
      <c r="D124" s="307"/>
      <c r="E124" s="162">
        <v>44.3</v>
      </c>
      <c r="F124" s="174">
        <v>710</v>
      </c>
      <c r="G124" s="163">
        <f t="shared" ref="G124:G126" si="63">E124*F124</f>
        <v>31452.999999999996</v>
      </c>
      <c r="H124" s="164"/>
      <c r="I124" s="165">
        <v>17</v>
      </c>
      <c r="J124" s="166">
        <v>2000</v>
      </c>
      <c r="K124" s="167">
        <f>J124/I124</f>
        <v>117.64705882352941</v>
      </c>
      <c r="L124" s="168">
        <v>17</v>
      </c>
      <c r="M124" s="166">
        <f>F124/V124*60</f>
        <v>1770.0831024930842</v>
      </c>
      <c r="N124" s="167">
        <f>M124/L124</f>
        <v>104.12253544076965</v>
      </c>
      <c r="O124" s="169">
        <f>L124-I124</f>
        <v>0</v>
      </c>
      <c r="P124" s="170">
        <f>N124-K124</f>
        <v>-13.524523382759753</v>
      </c>
      <c r="Q124" s="171">
        <f>N124/K124</f>
        <v>0.88504155124654205</v>
      </c>
      <c r="R124" s="308">
        <f>Q140</f>
        <v>0.85952269050377172</v>
      </c>
      <c r="S124" s="172">
        <v>0.70833333333333337</v>
      </c>
      <c r="T124" s="173">
        <v>0.72504629629629624</v>
      </c>
      <c r="U124" s="174"/>
      <c r="V124" s="175">
        <v>24.066666666666539</v>
      </c>
      <c r="W124" s="103"/>
      <c r="X124" s="104"/>
      <c r="Y124" s="202"/>
      <c r="Z124" s="203"/>
      <c r="AA124" s="311"/>
      <c r="AB124" s="312"/>
      <c r="AC124" s="202"/>
      <c r="AD124" s="203"/>
      <c r="AE124" s="311"/>
      <c r="AF124" s="312"/>
      <c r="AG124" s="411"/>
      <c r="AH124" s="412"/>
      <c r="AI124" s="121">
        <f>M124-J124</f>
        <v>-229.9168975069158</v>
      </c>
      <c r="AJ124" s="171">
        <f>M124/J124</f>
        <v>0.88504155124654205</v>
      </c>
      <c r="AK124" s="379">
        <f>AJ140</f>
        <v>0.87487130997705331</v>
      </c>
    </row>
    <row r="125" spans="1:37" ht="15.75" customHeight="1">
      <c r="A125" s="317"/>
      <c r="B125" s="178" t="s">
        <v>186</v>
      </c>
      <c r="C125" s="298" t="s">
        <v>225</v>
      </c>
      <c r="D125" s="299"/>
      <c r="E125" s="107">
        <v>54.09</v>
      </c>
      <c r="F125" s="117">
        <v>3616</v>
      </c>
      <c r="G125" s="109">
        <f t="shared" si="63"/>
        <v>195589.44</v>
      </c>
      <c r="H125" s="26"/>
      <c r="I125" s="110">
        <v>19</v>
      </c>
      <c r="J125" s="111">
        <v>2000</v>
      </c>
      <c r="K125" s="112">
        <f t="shared" ref="K125:K126" si="64">J125/I125</f>
        <v>105.26315789473684</v>
      </c>
      <c r="L125" s="113">
        <v>20</v>
      </c>
      <c r="M125" s="111">
        <f>F125/V125*60</f>
        <v>1712.8421052631591</v>
      </c>
      <c r="N125" s="112">
        <f>M125/L125</f>
        <v>85.642105263157958</v>
      </c>
      <c r="O125" s="114">
        <f>L125-I125</f>
        <v>1</v>
      </c>
      <c r="P125" s="115">
        <f>N125-K125</f>
        <v>-19.621052631578877</v>
      </c>
      <c r="Q125" s="116">
        <f>N125/K125</f>
        <v>0.81360000000000066</v>
      </c>
      <c r="R125" s="309"/>
      <c r="S125" s="47">
        <v>0.72870370370370374</v>
      </c>
      <c r="T125" s="48">
        <v>0.81666666666666665</v>
      </c>
      <c r="U125" s="117">
        <v>5.2666666666667972</v>
      </c>
      <c r="V125" s="118">
        <v>126.66666666666659</v>
      </c>
      <c r="W125" s="119"/>
      <c r="X125" s="123"/>
      <c r="Y125" s="106"/>
      <c r="Z125" s="205"/>
      <c r="AA125" s="300"/>
      <c r="AB125" s="301"/>
      <c r="AC125" s="106"/>
      <c r="AD125" s="205"/>
      <c r="AE125" s="300"/>
      <c r="AF125" s="301"/>
      <c r="AG125" s="407"/>
      <c r="AH125" s="408"/>
      <c r="AI125" s="124">
        <f>M125-J125</f>
        <v>-287.15789473684094</v>
      </c>
      <c r="AJ125" s="116">
        <f>M125/J125</f>
        <v>0.85642105263157953</v>
      </c>
      <c r="AK125" s="380"/>
    </row>
    <row r="126" spans="1:37" ht="15.75" customHeight="1">
      <c r="A126" s="317"/>
      <c r="B126" s="178" t="s">
        <v>186</v>
      </c>
      <c r="C126" s="298" t="s">
        <v>219</v>
      </c>
      <c r="D126" s="299"/>
      <c r="E126" s="107">
        <v>50.67</v>
      </c>
      <c r="F126" s="117">
        <v>629</v>
      </c>
      <c r="G126" s="109">
        <f t="shared" si="63"/>
        <v>31871.43</v>
      </c>
      <c r="H126" s="26"/>
      <c r="I126" s="110">
        <v>20</v>
      </c>
      <c r="J126" s="111">
        <v>2000</v>
      </c>
      <c r="K126" s="112">
        <f t="shared" si="64"/>
        <v>100</v>
      </c>
      <c r="L126" s="113">
        <v>20</v>
      </c>
      <c r="M126" s="111">
        <f>F126/V126*60</f>
        <v>1766.3026521060769</v>
      </c>
      <c r="N126" s="112">
        <f>M126/L126</f>
        <v>88.315132605303845</v>
      </c>
      <c r="O126" s="114">
        <f>L126-I126</f>
        <v>0</v>
      </c>
      <c r="P126" s="115">
        <f>N126-K126</f>
        <v>-11.684867394696155</v>
      </c>
      <c r="Q126" s="116">
        <f>N126/K126</f>
        <v>0.88315132605303848</v>
      </c>
      <c r="R126" s="309"/>
      <c r="S126" s="47">
        <v>0.82013888888888886</v>
      </c>
      <c r="T126" s="48">
        <v>0.83497685185185189</v>
      </c>
      <c r="U126" s="117">
        <v>4.9999999999999822</v>
      </c>
      <c r="V126" s="118">
        <v>21.366666666666756</v>
      </c>
      <c r="W126" s="119"/>
      <c r="X126" s="123"/>
      <c r="Y126" s="106"/>
      <c r="Z126" s="205"/>
      <c r="AA126" s="300"/>
      <c r="AB126" s="301"/>
      <c r="AC126" s="106"/>
      <c r="AD126" s="205"/>
      <c r="AE126" s="300"/>
      <c r="AF126" s="301"/>
      <c r="AG126" s="407"/>
      <c r="AH126" s="408"/>
      <c r="AI126" s="124">
        <f>M126-J126</f>
        <v>-233.69734789392305</v>
      </c>
      <c r="AJ126" s="116">
        <f>M126/J126</f>
        <v>0.88315132605303848</v>
      </c>
      <c r="AK126" s="380"/>
    </row>
    <row r="127" spans="1:37" ht="15.75" customHeight="1">
      <c r="A127" s="317"/>
      <c r="B127" s="178"/>
      <c r="C127" s="298"/>
      <c r="D127" s="299"/>
      <c r="E127" s="107"/>
      <c r="F127" s="117"/>
      <c r="G127" s="109"/>
      <c r="H127" s="26"/>
      <c r="I127" s="110"/>
      <c r="J127" s="111"/>
      <c r="K127" s="112"/>
      <c r="L127" s="113"/>
      <c r="M127" s="111"/>
      <c r="N127" s="112"/>
      <c r="O127" s="114"/>
      <c r="P127" s="115"/>
      <c r="Q127" s="116"/>
      <c r="R127" s="309"/>
      <c r="S127" s="47"/>
      <c r="T127" s="48"/>
      <c r="U127" s="117"/>
      <c r="V127" s="118"/>
      <c r="W127" s="119"/>
      <c r="X127" s="123"/>
      <c r="Y127" s="106"/>
      <c r="Z127" s="205"/>
      <c r="AA127" s="300"/>
      <c r="AB127" s="301"/>
      <c r="AC127" s="106"/>
      <c r="AD127" s="205"/>
      <c r="AE127" s="300"/>
      <c r="AF127" s="301"/>
      <c r="AG127" s="407"/>
      <c r="AH127" s="408"/>
      <c r="AI127" s="124"/>
      <c r="AJ127" s="116"/>
      <c r="AK127" s="380"/>
    </row>
    <row r="128" spans="1:37" ht="15.75" customHeight="1">
      <c r="A128" s="317"/>
      <c r="B128" s="178"/>
      <c r="C128" s="298"/>
      <c r="D128" s="299"/>
      <c r="E128" s="107"/>
      <c r="F128" s="117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106"/>
      <c r="Z128" s="205"/>
      <c r="AA128" s="300"/>
      <c r="AB128" s="301"/>
      <c r="AC128" s="106"/>
      <c r="AD128" s="205"/>
      <c r="AE128" s="300"/>
      <c r="AF128" s="301"/>
      <c r="AG128" s="407"/>
      <c r="AH128" s="408"/>
      <c r="AI128" s="124"/>
      <c r="AJ128" s="116"/>
      <c r="AK128" s="380"/>
    </row>
    <row r="129" spans="1:37" ht="15.75" customHeight="1">
      <c r="A129" s="317"/>
      <c r="B129" s="178"/>
      <c r="C129" s="298"/>
      <c r="D129" s="299"/>
      <c r="E129" s="107"/>
      <c r="F129" s="117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106"/>
      <c r="Z129" s="205"/>
      <c r="AA129" s="300"/>
      <c r="AB129" s="301"/>
      <c r="AC129" s="106"/>
      <c r="AD129" s="205"/>
      <c r="AE129" s="300"/>
      <c r="AF129" s="301"/>
      <c r="AG129" s="407"/>
      <c r="AH129" s="408"/>
      <c r="AI129" s="124"/>
      <c r="AJ129" s="116"/>
      <c r="AK129" s="380"/>
    </row>
    <row r="130" spans="1:37" ht="15.75" customHeight="1">
      <c r="A130" s="317"/>
      <c r="B130" s="178"/>
      <c r="C130" s="298"/>
      <c r="D130" s="299"/>
      <c r="E130" s="107"/>
      <c r="F130" s="117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106"/>
      <c r="Z130" s="205"/>
      <c r="AA130" s="300"/>
      <c r="AB130" s="301"/>
      <c r="AC130" s="106"/>
      <c r="AD130" s="205"/>
      <c r="AE130" s="300"/>
      <c r="AF130" s="301"/>
      <c r="AG130" s="407"/>
      <c r="AH130" s="408"/>
      <c r="AI130" s="124"/>
      <c r="AJ130" s="116"/>
      <c r="AK130" s="380"/>
    </row>
    <row r="131" spans="1:37" ht="15.75" customHeight="1">
      <c r="A131" s="317"/>
      <c r="B131" s="178"/>
      <c r="C131" s="298"/>
      <c r="D131" s="299"/>
      <c r="E131" s="107"/>
      <c r="F131" s="117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106"/>
      <c r="Z131" s="205"/>
      <c r="AA131" s="300"/>
      <c r="AB131" s="301"/>
      <c r="AC131" s="106"/>
      <c r="AD131" s="205"/>
      <c r="AE131" s="300"/>
      <c r="AF131" s="301"/>
      <c r="AG131" s="407"/>
      <c r="AH131" s="408"/>
      <c r="AI131" s="124"/>
      <c r="AJ131" s="116"/>
      <c r="AK131" s="380"/>
    </row>
    <row r="132" spans="1:37" ht="15.75" customHeight="1">
      <c r="A132" s="317"/>
      <c r="B132" s="178"/>
      <c r="C132" s="298"/>
      <c r="D132" s="299"/>
      <c r="E132" s="107"/>
      <c r="F132" s="117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106"/>
      <c r="Z132" s="205"/>
      <c r="AA132" s="300"/>
      <c r="AB132" s="301"/>
      <c r="AC132" s="106"/>
      <c r="AD132" s="205"/>
      <c r="AE132" s="300"/>
      <c r="AF132" s="301"/>
      <c r="AG132" s="407"/>
      <c r="AH132" s="408"/>
      <c r="AI132" s="124"/>
      <c r="AJ132" s="116"/>
      <c r="AK132" s="380"/>
    </row>
    <row r="133" spans="1:37" ht="15.75" customHeight="1">
      <c r="A133" s="317"/>
      <c r="B133" s="178"/>
      <c r="C133" s="298"/>
      <c r="D133" s="299"/>
      <c r="E133" s="107"/>
      <c r="F133" s="117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106"/>
      <c r="Z133" s="205"/>
      <c r="AA133" s="300"/>
      <c r="AB133" s="301"/>
      <c r="AC133" s="106"/>
      <c r="AD133" s="205"/>
      <c r="AE133" s="300"/>
      <c r="AF133" s="301"/>
      <c r="AG133" s="407"/>
      <c r="AH133" s="408"/>
      <c r="AI133" s="124"/>
      <c r="AJ133" s="116"/>
      <c r="AK133" s="380"/>
    </row>
    <row r="134" spans="1:37" ht="15.75" customHeight="1">
      <c r="A134" s="317"/>
      <c r="B134" s="178"/>
      <c r="C134" s="298"/>
      <c r="D134" s="299"/>
      <c r="E134" s="107"/>
      <c r="F134" s="117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19"/>
      <c r="X134" s="123"/>
      <c r="Y134" s="106"/>
      <c r="Z134" s="205"/>
      <c r="AA134" s="300"/>
      <c r="AB134" s="301"/>
      <c r="AC134" s="106"/>
      <c r="AD134" s="205"/>
      <c r="AE134" s="300"/>
      <c r="AF134" s="301"/>
      <c r="AG134" s="407"/>
      <c r="AH134" s="408"/>
      <c r="AI134" s="124"/>
      <c r="AJ134" s="116"/>
      <c r="AK134" s="380"/>
    </row>
    <row r="135" spans="1:37" ht="15.75" customHeight="1">
      <c r="A135" s="317"/>
      <c r="B135" s="178"/>
      <c r="C135" s="298"/>
      <c r="D135" s="299"/>
      <c r="E135" s="107"/>
      <c r="F135" s="117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19"/>
      <c r="X135" s="123"/>
      <c r="Y135" s="106"/>
      <c r="Z135" s="205"/>
      <c r="AA135" s="300"/>
      <c r="AB135" s="301"/>
      <c r="AC135" s="106"/>
      <c r="AD135" s="205"/>
      <c r="AE135" s="300"/>
      <c r="AF135" s="301"/>
      <c r="AG135" s="407"/>
      <c r="AH135" s="408"/>
      <c r="AI135" s="124"/>
      <c r="AJ135" s="116"/>
      <c r="AK135" s="380"/>
    </row>
    <row r="136" spans="1:37" ht="15.75" customHeight="1">
      <c r="A136" s="317"/>
      <c r="B136" s="178"/>
      <c r="C136" s="298"/>
      <c r="D136" s="299"/>
      <c r="E136" s="107"/>
      <c r="F136" s="117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19"/>
      <c r="X136" s="123"/>
      <c r="Y136" s="106"/>
      <c r="Z136" s="205"/>
      <c r="AA136" s="300"/>
      <c r="AB136" s="301"/>
      <c r="AC136" s="106"/>
      <c r="AD136" s="205"/>
      <c r="AE136" s="300"/>
      <c r="AF136" s="301"/>
      <c r="AG136" s="407"/>
      <c r="AH136" s="408"/>
      <c r="AI136" s="124"/>
      <c r="AJ136" s="116"/>
      <c r="AK136" s="380"/>
    </row>
    <row r="137" spans="1:37" ht="15.75" customHeight="1">
      <c r="A137" s="317"/>
      <c r="B137" s="178"/>
      <c r="C137" s="298"/>
      <c r="D137" s="299"/>
      <c r="E137" s="107"/>
      <c r="F137" s="117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210"/>
      <c r="X137" s="211"/>
      <c r="Y137" s="106"/>
      <c r="Z137" s="205"/>
      <c r="AA137" s="300"/>
      <c r="AB137" s="301"/>
      <c r="AC137" s="106"/>
      <c r="AD137" s="205"/>
      <c r="AE137" s="300"/>
      <c r="AF137" s="301"/>
      <c r="AG137" s="407"/>
      <c r="AH137" s="408"/>
      <c r="AI137" s="124"/>
      <c r="AJ137" s="116"/>
      <c r="AK137" s="380"/>
    </row>
    <row r="138" spans="1:37" ht="15.75" customHeight="1">
      <c r="A138" s="317"/>
      <c r="B138" s="178"/>
      <c r="C138" s="298"/>
      <c r="D138" s="299"/>
      <c r="E138" s="107"/>
      <c r="F138" s="117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212"/>
      <c r="X138" s="213"/>
      <c r="Y138" s="106"/>
      <c r="Z138" s="205"/>
      <c r="AA138" s="300"/>
      <c r="AB138" s="301"/>
      <c r="AC138" s="106"/>
      <c r="AD138" s="205"/>
      <c r="AE138" s="300"/>
      <c r="AF138" s="301"/>
      <c r="AG138" s="407"/>
      <c r="AH138" s="408"/>
      <c r="AI138" s="124"/>
      <c r="AJ138" s="116"/>
      <c r="AK138" s="380"/>
    </row>
    <row r="139" spans="1:37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47"/>
      <c r="T139" s="48"/>
      <c r="U139" s="140"/>
      <c r="V139" s="118"/>
      <c r="W139" s="212"/>
      <c r="X139" s="213"/>
      <c r="Y139" s="106"/>
      <c r="Z139" s="205"/>
      <c r="AA139" s="300"/>
      <c r="AB139" s="301"/>
      <c r="AC139" s="106"/>
      <c r="AD139" s="205"/>
      <c r="AE139" s="300"/>
      <c r="AF139" s="301"/>
      <c r="AG139" s="407"/>
      <c r="AH139" s="408"/>
      <c r="AI139" s="124"/>
      <c r="AJ139" s="116"/>
      <c r="AK139" s="380"/>
    </row>
    <row r="140" spans="1:37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65">AVERAGE(I124:I139)</f>
        <v>18.666666666666668</v>
      </c>
      <c r="J140" s="148">
        <f t="shared" si="65"/>
        <v>2000</v>
      </c>
      <c r="K140" s="149">
        <f t="shared" ref="K140" si="66">J140/I140</f>
        <v>107.14285714285714</v>
      </c>
      <c r="L140" s="147">
        <f t="shared" ref="L140:M140" si="67">AVERAGE(L124:L139)</f>
        <v>19</v>
      </c>
      <c r="M140" s="148">
        <f t="shared" si="67"/>
        <v>1749.7426199541067</v>
      </c>
      <c r="N140" s="149">
        <f>M140/L140</f>
        <v>92.091716839689823</v>
      </c>
      <c r="O140" s="150">
        <f>L140-I140</f>
        <v>0.33333333333333215</v>
      </c>
      <c r="P140" s="151">
        <f>N140-K140</f>
        <v>-15.051140303167315</v>
      </c>
      <c r="Q140" s="152">
        <f>N140/K140</f>
        <v>0.85952269050377172</v>
      </c>
      <c r="R140" s="310"/>
      <c r="S140" s="153">
        <f>S124</f>
        <v>0.70833333333333337</v>
      </c>
      <c r="T140" s="154">
        <f>INDEX(T124:T139,COUNTA(T124:T139))</f>
        <v>0.83497685185185189</v>
      </c>
      <c r="U140" s="155"/>
      <c r="V140" s="181"/>
      <c r="W140" s="214"/>
      <c r="X140" s="215"/>
      <c r="Y140" s="206">
        <f t="shared" ref="Y140:Z140" si="68">SUM(Y124:Y139)</f>
        <v>0</v>
      </c>
      <c r="Z140" s="207">
        <f t="shared" si="68"/>
        <v>0</v>
      </c>
      <c r="AA140" s="296"/>
      <c r="AB140" s="297"/>
      <c r="AC140" s="206">
        <f t="shared" ref="AC140:AD140" si="69">SUM(AC124:AC139)</f>
        <v>0</v>
      </c>
      <c r="AD140" s="207">
        <f t="shared" si="69"/>
        <v>0</v>
      </c>
      <c r="AE140" s="296"/>
      <c r="AF140" s="297"/>
      <c r="AG140" s="409"/>
      <c r="AH140" s="410"/>
      <c r="AI140" s="183">
        <f>M140-J140</f>
        <v>-250.25738004589334</v>
      </c>
      <c r="AJ140" s="152">
        <f>M140/J140</f>
        <v>0.87487130997705331</v>
      </c>
      <c r="AK140" s="381"/>
    </row>
    <row r="141" spans="1:37" ht="15.75" customHeight="1">
      <c r="A141" s="302" t="s">
        <v>244</v>
      </c>
      <c r="B141" s="161" t="s">
        <v>186</v>
      </c>
      <c r="C141" s="306" t="s">
        <v>222</v>
      </c>
      <c r="D141" s="307"/>
      <c r="E141" s="162">
        <v>56.79</v>
      </c>
      <c r="F141" s="103">
        <v>1471</v>
      </c>
      <c r="G141" s="163">
        <f t="shared" ref="G141:G144" si="70">E141*F141</f>
        <v>83538.09</v>
      </c>
      <c r="H141" s="164"/>
      <c r="I141" s="165">
        <v>23</v>
      </c>
      <c r="J141" s="166">
        <v>2000</v>
      </c>
      <c r="K141" s="167">
        <f>J141/I141</f>
        <v>86.956521739130437</v>
      </c>
      <c r="L141" s="168">
        <v>23</v>
      </c>
      <c r="M141" s="166">
        <f>F141/V141*60</f>
        <v>1769.9197860962545</v>
      </c>
      <c r="N141" s="167">
        <f>M141/L141</f>
        <v>76.953034178098022</v>
      </c>
      <c r="O141" s="169">
        <f>L141-I141</f>
        <v>0</v>
      </c>
      <c r="P141" s="170">
        <f>N141-K141</f>
        <v>-10.003487561032415</v>
      </c>
      <c r="Q141" s="171">
        <f>N141/K141</f>
        <v>0.88495989304812728</v>
      </c>
      <c r="R141" s="308">
        <f>Q157</f>
        <v>0.88463711382318577</v>
      </c>
      <c r="S141" s="172">
        <v>0.7084259259259259</v>
      </c>
      <c r="T141" s="173">
        <v>0.74305555555555558</v>
      </c>
      <c r="U141" s="174"/>
      <c r="V141" s="175">
        <v>49.866666666666731</v>
      </c>
      <c r="W141" s="173"/>
      <c r="X141" s="184"/>
      <c r="Y141" s="202"/>
      <c r="Z141" s="203"/>
      <c r="AA141" s="311"/>
      <c r="AB141" s="312"/>
      <c r="AC141" s="202"/>
      <c r="AD141" s="203"/>
      <c r="AE141" s="311"/>
      <c r="AF141" s="312"/>
      <c r="AG141" s="411"/>
      <c r="AH141" s="412"/>
      <c r="AI141" s="121">
        <f>M141-J141</f>
        <v>-230.08021390374552</v>
      </c>
      <c r="AJ141" s="171">
        <f>M141/J141</f>
        <v>0.88495989304812728</v>
      </c>
      <c r="AK141" s="313">
        <f>AJ157</f>
        <v>0.88463711382318577</v>
      </c>
    </row>
    <row r="142" spans="1:37" ht="15.75" customHeight="1">
      <c r="A142" s="303"/>
      <c r="B142" s="178" t="s">
        <v>186</v>
      </c>
      <c r="C142" s="298" t="s">
        <v>223</v>
      </c>
      <c r="D142" s="299"/>
      <c r="E142" s="107">
        <v>56.87</v>
      </c>
      <c r="F142" s="108">
        <v>1152</v>
      </c>
      <c r="G142" s="109">
        <f t="shared" si="70"/>
        <v>65514.239999999998</v>
      </c>
      <c r="H142" s="26"/>
      <c r="I142" s="110">
        <v>23</v>
      </c>
      <c r="J142" s="111">
        <v>2000</v>
      </c>
      <c r="K142" s="112">
        <f t="shared" ref="K142:K144" si="71">J142/I142</f>
        <v>86.956521739130437</v>
      </c>
      <c r="L142" s="113">
        <v>23</v>
      </c>
      <c r="M142" s="111">
        <f>F142/V142*60</f>
        <v>1770.0384122919322</v>
      </c>
      <c r="N142" s="112">
        <f>M142/L142</f>
        <v>76.958191838779655</v>
      </c>
      <c r="O142" s="114">
        <f>L142-I142</f>
        <v>0</v>
      </c>
      <c r="P142" s="115">
        <f>N142-K142</f>
        <v>-9.9983299003507824</v>
      </c>
      <c r="Q142" s="116">
        <f>N142/K142</f>
        <v>0.88501920614596596</v>
      </c>
      <c r="R142" s="309"/>
      <c r="S142" s="47">
        <v>0.74652777777777779</v>
      </c>
      <c r="T142" s="48">
        <v>0.77364583333333337</v>
      </c>
      <c r="U142" s="117">
        <v>4.9999999999999822</v>
      </c>
      <c r="V142" s="118">
        <v>39.050000000000026</v>
      </c>
      <c r="W142" s="119"/>
      <c r="X142" s="123"/>
      <c r="Y142" s="106"/>
      <c r="Z142" s="205"/>
      <c r="AA142" s="300"/>
      <c r="AB142" s="301"/>
      <c r="AC142" s="106"/>
      <c r="AD142" s="205"/>
      <c r="AE142" s="300"/>
      <c r="AF142" s="301"/>
      <c r="AG142" s="407"/>
      <c r="AH142" s="408"/>
      <c r="AI142" s="124">
        <f>M142-J142</f>
        <v>-229.96158770806778</v>
      </c>
      <c r="AJ142" s="116">
        <f>M142/J142</f>
        <v>0.88501920614596608</v>
      </c>
      <c r="AK142" s="314"/>
    </row>
    <row r="143" spans="1:37" ht="15.75" customHeight="1">
      <c r="A143" s="303"/>
      <c r="B143" s="178" t="s">
        <v>186</v>
      </c>
      <c r="C143" s="298" t="s">
        <v>224</v>
      </c>
      <c r="D143" s="299"/>
      <c r="E143" s="107">
        <v>47.6</v>
      </c>
      <c r="F143" s="108">
        <v>1469</v>
      </c>
      <c r="G143" s="109">
        <f t="shared" si="70"/>
        <v>69924.400000000009</v>
      </c>
      <c r="H143" s="26"/>
      <c r="I143" s="110">
        <v>23</v>
      </c>
      <c r="J143" s="111">
        <v>2000</v>
      </c>
      <c r="K143" s="112">
        <f t="shared" si="71"/>
        <v>86.956521739130437</v>
      </c>
      <c r="L143" s="113">
        <v>23</v>
      </c>
      <c r="M143" s="111">
        <f>F143/V143*60</f>
        <v>1770.4720455306328</v>
      </c>
      <c r="N143" s="112">
        <f>M143/L143</f>
        <v>76.977045457853606</v>
      </c>
      <c r="O143" s="114">
        <f>L143-I143</f>
        <v>0</v>
      </c>
      <c r="P143" s="115">
        <f>N143-K143</f>
        <v>-9.9794762812768312</v>
      </c>
      <c r="Q143" s="116">
        <f>N143/K143</f>
        <v>0.88523602276531643</v>
      </c>
      <c r="R143" s="309"/>
      <c r="S143" s="47">
        <v>0.7772337962962963</v>
      </c>
      <c r="T143" s="48">
        <v>0.81180555555555556</v>
      </c>
      <c r="U143" s="117">
        <v>5.1666666666666217</v>
      </c>
      <c r="V143" s="118">
        <v>49.783333333333331</v>
      </c>
      <c r="W143" s="119"/>
      <c r="X143" s="123"/>
      <c r="Y143" s="106"/>
      <c r="Z143" s="205"/>
      <c r="AA143" s="300"/>
      <c r="AB143" s="301"/>
      <c r="AC143" s="106"/>
      <c r="AD143" s="205"/>
      <c r="AE143" s="300"/>
      <c r="AF143" s="301"/>
      <c r="AG143" s="407"/>
      <c r="AH143" s="408"/>
      <c r="AI143" s="124">
        <f>M143-J143</f>
        <v>-229.52795446936716</v>
      </c>
      <c r="AJ143" s="116">
        <f>M143/J143</f>
        <v>0.88523602276531643</v>
      </c>
      <c r="AK143" s="314"/>
    </row>
    <row r="144" spans="1:37" ht="15.75" customHeight="1">
      <c r="A144" s="303"/>
      <c r="B144" s="178" t="s">
        <v>186</v>
      </c>
      <c r="C144" s="298" t="s">
        <v>220</v>
      </c>
      <c r="D144" s="299"/>
      <c r="E144" s="107">
        <v>57.3</v>
      </c>
      <c r="F144" s="108">
        <v>1113</v>
      </c>
      <c r="G144" s="109">
        <f t="shared" si="70"/>
        <v>63774.899999999994</v>
      </c>
      <c r="H144" s="26"/>
      <c r="I144" s="110">
        <v>21</v>
      </c>
      <c r="J144" s="111">
        <v>2000</v>
      </c>
      <c r="K144" s="112">
        <f t="shared" si="71"/>
        <v>95.238095238095241</v>
      </c>
      <c r="L144" s="113">
        <v>21</v>
      </c>
      <c r="M144" s="111">
        <f>F144/V144*60</f>
        <v>1766.6666666666667</v>
      </c>
      <c r="N144" s="112">
        <f>M144/L144</f>
        <v>84.126984126984127</v>
      </c>
      <c r="O144" s="114">
        <f>L144-I144</f>
        <v>0</v>
      </c>
      <c r="P144" s="115">
        <f>N144-K144</f>
        <v>-11.111111111111114</v>
      </c>
      <c r="Q144" s="116">
        <f>N144/K144</f>
        <v>0.8833333333333333</v>
      </c>
      <c r="R144" s="309"/>
      <c r="S144" s="47">
        <v>0.81541666666666668</v>
      </c>
      <c r="T144" s="48">
        <v>0.84166666666666667</v>
      </c>
      <c r="U144" s="117">
        <v>5.2000000000000135</v>
      </c>
      <c r="V144" s="118">
        <v>37.799999999999997</v>
      </c>
      <c r="W144" s="119"/>
      <c r="X144" s="123"/>
      <c r="Y144" s="106"/>
      <c r="Z144" s="205"/>
      <c r="AA144" s="300"/>
      <c r="AB144" s="301"/>
      <c r="AC144" s="106"/>
      <c r="AD144" s="205"/>
      <c r="AE144" s="300"/>
      <c r="AF144" s="301"/>
      <c r="AG144" s="407"/>
      <c r="AH144" s="408"/>
      <c r="AI144" s="124">
        <f>M144-J144</f>
        <v>-233.33333333333326</v>
      </c>
      <c r="AJ144" s="116">
        <f>M144/J144</f>
        <v>0.88333333333333341</v>
      </c>
      <c r="AK144" s="314"/>
    </row>
    <row r="145" spans="1:37" ht="15.75" customHeight="1">
      <c r="A145" s="304"/>
      <c r="B145" s="178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106"/>
      <c r="Z145" s="205"/>
      <c r="AA145" s="300"/>
      <c r="AB145" s="301"/>
      <c r="AC145" s="106"/>
      <c r="AD145" s="205"/>
      <c r="AE145" s="300"/>
      <c r="AF145" s="301"/>
      <c r="AG145" s="407"/>
      <c r="AH145" s="408"/>
      <c r="AI145" s="124"/>
      <c r="AJ145" s="116"/>
      <c r="AK145" s="314"/>
    </row>
    <row r="146" spans="1:37" ht="15.75" customHeight="1">
      <c r="A146" s="304"/>
      <c r="B146" s="178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106"/>
      <c r="Z146" s="205"/>
      <c r="AA146" s="300"/>
      <c r="AB146" s="301"/>
      <c r="AC146" s="106"/>
      <c r="AD146" s="205"/>
      <c r="AE146" s="300"/>
      <c r="AF146" s="301"/>
      <c r="AG146" s="407"/>
      <c r="AH146" s="408"/>
      <c r="AI146" s="124"/>
      <c r="AJ146" s="116"/>
      <c r="AK146" s="314"/>
    </row>
    <row r="147" spans="1:37" ht="15.75" customHeight="1">
      <c r="A147" s="304"/>
      <c r="B147" s="178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127"/>
      <c r="T147" s="128"/>
      <c r="U147" s="117"/>
      <c r="V147" s="118"/>
      <c r="W147" s="128"/>
      <c r="X147" s="216"/>
      <c r="Y147" s="106"/>
      <c r="Z147" s="205"/>
      <c r="AA147" s="300"/>
      <c r="AB147" s="301"/>
      <c r="AC147" s="106"/>
      <c r="AD147" s="205"/>
      <c r="AE147" s="300"/>
      <c r="AF147" s="301"/>
      <c r="AG147" s="407"/>
      <c r="AH147" s="408"/>
      <c r="AI147" s="124"/>
      <c r="AJ147" s="116"/>
      <c r="AK147" s="314"/>
    </row>
    <row r="148" spans="1:37" ht="15.75" customHeight="1">
      <c r="A148" s="304"/>
      <c r="B148" s="178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127"/>
      <c r="T148" s="128"/>
      <c r="U148" s="117"/>
      <c r="V148" s="118"/>
      <c r="W148" s="128"/>
      <c r="X148" s="216"/>
      <c r="Y148" s="106"/>
      <c r="Z148" s="205"/>
      <c r="AA148" s="300"/>
      <c r="AB148" s="301"/>
      <c r="AC148" s="106"/>
      <c r="AD148" s="205"/>
      <c r="AE148" s="300"/>
      <c r="AF148" s="301"/>
      <c r="AG148" s="407"/>
      <c r="AH148" s="408"/>
      <c r="AI148" s="124"/>
      <c r="AJ148" s="116"/>
      <c r="AK148" s="314"/>
    </row>
    <row r="149" spans="1:37" ht="15.75" customHeight="1">
      <c r="A149" s="304"/>
      <c r="B149" s="178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127"/>
      <c r="T149" s="128"/>
      <c r="U149" s="117"/>
      <c r="V149" s="118"/>
      <c r="W149" s="128"/>
      <c r="X149" s="216"/>
      <c r="Y149" s="106"/>
      <c r="Z149" s="205"/>
      <c r="AA149" s="300"/>
      <c r="AB149" s="301"/>
      <c r="AC149" s="106"/>
      <c r="AD149" s="205"/>
      <c r="AE149" s="300"/>
      <c r="AF149" s="301"/>
      <c r="AG149" s="407"/>
      <c r="AH149" s="408"/>
      <c r="AI149" s="124"/>
      <c r="AJ149" s="116"/>
      <c r="AK149" s="314"/>
    </row>
    <row r="150" spans="1:37" ht="15.75" customHeight="1">
      <c r="A150" s="304"/>
      <c r="B150" s="178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127"/>
      <c r="T150" s="128"/>
      <c r="U150" s="117"/>
      <c r="V150" s="118"/>
      <c r="W150" s="128"/>
      <c r="X150" s="216"/>
      <c r="Y150" s="106"/>
      <c r="Z150" s="205"/>
      <c r="AA150" s="300"/>
      <c r="AB150" s="301"/>
      <c r="AC150" s="106"/>
      <c r="AD150" s="205"/>
      <c r="AE150" s="300"/>
      <c r="AF150" s="301"/>
      <c r="AG150" s="407"/>
      <c r="AH150" s="408"/>
      <c r="AI150" s="124"/>
      <c r="AJ150" s="116"/>
      <c r="AK150" s="314"/>
    </row>
    <row r="151" spans="1:37" ht="15.75" customHeight="1">
      <c r="A151" s="304"/>
      <c r="B151" s="178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127"/>
      <c r="T151" s="128"/>
      <c r="U151" s="117"/>
      <c r="V151" s="118"/>
      <c r="W151" s="128"/>
      <c r="X151" s="216"/>
      <c r="Y151" s="106"/>
      <c r="Z151" s="205"/>
      <c r="AA151" s="300"/>
      <c r="AB151" s="301"/>
      <c r="AC151" s="106"/>
      <c r="AD151" s="205"/>
      <c r="AE151" s="300"/>
      <c r="AF151" s="301"/>
      <c r="AG151" s="407"/>
      <c r="AH151" s="408"/>
      <c r="AI151" s="124"/>
      <c r="AJ151" s="116"/>
      <c r="AK151" s="314"/>
    </row>
    <row r="152" spans="1:37" ht="15.75" customHeight="1">
      <c r="A152" s="304"/>
      <c r="B152" s="178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127"/>
      <c r="T152" s="128"/>
      <c r="U152" s="117"/>
      <c r="V152" s="118"/>
      <c r="W152" s="128"/>
      <c r="X152" s="216"/>
      <c r="Y152" s="106"/>
      <c r="Z152" s="205"/>
      <c r="AA152" s="300"/>
      <c r="AB152" s="301"/>
      <c r="AC152" s="106"/>
      <c r="AD152" s="205"/>
      <c r="AE152" s="300"/>
      <c r="AF152" s="301"/>
      <c r="AG152" s="407"/>
      <c r="AH152" s="408"/>
      <c r="AI152" s="124"/>
      <c r="AJ152" s="116"/>
      <c r="AK152" s="314"/>
    </row>
    <row r="153" spans="1:37" ht="15.75" customHeight="1">
      <c r="A153" s="304"/>
      <c r="B153" s="178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127"/>
      <c r="T153" s="128"/>
      <c r="U153" s="117"/>
      <c r="V153" s="118"/>
      <c r="W153" s="128"/>
      <c r="X153" s="216"/>
      <c r="Y153" s="106"/>
      <c r="Z153" s="205"/>
      <c r="AA153" s="300"/>
      <c r="AB153" s="301"/>
      <c r="AC153" s="106"/>
      <c r="AD153" s="205"/>
      <c r="AE153" s="300"/>
      <c r="AF153" s="301"/>
      <c r="AG153" s="407"/>
      <c r="AH153" s="408"/>
      <c r="AI153" s="124"/>
      <c r="AJ153" s="116"/>
      <c r="AK153" s="314"/>
    </row>
    <row r="154" spans="1:37" ht="15.75" customHeight="1">
      <c r="A154" s="304"/>
      <c r="B154" s="178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127"/>
      <c r="T154" s="128"/>
      <c r="U154" s="117"/>
      <c r="V154" s="118"/>
      <c r="W154" s="128"/>
      <c r="X154" s="216"/>
      <c r="Y154" s="106"/>
      <c r="Z154" s="205"/>
      <c r="AA154" s="300"/>
      <c r="AB154" s="301"/>
      <c r="AC154" s="106"/>
      <c r="AD154" s="205"/>
      <c r="AE154" s="300"/>
      <c r="AF154" s="301"/>
      <c r="AG154" s="407"/>
      <c r="AH154" s="408"/>
      <c r="AI154" s="124"/>
      <c r="AJ154" s="116"/>
      <c r="AK154" s="314"/>
    </row>
    <row r="155" spans="1:37" ht="15.75" customHeight="1">
      <c r="A155" s="304"/>
      <c r="B155" s="178"/>
      <c r="C155" s="298"/>
      <c r="D155" s="299"/>
      <c r="E155" s="107"/>
      <c r="F155" s="13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127"/>
      <c r="T155" s="128"/>
      <c r="U155" s="117"/>
      <c r="V155" s="118"/>
      <c r="W155" s="128"/>
      <c r="X155" s="216"/>
      <c r="Y155" s="106"/>
      <c r="Z155" s="205"/>
      <c r="AA155" s="300"/>
      <c r="AB155" s="301"/>
      <c r="AC155" s="106"/>
      <c r="AD155" s="205"/>
      <c r="AE155" s="300"/>
      <c r="AF155" s="301"/>
      <c r="AG155" s="407"/>
      <c r="AH155" s="408"/>
      <c r="AI155" s="124"/>
      <c r="AJ155" s="116"/>
      <c r="AK155" s="314"/>
    </row>
    <row r="156" spans="1:37" ht="15.75" customHeight="1">
      <c r="A156" s="304"/>
      <c r="B156" s="178"/>
      <c r="C156" s="298"/>
      <c r="D156" s="299"/>
      <c r="E156" s="179"/>
      <c r="F156" s="13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106"/>
      <c r="Z156" s="205"/>
      <c r="AA156" s="300"/>
      <c r="AB156" s="301"/>
      <c r="AC156" s="106"/>
      <c r="AD156" s="205"/>
      <c r="AE156" s="300"/>
      <c r="AF156" s="301"/>
      <c r="AG156" s="407"/>
      <c r="AH156" s="408"/>
      <c r="AI156" s="180"/>
      <c r="AJ156" s="133"/>
      <c r="AK156" s="314"/>
    </row>
    <row r="157" spans="1:37" ht="15.75" customHeight="1" thickBot="1">
      <c r="A157" s="305"/>
      <c r="B157" s="144" t="s">
        <v>124</v>
      </c>
      <c r="C157" s="295"/>
      <c r="D157" s="295"/>
      <c r="E157" s="145"/>
      <c r="F157" s="182"/>
      <c r="G157" s="146"/>
      <c r="H157" s="75"/>
      <c r="I157" s="147">
        <f t="shared" ref="I157:J157" si="72">AVERAGE(I141:I156)</f>
        <v>22.5</v>
      </c>
      <c r="J157" s="148">
        <f t="shared" si="72"/>
        <v>2000</v>
      </c>
      <c r="K157" s="149">
        <f t="shared" ref="K157" si="73">J157/I157</f>
        <v>88.888888888888886</v>
      </c>
      <c r="L157" s="147">
        <f t="shared" ref="L157:M157" si="74">AVERAGE(L141:L156)</f>
        <v>22.5</v>
      </c>
      <c r="M157" s="148">
        <f t="shared" si="74"/>
        <v>1769.2742276463716</v>
      </c>
      <c r="N157" s="149">
        <f>M157/L157</f>
        <v>78.634410117616511</v>
      </c>
      <c r="O157" s="150">
        <f>L157-I157</f>
        <v>0</v>
      </c>
      <c r="P157" s="151">
        <f>N157-K157</f>
        <v>-10.254478771272375</v>
      </c>
      <c r="Q157" s="152">
        <f>N157/K157</f>
        <v>0.88463711382318577</v>
      </c>
      <c r="R157" s="310"/>
      <c r="S157" s="153">
        <f>S141</f>
        <v>0.7084259259259259</v>
      </c>
      <c r="T157" s="154">
        <f>INDEX(T141:T156,COUNTA(T141:T156))</f>
        <v>0.84166666666666667</v>
      </c>
      <c r="U157" s="155"/>
      <c r="V157" s="181"/>
      <c r="W157" s="182"/>
      <c r="X157" s="149"/>
      <c r="Y157" s="206">
        <f t="shared" ref="Y157:Z157" si="75">SUM(Y141:Y156)</f>
        <v>0</v>
      </c>
      <c r="Z157" s="207">
        <f t="shared" si="75"/>
        <v>0</v>
      </c>
      <c r="AA157" s="296"/>
      <c r="AB157" s="297"/>
      <c r="AC157" s="206">
        <f t="shared" ref="AC157:AD157" si="76">SUM(AC141:AC156)</f>
        <v>0</v>
      </c>
      <c r="AD157" s="207">
        <f t="shared" si="76"/>
        <v>0</v>
      </c>
      <c r="AE157" s="296"/>
      <c r="AF157" s="297"/>
      <c r="AG157" s="409"/>
      <c r="AH157" s="410"/>
      <c r="AI157" s="183">
        <f>M157-J157</f>
        <v>-230.72577235362837</v>
      </c>
      <c r="AJ157" s="152">
        <f>M157/J157</f>
        <v>0.88463711382318577</v>
      </c>
      <c r="AK157" s="315"/>
    </row>
    <row r="159" spans="1:37">
      <c r="AA159" s="294" t="s">
        <v>165</v>
      </c>
      <c r="AB159" s="294"/>
      <c r="AE159" s="5" t="s">
        <v>226</v>
      </c>
      <c r="AF159" s="190"/>
      <c r="AG159" s="190"/>
      <c r="AH159" s="190"/>
    </row>
    <row r="160" spans="1:37">
      <c r="AA160" s="294" t="s">
        <v>166</v>
      </c>
      <c r="AB160" s="294"/>
      <c r="AE160" s="5" t="s">
        <v>227</v>
      </c>
      <c r="AF160" s="190"/>
      <c r="AG160" s="190"/>
      <c r="AH160" s="190"/>
    </row>
    <row r="161" spans="27:34">
      <c r="AA161" s="294" t="s">
        <v>167</v>
      </c>
      <c r="AB161" s="294"/>
      <c r="AE161" s="5" t="s">
        <v>228</v>
      </c>
      <c r="AF161" s="190"/>
      <c r="AG161" s="190"/>
      <c r="AH161" s="190"/>
    </row>
    <row r="162" spans="27:34">
      <c r="AA162" s="294" t="s">
        <v>168</v>
      </c>
      <c r="AB162" s="294"/>
      <c r="AE162" s="5" t="s">
        <v>229</v>
      </c>
      <c r="AF162" s="190"/>
      <c r="AG162" s="190"/>
      <c r="AH162" s="190"/>
    </row>
    <row r="163" spans="27:34">
      <c r="AA163" s="294" t="s">
        <v>169</v>
      </c>
      <c r="AB163" s="294"/>
      <c r="AE163" s="5" t="s">
        <v>230</v>
      </c>
      <c r="AF163" s="190"/>
      <c r="AG163" s="190"/>
      <c r="AH163" s="190"/>
    </row>
    <row r="164" spans="27:34">
      <c r="AA164" s="294" t="s">
        <v>170</v>
      </c>
      <c r="AB164" s="294"/>
      <c r="AE164" s="5" t="s">
        <v>231</v>
      </c>
      <c r="AF164" s="190"/>
      <c r="AG164" s="190"/>
      <c r="AH164" s="190"/>
    </row>
    <row r="165" spans="27:34">
      <c r="AA165" s="294" t="s">
        <v>171</v>
      </c>
      <c r="AB165" s="294"/>
      <c r="AE165" s="221" t="s">
        <v>232</v>
      </c>
      <c r="AF165" s="190"/>
      <c r="AG165" s="190"/>
      <c r="AH165" s="190"/>
    </row>
    <row r="166" spans="27:34">
      <c r="AA166" s="294" t="s">
        <v>172</v>
      </c>
      <c r="AB166" s="294"/>
      <c r="AE166" s="221" t="s">
        <v>233</v>
      </c>
      <c r="AF166" s="190"/>
      <c r="AG166" s="190"/>
      <c r="AH166" s="190"/>
    </row>
    <row r="167" spans="27:34">
      <c r="AA167" s="294" t="s">
        <v>173</v>
      </c>
      <c r="AB167" s="294"/>
      <c r="AE167" s="221" t="s">
        <v>234</v>
      </c>
      <c r="AF167" s="190"/>
      <c r="AG167" s="190"/>
      <c r="AH167" s="190"/>
    </row>
    <row r="168" spans="27:34">
      <c r="AA168" s="294" t="s">
        <v>174</v>
      </c>
      <c r="AB168" s="294"/>
      <c r="AE168" s="221"/>
      <c r="AF168" s="190"/>
      <c r="AG168" s="190"/>
      <c r="AH168" s="190"/>
    </row>
    <row r="169" spans="27:34">
      <c r="AA169" s="294" t="s">
        <v>175</v>
      </c>
      <c r="AB169" s="294"/>
      <c r="AE169" s="221"/>
      <c r="AF169" s="190"/>
      <c r="AG169" s="190"/>
      <c r="AH169" s="190"/>
    </row>
    <row r="170" spans="27:34">
      <c r="AA170" s="294" t="s">
        <v>176</v>
      </c>
      <c r="AB170" s="294"/>
      <c r="AE170" s="190"/>
      <c r="AF170" s="190"/>
      <c r="AG170" s="190"/>
      <c r="AH170" s="190"/>
    </row>
    <row r="171" spans="27:34">
      <c r="AA171" s="294" t="s">
        <v>177</v>
      </c>
      <c r="AB171" s="294"/>
      <c r="AE171" s="190"/>
      <c r="AF171" s="190"/>
      <c r="AG171" s="190"/>
      <c r="AH171" s="190"/>
    </row>
  </sheetData>
  <mergeCells count="690"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AK124:AK140"/>
    <mergeCell ref="C125:D125"/>
    <mergeCell ref="AA125:AB125"/>
    <mergeCell ref="AE125:AF125"/>
    <mergeCell ref="AG125:AH125"/>
    <mergeCell ref="C126:D126"/>
    <mergeCell ref="AA126:AB126"/>
    <mergeCell ref="AE126:AF126"/>
    <mergeCell ref="AG126:AH126"/>
    <mergeCell ref="C127:D127"/>
    <mergeCell ref="C124:D124"/>
    <mergeCell ref="R124:R140"/>
    <mergeCell ref="AA124:AB124"/>
    <mergeCell ref="AE124:AF124"/>
    <mergeCell ref="AG124:AH124"/>
    <mergeCell ref="AA127:AB127"/>
    <mergeCell ref="AE127:AF127"/>
    <mergeCell ref="AG127:AH127"/>
    <mergeCell ref="C128:D128"/>
    <mergeCell ref="C130:D130"/>
    <mergeCell ref="AA130:AB130"/>
    <mergeCell ref="AE130:AF130"/>
    <mergeCell ref="AG130:AH130"/>
    <mergeCell ref="C131:D131"/>
    <mergeCell ref="AA131:AB131"/>
    <mergeCell ref="AE131:AF131"/>
    <mergeCell ref="AG131:AH131"/>
    <mergeCell ref="AA128:AB128"/>
    <mergeCell ref="AE128:AF128"/>
    <mergeCell ref="AG128:AH128"/>
    <mergeCell ref="C129:D129"/>
    <mergeCell ref="AA129:AB129"/>
    <mergeCell ref="AE129:AF129"/>
    <mergeCell ref="AG129:AH129"/>
    <mergeCell ref="C134:D134"/>
    <mergeCell ref="AA134:AB134"/>
    <mergeCell ref="AE134:AF134"/>
    <mergeCell ref="AG134:AH134"/>
    <mergeCell ref="C135:D135"/>
    <mergeCell ref="AA135:AB135"/>
    <mergeCell ref="AE135:AF135"/>
    <mergeCell ref="AG135:AH135"/>
    <mergeCell ref="C132:D132"/>
    <mergeCell ref="AA132:AB132"/>
    <mergeCell ref="AE132:AF132"/>
    <mergeCell ref="AG132:AH132"/>
    <mergeCell ref="C133:D133"/>
    <mergeCell ref="AA133:AB133"/>
    <mergeCell ref="AE133:AF133"/>
    <mergeCell ref="AG133:AH133"/>
    <mergeCell ref="C138:D138"/>
    <mergeCell ref="AA138:AB138"/>
    <mergeCell ref="AE138:AF138"/>
    <mergeCell ref="AG138:AH138"/>
    <mergeCell ref="C139:D139"/>
    <mergeCell ref="AA139:AB139"/>
    <mergeCell ref="AE139:AF139"/>
    <mergeCell ref="AG139:AH139"/>
    <mergeCell ref="C136:D136"/>
    <mergeCell ref="AA136:AB136"/>
    <mergeCell ref="AE136:AF136"/>
    <mergeCell ref="AG136:AH136"/>
    <mergeCell ref="C137:D137"/>
    <mergeCell ref="AA137:AB137"/>
    <mergeCell ref="AE137:AF137"/>
    <mergeCell ref="AG137:AH137"/>
    <mergeCell ref="C140:D140"/>
    <mergeCell ref="AA140:AB140"/>
    <mergeCell ref="AE140:AF140"/>
    <mergeCell ref="AG140:AH140"/>
    <mergeCell ref="A141:A157"/>
    <mergeCell ref="C141:D141"/>
    <mergeCell ref="R141:R157"/>
    <mergeCell ref="AA141:AB141"/>
    <mergeCell ref="AE141:AF141"/>
    <mergeCell ref="AG141:AH141"/>
    <mergeCell ref="A124:A140"/>
    <mergeCell ref="AA144:AB144"/>
    <mergeCell ref="AE144:AF144"/>
    <mergeCell ref="AG144:AH144"/>
    <mergeCell ref="C145:D145"/>
    <mergeCell ref="AA145:AB145"/>
    <mergeCell ref="AE145:AF145"/>
    <mergeCell ref="AG145:AH145"/>
    <mergeCell ref="AE147:AF147"/>
    <mergeCell ref="AG147:AH147"/>
    <mergeCell ref="C152:D152"/>
    <mergeCell ref="AA152:AB152"/>
    <mergeCell ref="AE152:AF152"/>
    <mergeCell ref="AG152:AH152"/>
    <mergeCell ref="AK141:AK157"/>
    <mergeCell ref="C142:D142"/>
    <mergeCell ref="AA142:AB142"/>
    <mergeCell ref="AE142:AF142"/>
    <mergeCell ref="AG142:AH142"/>
    <mergeCell ref="C143:D143"/>
    <mergeCell ref="AA143:AB143"/>
    <mergeCell ref="AE143:AF143"/>
    <mergeCell ref="AG143:AH143"/>
    <mergeCell ref="C144:D144"/>
    <mergeCell ref="C148:D148"/>
    <mergeCell ref="AA148:AB148"/>
    <mergeCell ref="AE148:AF148"/>
    <mergeCell ref="AG148:AH148"/>
    <mergeCell ref="C149:D149"/>
    <mergeCell ref="AA149:AB149"/>
    <mergeCell ref="AE149:AF149"/>
    <mergeCell ref="AG149:AH149"/>
    <mergeCell ref="C146:D146"/>
    <mergeCell ref="AA146:AB146"/>
    <mergeCell ref="AE146:AF146"/>
    <mergeCell ref="AG146:AH146"/>
    <mergeCell ref="C147:D147"/>
    <mergeCell ref="AA147:AB147"/>
    <mergeCell ref="C153:D153"/>
    <mergeCell ref="AA153:AB153"/>
    <mergeCell ref="AE153:AF153"/>
    <mergeCell ref="AG153:AH153"/>
    <mergeCell ref="C150:D150"/>
    <mergeCell ref="AA150:AB150"/>
    <mergeCell ref="AE150:AF150"/>
    <mergeCell ref="AG150:AH150"/>
    <mergeCell ref="C151:D151"/>
    <mergeCell ref="AA151:AB151"/>
    <mergeCell ref="AE151:AF151"/>
    <mergeCell ref="AG151:AH151"/>
    <mergeCell ref="C156:D156"/>
    <mergeCell ref="AA156:AB156"/>
    <mergeCell ref="AE156:AF156"/>
    <mergeCell ref="AG156:AH156"/>
    <mergeCell ref="C157:D157"/>
    <mergeCell ref="AA157:AB157"/>
    <mergeCell ref="AE157:AF157"/>
    <mergeCell ref="AG157:AH157"/>
    <mergeCell ref="C154:D154"/>
    <mergeCell ref="AA154:AB154"/>
    <mergeCell ref="AE154:AF154"/>
    <mergeCell ref="AG154:AH154"/>
    <mergeCell ref="C155:D155"/>
    <mergeCell ref="AA155:AB155"/>
    <mergeCell ref="AE155:AF155"/>
    <mergeCell ref="AG155:AH155"/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</mergeCells>
  <phoneticPr fontId="5" type="noConversion"/>
  <conditionalFormatting sqref="O5:O157">
    <cfRule type="cellIs" dxfId="281" priority="3" operator="greaterThan">
      <formula>0</formula>
    </cfRule>
  </conditionalFormatting>
  <conditionalFormatting sqref="P5:P157 AI5:AI157">
    <cfRule type="cellIs" dxfId="280" priority="6" operator="lessThan">
      <formula>0</formula>
    </cfRule>
  </conditionalFormatting>
  <conditionalFormatting sqref="Q5:Q157 AJ5:AJ157">
    <cfRule type="cellIs" dxfId="279" priority="4" operator="greaterThan">
      <formula>1</formula>
    </cfRule>
    <cfRule type="cellIs" dxfId="278" priority="5" operator="lessThan">
      <formula>0.8</formula>
    </cfRule>
  </conditionalFormatting>
  <conditionalFormatting sqref="R5:R157 AK124">
    <cfRule type="cellIs" dxfId="277" priority="7" operator="lessThan">
      <formula>0.8</formula>
    </cfRule>
  </conditionalFormatting>
  <conditionalFormatting sqref="AK5:AK22 AK56:AK91">
    <cfRule type="cellIs" dxfId="276" priority="9" operator="lessThan">
      <formula>0.8</formula>
    </cfRule>
  </conditionalFormatting>
  <conditionalFormatting sqref="AK39">
    <cfRule type="cellIs" dxfId="275" priority="12" operator="lessThan">
      <formula>0.8</formula>
    </cfRule>
  </conditionalFormatting>
  <conditionalFormatting sqref="AK54">
    <cfRule type="cellIs" dxfId="274" priority="11" operator="lessThan">
      <formula>0.8</formula>
    </cfRule>
  </conditionalFormatting>
  <conditionalFormatting sqref="AK97:AK105">
    <cfRule type="cellIs" dxfId="273" priority="10" operator="lessThan">
      <formula>0.8</formula>
    </cfRule>
  </conditionalFormatting>
  <conditionalFormatting sqref="AK107:AK112">
    <cfRule type="cellIs" dxfId="272" priority="8" operator="lessThan">
      <formula>0.8</formula>
    </cfRule>
  </conditionalFormatting>
  <conditionalFormatting sqref="AK139">
    <cfRule type="cellIs" dxfId="271" priority="2" operator="lessThan">
      <formula>0.8</formula>
    </cfRule>
  </conditionalFormatting>
  <conditionalFormatting sqref="AK141:AK157">
    <cfRule type="cellIs" dxfId="270" priority="1" operator="lessThan">
      <formula>0.8</formula>
    </cfRule>
  </conditionalFormatting>
  <dataValidations count="2">
    <dataValidation type="list" allowBlank="1" showInputMessage="1" showErrorMessage="1" sqref="AA5:AB157" xr:uid="{49AFAFDD-7715-4791-A27D-0FBBF732D6D4}">
      <formula1>$Z$159:$Z$187</formula1>
    </dataValidation>
    <dataValidation type="list" allowBlank="1" showInputMessage="1" showErrorMessage="1" sqref="AE5:AH157" xr:uid="{1B24FB25-944F-4E1F-9EFD-8AF29FC7F240}">
      <formula1>$AD$159:$AD$167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085E-098A-4732-8E55-6FE202D40DE5}">
  <sheetPr>
    <tabColor theme="8" tint="0.59999389629810485"/>
  </sheetPr>
  <dimension ref="B1:AR42"/>
  <sheetViews>
    <sheetView zoomScale="70" zoomScaleNormal="70" workbookViewId="0">
      <selection activeCell="L46" sqref="L46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278</v>
      </c>
      <c r="D3" s="284"/>
      <c r="E3" s="3" t="s">
        <v>3</v>
      </c>
      <c r="F3" s="285">
        <f>'1210(18度C)'!D1+'1210(4度C)'!D1</f>
        <v>208370</v>
      </c>
      <c r="G3" s="286"/>
      <c r="H3" s="3" t="s">
        <v>4</v>
      </c>
      <c r="I3" s="287">
        <f>'1210(18度C)'!F1+'1210(4度C)'!F1</f>
        <v>6847009.8200000003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438.35543470897613</v>
      </c>
      <c r="F6" s="259" t="e">
        <f>AVERAGE(#REF!,D14:K14)</f>
        <v>#REF!</v>
      </c>
      <c r="G6" s="260">
        <f>AVERAGE(D14:K14)</f>
        <v>182.36413558333513</v>
      </c>
      <c r="H6" s="261"/>
      <c r="I6" s="260">
        <f>AVERAGE(L14:O14)</f>
        <v>98.555985165312066</v>
      </c>
      <c r="J6" s="261"/>
      <c r="K6" s="260">
        <f>AVERAGE(D32:O32)</f>
        <v>594.46839605407388</v>
      </c>
      <c r="L6" s="261"/>
      <c r="M6" s="260">
        <f>AVERAGE(P32:X32)</f>
        <v>782.06477732793519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386.74498899516698</v>
      </c>
      <c r="F7" s="255" t="e">
        <f>AVERAGE(#REF!,D15:K15)</f>
        <v>#REF!</v>
      </c>
      <c r="G7" s="256">
        <f>AVERAGE(D15:K15)</f>
        <v>162.01814387167559</v>
      </c>
      <c r="H7" s="257"/>
      <c r="I7" s="256">
        <f>AVERAGE(L15:O15)</f>
        <v>84.649851332760491</v>
      </c>
      <c r="J7" s="257"/>
      <c r="K7" s="256">
        <f>AVERAGE(D33:O33)</f>
        <v>524.20157673285269</v>
      </c>
      <c r="L7" s="257"/>
      <c r="M7" s="256">
        <f>AVERAGE(P33:X33)</f>
        <v>690.18043193273854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0.88018943969396457</v>
      </c>
      <c r="F8" s="264" t="e">
        <f>AVERAGE(D16:K16,#REF!)</f>
        <v>#REF!</v>
      </c>
      <c r="G8" s="243">
        <f>AVERAGE(D16:K16)</f>
        <v>0.88731302623707153</v>
      </c>
      <c r="H8" s="244"/>
      <c r="I8" s="243">
        <f>AVERAGE(L16:O16)</f>
        <v>0.86056617524980517</v>
      </c>
      <c r="J8" s="244"/>
      <c r="K8" s="243">
        <f>AVERAGE(D34:O34)</f>
        <v>0.88099158297699698</v>
      </c>
      <c r="L8" s="244"/>
      <c r="M8" s="243">
        <f>AVERAGE(P34:X34)</f>
        <v>0.88086737660386483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>
        <v>120.75471698113208</v>
      </c>
      <c r="E14" s="28">
        <v>80</v>
      </c>
      <c r="F14" s="28">
        <v>92.913385826771659</v>
      </c>
      <c r="G14" s="28">
        <v>87.591240875912419</v>
      </c>
      <c r="H14" s="28">
        <v>130.72625698324023</v>
      </c>
      <c r="I14" s="28">
        <v>244.76923076923077</v>
      </c>
      <c r="J14" s="28" t="s">
        <v>43</v>
      </c>
      <c r="K14" s="29">
        <v>519.79411764705878</v>
      </c>
      <c r="L14" s="27" t="s">
        <v>43</v>
      </c>
      <c r="M14" s="30">
        <v>105.26315789473684</v>
      </c>
      <c r="N14" s="28">
        <v>103.44827586206897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>
        <v>107.3010654002553</v>
      </c>
      <c r="E15" s="35">
        <v>71.016644222640039</v>
      </c>
      <c r="F15" s="35">
        <v>82.242295773109547</v>
      </c>
      <c r="G15" s="35">
        <v>77.574414899598338</v>
      </c>
      <c r="H15" s="35">
        <v>116.34344647955834</v>
      </c>
      <c r="I15" s="35">
        <v>215.85066184369316</v>
      </c>
      <c r="J15" s="35" t="s">
        <v>43</v>
      </c>
      <c r="K15" s="36">
        <v>463.79847848287432</v>
      </c>
      <c r="L15" s="34" t="s">
        <v>43</v>
      </c>
      <c r="M15" s="37">
        <v>85.521917677394683</v>
      </c>
      <c r="N15" s="35">
        <v>91.460459932381127</v>
      </c>
      <c r="O15" s="38">
        <v>76.967176388505649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>
        <f t="shared" ref="D16:I16" si="0">D15/D14</f>
        <v>0.88858694784586412</v>
      </c>
      <c r="E16" s="43">
        <f t="shared" si="0"/>
        <v>0.88770805278300047</v>
      </c>
      <c r="F16" s="43">
        <f t="shared" si="0"/>
        <v>0.88515013247329766</v>
      </c>
      <c r="G16" s="43">
        <f t="shared" si="0"/>
        <v>0.88564123677041429</v>
      </c>
      <c r="H16" s="43">
        <f t="shared" si="0"/>
        <v>0.88997764614704877</v>
      </c>
      <c r="I16" s="43">
        <f t="shared" si="0"/>
        <v>0.88185374103331582</v>
      </c>
      <c r="J16" s="43" t="s">
        <v>43</v>
      </c>
      <c r="K16" s="44">
        <f t="shared" ref="K16" si="1">K15/K14</f>
        <v>0.89227342660655962</v>
      </c>
      <c r="L16" s="42" t="s">
        <v>43</v>
      </c>
      <c r="M16" s="45">
        <f t="shared" ref="M16:O16" si="2">M15/M14</f>
        <v>0.81245821793524953</v>
      </c>
      <c r="N16" s="43">
        <f t="shared" si="2"/>
        <v>0.88411777934635083</v>
      </c>
      <c r="O16" s="46">
        <f t="shared" si="2"/>
        <v>0.88512252846781492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>
        <v>0.25</v>
      </c>
      <c r="E17" s="48">
        <v>0.25020833333333331</v>
      </c>
      <c r="F17" s="48">
        <v>0.25</v>
      </c>
      <c r="G17" s="48">
        <v>0.16666666666666666</v>
      </c>
      <c r="H17" s="48">
        <v>0.25019675925925927</v>
      </c>
      <c r="I17" s="48">
        <v>0.31885416666666666</v>
      </c>
      <c r="J17" s="48" t="s">
        <v>43</v>
      </c>
      <c r="K17" s="48">
        <v>0.25006944444444446</v>
      </c>
      <c r="L17" s="47" t="s">
        <v>43</v>
      </c>
      <c r="M17" s="49">
        <v>0.7086689814814815</v>
      </c>
      <c r="N17" s="48">
        <v>0.75</v>
      </c>
      <c r="O17" s="50">
        <v>0.70851851851851855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>
        <v>0.5805555555555556</v>
      </c>
      <c r="E18" s="48">
        <v>0.58125000000000004</v>
      </c>
      <c r="F18" s="48">
        <v>0.6020833333333333</v>
      </c>
      <c r="G18" s="48">
        <v>0.55972222222222223</v>
      </c>
      <c r="H18" s="48">
        <v>0.60450231481481487</v>
      </c>
      <c r="I18" s="48">
        <v>0.53491898148148154</v>
      </c>
      <c r="J18" s="48" t="s">
        <v>43</v>
      </c>
      <c r="K18" s="48">
        <v>0.36875000000000002</v>
      </c>
      <c r="L18" s="47" t="s">
        <v>43</v>
      </c>
      <c r="M18" s="49">
        <v>0.82986111111111116</v>
      </c>
      <c r="N18" s="48">
        <v>0.8370023148148148</v>
      </c>
      <c r="O18" s="50">
        <v>0.8279050925925926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>
        <v>17.666666666666668</v>
      </c>
      <c r="E23" s="64">
        <v>25</v>
      </c>
      <c r="F23" s="64">
        <v>21.166666666666668</v>
      </c>
      <c r="G23" s="64">
        <v>22.833333333333332</v>
      </c>
      <c r="H23" s="64">
        <v>19.888888888888889</v>
      </c>
      <c r="I23" s="64">
        <v>13</v>
      </c>
      <c r="J23" s="64" t="s">
        <v>43</v>
      </c>
      <c r="K23" s="65">
        <v>6.8</v>
      </c>
      <c r="L23" s="63" t="s">
        <v>43</v>
      </c>
      <c r="M23" s="66">
        <v>20</v>
      </c>
      <c r="N23" s="64">
        <v>19.333333333333332</v>
      </c>
      <c r="O23" s="67">
        <v>23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>
        <v>211.76470588235293</v>
      </c>
      <c r="E32" s="28" t="s">
        <v>43</v>
      </c>
      <c r="F32" s="28" t="s">
        <v>43</v>
      </c>
      <c r="G32" s="28">
        <v>313.04347826086956</v>
      </c>
      <c r="H32" s="28">
        <v>433.33333333333331</v>
      </c>
      <c r="I32" s="28">
        <v>416.66666666666669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738.46153846153857</v>
      </c>
      <c r="U32" s="28" t="s">
        <v>43</v>
      </c>
      <c r="V32" s="28">
        <v>900</v>
      </c>
      <c r="W32" s="28">
        <v>969.23076923076928</v>
      </c>
      <c r="X32" s="31">
        <v>1050</v>
      </c>
    </row>
    <row r="33" spans="2:24" ht="39.6" customHeight="1">
      <c r="B33" s="240"/>
      <c r="C33" s="33" t="s">
        <v>44</v>
      </c>
      <c r="D33" s="35">
        <v>183.386482197899</v>
      </c>
      <c r="E33" s="35" t="s">
        <v>43</v>
      </c>
      <c r="F33" s="35" t="s">
        <v>43</v>
      </c>
      <c r="G33" s="35">
        <v>271.77964845185886</v>
      </c>
      <c r="H33" s="35">
        <v>384.92168089332176</v>
      </c>
      <c r="I33" s="35">
        <v>372.86956521739108</v>
      </c>
      <c r="J33" s="35" t="s">
        <v>43</v>
      </c>
      <c r="K33" s="35" t="s">
        <v>43</v>
      </c>
      <c r="L33" s="35" t="s">
        <v>43</v>
      </c>
      <c r="M33" s="35">
        <v>693.2567994968216</v>
      </c>
      <c r="N33" s="35">
        <v>1000.8100990312665</v>
      </c>
      <c r="O33" s="35">
        <v>762.38676184141025</v>
      </c>
      <c r="P33" s="34">
        <v>219.02366180802807</v>
      </c>
      <c r="Q33" s="35" t="s">
        <v>43</v>
      </c>
      <c r="R33" s="35" t="s">
        <v>43</v>
      </c>
      <c r="S33" s="35" t="s">
        <v>43</v>
      </c>
      <c r="T33" s="35">
        <v>656.67557351414393</v>
      </c>
      <c r="U33" s="35" t="s">
        <v>43</v>
      </c>
      <c r="V33" s="35">
        <v>803.09541617505022</v>
      </c>
      <c r="W33" s="35">
        <v>857.68669583465987</v>
      </c>
      <c r="X33" s="38">
        <v>914.42081233181034</v>
      </c>
    </row>
    <row r="34" spans="2:24" ht="40.15" customHeight="1">
      <c r="B34" s="240"/>
      <c r="C34" s="41" t="s">
        <v>45</v>
      </c>
      <c r="D34" s="43">
        <f>D33/D32</f>
        <v>0.86599172149007864</v>
      </c>
      <c r="E34" s="43" t="s">
        <v>43</v>
      </c>
      <c r="F34" s="43" t="s">
        <v>43</v>
      </c>
      <c r="G34" s="43">
        <f>G33/G32</f>
        <v>0.86818498811010469</v>
      </c>
      <c r="H34" s="43">
        <f>H33/H32</f>
        <v>0.88828080206151183</v>
      </c>
      <c r="I34" s="43">
        <f>I33/I32</f>
        <v>0.89488695652173855</v>
      </c>
      <c r="J34" s="43" t="s">
        <v>43</v>
      </c>
      <c r="K34" s="43" t="s">
        <v>43</v>
      </c>
      <c r="L34" s="43" t="s">
        <v>43</v>
      </c>
      <c r="M34" s="43">
        <f>M33/M32</f>
        <v>0.89283072662469443</v>
      </c>
      <c r="N34" s="43">
        <f>N33/N32</f>
        <v>0.87026965133153611</v>
      </c>
      <c r="O34" s="43">
        <f>O33/O32</f>
        <v>0.88649623469931427</v>
      </c>
      <c r="P34" s="42">
        <f>P33/P32</f>
        <v>0.86696866132344441</v>
      </c>
      <c r="Q34" s="43" t="s">
        <v>43</v>
      </c>
      <c r="R34" s="43" t="s">
        <v>43</v>
      </c>
      <c r="S34" s="43" t="s">
        <v>43</v>
      </c>
      <c r="T34" s="43">
        <f>T33/T32</f>
        <v>0.88924817246706978</v>
      </c>
      <c r="U34" s="43" t="s">
        <v>43</v>
      </c>
      <c r="V34" s="43">
        <f>V33/V32</f>
        <v>0.89232824019450019</v>
      </c>
      <c r="W34" s="43">
        <f>W33/W32</f>
        <v>0.88491484490877603</v>
      </c>
      <c r="X34" s="46">
        <f>X33/X32</f>
        <v>0.87087696412553361</v>
      </c>
    </row>
    <row r="35" spans="2:24" ht="17.25" customHeight="1">
      <c r="B35" s="225" t="s">
        <v>46</v>
      </c>
      <c r="C35" s="13" t="s">
        <v>47</v>
      </c>
      <c r="D35" s="48">
        <v>0.39374999999999999</v>
      </c>
      <c r="E35" s="48" t="s">
        <v>43</v>
      </c>
      <c r="F35" s="48" t="s">
        <v>43</v>
      </c>
      <c r="G35" s="48">
        <v>0.25</v>
      </c>
      <c r="H35" s="48">
        <v>0.25</v>
      </c>
      <c r="I35" s="48">
        <v>0.37239583333333331</v>
      </c>
      <c r="J35" s="48" t="s">
        <v>43</v>
      </c>
      <c r="K35" s="48" t="s">
        <v>43</v>
      </c>
      <c r="L35" s="48" t="s">
        <v>43</v>
      </c>
      <c r="M35" s="48">
        <v>0.25017361111111114</v>
      </c>
      <c r="N35" s="48">
        <v>0.16699074074074075</v>
      </c>
      <c r="O35" s="48">
        <v>0.25011574074074072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>
        <v>0.7083680555555556</v>
      </c>
      <c r="U35" s="48" t="s">
        <v>43</v>
      </c>
      <c r="V35" s="48">
        <v>0.70833333333333337</v>
      </c>
      <c r="W35" s="48">
        <v>0.70862268518518523</v>
      </c>
      <c r="X35" s="50">
        <v>0.70833333333333337</v>
      </c>
    </row>
    <row r="36" spans="2:24" ht="17.25" customHeight="1">
      <c r="B36" s="226"/>
      <c r="C36" s="13" t="s">
        <v>48</v>
      </c>
      <c r="D36" s="48">
        <v>0.46041666666666664</v>
      </c>
      <c r="E36" s="48" t="s">
        <v>43</v>
      </c>
      <c r="F36" s="48" t="s">
        <v>43</v>
      </c>
      <c r="G36" s="48">
        <v>0.31527777777777777</v>
      </c>
      <c r="H36" s="48">
        <v>0.32916666666666666</v>
      </c>
      <c r="I36" s="48">
        <v>0.3923611111111111</v>
      </c>
      <c r="J36" s="48" t="s">
        <v>43</v>
      </c>
      <c r="K36" s="48" t="s">
        <v>43</v>
      </c>
      <c r="L36" s="48" t="s">
        <v>43</v>
      </c>
      <c r="M36" s="48">
        <v>0.43768518518518518</v>
      </c>
      <c r="N36" s="48">
        <v>0.4211226851851852</v>
      </c>
      <c r="O36" s="48">
        <v>0.40902777777777777</v>
      </c>
      <c r="P36" s="47">
        <v>0.83333333333333337</v>
      </c>
      <c r="Q36" s="48" t="s">
        <v>43</v>
      </c>
      <c r="R36" s="48" t="s">
        <v>43</v>
      </c>
      <c r="S36" s="48" t="s">
        <v>43</v>
      </c>
      <c r="T36" s="48">
        <v>0.87660879629629629</v>
      </c>
      <c r="U36" s="48" t="s">
        <v>43</v>
      </c>
      <c r="V36" s="48">
        <v>0.88285879629629627</v>
      </c>
      <c r="W36" s="48">
        <v>1.0131944444444445</v>
      </c>
      <c r="X36" s="50">
        <v>1.0120949074074075</v>
      </c>
    </row>
    <row r="37" spans="2:24" ht="17.25" customHeight="1">
      <c r="B37" s="226" t="s">
        <v>54</v>
      </c>
      <c r="C37" s="227"/>
      <c r="D37" s="64">
        <v>17</v>
      </c>
      <c r="E37" s="64" t="s">
        <v>43</v>
      </c>
      <c r="F37" s="64" t="s">
        <v>43</v>
      </c>
      <c r="G37" s="64">
        <v>11.5</v>
      </c>
      <c r="H37" s="64">
        <v>6</v>
      </c>
      <c r="I37" s="64">
        <v>6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3.6666666666666665</v>
      </c>
      <c r="W37" s="64">
        <v>3.25</v>
      </c>
      <c r="X37" s="67">
        <v>3.3333333333333335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838D-4B50-4E60-A946-DD9CEA6CA6A4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pane="bottomLeft" activeCell="L46" sqref="L46"/>
      <selection activeCell="L46" sqref="L46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SUM(F5:F208)</f>
        <v>113748</v>
      </c>
      <c r="E1" s="94" t="s">
        <v>4</v>
      </c>
      <c r="F1" s="95">
        <f>SUM(G5:G208)</f>
        <v>2255407.62</v>
      </c>
      <c r="G1" s="96" t="s">
        <v>85</v>
      </c>
      <c r="H1" s="97">
        <f>L21+L38+L55+L72+L89+L106+L123+L140+L157+L174+L191+L208</f>
        <v>80.333333333333329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46001</v>
      </c>
      <c r="B2" s="353"/>
      <c r="C2" s="98" t="s">
        <v>41</v>
      </c>
      <c r="D2" s="99">
        <f>AVERAGE(N21,N38,N55,N72,N89,N106,N123,N140,N157,N174,N191,N208)</f>
        <v>593.35943306613842</v>
      </c>
      <c r="E2" s="99" t="s">
        <v>92</v>
      </c>
      <c r="F2" s="100">
        <f>F1/D1</f>
        <v>19.828107922776667</v>
      </c>
      <c r="G2" s="101" t="s">
        <v>93</v>
      </c>
      <c r="H2" s="102">
        <f>COUNT(H5:H208)</f>
        <v>3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02" t="s">
        <v>243</v>
      </c>
      <c r="B5" s="106" t="s">
        <v>116</v>
      </c>
      <c r="C5" s="402" t="s">
        <v>120</v>
      </c>
      <c r="D5" s="403"/>
      <c r="E5" s="107">
        <v>29.85</v>
      </c>
      <c r="F5" s="108">
        <v>2407</v>
      </c>
      <c r="G5" s="109">
        <f t="shared" ref="G5:G6" si="0">E5*F5</f>
        <v>71848.95</v>
      </c>
      <c r="H5" s="26"/>
      <c r="I5" s="110">
        <v>17</v>
      </c>
      <c r="J5" s="111">
        <v>3600</v>
      </c>
      <c r="K5" s="112">
        <f t="shared" ref="K5:K6" si="1">J5/I5</f>
        <v>211.76470588235293</v>
      </c>
      <c r="L5" s="113">
        <v>17</v>
      </c>
      <c r="M5" s="111">
        <f>F5/V5*60</f>
        <v>3118.1000359841673</v>
      </c>
      <c r="N5" s="112">
        <f>M5/L5</f>
        <v>183.41764917553925</v>
      </c>
      <c r="O5" s="114">
        <f>L5-I5</f>
        <v>0</v>
      </c>
      <c r="P5" s="115">
        <f>N5-K5</f>
        <v>-28.347056706813675</v>
      </c>
      <c r="Q5" s="116">
        <f>N5/K5</f>
        <v>0.86613889888449103</v>
      </c>
      <c r="R5" s="309">
        <f>Q21</f>
        <v>0.86599172149007864</v>
      </c>
      <c r="S5" s="47">
        <v>0.39374999999999999</v>
      </c>
      <c r="T5" s="48">
        <v>0.42591435185185184</v>
      </c>
      <c r="U5" s="117">
        <v>4.9333333333332785</v>
      </c>
      <c r="V5" s="118">
        <v>46.316666666666663</v>
      </c>
      <c r="W5" s="119"/>
      <c r="X5" s="104"/>
      <c r="Y5" s="311"/>
      <c r="Z5" s="405"/>
      <c r="AA5" s="204">
        <f>M5-J5</f>
        <v>-481.89996401583267</v>
      </c>
      <c r="AB5" s="143">
        <f>M5/J5</f>
        <v>0.86613889888449092</v>
      </c>
      <c r="AC5" s="384">
        <f>AB21</f>
        <v>0.86599172149007864</v>
      </c>
    </row>
    <row r="6" spans="1:29" ht="15.75" customHeight="1">
      <c r="A6" s="303"/>
      <c r="B6" s="106" t="s">
        <v>116</v>
      </c>
      <c r="C6" s="402" t="s">
        <v>121</v>
      </c>
      <c r="D6" s="403"/>
      <c r="E6" s="107">
        <v>29.52</v>
      </c>
      <c r="F6" s="108">
        <v>2317</v>
      </c>
      <c r="G6" s="109">
        <f t="shared" si="0"/>
        <v>68397.84</v>
      </c>
      <c r="H6" s="26"/>
      <c r="I6" s="110">
        <v>17</v>
      </c>
      <c r="J6" s="111">
        <v>3600</v>
      </c>
      <c r="K6" s="112">
        <f t="shared" si="1"/>
        <v>211.76470588235293</v>
      </c>
      <c r="L6" s="113">
        <v>17</v>
      </c>
      <c r="M6" s="111">
        <f>F6/V6*60</f>
        <v>3117.0403587443989</v>
      </c>
      <c r="N6" s="112">
        <f>M6/L6</f>
        <v>183.35531522025875</v>
      </c>
      <c r="O6" s="114">
        <f>L6-I6</f>
        <v>0</v>
      </c>
      <c r="P6" s="115">
        <f>N6-K6</f>
        <v>-28.409390662094182</v>
      </c>
      <c r="Q6" s="116">
        <f>N6/K6</f>
        <v>0.86584454409566636</v>
      </c>
      <c r="R6" s="309"/>
      <c r="S6" s="47">
        <v>0.42944444444444446</v>
      </c>
      <c r="T6" s="48">
        <v>0.46041666666666664</v>
      </c>
      <c r="U6" s="117">
        <v>5.0833333333333819</v>
      </c>
      <c r="V6" s="118">
        <v>44.599999999999937</v>
      </c>
      <c r="W6" s="119"/>
      <c r="X6" s="123"/>
      <c r="Y6" s="300"/>
      <c r="Z6" s="404"/>
      <c r="AA6" s="124">
        <f>M6-J6</f>
        <v>-482.95964125560113</v>
      </c>
      <c r="AB6" s="116">
        <f>M6/J6</f>
        <v>0.86584454409566636</v>
      </c>
      <c r="AC6" s="380"/>
    </row>
    <row r="7" spans="1:29" ht="15.75" customHeight="1">
      <c r="A7" s="303"/>
      <c r="B7" s="106"/>
      <c r="C7" s="402"/>
      <c r="D7" s="403"/>
      <c r="E7" s="107"/>
      <c r="F7" s="108"/>
      <c r="G7" s="109"/>
      <c r="H7" s="26"/>
      <c r="I7" s="110"/>
      <c r="J7" s="111"/>
      <c r="K7" s="112"/>
      <c r="L7" s="113"/>
      <c r="M7" s="111"/>
      <c r="N7" s="112"/>
      <c r="O7" s="114"/>
      <c r="P7" s="115"/>
      <c r="Q7" s="116"/>
      <c r="R7" s="309"/>
      <c r="S7" s="47"/>
      <c r="T7" s="48"/>
      <c r="U7" s="117"/>
      <c r="V7" s="118"/>
      <c r="W7" s="119"/>
      <c r="X7" s="123"/>
      <c r="Y7" s="300"/>
      <c r="Z7" s="404"/>
      <c r="AA7" s="124"/>
      <c r="AB7" s="116"/>
      <c r="AC7" s="380"/>
    </row>
    <row r="8" spans="1:29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300"/>
      <c r="Z8" s="404"/>
      <c r="AA8" s="124"/>
      <c r="AB8" s="116"/>
      <c r="AC8" s="380"/>
    </row>
    <row r="9" spans="1:29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300"/>
      <c r="Z9" s="404"/>
      <c r="AA9" s="124"/>
      <c r="AB9" s="116"/>
      <c r="AC9" s="380"/>
    </row>
    <row r="10" spans="1:29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300"/>
      <c r="Z10" s="404"/>
      <c r="AA10" s="124"/>
      <c r="AB10" s="116"/>
      <c r="AC10" s="380"/>
    </row>
    <row r="11" spans="1:29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300"/>
      <c r="Z11" s="404"/>
      <c r="AA11" s="124"/>
      <c r="AB11" s="116"/>
      <c r="AC11" s="380"/>
    </row>
    <row r="12" spans="1:29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300"/>
      <c r="Z12" s="404"/>
      <c r="AA12" s="124"/>
      <c r="AB12" s="116"/>
      <c r="AC12" s="380"/>
    </row>
    <row r="13" spans="1:29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300"/>
      <c r="Z13" s="404"/>
      <c r="AA13" s="124"/>
      <c r="AB13" s="116"/>
      <c r="AC13" s="380"/>
    </row>
    <row r="14" spans="1:29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300"/>
      <c r="Z14" s="404"/>
      <c r="AA14" s="124"/>
      <c r="AB14" s="116"/>
      <c r="AC14" s="380"/>
    </row>
    <row r="15" spans="1:29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300"/>
      <c r="Z15" s="404"/>
      <c r="AA15" s="124"/>
      <c r="AB15" s="116"/>
      <c r="AC15" s="380"/>
    </row>
    <row r="16" spans="1:29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300"/>
      <c r="Z16" s="404"/>
      <c r="AA16" s="124"/>
      <c r="AB16" s="116"/>
      <c r="AC16" s="380"/>
    </row>
    <row r="17" spans="1:29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300"/>
      <c r="Z17" s="404"/>
      <c r="AA17" s="124"/>
      <c r="AB17" s="116"/>
      <c r="AC17" s="380"/>
    </row>
    <row r="18" spans="1:29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300"/>
      <c r="Z18" s="404"/>
      <c r="AA18" s="124"/>
      <c r="AB18" s="116"/>
      <c r="AC18" s="380"/>
    </row>
    <row r="19" spans="1:29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300"/>
      <c r="Z19" s="404"/>
      <c r="AA19" s="124"/>
      <c r="AB19" s="116"/>
      <c r="AC19" s="380"/>
    </row>
    <row r="20" spans="1:29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404"/>
      <c r="AA20" s="124"/>
      <c r="AB20" s="116"/>
      <c r="AC20" s="380"/>
    </row>
    <row r="21" spans="1:29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</v>
      </c>
      <c r="J21" s="148">
        <f t="shared" si="2"/>
        <v>3600</v>
      </c>
      <c r="K21" s="149">
        <f t="shared" ref="K21" si="3">J21/I21</f>
        <v>211.76470588235293</v>
      </c>
      <c r="L21" s="147">
        <f t="shared" ref="L21:M21" si="4">AVERAGE(L5:L20)</f>
        <v>17</v>
      </c>
      <c r="M21" s="148">
        <f t="shared" si="4"/>
        <v>3117.5701973642831</v>
      </c>
      <c r="N21" s="149">
        <f>M21/L21</f>
        <v>183.386482197899</v>
      </c>
      <c r="O21" s="150">
        <f>L21-I21</f>
        <v>0</v>
      </c>
      <c r="P21" s="151">
        <f>N21-K21</f>
        <v>-28.378223684453928</v>
      </c>
      <c r="Q21" s="152">
        <f>N21/K21</f>
        <v>0.86599172149007864</v>
      </c>
      <c r="R21" s="310"/>
      <c r="S21" s="153">
        <f>S5</f>
        <v>0.39374999999999999</v>
      </c>
      <c r="T21" s="154">
        <f>INDEX(T5:T20,COUNTA(T5:T20))</f>
        <v>0.46041666666666664</v>
      </c>
      <c r="U21" s="155"/>
      <c r="V21" s="155"/>
      <c r="W21" s="156"/>
      <c r="X21" s="157"/>
      <c r="Y21" s="296"/>
      <c r="Z21" s="406"/>
      <c r="AA21" s="223">
        <f>M21-J21</f>
        <v>-482.4298026357169</v>
      </c>
      <c r="AB21" s="159">
        <f>M21/J21</f>
        <v>0.86599172149007864</v>
      </c>
      <c r="AC21" s="381"/>
    </row>
    <row r="22" spans="1:29" ht="15.75" customHeight="1">
      <c r="A22" s="316" t="s">
        <v>115</v>
      </c>
      <c r="B22" s="161" t="s">
        <v>116</v>
      </c>
      <c r="C22" s="306" t="s">
        <v>122</v>
      </c>
      <c r="D22" s="307"/>
      <c r="E22" s="162">
        <v>25.64</v>
      </c>
      <c r="F22" s="103">
        <v>1521</v>
      </c>
      <c r="G22" s="163">
        <f t="shared" ref="G22:G23" si="5">E22*F22</f>
        <v>38998.44</v>
      </c>
      <c r="H22" s="164"/>
      <c r="I22" s="165">
        <v>11</v>
      </c>
      <c r="J22" s="166">
        <v>3600</v>
      </c>
      <c r="K22" s="167">
        <f>J22/I22</f>
        <v>327.27272727272725</v>
      </c>
      <c r="L22" s="168">
        <v>11</v>
      </c>
      <c r="M22" s="166">
        <f>F22/V22*60</f>
        <v>3145.0890292935087</v>
      </c>
      <c r="N22" s="167">
        <f>M22/L22</f>
        <v>285.91718448122805</v>
      </c>
      <c r="O22" s="169">
        <f>L22-I22</f>
        <v>0</v>
      </c>
      <c r="P22" s="170">
        <f>N22-K22</f>
        <v>-41.355542791499204</v>
      </c>
      <c r="Q22" s="171">
        <f>N22/K22</f>
        <v>0.87363584147041906</v>
      </c>
      <c r="R22" s="308">
        <f>Q38</f>
        <v>0.86818498811010469</v>
      </c>
      <c r="S22" s="172">
        <v>0.25</v>
      </c>
      <c r="T22" s="173">
        <v>0.27015046296296297</v>
      </c>
      <c r="U22" s="174"/>
      <c r="V22" s="175">
        <v>29.016666666666673</v>
      </c>
      <c r="W22" s="176"/>
      <c r="X22" s="177"/>
      <c r="Y22" s="311"/>
      <c r="Z22" s="312"/>
      <c r="AA22" s="121">
        <f>M22-J22</f>
        <v>-454.9109707064913</v>
      </c>
      <c r="AB22" s="171">
        <f>M22/J22</f>
        <v>0.87363584147041906</v>
      </c>
      <c r="AC22" s="313">
        <f>AB38</f>
        <v>0.86818498811010469</v>
      </c>
    </row>
    <row r="23" spans="1:29" ht="15.75" customHeight="1">
      <c r="A23" s="317"/>
      <c r="B23" s="106" t="s">
        <v>118</v>
      </c>
      <c r="C23" s="298" t="s">
        <v>119</v>
      </c>
      <c r="D23" s="299"/>
      <c r="E23" s="107">
        <v>28.57</v>
      </c>
      <c r="F23" s="108">
        <v>3086</v>
      </c>
      <c r="G23" s="109">
        <f t="shared" si="5"/>
        <v>88167.02</v>
      </c>
      <c r="H23" s="26"/>
      <c r="I23" s="110">
        <v>12</v>
      </c>
      <c r="J23" s="111">
        <v>3600</v>
      </c>
      <c r="K23" s="112">
        <f t="shared" ref="K23:K41" si="6">J23/I23</f>
        <v>300</v>
      </c>
      <c r="L23" s="113">
        <v>12</v>
      </c>
      <c r="M23" s="111">
        <f>F23/V23*60</f>
        <v>3105.8428850992454</v>
      </c>
      <c r="N23" s="112">
        <f>M23/L23</f>
        <v>258.82024042493714</v>
      </c>
      <c r="O23" s="114">
        <f>L23-I23</f>
        <v>0</v>
      </c>
      <c r="P23" s="115">
        <f>N23-K23</f>
        <v>-41.17975957506286</v>
      </c>
      <c r="Q23" s="116">
        <f>N23/K23</f>
        <v>0.86273413474979044</v>
      </c>
      <c r="R23" s="309"/>
      <c r="S23" s="47">
        <v>0.27387731481481481</v>
      </c>
      <c r="T23" s="48">
        <v>0.31527777777777777</v>
      </c>
      <c r="U23" s="117">
        <v>5.3666666666666529</v>
      </c>
      <c r="V23" s="118">
        <v>59.61666666666666</v>
      </c>
      <c r="W23" s="119"/>
      <c r="X23" s="123"/>
      <c r="Y23" s="300"/>
      <c r="Z23" s="301"/>
      <c r="AA23" s="124">
        <f>M23-J23</f>
        <v>-494.15711490075455</v>
      </c>
      <c r="AB23" s="116">
        <f>M23/J23</f>
        <v>0.86273413474979044</v>
      </c>
      <c r="AC23" s="314"/>
    </row>
    <row r="24" spans="1:29" ht="15.75" customHeight="1">
      <c r="A24" s="317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23"/>
      <c r="Y24" s="300"/>
      <c r="Z24" s="301"/>
      <c r="AA24" s="124"/>
      <c r="AB24" s="116"/>
      <c r="AC24" s="314"/>
    </row>
    <row r="25" spans="1:29" ht="15.75" customHeight="1">
      <c r="A25" s="317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17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300"/>
      <c r="Z26" s="301"/>
      <c r="AA26" s="124"/>
      <c r="AB26" s="116"/>
      <c r="AC26" s="314"/>
    </row>
    <row r="27" spans="1:29" ht="15.75" customHeight="1">
      <c r="A27" s="317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300"/>
      <c r="Z27" s="301"/>
      <c r="AA27" s="124"/>
      <c r="AB27" s="116"/>
      <c r="AC27" s="314"/>
    </row>
    <row r="28" spans="1:29" ht="15.75" customHeight="1">
      <c r="A28" s="317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17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17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35"/>
      <c r="Y30" s="300"/>
      <c r="Z30" s="301"/>
      <c r="AA30" s="124"/>
      <c r="AB30" s="116"/>
      <c r="AC30" s="314"/>
    </row>
    <row r="31" spans="1:29" ht="15.75" customHeight="1">
      <c r="A31" s="317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35"/>
      <c r="Y31" s="300"/>
      <c r="Z31" s="301"/>
      <c r="AA31" s="124"/>
      <c r="AB31" s="116"/>
      <c r="AC31" s="314"/>
    </row>
    <row r="32" spans="1:29" ht="15.75" customHeight="1">
      <c r="A32" s="317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35"/>
      <c r="Y32" s="300"/>
      <c r="Z32" s="301"/>
      <c r="AA32" s="124"/>
      <c r="AB32" s="116"/>
      <c r="AC32" s="314"/>
    </row>
    <row r="33" spans="1:29" ht="15.75" customHeight="1">
      <c r="A33" s="317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35"/>
      <c r="Y33" s="300"/>
      <c r="Z33" s="301"/>
      <c r="AA33" s="124"/>
      <c r="AB33" s="116"/>
      <c r="AC33" s="314"/>
    </row>
    <row r="34" spans="1:29" ht="15.75" customHeight="1">
      <c r="A34" s="317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35"/>
      <c r="Y34" s="300"/>
      <c r="Z34" s="301"/>
      <c r="AA34" s="124"/>
      <c r="AB34" s="116"/>
      <c r="AC34" s="314"/>
    </row>
    <row r="35" spans="1:29" ht="15.75" customHeight="1">
      <c r="A35" s="317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35"/>
      <c r="Y35" s="300"/>
      <c r="Z35" s="301"/>
      <c r="AA35" s="124"/>
      <c r="AB35" s="116"/>
      <c r="AC35" s="314"/>
    </row>
    <row r="36" spans="1:29" ht="15.75" customHeight="1">
      <c r="A36" s="317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35"/>
      <c r="Y36" s="300"/>
      <c r="Z36" s="301"/>
      <c r="AA36" s="124"/>
      <c r="AB36" s="116"/>
      <c r="AC36" s="314"/>
    </row>
    <row r="37" spans="1:29" ht="15.75" customHeight="1">
      <c r="A37" s="317"/>
      <c r="B37" s="178"/>
      <c r="C37" s="298"/>
      <c r="D37" s="299"/>
      <c r="E37" s="179"/>
      <c r="F37" s="13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11.5</v>
      </c>
      <c r="J38" s="148">
        <f t="shared" si="7"/>
        <v>3600</v>
      </c>
      <c r="K38" s="149">
        <f t="shared" ref="K38" si="8">J38/I38</f>
        <v>313.04347826086956</v>
      </c>
      <c r="L38" s="147">
        <f t="shared" ref="L38:M38" si="9">AVERAGE(L22:L37)</f>
        <v>11.5</v>
      </c>
      <c r="M38" s="148">
        <f t="shared" si="9"/>
        <v>3125.4659571963771</v>
      </c>
      <c r="N38" s="149">
        <f>M38/L38</f>
        <v>271.77964845185886</v>
      </c>
      <c r="O38" s="150">
        <f>L38-I38</f>
        <v>0</v>
      </c>
      <c r="P38" s="151">
        <f>N38-K38</f>
        <v>-41.263829809010701</v>
      </c>
      <c r="Q38" s="152">
        <f>N38/K38</f>
        <v>0.86818498811010469</v>
      </c>
      <c r="R38" s="310"/>
      <c r="S38" s="153">
        <f>S22</f>
        <v>0.25</v>
      </c>
      <c r="T38" s="154">
        <f>INDEX(T22:T37,COUNTA(T22:T37))</f>
        <v>0.31527777777777777</v>
      </c>
      <c r="U38" s="155"/>
      <c r="V38" s="181"/>
      <c r="W38" s="182"/>
      <c r="X38" s="149"/>
      <c r="Y38" s="296"/>
      <c r="Z38" s="297"/>
      <c r="AA38" s="183">
        <f>M38-J38</f>
        <v>-474.53404280362292</v>
      </c>
      <c r="AB38" s="152">
        <f>M38/J38</f>
        <v>0.86818498811010469</v>
      </c>
      <c r="AC38" s="315"/>
    </row>
    <row r="39" spans="1:29" ht="15.75" customHeight="1">
      <c r="A39" s="302" t="s">
        <v>125</v>
      </c>
      <c r="B39" s="120" t="s">
        <v>116</v>
      </c>
      <c r="C39" s="306" t="s">
        <v>126</v>
      </c>
      <c r="D39" s="307"/>
      <c r="E39" s="162">
        <v>14.03</v>
      </c>
      <c r="F39" s="103">
        <v>1389</v>
      </c>
      <c r="G39" s="163">
        <f t="shared" ref="G39:G41" si="10">E39*F39</f>
        <v>19487.669999999998</v>
      </c>
      <c r="H39" s="164"/>
      <c r="I39" s="165">
        <v>6</v>
      </c>
      <c r="J39" s="166">
        <v>2600</v>
      </c>
      <c r="K39" s="167">
        <f>J39/I39</f>
        <v>433.33333333333331</v>
      </c>
      <c r="L39" s="168">
        <v>6</v>
      </c>
      <c r="M39" s="166">
        <f>F39/V39*60</f>
        <v>2310.7208872458418</v>
      </c>
      <c r="N39" s="167">
        <f>M39/L39</f>
        <v>385.12014787430695</v>
      </c>
      <c r="O39" s="169">
        <f>L39-I39</f>
        <v>0</v>
      </c>
      <c r="P39" s="170">
        <f>N39-K39</f>
        <v>-48.213185459026363</v>
      </c>
      <c r="Q39" s="171">
        <f>N39/K39</f>
        <v>0.88873880278686224</v>
      </c>
      <c r="R39" s="308">
        <f>Q55</f>
        <v>0.88828080206151183</v>
      </c>
      <c r="S39" s="172">
        <v>0.25</v>
      </c>
      <c r="T39" s="173">
        <v>0.27504629629629629</v>
      </c>
      <c r="U39" s="174"/>
      <c r="V39" s="175">
        <v>36.066666666666656</v>
      </c>
      <c r="W39" s="173"/>
      <c r="X39" s="184"/>
      <c r="Y39" s="311"/>
      <c r="Z39" s="312"/>
      <c r="AA39" s="121">
        <f>M39-J39</f>
        <v>-289.27911275415818</v>
      </c>
      <c r="AB39" s="171">
        <f>M39/J39</f>
        <v>0.88873880278686224</v>
      </c>
      <c r="AC39" s="313">
        <f>AB55</f>
        <v>0.88828080206151172</v>
      </c>
    </row>
    <row r="40" spans="1:29" ht="15.75" customHeight="1">
      <c r="A40" s="303"/>
      <c r="B40" s="106" t="s">
        <v>116</v>
      </c>
      <c r="C40" s="298" t="s">
        <v>269</v>
      </c>
      <c r="D40" s="299"/>
      <c r="E40" s="107">
        <v>17.73</v>
      </c>
      <c r="F40" s="108">
        <v>1148</v>
      </c>
      <c r="G40" s="109">
        <f t="shared" si="10"/>
        <v>20354.04</v>
      </c>
      <c r="H40" s="26"/>
      <c r="I40" s="110">
        <v>6</v>
      </c>
      <c r="J40" s="111">
        <v>2600</v>
      </c>
      <c r="K40" s="112">
        <f t="shared" si="6"/>
        <v>433.33333333333331</v>
      </c>
      <c r="L40" s="113">
        <v>6</v>
      </c>
      <c r="M40" s="111">
        <f>F40/V40*60</f>
        <v>2308.8268156424579</v>
      </c>
      <c r="N40" s="112">
        <f>M40/L40</f>
        <v>384.804469273743</v>
      </c>
      <c r="O40" s="114">
        <f>L40-I40</f>
        <v>0</v>
      </c>
      <c r="P40" s="115">
        <f>N40-K40</f>
        <v>-48.528864059590319</v>
      </c>
      <c r="Q40" s="116">
        <f>N40/K40</f>
        <v>0.8880103137086377</v>
      </c>
      <c r="R40" s="309"/>
      <c r="S40" s="47">
        <v>0.27858796296296295</v>
      </c>
      <c r="T40" s="48">
        <v>0.29930555555555555</v>
      </c>
      <c r="U40" s="117">
        <v>5.0999999999999979</v>
      </c>
      <c r="V40" s="118">
        <v>29.833333333333336</v>
      </c>
      <c r="W40" s="119"/>
      <c r="X40" s="13"/>
      <c r="Y40" s="300"/>
      <c r="Z40" s="301"/>
      <c r="AA40" s="124">
        <f>M40-J40</f>
        <v>-291.17318435754214</v>
      </c>
      <c r="AB40" s="116">
        <f>M40/J40</f>
        <v>0.88801031370863759</v>
      </c>
      <c r="AC40" s="314"/>
    </row>
    <row r="41" spans="1:29" ht="15.75" customHeight="1">
      <c r="A41" s="303"/>
      <c r="B41" s="106" t="s">
        <v>116</v>
      </c>
      <c r="C41" s="298" t="s">
        <v>127</v>
      </c>
      <c r="D41" s="299"/>
      <c r="E41" s="107">
        <v>14.49</v>
      </c>
      <c r="F41" s="108">
        <v>1447</v>
      </c>
      <c r="G41" s="109">
        <f t="shared" si="10"/>
        <v>20967.03</v>
      </c>
      <c r="H41" s="26"/>
      <c r="I41" s="110">
        <v>6</v>
      </c>
      <c r="J41" s="111">
        <v>2600</v>
      </c>
      <c r="K41" s="112">
        <f t="shared" si="6"/>
        <v>433.33333333333331</v>
      </c>
      <c r="L41" s="113">
        <v>6</v>
      </c>
      <c r="M41" s="111">
        <f>F41/V41*60</f>
        <v>2309.0425531914912</v>
      </c>
      <c r="N41" s="112">
        <f>M41/L41</f>
        <v>384.84042553191517</v>
      </c>
      <c r="O41" s="114">
        <f>L41-I41</f>
        <v>0</v>
      </c>
      <c r="P41" s="115">
        <f>N41-K41</f>
        <v>-48.492907801418141</v>
      </c>
      <c r="Q41" s="116">
        <f>N41/K41</f>
        <v>0.888093289689035</v>
      </c>
      <c r="R41" s="309"/>
      <c r="S41" s="47">
        <v>0.30305555555555558</v>
      </c>
      <c r="T41" s="48">
        <v>0.32916666666666666</v>
      </c>
      <c r="U41" s="117">
        <v>5.4000000000000448</v>
      </c>
      <c r="V41" s="118">
        <v>37.599999999999966</v>
      </c>
      <c r="W41" s="119"/>
      <c r="X41" s="13"/>
      <c r="Y41" s="300"/>
      <c r="Z41" s="301"/>
      <c r="AA41" s="124">
        <f>M41-J41</f>
        <v>-290.95744680850885</v>
      </c>
      <c r="AB41" s="116">
        <f>M41/J41</f>
        <v>0.888093289689035</v>
      </c>
      <c r="AC41" s="314"/>
    </row>
    <row r="42" spans="1:29" ht="15.75" customHeight="1">
      <c r="A42" s="303"/>
      <c r="B42" s="106"/>
      <c r="C42" s="298"/>
      <c r="D42" s="299"/>
      <c r="E42" s="107"/>
      <c r="F42" s="108"/>
      <c r="G42" s="109"/>
      <c r="H42" s="26"/>
      <c r="I42" s="110"/>
      <c r="J42" s="111"/>
      <c r="K42" s="112"/>
      <c r="L42" s="113"/>
      <c r="M42" s="111"/>
      <c r="N42" s="112"/>
      <c r="O42" s="114"/>
      <c r="P42" s="115"/>
      <c r="Q42" s="116"/>
      <c r="R42" s="309"/>
      <c r="S42" s="47"/>
      <c r="T42" s="48"/>
      <c r="U42" s="117"/>
      <c r="V42" s="118"/>
      <c r="W42" s="119"/>
      <c r="X42" s="123"/>
      <c r="Y42" s="300"/>
      <c r="Z42" s="301"/>
      <c r="AA42" s="124"/>
      <c r="AB42" s="116"/>
      <c r="AC42" s="314"/>
    </row>
    <row r="43" spans="1:29" ht="15.75" customHeight="1">
      <c r="A43" s="304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3"/>
      <c r="Y43" s="300"/>
      <c r="Z43" s="301"/>
      <c r="AA43" s="124"/>
      <c r="AB43" s="116"/>
      <c r="AC43" s="314"/>
    </row>
    <row r="44" spans="1:29" ht="15.75" customHeight="1">
      <c r="A44" s="304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50"/>
      <c r="Y44" s="300"/>
      <c r="Z44" s="301"/>
      <c r="AA44" s="124"/>
      <c r="AB44" s="116"/>
      <c r="AC44" s="314"/>
    </row>
    <row r="45" spans="1:29" ht="15.75" customHeight="1">
      <c r="A45" s="304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04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04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41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04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41"/>
      <c r="W48" s="134"/>
      <c r="X48" s="135"/>
      <c r="Y48" s="300"/>
      <c r="Z48" s="301"/>
      <c r="AA48" s="124"/>
      <c r="AB48" s="116"/>
      <c r="AC48" s="314"/>
    </row>
    <row r="49" spans="1:29" ht="15.75" customHeight="1">
      <c r="A49" s="304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41"/>
      <c r="W49" s="134"/>
      <c r="X49" s="135"/>
      <c r="Y49" s="300"/>
      <c r="Z49" s="301"/>
      <c r="AA49" s="124"/>
      <c r="AB49" s="116"/>
      <c r="AC49" s="314"/>
    </row>
    <row r="50" spans="1:29" ht="15.75" customHeight="1">
      <c r="A50" s="304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41"/>
      <c r="W50" s="134"/>
      <c r="X50" s="135"/>
      <c r="Y50" s="300"/>
      <c r="Z50" s="301"/>
      <c r="AA50" s="124"/>
      <c r="AB50" s="116"/>
      <c r="AC50" s="314"/>
    </row>
    <row r="51" spans="1:29" ht="15.75" customHeight="1">
      <c r="A51" s="304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41"/>
      <c r="W51" s="134"/>
      <c r="X51" s="135"/>
      <c r="Y51" s="300"/>
      <c r="Z51" s="301"/>
      <c r="AA51" s="124"/>
      <c r="AB51" s="116"/>
      <c r="AC51" s="314"/>
    </row>
    <row r="52" spans="1:29" ht="15.75" customHeight="1">
      <c r="A52" s="304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41"/>
      <c r="W52" s="134"/>
      <c r="X52" s="135"/>
      <c r="Y52" s="300"/>
      <c r="Z52" s="301"/>
      <c r="AA52" s="124"/>
      <c r="AB52" s="116"/>
      <c r="AC52" s="314"/>
    </row>
    <row r="53" spans="1:29" ht="15.75" customHeight="1">
      <c r="A53" s="304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41"/>
      <c r="W53" s="134"/>
      <c r="X53" s="135"/>
      <c r="Y53" s="300"/>
      <c r="Z53" s="301"/>
      <c r="AA53" s="124"/>
      <c r="AB53" s="116"/>
      <c r="AC53" s="314"/>
    </row>
    <row r="54" spans="1:29" ht="15.75" customHeight="1">
      <c r="A54" s="304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1">AVERAGE(I39:I54)</f>
        <v>6</v>
      </c>
      <c r="J55" s="148">
        <f t="shared" si="11"/>
        <v>2600</v>
      </c>
      <c r="K55" s="149">
        <f t="shared" ref="K55:K56" si="12">J55/I55</f>
        <v>433.33333333333331</v>
      </c>
      <c r="L55" s="147">
        <f t="shared" ref="L55:M55" si="13">AVERAGE(L39:L54)</f>
        <v>6</v>
      </c>
      <c r="M55" s="148">
        <f t="shared" si="13"/>
        <v>2309.5300853599306</v>
      </c>
      <c r="N55" s="149">
        <f>M55/L55</f>
        <v>384.92168089332176</v>
      </c>
      <c r="O55" s="150">
        <f>L55-I55</f>
        <v>0</v>
      </c>
      <c r="P55" s="151">
        <f>N55-K55</f>
        <v>-48.411652440011551</v>
      </c>
      <c r="Q55" s="152">
        <f>N55/K55</f>
        <v>0.88828080206151183</v>
      </c>
      <c r="R55" s="310"/>
      <c r="S55" s="153">
        <f>S39</f>
        <v>0.25</v>
      </c>
      <c r="T55" s="154">
        <f>INDEX(T39:T54,COUNTA(T39:T54))</f>
        <v>0.32916666666666666</v>
      </c>
      <c r="U55" s="155"/>
      <c r="V55" s="181"/>
      <c r="W55" s="182"/>
      <c r="X55" s="149"/>
      <c r="Y55" s="296"/>
      <c r="Z55" s="297"/>
      <c r="AA55" s="183">
        <f>M55-J55</f>
        <v>-290.46991464006942</v>
      </c>
      <c r="AB55" s="152">
        <f>M55/J55</f>
        <v>0.88828080206151172</v>
      </c>
      <c r="AC55" s="315"/>
    </row>
    <row r="56" spans="1:29" ht="15.75" customHeight="1">
      <c r="A56" s="316" t="s">
        <v>251</v>
      </c>
      <c r="B56" s="106" t="s">
        <v>116</v>
      </c>
      <c r="C56" s="298" t="s">
        <v>117</v>
      </c>
      <c r="D56" s="299"/>
      <c r="E56" s="107">
        <v>19.7</v>
      </c>
      <c r="F56" s="108">
        <v>1072</v>
      </c>
      <c r="G56" s="129">
        <f t="shared" ref="G56" si="14">E56*F56</f>
        <v>21118.399999999998</v>
      </c>
      <c r="H56" s="130"/>
      <c r="I56" s="110">
        <v>6</v>
      </c>
      <c r="J56" s="111">
        <v>2500</v>
      </c>
      <c r="K56" s="112">
        <f t="shared" si="12"/>
        <v>416.66666666666669</v>
      </c>
      <c r="L56" s="113">
        <v>6</v>
      </c>
      <c r="M56" s="111">
        <f>F56/V56*60</f>
        <v>2237.2173913043466</v>
      </c>
      <c r="N56" s="112">
        <f>M56/L56</f>
        <v>372.86956521739108</v>
      </c>
      <c r="O56" s="114">
        <f>L56-I56</f>
        <v>0</v>
      </c>
      <c r="P56" s="115">
        <f>N56-K56</f>
        <v>-43.797101449275601</v>
      </c>
      <c r="Q56" s="116">
        <f>N56/K56</f>
        <v>0.89488695652173855</v>
      </c>
      <c r="R56" s="308">
        <f>Q72</f>
        <v>0.89488695652173855</v>
      </c>
      <c r="S56" s="47">
        <v>0.37239583333333331</v>
      </c>
      <c r="T56" s="48">
        <v>0.3923611111111111</v>
      </c>
      <c r="U56" s="117">
        <v>5.2499999999999414</v>
      </c>
      <c r="V56" s="118">
        <v>28.750000000000018</v>
      </c>
      <c r="W56" s="119"/>
      <c r="X56" s="13"/>
      <c r="Y56" s="311"/>
      <c r="Z56" s="312"/>
      <c r="AA56" s="121">
        <f>M56-J56</f>
        <v>-262.78260869565338</v>
      </c>
      <c r="AB56" s="171">
        <f>M56/J56</f>
        <v>0.89488695652173866</v>
      </c>
      <c r="AC56" s="313">
        <f>AB72</f>
        <v>0.89488695652173866</v>
      </c>
    </row>
    <row r="57" spans="1:29" ht="15.75" customHeight="1">
      <c r="A57" s="317"/>
      <c r="B57" s="106"/>
      <c r="C57" s="298"/>
      <c r="D57" s="299"/>
      <c r="E57" s="107"/>
      <c r="F57" s="108"/>
      <c r="G57" s="109"/>
      <c r="H57" s="26"/>
      <c r="I57" s="110"/>
      <c r="J57" s="111"/>
      <c r="K57" s="112"/>
      <c r="L57" s="113"/>
      <c r="M57" s="111"/>
      <c r="N57" s="112"/>
      <c r="O57" s="114"/>
      <c r="P57" s="115"/>
      <c r="Q57" s="116"/>
      <c r="R57" s="309"/>
      <c r="S57" s="47"/>
      <c r="T57" s="48"/>
      <c r="U57" s="117"/>
      <c r="V57" s="118"/>
      <c r="W57" s="119"/>
      <c r="X57" s="13"/>
      <c r="Y57" s="300"/>
      <c r="Z57" s="301"/>
      <c r="AA57" s="124"/>
      <c r="AB57" s="116"/>
      <c r="AC57" s="314"/>
    </row>
    <row r="58" spans="1:29" ht="15.75" customHeight="1">
      <c r="A58" s="317"/>
      <c r="B58" s="106"/>
      <c r="C58" s="298"/>
      <c r="D58" s="299"/>
      <c r="E58" s="107"/>
      <c r="F58" s="108"/>
      <c r="G58" s="109"/>
      <c r="H58" s="26"/>
      <c r="I58" s="110"/>
      <c r="J58" s="111"/>
      <c r="K58" s="112"/>
      <c r="L58" s="113"/>
      <c r="M58" s="111"/>
      <c r="N58" s="112"/>
      <c r="O58" s="114"/>
      <c r="P58" s="115"/>
      <c r="Q58" s="116"/>
      <c r="R58" s="309"/>
      <c r="S58" s="47"/>
      <c r="T58" s="48"/>
      <c r="U58" s="117"/>
      <c r="V58" s="118"/>
      <c r="W58" s="119"/>
      <c r="X58" s="123"/>
      <c r="Y58" s="300"/>
      <c r="Z58" s="301"/>
      <c r="AA58" s="124"/>
      <c r="AB58" s="116"/>
      <c r="AC58" s="314"/>
    </row>
    <row r="59" spans="1:29" ht="15.75" customHeight="1">
      <c r="A59" s="317"/>
      <c r="B59" s="106"/>
      <c r="C59" s="298"/>
      <c r="D59" s="299"/>
      <c r="E59" s="107"/>
      <c r="F59" s="108"/>
      <c r="G59" s="109"/>
      <c r="H59" s="26"/>
      <c r="I59" s="110"/>
      <c r="J59" s="111"/>
      <c r="K59" s="112"/>
      <c r="L59" s="113"/>
      <c r="M59" s="111"/>
      <c r="N59" s="112"/>
      <c r="O59" s="114"/>
      <c r="P59" s="115"/>
      <c r="Q59" s="116"/>
      <c r="R59" s="309"/>
      <c r="S59" s="47"/>
      <c r="T59" s="48"/>
      <c r="U59" s="117"/>
      <c r="V59" s="118"/>
      <c r="W59" s="119"/>
      <c r="X59" s="13"/>
      <c r="Y59" s="300"/>
      <c r="Z59" s="301"/>
      <c r="AA59" s="124"/>
      <c r="AB59" s="116"/>
      <c r="AC59" s="314"/>
    </row>
    <row r="60" spans="1:29" ht="15.75" customHeight="1">
      <c r="A60" s="317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3"/>
      <c r="Y60" s="300"/>
      <c r="Z60" s="301"/>
      <c r="AA60" s="124"/>
      <c r="AB60" s="116"/>
      <c r="AC60" s="314"/>
    </row>
    <row r="61" spans="1:29" ht="15.75" customHeight="1">
      <c r="A61" s="317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3"/>
      <c r="Y61" s="300"/>
      <c r="Z61" s="301"/>
      <c r="AA61" s="124"/>
      <c r="AB61" s="116"/>
      <c r="AC61" s="314"/>
    </row>
    <row r="62" spans="1:29" ht="15.75" customHeight="1">
      <c r="A62" s="317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3"/>
      <c r="Y62" s="300"/>
      <c r="Z62" s="301"/>
      <c r="AA62" s="124"/>
      <c r="AB62" s="116"/>
      <c r="AC62" s="314"/>
    </row>
    <row r="63" spans="1:29" ht="15.75" customHeight="1">
      <c r="A63" s="317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17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3"/>
      <c r="Y64" s="300"/>
      <c r="Z64" s="301"/>
      <c r="AA64" s="124"/>
      <c r="AB64" s="116"/>
      <c r="AC64" s="314"/>
    </row>
    <row r="65" spans="1:29" ht="15.75" customHeight="1">
      <c r="A65" s="317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3"/>
      <c r="Y65" s="300"/>
      <c r="Z65" s="301"/>
      <c r="AA65" s="124"/>
      <c r="AB65" s="116"/>
      <c r="AC65" s="314"/>
    </row>
    <row r="66" spans="1:29" ht="15.75" customHeight="1">
      <c r="A66" s="317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3"/>
      <c r="Y66" s="300"/>
      <c r="Z66" s="301"/>
      <c r="AA66" s="124"/>
      <c r="AB66" s="116"/>
      <c r="AC66" s="314"/>
    </row>
    <row r="67" spans="1:29" ht="15.75" customHeight="1">
      <c r="A67" s="317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3"/>
      <c r="Y67" s="300"/>
      <c r="Z67" s="301"/>
      <c r="AA67" s="124"/>
      <c r="AB67" s="116"/>
      <c r="AC67" s="314"/>
    </row>
    <row r="68" spans="1:29" ht="15.75" customHeight="1">
      <c r="A68" s="317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3"/>
      <c r="Y68" s="300"/>
      <c r="Z68" s="301"/>
      <c r="AA68" s="124"/>
      <c r="AB68" s="116"/>
      <c r="AC68" s="314"/>
    </row>
    <row r="69" spans="1:29" ht="15.75" customHeight="1">
      <c r="A69" s="317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3"/>
      <c r="Y69" s="300"/>
      <c r="Z69" s="301"/>
      <c r="AA69" s="124"/>
      <c r="AB69" s="116"/>
      <c r="AC69" s="314"/>
    </row>
    <row r="70" spans="1:29" ht="15.75" customHeight="1">
      <c r="A70" s="317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3"/>
      <c r="Y70" s="300"/>
      <c r="Z70" s="301"/>
      <c r="AA70" s="124"/>
      <c r="AB70" s="116"/>
      <c r="AC70" s="314"/>
    </row>
    <row r="71" spans="1:29" ht="15.75" customHeight="1">
      <c r="A71" s="317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15">AVERAGE(I56:I71)</f>
        <v>6</v>
      </c>
      <c r="J72" s="148">
        <f t="shared" si="15"/>
        <v>2500</v>
      </c>
      <c r="K72" s="149">
        <f t="shared" ref="K72" si="16">J72/I72</f>
        <v>416.66666666666669</v>
      </c>
      <c r="L72" s="147">
        <f t="shared" ref="L72:M72" si="17">AVERAGE(L56:L71)</f>
        <v>6</v>
      </c>
      <c r="M72" s="148">
        <f t="shared" si="17"/>
        <v>2237.2173913043466</v>
      </c>
      <c r="N72" s="149">
        <f>M72/L72</f>
        <v>372.86956521739108</v>
      </c>
      <c r="O72" s="150">
        <f>L72-I72</f>
        <v>0</v>
      </c>
      <c r="P72" s="151">
        <f>N72-K72</f>
        <v>-43.797101449275601</v>
      </c>
      <c r="Q72" s="152">
        <f>N72/K72</f>
        <v>0.89488695652173855</v>
      </c>
      <c r="R72" s="310"/>
      <c r="S72" s="153">
        <f>S56</f>
        <v>0.37239583333333331</v>
      </c>
      <c r="T72" s="154">
        <f>INDEX(T56:T71,COUNTA(T56:T71))</f>
        <v>0.3923611111111111</v>
      </c>
      <c r="U72" s="155"/>
      <c r="V72" s="181"/>
      <c r="W72" s="182"/>
      <c r="X72" s="149"/>
      <c r="Y72" s="296"/>
      <c r="Z72" s="297"/>
      <c r="AA72" s="183">
        <f>M72-J72</f>
        <v>-262.78260869565338</v>
      </c>
      <c r="AB72" s="152">
        <f>M72/J72</f>
        <v>0.89488695652173866</v>
      </c>
      <c r="AC72" s="315"/>
    </row>
    <row r="73" spans="1:29" ht="15.75" customHeight="1">
      <c r="A73" s="302" t="s">
        <v>128</v>
      </c>
      <c r="B73" s="120" t="s">
        <v>118</v>
      </c>
      <c r="C73" s="306" t="s">
        <v>129</v>
      </c>
      <c r="D73" s="307"/>
      <c r="E73" s="162">
        <v>21.45</v>
      </c>
      <c r="F73" s="103">
        <v>2496</v>
      </c>
      <c r="G73" s="163">
        <f t="shared" ref="G73:G76" si="18">E73*F73</f>
        <v>53539.199999999997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2950.9359605911363</v>
      </c>
      <c r="N73" s="167">
        <f>M73/L73</f>
        <v>737.73399014778408</v>
      </c>
      <c r="O73" s="169">
        <f>L73-I73</f>
        <v>0</v>
      </c>
      <c r="P73" s="170">
        <f>N73-K73</f>
        <v>-87.266009852215916</v>
      </c>
      <c r="Q73" s="171">
        <f>N73/K73</f>
        <v>0.89422301836095042</v>
      </c>
      <c r="R73" s="308">
        <f>Q89</f>
        <v>0.89283072662469443</v>
      </c>
      <c r="S73" s="172">
        <v>0.25017361111111114</v>
      </c>
      <c r="T73" s="173">
        <v>0.28541666666666665</v>
      </c>
      <c r="U73" s="174"/>
      <c r="V73" s="175">
        <v>50.749999999999943</v>
      </c>
      <c r="W73" s="176"/>
      <c r="X73" s="177"/>
      <c r="Y73" s="311"/>
      <c r="Z73" s="312"/>
      <c r="AA73" s="121">
        <f>M73-J73</f>
        <v>-349.06403940886366</v>
      </c>
      <c r="AB73" s="171">
        <f>M73/J73</f>
        <v>0.89422301836095042</v>
      </c>
      <c r="AC73" s="313">
        <f>AB89</f>
        <v>0.89283072662469443</v>
      </c>
    </row>
    <row r="74" spans="1:29" ht="15.75" customHeight="1">
      <c r="A74" s="303"/>
      <c r="B74" s="106" t="s">
        <v>118</v>
      </c>
      <c r="C74" s="298" t="s">
        <v>130</v>
      </c>
      <c r="D74" s="299"/>
      <c r="E74" s="107">
        <v>22.28</v>
      </c>
      <c r="F74" s="108">
        <v>1419</v>
      </c>
      <c r="G74" s="109">
        <f t="shared" si="18"/>
        <v>31615.320000000003</v>
      </c>
      <c r="H74" s="26"/>
      <c r="I74" s="110">
        <v>5</v>
      </c>
      <c r="J74" s="111">
        <v>3300</v>
      </c>
      <c r="K74" s="112">
        <f t="shared" ref="K74:K76" si="19">J74/I74</f>
        <v>660</v>
      </c>
      <c r="L74" s="113">
        <v>5</v>
      </c>
      <c r="M74" s="111">
        <f>F74/V74*60</f>
        <v>2946.0207612456702</v>
      </c>
      <c r="N74" s="112">
        <f>M74/L74</f>
        <v>589.20415224913404</v>
      </c>
      <c r="O74" s="114">
        <f>L74-I74</f>
        <v>0</v>
      </c>
      <c r="P74" s="115">
        <f>N74-K74</f>
        <v>-70.79584775086596</v>
      </c>
      <c r="Q74" s="116">
        <f>N74/K74</f>
        <v>0.89273356401383941</v>
      </c>
      <c r="R74" s="309"/>
      <c r="S74" s="47">
        <v>0.28895833333333332</v>
      </c>
      <c r="T74" s="48">
        <v>0.30902777777777779</v>
      </c>
      <c r="U74" s="117">
        <v>5.0999999999999979</v>
      </c>
      <c r="V74" s="118">
        <v>28.900000000000041</v>
      </c>
      <c r="W74" s="119"/>
      <c r="X74" s="123"/>
      <c r="Y74" s="300"/>
      <c r="Z74" s="301"/>
      <c r="AA74" s="124">
        <f>M74-J74</f>
        <v>-353.9792387543298</v>
      </c>
      <c r="AB74" s="116">
        <f>M74/J74</f>
        <v>0.89273356401383941</v>
      </c>
      <c r="AC74" s="314"/>
    </row>
    <row r="75" spans="1:29" ht="15.75" customHeight="1">
      <c r="A75" s="303"/>
      <c r="B75" s="106" t="s">
        <v>118</v>
      </c>
      <c r="C75" s="298" t="s">
        <v>131</v>
      </c>
      <c r="D75" s="299"/>
      <c r="E75" s="107">
        <v>17.89</v>
      </c>
      <c r="F75" s="108">
        <v>3256</v>
      </c>
      <c r="G75" s="109">
        <f t="shared" si="18"/>
        <v>58249.840000000004</v>
      </c>
      <c r="H75" s="26"/>
      <c r="I75" s="110">
        <v>4</v>
      </c>
      <c r="J75" s="111">
        <v>3300</v>
      </c>
      <c r="K75" s="112">
        <f t="shared" si="19"/>
        <v>825</v>
      </c>
      <c r="L75" s="113">
        <v>4</v>
      </c>
      <c r="M75" s="111">
        <f>F75/V75*60</f>
        <v>2947.3472466683415</v>
      </c>
      <c r="N75" s="112">
        <f>M75/L75</f>
        <v>736.83681166708539</v>
      </c>
      <c r="O75" s="114">
        <f>L75-I75</f>
        <v>0</v>
      </c>
      <c r="P75" s="115">
        <f>N75-K75</f>
        <v>-88.163188332914615</v>
      </c>
      <c r="Q75" s="116">
        <f>N75/K75</f>
        <v>0.89313552929343687</v>
      </c>
      <c r="R75" s="309"/>
      <c r="S75" s="47">
        <v>0.3125</v>
      </c>
      <c r="T75" s="48">
        <v>0.35853009259259261</v>
      </c>
      <c r="U75" s="117">
        <v>4.9999999999999822</v>
      </c>
      <c r="V75" s="118">
        <v>66.28333333333336</v>
      </c>
      <c r="W75" s="119"/>
      <c r="X75" s="123"/>
      <c r="Y75" s="300"/>
      <c r="Z75" s="301"/>
      <c r="AA75" s="124">
        <f>M75-J75</f>
        <v>-352.65275333165846</v>
      </c>
      <c r="AB75" s="116">
        <f>M75/J75</f>
        <v>0.89313552929343687</v>
      </c>
      <c r="AC75" s="314"/>
    </row>
    <row r="76" spans="1:29" ht="15.75" customHeight="1">
      <c r="A76" s="303"/>
      <c r="B76" s="106" t="s">
        <v>118</v>
      </c>
      <c r="C76" s="298" t="s">
        <v>133</v>
      </c>
      <c r="D76" s="299"/>
      <c r="E76" s="107">
        <v>16.66</v>
      </c>
      <c r="F76" s="108">
        <v>5356</v>
      </c>
      <c r="G76" s="109">
        <f t="shared" si="18"/>
        <v>89230.96</v>
      </c>
      <c r="H76" s="26"/>
      <c r="I76" s="110">
        <v>4</v>
      </c>
      <c r="J76" s="111">
        <v>3300</v>
      </c>
      <c r="K76" s="112">
        <f t="shared" si="19"/>
        <v>825</v>
      </c>
      <c r="L76" s="113">
        <v>4</v>
      </c>
      <c r="M76" s="111">
        <f>F76/V76*60</f>
        <v>2941.0616229408179</v>
      </c>
      <c r="N76" s="112">
        <f>M76/L76</f>
        <v>735.26540573520447</v>
      </c>
      <c r="O76" s="114">
        <f>L76-I76</f>
        <v>0</v>
      </c>
      <c r="P76" s="115">
        <f>N76-K76</f>
        <v>-89.734594264795533</v>
      </c>
      <c r="Q76" s="116">
        <f>N76/K76</f>
        <v>0.8912307948305509</v>
      </c>
      <c r="R76" s="309"/>
      <c r="S76" s="47">
        <v>0.36180555555555555</v>
      </c>
      <c r="T76" s="48">
        <v>0.43768518518518518</v>
      </c>
      <c r="U76" s="117">
        <v>4.7166666666666313</v>
      </c>
      <c r="V76" s="118">
        <v>109.26666666666667</v>
      </c>
      <c r="W76" s="119"/>
      <c r="X76" s="123"/>
      <c r="Y76" s="300"/>
      <c r="Z76" s="301"/>
      <c r="AA76" s="124">
        <f>M76-J76</f>
        <v>-358.93837705918213</v>
      </c>
      <c r="AB76" s="116">
        <f>M76/J76</f>
        <v>0.8912307948305509</v>
      </c>
      <c r="AC76" s="314"/>
    </row>
    <row r="77" spans="1:29" ht="15.75" customHeight="1">
      <c r="A77" s="304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04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300"/>
      <c r="Z78" s="301"/>
      <c r="AA78" s="124"/>
      <c r="AB78" s="116"/>
      <c r="AC78" s="314"/>
    </row>
    <row r="79" spans="1:29" ht="15.75" customHeight="1">
      <c r="A79" s="304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04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04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300"/>
      <c r="Z81" s="301"/>
      <c r="AA81" s="124"/>
      <c r="AB81" s="116"/>
      <c r="AC81" s="314"/>
    </row>
    <row r="82" spans="1:29" ht="15.75" customHeight="1">
      <c r="A82" s="304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300"/>
      <c r="Z82" s="301"/>
      <c r="AA82" s="124"/>
      <c r="AB82" s="116"/>
      <c r="AC82" s="314"/>
    </row>
    <row r="83" spans="1:29" ht="15.75" customHeight="1">
      <c r="A83" s="304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300"/>
      <c r="Z83" s="301"/>
      <c r="AA83" s="124"/>
      <c r="AB83" s="116"/>
      <c r="AC83" s="314"/>
    </row>
    <row r="84" spans="1:29" ht="15.75" customHeight="1">
      <c r="A84" s="304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300"/>
      <c r="Z84" s="301"/>
      <c r="AA84" s="124"/>
      <c r="AB84" s="116"/>
      <c r="AC84" s="314"/>
    </row>
    <row r="85" spans="1:29" ht="15.75" customHeight="1">
      <c r="A85" s="304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300"/>
      <c r="Z85" s="301"/>
      <c r="AA85" s="124"/>
      <c r="AB85" s="116"/>
      <c r="AC85" s="314"/>
    </row>
    <row r="86" spans="1:29" ht="15.75" customHeight="1">
      <c r="A86" s="304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300"/>
      <c r="Z86" s="301"/>
      <c r="AA86" s="124"/>
      <c r="AB86" s="116"/>
      <c r="AC86" s="314"/>
    </row>
    <row r="87" spans="1:29" ht="15.75" customHeight="1">
      <c r="A87" s="304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300"/>
      <c r="Z87" s="301"/>
      <c r="AA87" s="124"/>
      <c r="AB87" s="116"/>
      <c r="AC87" s="314"/>
    </row>
    <row r="88" spans="1:29" ht="15.75" customHeight="1">
      <c r="A88" s="304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05"/>
      <c r="B89" s="144" t="s">
        <v>124</v>
      </c>
      <c r="C89" s="295"/>
      <c r="D89" s="295"/>
      <c r="E89" s="145"/>
      <c r="F89" s="105"/>
      <c r="G89" s="146"/>
      <c r="H89" s="75"/>
      <c r="I89" s="147">
        <f t="shared" ref="I89:J89" si="20">AVERAGE(I73:I88)</f>
        <v>4.25</v>
      </c>
      <c r="J89" s="148">
        <f t="shared" si="20"/>
        <v>3300</v>
      </c>
      <c r="K89" s="149">
        <f t="shared" ref="K89" si="21">J89/I89</f>
        <v>776.47058823529414</v>
      </c>
      <c r="L89" s="147">
        <f t="shared" ref="L89:M89" si="22">AVERAGE(L73:L88)</f>
        <v>4.25</v>
      </c>
      <c r="M89" s="148">
        <f t="shared" si="22"/>
        <v>2946.3413978614917</v>
      </c>
      <c r="N89" s="149">
        <f>M89/L89</f>
        <v>693.2567994968216</v>
      </c>
      <c r="O89" s="150">
        <f>L89-I89</f>
        <v>0</v>
      </c>
      <c r="P89" s="151">
        <f>N89-K89</f>
        <v>-83.213788738472545</v>
      </c>
      <c r="Q89" s="152">
        <f>N89/K89</f>
        <v>0.89283072662469443</v>
      </c>
      <c r="R89" s="310"/>
      <c r="S89" s="153">
        <f>S73</f>
        <v>0.25017361111111114</v>
      </c>
      <c r="T89" s="154">
        <f>INDEX(T73:T88,COUNTA(T73:T88))</f>
        <v>0.43768518518518518</v>
      </c>
      <c r="U89" s="155"/>
      <c r="V89" s="181"/>
      <c r="W89" s="105"/>
      <c r="X89" s="75"/>
      <c r="Y89" s="296"/>
      <c r="Z89" s="297"/>
      <c r="AA89" s="183">
        <f>M89-J89</f>
        <v>-353.65860213850829</v>
      </c>
      <c r="AB89" s="152">
        <f>M89/J89</f>
        <v>0.89283072662469443</v>
      </c>
      <c r="AC89" s="315"/>
    </row>
    <row r="90" spans="1:29" ht="15.75" customHeight="1">
      <c r="A90" s="316" t="s">
        <v>72</v>
      </c>
      <c r="B90" s="120" t="s">
        <v>118</v>
      </c>
      <c r="C90" s="306" t="s">
        <v>134</v>
      </c>
      <c r="D90" s="307"/>
      <c r="E90" s="162">
        <v>18.18</v>
      </c>
      <c r="F90" s="103">
        <v>1688</v>
      </c>
      <c r="G90" s="163">
        <f t="shared" ref="G90:G93" si="23">E90*F90</f>
        <v>30687.84</v>
      </c>
      <c r="H90" s="164"/>
      <c r="I90" s="165">
        <v>3</v>
      </c>
      <c r="J90" s="166">
        <v>3600</v>
      </c>
      <c r="K90" s="167">
        <f>J90/I90</f>
        <v>1200</v>
      </c>
      <c r="L90" s="168">
        <v>3</v>
      </c>
      <c r="M90" s="166">
        <f>F90/V90*60</f>
        <v>3113.1147540983625</v>
      </c>
      <c r="N90" s="167">
        <f>M90/L90</f>
        <v>1037.7049180327874</v>
      </c>
      <c r="O90" s="169">
        <f>L90-I90</f>
        <v>0</v>
      </c>
      <c r="P90" s="170">
        <f>N90-K90</f>
        <v>-162.29508196721258</v>
      </c>
      <c r="Q90" s="171">
        <f>N90/K90</f>
        <v>0.8647540983606562</v>
      </c>
      <c r="R90" s="308">
        <f>Q106</f>
        <v>0.87026965133153611</v>
      </c>
      <c r="S90" s="172">
        <v>0.16699074074074075</v>
      </c>
      <c r="T90" s="173">
        <v>0.18958333333333333</v>
      </c>
      <c r="U90" s="174"/>
      <c r="V90" s="175">
        <v>32.533333333333317</v>
      </c>
      <c r="W90" s="176"/>
      <c r="X90" s="177"/>
      <c r="Y90" s="311"/>
      <c r="Z90" s="312"/>
      <c r="AA90" s="121">
        <f>M90-J90</f>
        <v>-486.88524590163752</v>
      </c>
      <c r="AB90" s="171">
        <f>M90/J90</f>
        <v>0.8647540983606562</v>
      </c>
      <c r="AC90" s="313">
        <f>AB106</f>
        <v>0.87026965133153611</v>
      </c>
    </row>
    <row r="91" spans="1:29" ht="15.75" customHeight="1">
      <c r="A91" s="317"/>
      <c r="B91" s="106" t="s">
        <v>118</v>
      </c>
      <c r="C91" s="298" t="s">
        <v>135</v>
      </c>
      <c r="D91" s="299"/>
      <c r="E91" s="107">
        <v>14.03</v>
      </c>
      <c r="F91" s="108">
        <v>5051</v>
      </c>
      <c r="G91" s="109">
        <f t="shared" si="23"/>
        <v>70865.53</v>
      </c>
      <c r="H91" s="26"/>
      <c r="I91" s="110">
        <v>3</v>
      </c>
      <c r="J91" s="111">
        <v>3000</v>
      </c>
      <c r="K91" s="112">
        <f t="shared" ref="K91:K127" si="24">J91/I91</f>
        <v>1000</v>
      </c>
      <c r="L91" s="113">
        <v>3</v>
      </c>
      <c r="M91" s="111">
        <f>F91/V91*60</f>
        <v>2675.6327251324315</v>
      </c>
      <c r="N91" s="112">
        <f>M91/L91</f>
        <v>891.87757504414378</v>
      </c>
      <c r="O91" s="114">
        <f>L91-I91</f>
        <v>0</v>
      </c>
      <c r="P91" s="115">
        <f>N91-K91</f>
        <v>-108.12242495585622</v>
      </c>
      <c r="Q91" s="116">
        <f>N91/K91</f>
        <v>0.89187757504414378</v>
      </c>
      <c r="R91" s="309"/>
      <c r="S91" s="47">
        <v>0.2</v>
      </c>
      <c r="T91" s="48">
        <v>0.27865740740740741</v>
      </c>
      <c r="U91" s="117">
        <v>15.000000000000027</v>
      </c>
      <c r="V91" s="118">
        <v>113.26666666666665</v>
      </c>
      <c r="W91" s="119"/>
      <c r="X91" s="123"/>
      <c r="Y91" s="300"/>
      <c r="Z91" s="301"/>
      <c r="AA91" s="124">
        <f>M91-J91</f>
        <v>-324.36727486756854</v>
      </c>
      <c r="AB91" s="116">
        <f>M91/J91</f>
        <v>0.89187757504414378</v>
      </c>
      <c r="AC91" s="314"/>
    </row>
    <row r="92" spans="1:29" ht="15.75" customHeight="1">
      <c r="A92" s="317"/>
      <c r="B92" s="106" t="s">
        <v>118</v>
      </c>
      <c r="C92" s="298" t="s">
        <v>136</v>
      </c>
      <c r="D92" s="299"/>
      <c r="E92" s="107">
        <v>18.18</v>
      </c>
      <c r="F92" s="108">
        <v>2608</v>
      </c>
      <c r="G92" s="109">
        <f t="shared" si="23"/>
        <v>47413.440000000002</v>
      </c>
      <c r="H92" s="26"/>
      <c r="I92" s="110">
        <v>3</v>
      </c>
      <c r="J92" s="111">
        <v>3600</v>
      </c>
      <c r="K92" s="112">
        <f t="shared" si="24"/>
        <v>1200</v>
      </c>
      <c r="L92" s="113">
        <v>3</v>
      </c>
      <c r="M92" s="111">
        <f>F92/V92*60</f>
        <v>3109.9039417025469</v>
      </c>
      <c r="N92" s="112">
        <f>M92/L92</f>
        <v>1036.6346472341822</v>
      </c>
      <c r="O92" s="114">
        <f>L92-I92</f>
        <v>0</v>
      </c>
      <c r="P92" s="115">
        <f>N92-K92</f>
        <v>-163.36535276581776</v>
      </c>
      <c r="Q92" s="116">
        <f>N92/K92</f>
        <v>0.86386220602848518</v>
      </c>
      <c r="R92" s="309"/>
      <c r="S92" s="47">
        <v>0.28888888888888886</v>
      </c>
      <c r="T92" s="48">
        <v>0.32383101851851853</v>
      </c>
      <c r="U92" s="117">
        <v>14.733333333333292</v>
      </c>
      <c r="V92" s="118">
        <v>50.316666666666727</v>
      </c>
      <c r="W92" s="119"/>
      <c r="X92" s="123"/>
      <c r="Y92" s="300"/>
      <c r="Z92" s="301"/>
      <c r="AA92" s="124">
        <f>M92-J92</f>
        <v>-490.09605829745306</v>
      </c>
      <c r="AB92" s="116">
        <f>M92/J92</f>
        <v>0.86386220602848529</v>
      </c>
      <c r="AC92" s="314"/>
    </row>
    <row r="93" spans="1:29" ht="15.75" customHeight="1">
      <c r="A93" s="317"/>
      <c r="B93" s="106" t="s">
        <v>118</v>
      </c>
      <c r="C93" s="298" t="s">
        <v>137</v>
      </c>
      <c r="D93" s="299"/>
      <c r="E93" s="107">
        <v>14.28</v>
      </c>
      <c r="F93" s="108">
        <v>6503</v>
      </c>
      <c r="G93" s="109">
        <f t="shared" si="23"/>
        <v>92862.84</v>
      </c>
      <c r="H93" s="26"/>
      <c r="I93" s="110">
        <v>3</v>
      </c>
      <c r="J93" s="111">
        <v>3600</v>
      </c>
      <c r="K93" s="112">
        <f t="shared" si="24"/>
        <v>1200</v>
      </c>
      <c r="L93" s="113">
        <v>3</v>
      </c>
      <c r="M93" s="111">
        <f>F93/V93*60</f>
        <v>3111.0697674418593</v>
      </c>
      <c r="N93" s="112">
        <f>M93/L93</f>
        <v>1037.023255813953</v>
      </c>
      <c r="O93" s="114">
        <f>L93-I93</f>
        <v>0</v>
      </c>
      <c r="P93" s="115">
        <f>N93-K93</f>
        <v>-162.97674418604697</v>
      </c>
      <c r="Q93" s="116">
        <f>N93/K93</f>
        <v>0.86418604651162756</v>
      </c>
      <c r="R93" s="309"/>
      <c r="S93" s="47">
        <v>0.33402777777777776</v>
      </c>
      <c r="T93" s="48">
        <v>0.4211226851851852</v>
      </c>
      <c r="U93" s="117">
        <v>14.683333333333284</v>
      </c>
      <c r="V93" s="118">
        <v>125.41666666666671</v>
      </c>
      <c r="W93" s="119"/>
      <c r="X93" s="123"/>
      <c r="Y93" s="300"/>
      <c r="Z93" s="301"/>
      <c r="AA93" s="124">
        <f>M93-J93</f>
        <v>-488.93023255814069</v>
      </c>
      <c r="AB93" s="116">
        <f>M93/J93</f>
        <v>0.86418604651162756</v>
      </c>
      <c r="AC93" s="314"/>
    </row>
    <row r="94" spans="1:29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300"/>
      <c r="Z95" s="301"/>
      <c r="AA95" s="124"/>
      <c r="AB95" s="116"/>
      <c r="AC95" s="314"/>
    </row>
    <row r="96" spans="1:29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23"/>
      <c r="Y98" s="300"/>
      <c r="Z98" s="301"/>
      <c r="AA98" s="124"/>
      <c r="AB98" s="116"/>
      <c r="AC98" s="314"/>
    </row>
    <row r="99" spans="1:29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23"/>
      <c r="Y99" s="300"/>
      <c r="Z99" s="301"/>
      <c r="AA99" s="124"/>
      <c r="AB99" s="116"/>
      <c r="AC99" s="314"/>
    </row>
    <row r="100" spans="1:29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17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18"/>
      <c r="B106" s="144" t="s">
        <v>124</v>
      </c>
      <c r="C106" s="295"/>
      <c r="D106" s="295"/>
      <c r="E106" s="145"/>
      <c r="F106" s="105"/>
      <c r="G106" s="146"/>
      <c r="H106" s="75"/>
      <c r="I106" s="147">
        <f t="shared" ref="I106:J106" si="25">AVERAGE(I90:I105)</f>
        <v>3</v>
      </c>
      <c r="J106" s="148">
        <f t="shared" si="25"/>
        <v>3450</v>
      </c>
      <c r="K106" s="149">
        <f t="shared" ref="K106" si="26">J106/I106</f>
        <v>1150</v>
      </c>
      <c r="L106" s="147">
        <f t="shared" ref="L106:M106" si="27">AVERAGE(L90:L105)</f>
        <v>3</v>
      </c>
      <c r="M106" s="148">
        <f t="shared" si="27"/>
        <v>3002.4302970937997</v>
      </c>
      <c r="N106" s="149">
        <f>M106/L106</f>
        <v>1000.8100990312665</v>
      </c>
      <c r="O106" s="150">
        <f>L106-I106</f>
        <v>0</v>
      </c>
      <c r="P106" s="151">
        <f>N106-K106</f>
        <v>-149.18990096873347</v>
      </c>
      <c r="Q106" s="152">
        <f>N106/K106</f>
        <v>0.87026965133153611</v>
      </c>
      <c r="R106" s="310"/>
      <c r="S106" s="153">
        <f>S90</f>
        <v>0.16699074074074075</v>
      </c>
      <c r="T106" s="154">
        <f>INDEX(T90:T105,COUNTA(T90:T105))</f>
        <v>0.4211226851851852</v>
      </c>
      <c r="U106" s="155"/>
      <c r="V106" s="181"/>
      <c r="W106" s="105"/>
      <c r="X106" s="75"/>
      <c r="Y106" s="296"/>
      <c r="Z106" s="297"/>
      <c r="AA106" s="183">
        <f>M106-J106</f>
        <v>-447.56970290620029</v>
      </c>
      <c r="AB106" s="152">
        <f>M106/J106</f>
        <v>0.87026965133153611</v>
      </c>
      <c r="AC106" s="315"/>
    </row>
    <row r="107" spans="1:29" ht="15.75" customHeight="1">
      <c r="A107" s="302" t="s">
        <v>79</v>
      </c>
      <c r="B107" s="120" t="s">
        <v>118</v>
      </c>
      <c r="C107" s="306" t="s">
        <v>138</v>
      </c>
      <c r="D107" s="307"/>
      <c r="E107" s="162">
        <v>25.45</v>
      </c>
      <c r="F107" s="103">
        <v>1206</v>
      </c>
      <c r="G107" s="163">
        <f t="shared" ref="G107:G110" si="28">E107*F107</f>
        <v>30692.7</v>
      </c>
      <c r="H107" s="164"/>
      <c r="I107" s="165">
        <v>4</v>
      </c>
      <c r="J107" s="166">
        <v>3300</v>
      </c>
      <c r="K107" s="167">
        <f>J107/I107</f>
        <v>825</v>
      </c>
      <c r="L107" s="168">
        <v>4</v>
      </c>
      <c r="M107" s="166">
        <f>F107/V107*60</f>
        <v>2913.8255033557029</v>
      </c>
      <c r="N107" s="167">
        <f>M107/L107</f>
        <v>728.45637583892574</v>
      </c>
      <c r="O107" s="169">
        <f>L107-I107</f>
        <v>0</v>
      </c>
      <c r="P107" s="170">
        <f>N107-K107</f>
        <v>-96.543624161074263</v>
      </c>
      <c r="Q107" s="171">
        <f>N107/K107</f>
        <v>0.88297742525930389</v>
      </c>
      <c r="R107" s="308">
        <f>Q123</f>
        <v>0.88649623469931427</v>
      </c>
      <c r="S107" s="172">
        <v>0.25011574074074072</v>
      </c>
      <c r="T107" s="173">
        <v>0.2673611111111111</v>
      </c>
      <c r="U107" s="174"/>
      <c r="V107" s="175">
        <v>24.83333333333335</v>
      </c>
      <c r="W107" s="173"/>
      <c r="X107" s="184"/>
      <c r="Y107" s="311"/>
      <c r="Z107" s="312"/>
      <c r="AA107" s="121">
        <f>M107-J107</f>
        <v>-386.17449664429705</v>
      </c>
      <c r="AB107" s="171">
        <f>M107/J107</f>
        <v>0.88297742525930389</v>
      </c>
      <c r="AC107" s="313">
        <f>AB123</f>
        <v>0.88649623469931427</v>
      </c>
    </row>
    <row r="108" spans="1:29" ht="15.75" customHeight="1">
      <c r="A108" s="303"/>
      <c r="B108" s="106" t="s">
        <v>118</v>
      </c>
      <c r="C108" s="298" t="s">
        <v>139</v>
      </c>
      <c r="D108" s="299"/>
      <c r="E108" s="107">
        <v>25.03</v>
      </c>
      <c r="F108" s="108">
        <v>1836</v>
      </c>
      <c r="G108" s="109">
        <f t="shared" si="28"/>
        <v>45955.08</v>
      </c>
      <c r="H108" s="26"/>
      <c r="I108" s="110">
        <v>4</v>
      </c>
      <c r="J108" s="111">
        <v>3300</v>
      </c>
      <c r="K108" s="112">
        <f t="shared" si="24"/>
        <v>825</v>
      </c>
      <c r="L108" s="113">
        <v>4</v>
      </c>
      <c r="M108" s="111">
        <f>F108/V108*60</f>
        <v>2918.1456953642396</v>
      </c>
      <c r="N108" s="112">
        <f>M108/L108</f>
        <v>729.5364238410599</v>
      </c>
      <c r="O108" s="114">
        <f>L108-I108</f>
        <v>0</v>
      </c>
      <c r="P108" s="115">
        <f>N108-K108</f>
        <v>-95.4635761589401</v>
      </c>
      <c r="Q108" s="116">
        <f>N108/K108</f>
        <v>0.88428657435279989</v>
      </c>
      <c r="R108" s="309"/>
      <c r="S108" s="47">
        <v>0.27795138888888887</v>
      </c>
      <c r="T108" s="48">
        <v>0.30416666666666664</v>
      </c>
      <c r="U108" s="117">
        <v>15.249999999999986</v>
      </c>
      <c r="V108" s="118">
        <v>37.749999999999986</v>
      </c>
      <c r="W108" s="119"/>
      <c r="X108" s="13"/>
      <c r="Y108" s="300"/>
      <c r="Z108" s="301"/>
      <c r="AA108" s="124">
        <f>M108-J108</f>
        <v>-381.8543046357604</v>
      </c>
      <c r="AB108" s="116">
        <f>M108/J108</f>
        <v>0.88428657435279989</v>
      </c>
      <c r="AC108" s="314"/>
    </row>
    <row r="109" spans="1:29" ht="15.75" customHeight="1">
      <c r="A109" s="303"/>
      <c r="B109" s="106" t="s">
        <v>118</v>
      </c>
      <c r="C109" s="298" t="s">
        <v>140</v>
      </c>
      <c r="D109" s="299"/>
      <c r="E109" s="107">
        <v>24.82</v>
      </c>
      <c r="F109" s="108">
        <v>2034</v>
      </c>
      <c r="G109" s="109">
        <f t="shared" si="28"/>
        <v>50483.88</v>
      </c>
      <c r="H109" s="26"/>
      <c r="I109" s="110">
        <v>4</v>
      </c>
      <c r="J109" s="111">
        <v>3300</v>
      </c>
      <c r="K109" s="112">
        <f t="shared" si="24"/>
        <v>825</v>
      </c>
      <c r="L109" s="113">
        <v>4</v>
      </c>
      <c r="M109" s="111">
        <f>F109/V109*60</f>
        <v>2918.4535671582298</v>
      </c>
      <c r="N109" s="112">
        <f>M109/L109</f>
        <v>729.61339178955745</v>
      </c>
      <c r="O109" s="114">
        <f>L109-I109</f>
        <v>0</v>
      </c>
      <c r="P109" s="115">
        <f>N109-K109</f>
        <v>-95.386608210442546</v>
      </c>
      <c r="Q109" s="116">
        <f>N109/K109</f>
        <v>0.8843798688358272</v>
      </c>
      <c r="R109" s="309"/>
      <c r="S109" s="47">
        <v>0.31471064814814814</v>
      </c>
      <c r="T109" s="48">
        <v>0.34375</v>
      </c>
      <c r="U109" s="117">
        <v>15.183333333333362</v>
      </c>
      <c r="V109" s="118">
        <v>41.816666666666677</v>
      </c>
      <c r="W109" s="119"/>
      <c r="X109" s="13"/>
      <c r="Y109" s="300"/>
      <c r="Z109" s="301"/>
      <c r="AA109" s="124">
        <f>M109-J109</f>
        <v>-381.54643284177018</v>
      </c>
      <c r="AB109" s="116">
        <f>M109/J109</f>
        <v>0.8843798688358272</v>
      </c>
      <c r="AC109" s="314"/>
    </row>
    <row r="110" spans="1:29" ht="15.75" customHeight="1">
      <c r="A110" s="303"/>
      <c r="B110" s="106" t="s">
        <v>118</v>
      </c>
      <c r="C110" s="298" t="s">
        <v>141</v>
      </c>
      <c r="D110" s="299"/>
      <c r="E110" s="107">
        <v>30</v>
      </c>
      <c r="F110" s="108">
        <v>3535</v>
      </c>
      <c r="G110" s="109">
        <f t="shared" si="28"/>
        <v>106050</v>
      </c>
      <c r="H110" s="26"/>
      <c r="I110" s="110">
        <v>3</v>
      </c>
      <c r="J110" s="111">
        <v>3000</v>
      </c>
      <c r="K110" s="112">
        <f t="shared" si="24"/>
        <v>1000</v>
      </c>
      <c r="L110" s="113">
        <v>3</v>
      </c>
      <c r="M110" s="111">
        <f>F110/V110*60</f>
        <v>2685.3766617429833</v>
      </c>
      <c r="N110" s="112">
        <f>M110/L110</f>
        <v>895.12555391432772</v>
      </c>
      <c r="O110" s="114">
        <f>L110-I110</f>
        <v>0</v>
      </c>
      <c r="P110" s="115">
        <f>N110-K110</f>
        <v>-104.87444608567228</v>
      </c>
      <c r="Q110" s="116">
        <f>N110/K110</f>
        <v>0.89512555391432769</v>
      </c>
      <c r="R110" s="309"/>
      <c r="S110" s="47">
        <v>0.35417824074074072</v>
      </c>
      <c r="T110" s="48">
        <v>0.40902777777777777</v>
      </c>
      <c r="U110" s="117">
        <v>15.016666666666643</v>
      </c>
      <c r="V110" s="118">
        <v>78.983333333333348</v>
      </c>
      <c r="W110" s="119"/>
      <c r="X110" s="123"/>
      <c r="Y110" s="300"/>
      <c r="Z110" s="301"/>
      <c r="AA110" s="124">
        <f>M110-J110</f>
        <v>-314.62333825701671</v>
      </c>
      <c r="AB110" s="116">
        <f>M110/J110</f>
        <v>0.8951255539143278</v>
      </c>
      <c r="AC110" s="314"/>
    </row>
    <row r="111" spans="1:29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50"/>
      <c r="Y112" s="300"/>
      <c r="Z112" s="301"/>
      <c r="AA112" s="124"/>
      <c r="AB112" s="116"/>
      <c r="AC112" s="314"/>
    </row>
    <row r="113" spans="1:29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34"/>
      <c r="X115" s="135"/>
      <c r="Y115" s="300"/>
      <c r="Z115" s="301"/>
      <c r="AA115" s="124"/>
      <c r="AB115" s="116"/>
      <c r="AC115" s="314"/>
    </row>
    <row r="116" spans="1:29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34"/>
      <c r="X116" s="135"/>
      <c r="Y116" s="300"/>
      <c r="Z116" s="301"/>
      <c r="AA116" s="124"/>
      <c r="AB116" s="116"/>
      <c r="AC116" s="314"/>
    </row>
    <row r="117" spans="1:29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34"/>
      <c r="X117" s="135"/>
      <c r="Y117" s="300"/>
      <c r="Z117" s="301"/>
      <c r="AA117" s="124"/>
      <c r="AB117" s="116"/>
      <c r="AC117" s="314"/>
    </row>
    <row r="118" spans="1:29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34"/>
      <c r="X118" s="135"/>
      <c r="Y118" s="300"/>
      <c r="Z118" s="301"/>
      <c r="AA118" s="124"/>
      <c r="AB118" s="116"/>
      <c r="AC118" s="314"/>
    </row>
    <row r="119" spans="1:29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34"/>
      <c r="X119" s="135"/>
      <c r="Y119" s="300"/>
      <c r="Z119" s="301"/>
      <c r="AA119" s="124"/>
      <c r="AB119" s="116"/>
      <c r="AC119" s="314"/>
    </row>
    <row r="120" spans="1:29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34"/>
      <c r="X120" s="135"/>
      <c r="Y120" s="300"/>
      <c r="Z120" s="301"/>
      <c r="AA120" s="124"/>
      <c r="AB120" s="116"/>
      <c r="AC120" s="314"/>
    </row>
    <row r="121" spans="1:29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34"/>
      <c r="X121" s="135"/>
      <c r="Y121" s="300"/>
      <c r="Z121" s="301"/>
      <c r="AA121" s="124"/>
      <c r="AB121" s="116"/>
      <c r="AC121" s="314"/>
    </row>
    <row r="122" spans="1:29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29">AVERAGE(I107:I122)</f>
        <v>3.75</v>
      </c>
      <c r="J123" s="148">
        <f t="shared" si="29"/>
        <v>3225</v>
      </c>
      <c r="K123" s="149">
        <f t="shared" ref="K123" si="30">J123/I123</f>
        <v>860</v>
      </c>
      <c r="L123" s="147">
        <f t="shared" ref="L123:M123" si="31">AVERAGE(L107:L122)</f>
        <v>3.75</v>
      </c>
      <c r="M123" s="148">
        <f t="shared" si="31"/>
        <v>2858.9503569052886</v>
      </c>
      <c r="N123" s="149">
        <f>M123/L123</f>
        <v>762.38676184141025</v>
      </c>
      <c r="O123" s="150">
        <f>L123-I123</f>
        <v>0</v>
      </c>
      <c r="P123" s="151">
        <f>N123-K123</f>
        <v>-97.613238158589752</v>
      </c>
      <c r="Q123" s="152">
        <f>N123/K123</f>
        <v>0.88649623469931427</v>
      </c>
      <c r="R123" s="310"/>
      <c r="S123" s="153">
        <f>S107</f>
        <v>0.25011574074074072</v>
      </c>
      <c r="T123" s="154">
        <f>INDEX(T107:T122,COUNTA(T107:T122))</f>
        <v>0.40902777777777777</v>
      </c>
      <c r="U123" s="155"/>
      <c r="V123" s="181"/>
      <c r="W123" s="182"/>
      <c r="X123" s="149"/>
      <c r="Y123" s="296"/>
      <c r="Z123" s="297"/>
      <c r="AA123" s="183">
        <f>M123-J123</f>
        <v>-366.04964309471143</v>
      </c>
      <c r="AB123" s="152">
        <f>M123/J123</f>
        <v>0.88649623469931427</v>
      </c>
      <c r="AC123" s="315"/>
    </row>
    <row r="124" spans="1:29" ht="15.75" customHeight="1">
      <c r="A124" s="316" t="s">
        <v>142</v>
      </c>
      <c r="B124" s="120" t="s">
        <v>116</v>
      </c>
      <c r="C124" s="306" t="s">
        <v>143</v>
      </c>
      <c r="D124" s="307"/>
      <c r="E124" s="162">
        <v>25.64</v>
      </c>
      <c r="F124" s="103">
        <v>1798</v>
      </c>
      <c r="G124" s="163">
        <f t="shared" ref="G124:G127" si="32">E124*F124</f>
        <v>46100.72</v>
      </c>
      <c r="H124" s="164"/>
      <c r="I124" s="165">
        <v>11</v>
      </c>
      <c r="J124" s="166">
        <v>3600</v>
      </c>
      <c r="K124" s="167">
        <f>J124/I124</f>
        <v>327.27272727272725</v>
      </c>
      <c r="L124" s="168">
        <v>11</v>
      </c>
      <c r="M124" s="166">
        <f>F124/V124*60</f>
        <v>3145.1895043731847</v>
      </c>
      <c r="N124" s="167">
        <f>M124/L124</f>
        <v>285.92631857938045</v>
      </c>
      <c r="O124" s="169">
        <f>L124-I124</f>
        <v>0</v>
      </c>
      <c r="P124" s="170">
        <f>N124-K124</f>
        <v>-41.346408693346802</v>
      </c>
      <c r="Q124" s="171">
        <f>N124/K124</f>
        <v>0.87366375121477369</v>
      </c>
      <c r="R124" s="308">
        <f>Q140</f>
        <v>0.86696866132344441</v>
      </c>
      <c r="S124" s="172">
        <v>0.70833333333333337</v>
      </c>
      <c r="T124" s="173">
        <v>0.73215277777777776</v>
      </c>
      <c r="U124" s="174"/>
      <c r="V124" s="175">
        <v>34.299999999999926</v>
      </c>
      <c r="W124" s="173"/>
      <c r="X124" s="184"/>
      <c r="Y124" s="311"/>
      <c r="Z124" s="312"/>
      <c r="AA124" s="121">
        <f>M124-J124</f>
        <v>-454.81049562681528</v>
      </c>
      <c r="AB124" s="171">
        <f>M124/J124</f>
        <v>0.87366375121477358</v>
      </c>
      <c r="AC124" s="313">
        <f>AB140</f>
        <v>0.86696866132344441</v>
      </c>
    </row>
    <row r="125" spans="1:29" ht="15.75" customHeight="1">
      <c r="A125" s="317"/>
      <c r="B125" s="106" t="s">
        <v>116</v>
      </c>
      <c r="C125" s="298" t="s">
        <v>144</v>
      </c>
      <c r="D125" s="299"/>
      <c r="E125" s="107">
        <v>29.52</v>
      </c>
      <c r="F125" s="108">
        <v>2242</v>
      </c>
      <c r="G125" s="109">
        <f t="shared" si="32"/>
        <v>66183.839999999997</v>
      </c>
      <c r="H125" s="26"/>
      <c r="I125" s="110">
        <v>17</v>
      </c>
      <c r="J125" s="111">
        <v>3600</v>
      </c>
      <c r="K125" s="112">
        <f t="shared" si="24"/>
        <v>211.76470588235293</v>
      </c>
      <c r="L125" s="113">
        <v>17</v>
      </c>
      <c r="M125" s="111">
        <f>F125/V125*60</f>
        <v>3116.2934362934379</v>
      </c>
      <c r="N125" s="112">
        <f>M125/L125</f>
        <v>183.31137860549634</v>
      </c>
      <c r="O125" s="114">
        <f>L125-I125</f>
        <v>0</v>
      </c>
      <c r="P125" s="115">
        <f>N125-K125</f>
        <v>-28.453327276856584</v>
      </c>
      <c r="Q125" s="116">
        <f>N125/K125</f>
        <v>0.86563706563706611</v>
      </c>
      <c r="R125" s="309"/>
      <c r="S125" s="47">
        <v>0.73541666666666672</v>
      </c>
      <c r="T125" s="48">
        <v>0.76539351851851856</v>
      </c>
      <c r="U125" s="117">
        <v>4.7000000000000952</v>
      </c>
      <c r="V125" s="118">
        <v>43.166666666666643</v>
      </c>
      <c r="W125" s="119"/>
      <c r="X125" s="13"/>
      <c r="Y125" s="300"/>
      <c r="Z125" s="301"/>
      <c r="AA125" s="124">
        <f>M125-J125</f>
        <v>-483.70656370656206</v>
      </c>
      <c r="AB125" s="116">
        <f>M125/J125</f>
        <v>0.86563706563706611</v>
      </c>
      <c r="AC125" s="314"/>
    </row>
    <row r="126" spans="1:29" ht="15.75" customHeight="1">
      <c r="A126" s="317"/>
      <c r="B126" s="106" t="s">
        <v>116</v>
      </c>
      <c r="C126" s="298" t="s">
        <v>145</v>
      </c>
      <c r="D126" s="299"/>
      <c r="E126" s="107">
        <v>29.85</v>
      </c>
      <c r="F126" s="108">
        <v>2254</v>
      </c>
      <c r="G126" s="109">
        <f t="shared" si="32"/>
        <v>67281.900000000009</v>
      </c>
      <c r="H126" s="26"/>
      <c r="I126" s="110">
        <v>17</v>
      </c>
      <c r="J126" s="111">
        <v>3600</v>
      </c>
      <c r="K126" s="112">
        <f t="shared" si="24"/>
        <v>211.76470588235293</v>
      </c>
      <c r="L126" s="113">
        <v>17</v>
      </c>
      <c r="M126" s="111">
        <f>F126/V126*60</f>
        <v>3114.932821497131</v>
      </c>
      <c r="N126" s="112">
        <f>M126/L126</f>
        <v>183.23134244100771</v>
      </c>
      <c r="O126" s="114">
        <f>L126-I126</f>
        <v>0</v>
      </c>
      <c r="P126" s="115">
        <f>N126-K126</f>
        <v>-28.533363441345216</v>
      </c>
      <c r="Q126" s="116">
        <f>N126/K126</f>
        <v>0.86525911708253644</v>
      </c>
      <c r="R126" s="309"/>
      <c r="S126" s="47">
        <v>0.76875000000000004</v>
      </c>
      <c r="T126" s="48">
        <v>0.79890046296296291</v>
      </c>
      <c r="U126" s="117">
        <v>4.8333333333333428</v>
      </c>
      <c r="V126" s="118">
        <v>43.416666666666529</v>
      </c>
      <c r="W126" s="119"/>
      <c r="X126" s="13"/>
      <c r="Y126" s="300"/>
      <c r="Z126" s="301"/>
      <c r="AA126" s="124">
        <f>M126-J126</f>
        <v>-485.06717850286896</v>
      </c>
      <c r="AB126" s="116">
        <f>M126/J126</f>
        <v>0.86525911708253644</v>
      </c>
      <c r="AC126" s="314"/>
    </row>
    <row r="127" spans="1:29" ht="15.75" customHeight="1">
      <c r="A127" s="317"/>
      <c r="B127" s="106" t="s">
        <v>118</v>
      </c>
      <c r="C127" s="298" t="s">
        <v>146</v>
      </c>
      <c r="D127" s="299"/>
      <c r="E127" s="107">
        <v>28.57</v>
      </c>
      <c r="F127" s="108">
        <v>2318</v>
      </c>
      <c r="G127" s="109">
        <f t="shared" si="32"/>
        <v>66225.259999999995</v>
      </c>
      <c r="H127" s="26"/>
      <c r="I127" s="110">
        <v>12</v>
      </c>
      <c r="J127" s="111">
        <v>3600</v>
      </c>
      <c r="K127" s="112">
        <f t="shared" si="24"/>
        <v>300</v>
      </c>
      <c r="L127" s="113">
        <v>12</v>
      </c>
      <c r="M127" s="111">
        <f>F127/V127*60</f>
        <v>3107.9329608938465</v>
      </c>
      <c r="N127" s="112">
        <f>M127/L127</f>
        <v>258.99441340782056</v>
      </c>
      <c r="O127" s="114">
        <f>L127-I127</f>
        <v>0</v>
      </c>
      <c r="P127" s="115">
        <f>N127-K127</f>
        <v>-41.005586592179441</v>
      </c>
      <c r="Q127" s="116">
        <f>N127/K127</f>
        <v>0.86331471135940185</v>
      </c>
      <c r="R127" s="309"/>
      <c r="S127" s="47">
        <v>0.8022569444444444</v>
      </c>
      <c r="T127" s="48">
        <v>0.83333333333333337</v>
      </c>
      <c r="U127" s="117">
        <v>4.8333333333333428</v>
      </c>
      <c r="V127" s="118">
        <v>44.750000000000121</v>
      </c>
      <c r="W127" s="119"/>
      <c r="X127" s="123"/>
      <c r="Y127" s="300"/>
      <c r="Z127" s="301"/>
      <c r="AA127" s="124">
        <f>M127-J127</f>
        <v>-492.06703910615352</v>
      </c>
      <c r="AB127" s="116">
        <f>M127/J127</f>
        <v>0.86331471135940185</v>
      </c>
      <c r="AC127" s="314"/>
    </row>
    <row r="128" spans="1:29" ht="15.75" customHeight="1">
      <c r="A128" s="317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17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50"/>
      <c r="Y129" s="300"/>
      <c r="Z129" s="301"/>
      <c r="AA129" s="124"/>
      <c r="AB129" s="116"/>
      <c r="AC129" s="314"/>
    </row>
    <row r="130" spans="1:29" ht="15.75" customHeight="1">
      <c r="A130" s="317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17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17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34"/>
      <c r="X132" s="135"/>
      <c r="Y132" s="300"/>
      <c r="Z132" s="301"/>
      <c r="AA132" s="124"/>
      <c r="AB132" s="116"/>
      <c r="AC132" s="314"/>
    </row>
    <row r="133" spans="1:29" ht="15.75" customHeight="1">
      <c r="A133" s="317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34"/>
      <c r="X133" s="135"/>
      <c r="Y133" s="300"/>
      <c r="Z133" s="301"/>
      <c r="AA133" s="124"/>
      <c r="AB133" s="116"/>
      <c r="AC133" s="314"/>
    </row>
    <row r="134" spans="1:29" ht="15.75" customHeight="1">
      <c r="A134" s="317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17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17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17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17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33">AVERAGE(I124:I139)</f>
        <v>14.25</v>
      </c>
      <c r="J140" s="148">
        <f t="shared" si="33"/>
        <v>3600</v>
      </c>
      <c r="K140" s="149">
        <f t="shared" ref="K140" si="34">J140/I140</f>
        <v>252.63157894736841</v>
      </c>
      <c r="L140" s="147">
        <f t="shared" ref="L140:M140" si="35">AVERAGE(L124:L139)</f>
        <v>14.25</v>
      </c>
      <c r="M140" s="148">
        <f t="shared" si="35"/>
        <v>3121.0871807643998</v>
      </c>
      <c r="N140" s="149">
        <f>M140/L140</f>
        <v>219.02366180802807</v>
      </c>
      <c r="O140" s="150">
        <f>L140-I140</f>
        <v>0</v>
      </c>
      <c r="P140" s="151">
        <f>N140-K140</f>
        <v>-33.607917139340344</v>
      </c>
      <c r="Q140" s="152">
        <f>N140/K140</f>
        <v>0.86696866132344441</v>
      </c>
      <c r="R140" s="310"/>
      <c r="S140" s="153">
        <f>S124</f>
        <v>0.70833333333333337</v>
      </c>
      <c r="T140" s="154">
        <f>INDEX(T124:T139,COUNTA(T124:T139))</f>
        <v>0.83333333333333337</v>
      </c>
      <c r="U140" s="155"/>
      <c r="V140" s="181"/>
      <c r="W140" s="182"/>
      <c r="X140" s="149"/>
      <c r="Y140" s="296"/>
      <c r="Z140" s="297"/>
      <c r="AA140" s="183">
        <f>M140-J140</f>
        <v>-478.91281923560018</v>
      </c>
      <c r="AB140" s="152">
        <f>M140/J140</f>
        <v>0.86696866132344441</v>
      </c>
      <c r="AC140" s="315"/>
    </row>
    <row r="141" spans="1:29" ht="15.75" customHeight="1">
      <c r="A141" s="302" t="s">
        <v>147</v>
      </c>
      <c r="B141" s="120" t="s">
        <v>118</v>
      </c>
      <c r="C141" s="306" t="s">
        <v>150</v>
      </c>
      <c r="D141" s="307"/>
      <c r="E141" s="162">
        <v>17.89</v>
      </c>
      <c r="F141" s="103">
        <v>5438</v>
      </c>
      <c r="G141" s="163">
        <f t="shared" ref="G141:G143" si="36">E141*F141</f>
        <v>97285.82</v>
      </c>
      <c r="H141" s="164"/>
      <c r="I141" s="165">
        <v>4</v>
      </c>
      <c r="J141" s="166">
        <v>3300</v>
      </c>
      <c r="K141" s="167">
        <f>J141/I141</f>
        <v>825</v>
      </c>
      <c r="L141" s="168">
        <v>4</v>
      </c>
      <c r="M141" s="166">
        <f>F141/V141*60</f>
        <v>2940.78413699865</v>
      </c>
      <c r="N141" s="167">
        <f>M141/L141</f>
        <v>735.19603424966249</v>
      </c>
      <c r="O141" s="169">
        <f>L141-I141</f>
        <v>0</v>
      </c>
      <c r="P141" s="170">
        <f>N141-K141</f>
        <v>-89.803965750337511</v>
      </c>
      <c r="Q141" s="171">
        <f>N141/K141</f>
        <v>0.89114670818140906</v>
      </c>
      <c r="R141" s="308">
        <f>Q157</f>
        <v>0.88924817246706978</v>
      </c>
      <c r="S141" s="172">
        <v>0.7083680555555556</v>
      </c>
      <c r="T141" s="173">
        <v>0.78541666666666665</v>
      </c>
      <c r="U141" s="174"/>
      <c r="V141" s="175">
        <v>110.94999999999992</v>
      </c>
      <c r="W141" s="176"/>
      <c r="X141" s="177"/>
      <c r="Y141" s="311"/>
      <c r="Z141" s="312"/>
      <c r="AA141" s="121">
        <f>M141-J141</f>
        <v>-359.21586300135004</v>
      </c>
      <c r="AB141" s="171">
        <f>M141/J141</f>
        <v>0.89114670818140906</v>
      </c>
      <c r="AC141" s="313">
        <f>AB157</f>
        <v>0.88924817246706978</v>
      </c>
    </row>
    <row r="142" spans="1:29" ht="15.75" customHeight="1">
      <c r="A142" s="303"/>
      <c r="B142" s="106" t="s">
        <v>118</v>
      </c>
      <c r="C142" s="298" t="s">
        <v>153</v>
      </c>
      <c r="D142" s="299"/>
      <c r="E142" s="107">
        <v>22.28</v>
      </c>
      <c r="F142" s="108">
        <v>1914</v>
      </c>
      <c r="G142" s="109">
        <f t="shared" si="36"/>
        <v>42643.920000000006</v>
      </c>
      <c r="H142" s="26"/>
      <c r="I142" s="110">
        <v>5</v>
      </c>
      <c r="J142" s="111">
        <v>3300</v>
      </c>
      <c r="K142" s="112">
        <f t="shared" ref="K142:K143" si="37">J142/I142</f>
        <v>660</v>
      </c>
      <c r="L142" s="113">
        <v>5</v>
      </c>
      <c r="M142" s="111">
        <f>F142/V142*60</f>
        <v>2942.1007685738623</v>
      </c>
      <c r="N142" s="112">
        <f>M142/L142</f>
        <v>588.42015371477248</v>
      </c>
      <c r="O142" s="114">
        <f>L142-I142</f>
        <v>0</v>
      </c>
      <c r="P142" s="115">
        <f>N142-K142</f>
        <v>-71.579846285227518</v>
      </c>
      <c r="Q142" s="116">
        <f>N142/K142</f>
        <v>0.89154568744662499</v>
      </c>
      <c r="R142" s="309"/>
      <c r="S142" s="47">
        <v>0.78888888888888886</v>
      </c>
      <c r="T142" s="48">
        <v>0.8159953703703704</v>
      </c>
      <c r="U142" s="117">
        <v>4.9999999999999822</v>
      </c>
      <c r="V142" s="118">
        <v>39.033333333333417</v>
      </c>
      <c r="W142" s="119"/>
      <c r="X142" s="123"/>
      <c r="Y142" s="300"/>
      <c r="Z142" s="301"/>
      <c r="AA142" s="124">
        <f>M142-J142</f>
        <v>-357.8992314261377</v>
      </c>
      <c r="AB142" s="116">
        <f>M142/J142</f>
        <v>0.89154568744662499</v>
      </c>
      <c r="AC142" s="314"/>
    </row>
    <row r="143" spans="1:29" ht="15.75" customHeight="1">
      <c r="A143" s="303"/>
      <c r="B143" s="106" t="s">
        <v>118</v>
      </c>
      <c r="C143" s="298" t="s">
        <v>149</v>
      </c>
      <c r="D143" s="299"/>
      <c r="E143" s="107">
        <v>24.54</v>
      </c>
      <c r="F143" s="108">
        <v>3641</v>
      </c>
      <c r="G143" s="109">
        <f t="shared" si="36"/>
        <v>89350.14</v>
      </c>
      <c r="H143" s="26"/>
      <c r="I143" s="110">
        <v>4</v>
      </c>
      <c r="J143" s="111">
        <v>3000</v>
      </c>
      <c r="K143" s="112">
        <f t="shared" si="37"/>
        <v>750</v>
      </c>
      <c r="L143" s="113">
        <v>4</v>
      </c>
      <c r="M143" s="111">
        <f>F143/V143*60</f>
        <v>2653.8975501113578</v>
      </c>
      <c r="N143" s="112">
        <f>M143/L143</f>
        <v>663.47438752783944</v>
      </c>
      <c r="O143" s="114">
        <f>L143-I143</f>
        <v>0</v>
      </c>
      <c r="P143" s="115">
        <f>N143-K143</f>
        <v>-86.52561247216056</v>
      </c>
      <c r="Q143" s="116">
        <f>N143/K143</f>
        <v>0.88463251670378595</v>
      </c>
      <c r="R143" s="309"/>
      <c r="S143" s="47">
        <v>0.81944444444444442</v>
      </c>
      <c r="T143" s="48">
        <v>0.87660879629629629</v>
      </c>
      <c r="U143" s="117">
        <v>4.9666666666665904</v>
      </c>
      <c r="V143" s="118">
        <v>82.316666666666691</v>
      </c>
      <c r="W143" s="119"/>
      <c r="X143" s="123"/>
      <c r="Y143" s="300"/>
      <c r="Z143" s="301"/>
      <c r="AA143" s="124">
        <f>M143-J143</f>
        <v>-346.10244988864224</v>
      </c>
      <c r="AB143" s="116">
        <f>M143/J143</f>
        <v>0.88463251670378595</v>
      </c>
      <c r="AC143" s="314"/>
    </row>
    <row r="144" spans="1:29" ht="15.75" customHeight="1">
      <c r="A144" s="303"/>
      <c r="B144" s="106"/>
      <c r="C144" s="298"/>
      <c r="D144" s="299"/>
      <c r="E144" s="107"/>
      <c r="F144" s="108"/>
      <c r="G144" s="109"/>
      <c r="H144" s="26"/>
      <c r="I144" s="110"/>
      <c r="J144" s="111"/>
      <c r="K144" s="112"/>
      <c r="L144" s="113"/>
      <c r="M144" s="111"/>
      <c r="N144" s="112"/>
      <c r="O144" s="114"/>
      <c r="P144" s="115"/>
      <c r="Q144" s="116"/>
      <c r="R144" s="309"/>
      <c r="S144" s="47"/>
      <c r="T144" s="48"/>
      <c r="U144" s="117"/>
      <c r="V144" s="118"/>
      <c r="W144" s="119"/>
      <c r="X144" s="123"/>
      <c r="Y144" s="300"/>
      <c r="Z144" s="301"/>
      <c r="AA144" s="124"/>
      <c r="AB144" s="116"/>
      <c r="AC144" s="314"/>
    </row>
    <row r="145" spans="1:29" ht="15.75" customHeight="1">
      <c r="A145" s="304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04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04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04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04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04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04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19"/>
      <c r="X151" s="123"/>
      <c r="Y151" s="300"/>
      <c r="Z151" s="301"/>
      <c r="AA151" s="124"/>
      <c r="AB151" s="116"/>
      <c r="AC151" s="314"/>
    </row>
    <row r="152" spans="1:29" ht="15.75" customHeight="1">
      <c r="A152" s="304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19"/>
      <c r="X152" s="123"/>
      <c r="Y152" s="300"/>
      <c r="Z152" s="301"/>
      <c r="AA152" s="124"/>
      <c r="AB152" s="116"/>
      <c r="AC152" s="314"/>
    </row>
    <row r="153" spans="1:29" ht="15.75" customHeight="1">
      <c r="A153" s="304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19"/>
      <c r="X153" s="123"/>
      <c r="Y153" s="300"/>
      <c r="Z153" s="301"/>
      <c r="AA153" s="124"/>
      <c r="AB153" s="116"/>
      <c r="AC153" s="314"/>
    </row>
    <row r="154" spans="1:29" ht="15.75" customHeight="1">
      <c r="A154" s="304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19"/>
      <c r="X154" s="123"/>
      <c r="Y154" s="300"/>
      <c r="Z154" s="301"/>
      <c r="AA154" s="124"/>
      <c r="AB154" s="116"/>
      <c r="AC154" s="314"/>
    </row>
    <row r="155" spans="1:29" ht="15.75" customHeight="1">
      <c r="A155" s="304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19"/>
      <c r="X155" s="123"/>
      <c r="Y155" s="300"/>
      <c r="Z155" s="301"/>
      <c r="AA155" s="124"/>
      <c r="AB155" s="116"/>
      <c r="AC155" s="314"/>
    </row>
    <row r="156" spans="1:29" ht="15.75" customHeight="1">
      <c r="A156" s="304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05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38">AVERAGE(I141:I156)</f>
        <v>4.333333333333333</v>
      </c>
      <c r="J157" s="148">
        <f t="shared" si="38"/>
        <v>3200</v>
      </c>
      <c r="K157" s="149">
        <f t="shared" ref="K157" si="39">J157/I157</f>
        <v>738.46153846153857</v>
      </c>
      <c r="L157" s="147">
        <f t="shared" ref="L157:M157" si="40">AVERAGE(L141:L156)</f>
        <v>4.333333333333333</v>
      </c>
      <c r="M157" s="148">
        <f t="shared" si="40"/>
        <v>2845.5941518946233</v>
      </c>
      <c r="N157" s="149">
        <f>M157/L157</f>
        <v>656.67557351414393</v>
      </c>
      <c r="O157" s="150">
        <f>L157-I157</f>
        <v>0</v>
      </c>
      <c r="P157" s="151">
        <f>N157-K157</f>
        <v>-81.785964947394632</v>
      </c>
      <c r="Q157" s="152">
        <f>N157/K157</f>
        <v>0.88924817246706978</v>
      </c>
      <c r="R157" s="310"/>
      <c r="S157" s="153">
        <f>S141</f>
        <v>0.7083680555555556</v>
      </c>
      <c r="T157" s="154">
        <f>INDEX(T141:T156,COUNTA(T141:T156))</f>
        <v>0.87660879629629629</v>
      </c>
      <c r="U157" s="155"/>
      <c r="V157" s="181"/>
      <c r="W157" s="105"/>
      <c r="X157" s="75"/>
      <c r="Y157" s="296"/>
      <c r="Z157" s="297"/>
      <c r="AA157" s="183">
        <f>M157-J157</f>
        <v>-354.40584810537666</v>
      </c>
      <c r="AB157" s="152">
        <f>M157/J157</f>
        <v>0.88924817246706978</v>
      </c>
      <c r="AC157" s="315"/>
    </row>
    <row r="158" spans="1:29" ht="15.75" customHeight="1">
      <c r="A158" s="316" t="s">
        <v>151</v>
      </c>
      <c r="B158" s="120" t="s">
        <v>118</v>
      </c>
      <c r="C158" s="306" t="s">
        <v>152</v>
      </c>
      <c r="D158" s="307"/>
      <c r="E158" s="162">
        <v>16.7</v>
      </c>
      <c r="F158" s="103">
        <v>2379</v>
      </c>
      <c r="G158" s="163">
        <f t="shared" ref="G158:G160" si="41">E158*F158</f>
        <v>39729.299999999996</v>
      </c>
      <c r="H158" s="164"/>
      <c r="I158" s="165">
        <v>3</v>
      </c>
      <c r="J158" s="166">
        <v>3300</v>
      </c>
      <c r="K158" s="167">
        <f>J158/I158</f>
        <v>1100</v>
      </c>
      <c r="L158" s="168">
        <v>3</v>
      </c>
      <c r="M158" s="166">
        <f>F158/V158*60</f>
        <v>2944.1045032657298</v>
      </c>
      <c r="N158" s="167">
        <f>M158/L158</f>
        <v>981.36816775524323</v>
      </c>
      <c r="O158" s="169">
        <f>L158-I158</f>
        <v>0</v>
      </c>
      <c r="P158" s="170">
        <f>N158-K158</f>
        <v>-118.63183224475677</v>
      </c>
      <c r="Q158" s="171">
        <f>N158/K158</f>
        <v>0.8921528797774938</v>
      </c>
      <c r="R158" s="308">
        <f>Q174</f>
        <v>0.89232824019450019</v>
      </c>
      <c r="S158" s="172">
        <v>0.70833333333333337</v>
      </c>
      <c r="T158" s="173">
        <v>0.74200231481481482</v>
      </c>
      <c r="U158" s="174"/>
      <c r="V158" s="175">
        <v>48.483333333333292</v>
      </c>
      <c r="W158" s="176"/>
      <c r="X158" s="177"/>
      <c r="Y158" s="311"/>
      <c r="Z158" s="312"/>
      <c r="AA158" s="121">
        <f>M158-J158</f>
        <v>-355.89549673427018</v>
      </c>
      <c r="AB158" s="171">
        <f>M158/J158</f>
        <v>0.89215287977749391</v>
      </c>
      <c r="AC158" s="313">
        <f>AB174</f>
        <v>0.8923282401945003</v>
      </c>
    </row>
    <row r="159" spans="1:29" ht="15.75" customHeight="1">
      <c r="A159" s="317"/>
      <c r="B159" s="106" t="s">
        <v>118</v>
      </c>
      <c r="C159" s="298" t="s">
        <v>154</v>
      </c>
      <c r="D159" s="299"/>
      <c r="E159" s="107">
        <v>18.18</v>
      </c>
      <c r="F159" s="108">
        <v>1150</v>
      </c>
      <c r="G159" s="109">
        <f t="shared" si="41"/>
        <v>20907</v>
      </c>
      <c r="H159" s="26"/>
      <c r="I159" s="110">
        <v>4</v>
      </c>
      <c r="J159" s="111">
        <v>3300</v>
      </c>
      <c r="K159" s="112">
        <f t="shared" ref="K159:K197" si="42">J159/I159</f>
        <v>825</v>
      </c>
      <c r="L159" s="113">
        <v>4</v>
      </c>
      <c r="M159" s="111">
        <f>F159/V159*60</f>
        <v>2948.717948717951</v>
      </c>
      <c r="N159" s="112">
        <f>M159/L159</f>
        <v>737.17948717948775</v>
      </c>
      <c r="O159" s="114">
        <f>L159-I159</f>
        <v>0</v>
      </c>
      <c r="P159" s="115">
        <f>N159-K159</f>
        <v>-87.820512820512249</v>
      </c>
      <c r="Q159" s="116">
        <f>N159/K159</f>
        <v>0.89355089355089423</v>
      </c>
      <c r="R159" s="309"/>
      <c r="S159" s="47">
        <v>0.74513888888888891</v>
      </c>
      <c r="T159" s="48">
        <v>0.76138888888888889</v>
      </c>
      <c r="U159" s="117">
        <v>4.5166666666666799</v>
      </c>
      <c r="V159" s="118">
        <v>23.399999999999981</v>
      </c>
      <c r="W159" s="119"/>
      <c r="X159" s="123"/>
      <c r="Y159" s="300"/>
      <c r="Z159" s="301"/>
      <c r="AA159" s="124">
        <f>M159-J159</f>
        <v>-351.282051282049</v>
      </c>
      <c r="AB159" s="116">
        <f>M159/J159</f>
        <v>0.89355089355089423</v>
      </c>
      <c r="AC159" s="314"/>
    </row>
    <row r="160" spans="1:29" ht="15.75" customHeight="1">
      <c r="A160" s="317"/>
      <c r="B160" s="106" t="s">
        <v>118</v>
      </c>
      <c r="C160" s="298" t="s">
        <v>155</v>
      </c>
      <c r="D160" s="299"/>
      <c r="E160" s="107">
        <v>16.66</v>
      </c>
      <c r="F160" s="108">
        <v>8349</v>
      </c>
      <c r="G160" s="109">
        <f t="shared" si="41"/>
        <v>139094.34</v>
      </c>
      <c r="H160" s="26"/>
      <c r="I160" s="110">
        <v>4</v>
      </c>
      <c r="J160" s="111">
        <v>3300</v>
      </c>
      <c r="K160" s="112">
        <f t="shared" si="42"/>
        <v>825</v>
      </c>
      <c r="L160" s="113">
        <v>4</v>
      </c>
      <c r="M160" s="111">
        <f>F160/V160*60</f>
        <v>2941.2271259418726</v>
      </c>
      <c r="N160" s="112">
        <f>M160/L160</f>
        <v>735.30678148546815</v>
      </c>
      <c r="O160" s="114">
        <f>L160-I160</f>
        <v>0</v>
      </c>
      <c r="P160" s="115">
        <f>N160-K160</f>
        <v>-89.69321851453185</v>
      </c>
      <c r="Q160" s="116">
        <f>N160/K160</f>
        <v>0.89128094725511287</v>
      </c>
      <c r="R160" s="309"/>
      <c r="S160" s="47">
        <v>0.76458333333333328</v>
      </c>
      <c r="T160" s="48">
        <v>0.88285879629629627</v>
      </c>
      <c r="U160" s="117">
        <v>4.5999999999999197</v>
      </c>
      <c r="V160" s="118">
        <v>170.31666666666669</v>
      </c>
      <c r="W160" s="119"/>
      <c r="X160" s="123"/>
      <c r="Y160" s="300"/>
      <c r="Z160" s="301"/>
      <c r="AA160" s="124">
        <f>M160-J160</f>
        <v>-358.7728740581274</v>
      </c>
      <c r="AB160" s="116">
        <f>M160/J160</f>
        <v>0.89128094725511287</v>
      </c>
      <c r="AC160" s="314"/>
    </row>
    <row r="161" spans="1:29" ht="15.75" customHeight="1">
      <c r="A161" s="317"/>
      <c r="B161" s="106"/>
      <c r="C161" s="298"/>
      <c r="D161" s="299"/>
      <c r="E161" s="107"/>
      <c r="F161" s="108"/>
      <c r="G161" s="109"/>
      <c r="H161" s="26"/>
      <c r="I161" s="110"/>
      <c r="J161" s="111"/>
      <c r="K161" s="112"/>
      <c r="L161" s="113"/>
      <c r="M161" s="111"/>
      <c r="N161" s="112"/>
      <c r="O161" s="114"/>
      <c r="P161" s="115"/>
      <c r="Q161" s="116"/>
      <c r="R161" s="309"/>
      <c r="S161" s="47"/>
      <c r="T161" s="48"/>
      <c r="U161" s="117"/>
      <c r="V161" s="118"/>
      <c r="W161" s="119"/>
      <c r="X161" s="123"/>
      <c r="Y161" s="300"/>
      <c r="Z161" s="301"/>
      <c r="AA161" s="124"/>
      <c r="AB161" s="116"/>
      <c r="AC161" s="314"/>
    </row>
    <row r="162" spans="1:29" ht="15.75" customHeight="1">
      <c r="A162" s="317"/>
      <c r="B162" s="106"/>
      <c r="C162" s="298"/>
      <c r="D162" s="299"/>
      <c r="E162" s="107"/>
      <c r="F162" s="108"/>
      <c r="G162" s="109"/>
      <c r="H162" s="13"/>
      <c r="I162" s="110"/>
      <c r="J162" s="111"/>
      <c r="K162" s="112"/>
      <c r="L162" s="126"/>
      <c r="M162" s="111"/>
      <c r="N162" s="112"/>
      <c r="O162" s="114"/>
      <c r="P162" s="115"/>
      <c r="Q162" s="116"/>
      <c r="R162" s="309"/>
      <c r="S162" s="47"/>
      <c r="T162" s="48"/>
      <c r="U162" s="117"/>
      <c r="V162" s="118"/>
      <c r="W162" s="119"/>
      <c r="X162" s="123"/>
      <c r="Y162" s="300"/>
      <c r="Z162" s="301"/>
      <c r="AA162" s="124"/>
      <c r="AB162" s="116"/>
      <c r="AC162" s="314"/>
    </row>
    <row r="163" spans="1:29" ht="15.75" customHeight="1">
      <c r="A163" s="317"/>
      <c r="B163" s="106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123"/>
      <c r="Y163" s="300"/>
      <c r="Z163" s="301"/>
      <c r="AA163" s="124"/>
      <c r="AB163" s="116"/>
      <c r="AC163" s="314"/>
    </row>
    <row r="164" spans="1:29" ht="15.75" customHeight="1">
      <c r="A164" s="317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24"/>
      <c r="AB164" s="116"/>
      <c r="AC164" s="314"/>
    </row>
    <row r="165" spans="1:29" ht="15.75" customHeight="1">
      <c r="A165" s="317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24"/>
      <c r="AB165" s="116"/>
      <c r="AC165" s="314"/>
    </row>
    <row r="166" spans="1:29" ht="15.75" customHeight="1">
      <c r="A166" s="317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19"/>
      <c r="X166" s="123"/>
      <c r="Y166" s="300"/>
      <c r="Z166" s="301"/>
      <c r="AA166" s="124"/>
      <c r="AB166" s="116"/>
      <c r="AC166" s="314"/>
    </row>
    <row r="167" spans="1:29" ht="15.75" customHeight="1">
      <c r="A167" s="317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19"/>
      <c r="X167" s="123"/>
      <c r="Y167" s="300"/>
      <c r="Z167" s="301"/>
      <c r="AA167" s="124"/>
      <c r="AB167" s="116"/>
      <c r="AC167" s="314"/>
    </row>
    <row r="168" spans="1:29" ht="15.75" customHeight="1">
      <c r="A168" s="317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24"/>
      <c r="AB168" s="116"/>
      <c r="AC168" s="314"/>
    </row>
    <row r="169" spans="1:29" ht="15.75" customHeight="1">
      <c r="A169" s="317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24"/>
      <c r="AB169" s="116"/>
      <c r="AC169" s="314"/>
    </row>
    <row r="170" spans="1:29" ht="15.75" customHeight="1">
      <c r="A170" s="317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24"/>
      <c r="AB170" s="116"/>
      <c r="AC170" s="314"/>
    </row>
    <row r="171" spans="1:29" ht="15.75" customHeight="1">
      <c r="A171" s="317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34"/>
      <c r="X171" s="135"/>
      <c r="Y171" s="300"/>
      <c r="Z171" s="301"/>
      <c r="AA171" s="124"/>
      <c r="AB171" s="116"/>
      <c r="AC171" s="314"/>
    </row>
    <row r="172" spans="1:29" ht="15.75" customHeight="1">
      <c r="A172" s="317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24"/>
      <c r="AB172" s="116"/>
      <c r="AC172" s="314"/>
    </row>
    <row r="173" spans="1:29" ht="15.75" customHeight="1">
      <c r="A173" s="317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0"/>
      <c r="AB173" s="133"/>
      <c r="AC173" s="314"/>
    </row>
    <row r="174" spans="1:29" ht="15.75" customHeight="1" thickBot="1">
      <c r="A174" s="318"/>
      <c r="B174" s="144" t="s">
        <v>124</v>
      </c>
      <c r="C174" s="295"/>
      <c r="D174" s="295"/>
      <c r="E174" s="145"/>
      <c r="F174" s="105"/>
      <c r="G174" s="146"/>
      <c r="H174" s="75"/>
      <c r="I174" s="147">
        <f t="shared" ref="I174:J174" si="43">AVERAGE(I158:I173)</f>
        <v>3.6666666666666665</v>
      </c>
      <c r="J174" s="148">
        <f t="shared" si="43"/>
        <v>3300</v>
      </c>
      <c r="K174" s="149">
        <f t="shared" ref="K174" si="44">J174/I174</f>
        <v>900</v>
      </c>
      <c r="L174" s="147">
        <f t="shared" ref="L174:M174" si="45">AVERAGE(L158:L173)</f>
        <v>3.6666666666666665</v>
      </c>
      <c r="M174" s="148">
        <f t="shared" si="45"/>
        <v>2944.6831926418508</v>
      </c>
      <c r="N174" s="149">
        <f>M174/L174</f>
        <v>803.09541617505022</v>
      </c>
      <c r="O174" s="150">
        <f>L174-I174</f>
        <v>0</v>
      </c>
      <c r="P174" s="151">
        <f>N174-K174</f>
        <v>-96.904583824949782</v>
      </c>
      <c r="Q174" s="152">
        <f>N174/K174</f>
        <v>0.89232824019450019</v>
      </c>
      <c r="R174" s="310"/>
      <c r="S174" s="153">
        <f>S158</f>
        <v>0.70833333333333337</v>
      </c>
      <c r="T174" s="154">
        <f>INDEX(T158:T173,COUNTA(T158:T173))</f>
        <v>0.88285879629629627</v>
      </c>
      <c r="U174" s="155"/>
      <c r="V174" s="181"/>
      <c r="W174" s="105"/>
      <c r="X174" s="75"/>
      <c r="Y174" s="296"/>
      <c r="Z174" s="297"/>
      <c r="AA174" s="183">
        <f>M174-J174</f>
        <v>-355.31680735814916</v>
      </c>
      <c r="AB174" s="152">
        <f>M174/J174</f>
        <v>0.8923282401945003</v>
      </c>
      <c r="AC174" s="315"/>
    </row>
    <row r="175" spans="1:29" ht="15.75" customHeight="1">
      <c r="A175" s="302" t="s">
        <v>156</v>
      </c>
      <c r="B175" s="120" t="s">
        <v>118</v>
      </c>
      <c r="C175" s="306" t="s">
        <v>157</v>
      </c>
      <c r="D175" s="307"/>
      <c r="E175" s="162">
        <v>14.03</v>
      </c>
      <c r="F175" s="103">
        <v>1411</v>
      </c>
      <c r="G175" s="163">
        <f t="shared" ref="G175:G178" si="46">E175*F175</f>
        <v>19796.329999999998</v>
      </c>
      <c r="H175" s="164">
        <v>2</v>
      </c>
      <c r="I175" s="165">
        <v>3</v>
      </c>
      <c r="J175" s="166">
        <v>3000</v>
      </c>
      <c r="K175" s="167">
        <f>J175/I175</f>
        <v>1000</v>
      </c>
      <c r="L175" s="168">
        <v>3</v>
      </c>
      <c r="M175" s="166">
        <f>F175/V175*60</f>
        <v>2680.5277044854988</v>
      </c>
      <c r="N175" s="167">
        <f>M175/L175</f>
        <v>893.50923482849964</v>
      </c>
      <c r="O175" s="169">
        <f>L175-I175</f>
        <v>0</v>
      </c>
      <c r="P175" s="170">
        <f>N175-K175</f>
        <v>-106.49076517150036</v>
      </c>
      <c r="Q175" s="171">
        <f>N175/K175</f>
        <v>0.89350923482849964</v>
      </c>
      <c r="R175" s="308">
        <f>Q191</f>
        <v>0.88491484490877603</v>
      </c>
      <c r="S175" s="172">
        <v>0.70862268518518523</v>
      </c>
      <c r="T175" s="173">
        <v>0.73055555555555551</v>
      </c>
      <c r="U175" s="174"/>
      <c r="V175" s="175">
        <v>31.583333333333208</v>
      </c>
      <c r="W175" s="176"/>
      <c r="X175" s="177"/>
      <c r="Y175" s="311"/>
      <c r="Z175" s="312"/>
      <c r="AA175" s="121">
        <f>M175-J175</f>
        <v>-319.47229551450118</v>
      </c>
      <c r="AB175" s="171">
        <f>M175/J175</f>
        <v>0.89350923482849964</v>
      </c>
      <c r="AC175" s="313">
        <f>AB191</f>
        <v>0.88491484490877603</v>
      </c>
    </row>
    <row r="176" spans="1:29" ht="15.75" customHeight="1">
      <c r="A176" s="303"/>
      <c r="B176" s="106" t="s">
        <v>118</v>
      </c>
      <c r="C176" s="298" t="s">
        <v>158</v>
      </c>
      <c r="D176" s="299"/>
      <c r="E176" s="107">
        <v>18.18</v>
      </c>
      <c r="F176" s="108">
        <v>2071</v>
      </c>
      <c r="G176" s="109">
        <f t="shared" si="46"/>
        <v>37650.78</v>
      </c>
      <c r="H176" s="26"/>
      <c r="I176" s="110">
        <v>4</v>
      </c>
      <c r="J176" s="111">
        <v>3000</v>
      </c>
      <c r="K176" s="112">
        <f t="shared" si="42"/>
        <v>750</v>
      </c>
      <c r="L176" s="113">
        <v>4</v>
      </c>
      <c r="M176" s="111">
        <f>F176/V176*60</f>
        <v>2676.0947595118473</v>
      </c>
      <c r="N176" s="112">
        <f>M176/L176</f>
        <v>669.02368987796183</v>
      </c>
      <c r="O176" s="114">
        <f>L176-I176</f>
        <v>0</v>
      </c>
      <c r="P176" s="115">
        <f>N176-K176</f>
        <v>-80.976310122038171</v>
      </c>
      <c r="Q176" s="116">
        <f>N176/K176</f>
        <v>0.89203158650394909</v>
      </c>
      <c r="R176" s="309"/>
      <c r="S176" s="47">
        <v>0.74097222222222225</v>
      </c>
      <c r="T176" s="48">
        <v>0.7732175925925926</v>
      </c>
      <c r="U176" s="117">
        <v>15.000000000000107</v>
      </c>
      <c r="V176" s="118">
        <v>46.433333333333294</v>
      </c>
      <c r="W176" s="119"/>
      <c r="X176" s="123"/>
      <c r="Y176" s="300"/>
      <c r="Z176" s="301"/>
      <c r="AA176" s="124">
        <f>M176-J176</f>
        <v>-323.90524048815269</v>
      </c>
      <c r="AB176" s="116">
        <f>M176/J176</f>
        <v>0.89203158650394909</v>
      </c>
      <c r="AC176" s="314"/>
    </row>
    <row r="177" spans="1:29" ht="15.75" customHeight="1">
      <c r="A177" s="303"/>
      <c r="B177" s="106" t="s">
        <v>118</v>
      </c>
      <c r="C177" s="298" t="s">
        <v>159</v>
      </c>
      <c r="D177" s="299"/>
      <c r="E177" s="107">
        <v>14.28</v>
      </c>
      <c r="F177" s="108">
        <v>5511</v>
      </c>
      <c r="G177" s="109">
        <f t="shared" si="46"/>
        <v>78697.08</v>
      </c>
      <c r="H177" s="26">
        <v>2</v>
      </c>
      <c r="I177" s="110">
        <v>3</v>
      </c>
      <c r="J177" s="111">
        <v>3600</v>
      </c>
      <c r="K177" s="112">
        <f t="shared" si="42"/>
        <v>1200</v>
      </c>
      <c r="L177" s="113">
        <v>3</v>
      </c>
      <c r="M177" s="111">
        <f>F177/V177*60</f>
        <v>3112.5823658613108</v>
      </c>
      <c r="N177" s="112">
        <f>M177/L177</f>
        <v>1037.5274552871035</v>
      </c>
      <c r="O177" s="114">
        <f>L177-I177</f>
        <v>0</v>
      </c>
      <c r="P177" s="115">
        <f>N177-K177</f>
        <v>-162.47254471289648</v>
      </c>
      <c r="Q177" s="116">
        <f>N177/K177</f>
        <v>0.86460621273925298</v>
      </c>
      <c r="R177" s="309"/>
      <c r="S177" s="47">
        <v>0.78333333333333333</v>
      </c>
      <c r="T177" s="48">
        <v>0.8571064814814815</v>
      </c>
      <c r="U177" s="117">
        <v>14.566666666666652</v>
      </c>
      <c r="V177" s="118">
        <v>106.23333333333336</v>
      </c>
      <c r="W177" s="119">
        <v>0.8571064814814815</v>
      </c>
      <c r="X177" s="123">
        <v>0.90998842592592588</v>
      </c>
      <c r="Y177" s="300"/>
      <c r="Z177" s="301"/>
      <c r="AA177" s="124">
        <f>M177-J177</f>
        <v>-487.41763413868921</v>
      </c>
      <c r="AB177" s="116">
        <f>M177/J177</f>
        <v>0.86460621273925298</v>
      </c>
      <c r="AC177" s="314"/>
    </row>
    <row r="178" spans="1:29" ht="15.75" customHeight="1">
      <c r="A178" s="303"/>
      <c r="B178" s="106" t="s">
        <v>118</v>
      </c>
      <c r="C178" s="298" t="s">
        <v>157</v>
      </c>
      <c r="D178" s="299"/>
      <c r="E178" s="107">
        <v>14.03</v>
      </c>
      <c r="F178" s="108">
        <v>6640</v>
      </c>
      <c r="G178" s="109">
        <f t="shared" si="46"/>
        <v>93159.2</v>
      </c>
      <c r="H178" s="26"/>
      <c r="I178" s="110">
        <v>3</v>
      </c>
      <c r="J178" s="111">
        <v>3000</v>
      </c>
      <c r="K178" s="112">
        <f t="shared" si="42"/>
        <v>1000</v>
      </c>
      <c r="L178" s="113">
        <v>3</v>
      </c>
      <c r="M178" s="111">
        <f>F178/V178*60</f>
        <v>2680.7222159919229</v>
      </c>
      <c r="N178" s="112">
        <f>M178/L178</f>
        <v>893.57407199730767</v>
      </c>
      <c r="O178" s="114">
        <f>L178-I178</f>
        <v>0</v>
      </c>
      <c r="P178" s="115">
        <f>N178-K178</f>
        <v>-106.42592800269233</v>
      </c>
      <c r="Q178" s="116">
        <f>N178/K178</f>
        <v>0.89357407199730765</v>
      </c>
      <c r="R178" s="309"/>
      <c r="S178" s="47">
        <v>0.90998842592592588</v>
      </c>
      <c r="T178" s="48">
        <v>1.0131944444444445</v>
      </c>
      <c r="U178" s="117">
        <v>76.14999999999992</v>
      </c>
      <c r="V178" s="118">
        <v>148.61666666666682</v>
      </c>
      <c r="W178" s="119"/>
      <c r="X178" s="123"/>
      <c r="Y178" s="300"/>
      <c r="Z178" s="301"/>
      <c r="AA178" s="124">
        <f>M178-J178</f>
        <v>-319.27778400807711</v>
      </c>
      <c r="AB178" s="116">
        <f>M178/J178</f>
        <v>0.89357407199730765</v>
      </c>
      <c r="AC178" s="314"/>
    </row>
    <row r="179" spans="1:29" ht="15.75" customHeight="1">
      <c r="A179" s="304"/>
      <c r="B179" s="106"/>
      <c r="C179" s="298"/>
      <c r="D179" s="299"/>
      <c r="E179" s="107"/>
      <c r="F179" s="108"/>
      <c r="G179" s="109"/>
      <c r="H179" s="13"/>
      <c r="I179" s="110"/>
      <c r="J179" s="111"/>
      <c r="K179" s="112"/>
      <c r="L179" s="126"/>
      <c r="M179" s="111"/>
      <c r="N179" s="112"/>
      <c r="O179" s="114"/>
      <c r="P179" s="115"/>
      <c r="Q179" s="116"/>
      <c r="R179" s="309"/>
      <c r="S179" s="47"/>
      <c r="T179" s="48"/>
      <c r="U179" s="117"/>
      <c r="V179" s="118"/>
      <c r="W179" s="119"/>
      <c r="X179" s="123"/>
      <c r="Y179" s="300"/>
      <c r="Z179" s="301"/>
      <c r="AA179" s="124"/>
      <c r="AB179" s="116"/>
      <c r="AC179" s="314"/>
    </row>
    <row r="180" spans="1:29" ht="15.75" customHeight="1">
      <c r="A180" s="304"/>
      <c r="B180" s="106"/>
      <c r="C180" s="298"/>
      <c r="D180" s="299"/>
      <c r="E180" s="107"/>
      <c r="F180" s="108"/>
      <c r="G180" s="129"/>
      <c r="H180" s="130"/>
      <c r="I180" s="110"/>
      <c r="J180" s="111"/>
      <c r="K180" s="112"/>
      <c r="L180" s="113"/>
      <c r="M180" s="111"/>
      <c r="N180" s="112"/>
      <c r="O180" s="114"/>
      <c r="P180" s="115"/>
      <c r="Q180" s="116"/>
      <c r="R180" s="309"/>
      <c r="S180" s="47"/>
      <c r="T180" s="48"/>
      <c r="U180" s="117"/>
      <c r="V180" s="118"/>
      <c r="W180" s="119"/>
      <c r="X180" s="123"/>
      <c r="Y180" s="300"/>
      <c r="Z180" s="301"/>
      <c r="AA180" s="124"/>
      <c r="AB180" s="116"/>
      <c r="AC180" s="314"/>
    </row>
    <row r="181" spans="1:29" ht="15.75" customHeight="1">
      <c r="A181" s="304"/>
      <c r="B181" s="106"/>
      <c r="C181" s="298"/>
      <c r="D181" s="299"/>
      <c r="E181" s="107"/>
      <c r="F181" s="108"/>
      <c r="G181" s="129"/>
      <c r="H181" s="68"/>
      <c r="I181" s="110"/>
      <c r="J181" s="111"/>
      <c r="K181" s="112"/>
      <c r="L181" s="126"/>
      <c r="M181" s="111"/>
      <c r="N181" s="112"/>
      <c r="O181" s="131"/>
      <c r="P181" s="132"/>
      <c r="Q181" s="133"/>
      <c r="R181" s="309"/>
      <c r="S181" s="47"/>
      <c r="T181" s="48"/>
      <c r="U181" s="117"/>
      <c r="V181" s="118"/>
      <c r="W181" s="119"/>
      <c r="X181" s="123"/>
      <c r="Y181" s="300"/>
      <c r="Z181" s="301"/>
      <c r="AA181" s="124"/>
      <c r="AB181" s="116"/>
      <c r="AC181" s="314"/>
    </row>
    <row r="182" spans="1:29" ht="15.75" customHeight="1">
      <c r="A182" s="304"/>
      <c r="B182" s="106"/>
      <c r="C182" s="298"/>
      <c r="D182" s="299"/>
      <c r="E182" s="107"/>
      <c r="F182" s="108"/>
      <c r="G182" s="129"/>
      <c r="H182" s="68"/>
      <c r="I182" s="110"/>
      <c r="J182" s="111"/>
      <c r="K182" s="112"/>
      <c r="L182" s="126"/>
      <c r="M182" s="111"/>
      <c r="N182" s="112"/>
      <c r="O182" s="131"/>
      <c r="P182" s="132"/>
      <c r="Q182" s="133"/>
      <c r="R182" s="309"/>
      <c r="S182" s="47"/>
      <c r="T182" s="48"/>
      <c r="U182" s="117"/>
      <c r="V182" s="118"/>
      <c r="W182" s="119"/>
      <c r="X182" s="123"/>
      <c r="Y182" s="300"/>
      <c r="Z182" s="301"/>
      <c r="AA182" s="124"/>
      <c r="AB182" s="116"/>
      <c r="AC182" s="314"/>
    </row>
    <row r="183" spans="1:29" ht="15.75" customHeight="1">
      <c r="A183" s="304"/>
      <c r="B183" s="106"/>
      <c r="C183" s="298"/>
      <c r="D183" s="299"/>
      <c r="E183" s="107"/>
      <c r="F183" s="108"/>
      <c r="G183" s="129"/>
      <c r="H183" s="68"/>
      <c r="I183" s="110"/>
      <c r="J183" s="111"/>
      <c r="K183" s="112"/>
      <c r="L183" s="126"/>
      <c r="M183" s="111"/>
      <c r="N183" s="112"/>
      <c r="O183" s="131"/>
      <c r="P183" s="132"/>
      <c r="Q183" s="133"/>
      <c r="R183" s="309"/>
      <c r="S183" s="47"/>
      <c r="T183" s="48"/>
      <c r="U183" s="117"/>
      <c r="V183" s="118"/>
      <c r="W183" s="119"/>
      <c r="X183" s="123"/>
      <c r="Y183" s="300"/>
      <c r="Z183" s="301"/>
      <c r="AA183" s="124"/>
      <c r="AB183" s="116"/>
      <c r="AC183" s="314"/>
    </row>
    <row r="184" spans="1:29" ht="15.75" customHeight="1">
      <c r="A184" s="304"/>
      <c r="B184" s="106"/>
      <c r="C184" s="298"/>
      <c r="D184" s="299"/>
      <c r="E184" s="107"/>
      <c r="F184" s="108"/>
      <c r="G184" s="129"/>
      <c r="H184" s="68"/>
      <c r="I184" s="110"/>
      <c r="J184" s="111"/>
      <c r="K184" s="112"/>
      <c r="L184" s="126"/>
      <c r="M184" s="111"/>
      <c r="N184" s="112"/>
      <c r="O184" s="131"/>
      <c r="P184" s="132"/>
      <c r="Q184" s="133"/>
      <c r="R184" s="309"/>
      <c r="S184" s="47"/>
      <c r="T184" s="48"/>
      <c r="U184" s="117"/>
      <c r="V184" s="118"/>
      <c r="W184" s="119"/>
      <c r="X184" s="123"/>
      <c r="Y184" s="300"/>
      <c r="Z184" s="301"/>
      <c r="AA184" s="124"/>
      <c r="AB184" s="116"/>
      <c r="AC184" s="314"/>
    </row>
    <row r="185" spans="1:29" ht="15.75" customHeight="1">
      <c r="A185" s="304"/>
      <c r="B185" s="106"/>
      <c r="C185" s="298"/>
      <c r="D185" s="299"/>
      <c r="E185" s="107"/>
      <c r="F185" s="108"/>
      <c r="G185" s="129"/>
      <c r="H185" s="68"/>
      <c r="I185" s="110"/>
      <c r="J185" s="111"/>
      <c r="K185" s="112"/>
      <c r="L185" s="126"/>
      <c r="M185" s="111"/>
      <c r="N185" s="112"/>
      <c r="O185" s="131"/>
      <c r="P185" s="132"/>
      <c r="Q185" s="133"/>
      <c r="R185" s="309"/>
      <c r="S185" s="47"/>
      <c r="T185" s="48"/>
      <c r="U185" s="117"/>
      <c r="V185" s="118"/>
      <c r="W185" s="134"/>
      <c r="X185" s="135"/>
      <c r="Y185" s="300"/>
      <c r="Z185" s="301"/>
      <c r="AA185" s="124"/>
      <c r="AB185" s="116"/>
      <c r="AC185" s="314"/>
    </row>
    <row r="186" spans="1:29" ht="15.75" customHeight="1">
      <c r="A186" s="304"/>
      <c r="B186" s="106"/>
      <c r="C186" s="298"/>
      <c r="D186" s="299"/>
      <c r="E186" s="107"/>
      <c r="F186" s="108"/>
      <c r="G186" s="129"/>
      <c r="H186" s="68"/>
      <c r="I186" s="110"/>
      <c r="J186" s="111"/>
      <c r="K186" s="112"/>
      <c r="L186" s="126"/>
      <c r="M186" s="111"/>
      <c r="N186" s="112"/>
      <c r="O186" s="131"/>
      <c r="P186" s="132"/>
      <c r="Q186" s="133"/>
      <c r="R186" s="309"/>
      <c r="S186" s="47"/>
      <c r="T186" s="48"/>
      <c r="U186" s="117"/>
      <c r="V186" s="118"/>
      <c r="W186" s="134"/>
      <c r="X186" s="135"/>
      <c r="Y186" s="300"/>
      <c r="Z186" s="301"/>
      <c r="AA186" s="124"/>
      <c r="AB186" s="116"/>
      <c r="AC186" s="314"/>
    </row>
    <row r="187" spans="1:29" ht="15.75" customHeight="1">
      <c r="A187" s="304"/>
      <c r="B187" s="106"/>
      <c r="C187" s="298"/>
      <c r="D187" s="299"/>
      <c r="E187" s="107"/>
      <c r="F187" s="108"/>
      <c r="G187" s="129"/>
      <c r="H187" s="68"/>
      <c r="I187" s="110"/>
      <c r="J187" s="111"/>
      <c r="K187" s="112"/>
      <c r="L187" s="126"/>
      <c r="M187" s="111"/>
      <c r="N187" s="112"/>
      <c r="O187" s="131"/>
      <c r="P187" s="132"/>
      <c r="Q187" s="133"/>
      <c r="R187" s="309"/>
      <c r="S187" s="47"/>
      <c r="T187" s="48"/>
      <c r="U187" s="117"/>
      <c r="V187" s="118"/>
      <c r="W187" s="134"/>
      <c r="X187" s="135"/>
      <c r="Y187" s="300"/>
      <c r="Z187" s="301"/>
      <c r="AA187" s="124"/>
      <c r="AB187" s="116"/>
      <c r="AC187" s="314"/>
    </row>
    <row r="188" spans="1:29" ht="15.75" customHeight="1">
      <c r="A188" s="304"/>
      <c r="B188" s="106"/>
      <c r="C188" s="298"/>
      <c r="D188" s="299"/>
      <c r="E188" s="107"/>
      <c r="F188" s="108"/>
      <c r="G188" s="129"/>
      <c r="H188" s="68"/>
      <c r="I188" s="110"/>
      <c r="J188" s="111"/>
      <c r="K188" s="112"/>
      <c r="L188" s="126"/>
      <c r="M188" s="111"/>
      <c r="N188" s="112"/>
      <c r="O188" s="131"/>
      <c r="P188" s="132"/>
      <c r="Q188" s="133"/>
      <c r="R188" s="309"/>
      <c r="S188" s="47"/>
      <c r="T188" s="48"/>
      <c r="U188" s="117"/>
      <c r="V188" s="118"/>
      <c r="W188" s="134"/>
      <c r="X188" s="135"/>
      <c r="Y188" s="300"/>
      <c r="Z188" s="301"/>
      <c r="AA188" s="124"/>
      <c r="AB188" s="116"/>
      <c r="AC188" s="314"/>
    </row>
    <row r="189" spans="1:29" ht="15.75" customHeight="1">
      <c r="A189" s="304"/>
      <c r="B189" s="106"/>
      <c r="C189" s="298"/>
      <c r="D189" s="299"/>
      <c r="E189" s="107"/>
      <c r="F189" s="108"/>
      <c r="G189" s="129"/>
      <c r="H189" s="68"/>
      <c r="I189" s="110"/>
      <c r="J189" s="111"/>
      <c r="K189" s="112"/>
      <c r="L189" s="126"/>
      <c r="M189" s="111"/>
      <c r="N189" s="112"/>
      <c r="O189" s="131"/>
      <c r="P189" s="132"/>
      <c r="Q189" s="133"/>
      <c r="R189" s="309"/>
      <c r="S189" s="47"/>
      <c r="T189" s="48"/>
      <c r="U189" s="117"/>
      <c r="V189" s="118"/>
      <c r="W189" s="134"/>
      <c r="X189" s="135"/>
      <c r="Y189" s="300"/>
      <c r="Z189" s="301"/>
      <c r="AA189" s="124"/>
      <c r="AB189" s="116"/>
      <c r="AC189" s="314"/>
    </row>
    <row r="190" spans="1:29" ht="15.75" customHeight="1">
      <c r="A190" s="304"/>
      <c r="B190" s="106"/>
      <c r="C190" s="298"/>
      <c r="D190" s="299"/>
      <c r="E190" s="185"/>
      <c r="F190" s="108"/>
      <c r="G190" s="139"/>
      <c r="H190" s="68"/>
      <c r="I190" s="110"/>
      <c r="J190" s="111"/>
      <c r="K190" s="112"/>
      <c r="L190" s="126"/>
      <c r="M190" s="111"/>
      <c r="N190" s="112"/>
      <c r="O190" s="131"/>
      <c r="P190" s="132"/>
      <c r="Q190" s="133"/>
      <c r="R190" s="309"/>
      <c r="S190" s="127"/>
      <c r="T190" s="128"/>
      <c r="U190" s="140"/>
      <c r="V190" s="141"/>
      <c r="W190" s="134"/>
      <c r="X190" s="135"/>
      <c r="Y190" s="300"/>
      <c r="Z190" s="301"/>
      <c r="AA190" s="180"/>
      <c r="AB190" s="133"/>
      <c r="AC190" s="314"/>
    </row>
    <row r="191" spans="1:29" ht="15.75" customHeight="1" thickBot="1">
      <c r="A191" s="305"/>
      <c r="B191" s="144" t="s">
        <v>124</v>
      </c>
      <c r="C191" s="295"/>
      <c r="D191" s="295"/>
      <c r="E191" s="145"/>
      <c r="F191" s="105"/>
      <c r="G191" s="146"/>
      <c r="H191" s="75"/>
      <c r="I191" s="147">
        <f t="shared" ref="I191:J191" si="47">AVERAGE(I175:I190)</f>
        <v>3.25</v>
      </c>
      <c r="J191" s="148">
        <f t="shared" si="47"/>
        <v>3150</v>
      </c>
      <c r="K191" s="149">
        <f t="shared" ref="K191" si="48">J191/I191</f>
        <v>969.23076923076928</v>
      </c>
      <c r="L191" s="147">
        <f t="shared" ref="L191:M191" si="49">AVERAGE(L175:L190)</f>
        <v>3.25</v>
      </c>
      <c r="M191" s="148">
        <f t="shared" si="49"/>
        <v>2787.4817614626445</v>
      </c>
      <c r="N191" s="149">
        <f t="shared" ref="N191:N197" si="50">M191/L191</f>
        <v>857.68669583465987</v>
      </c>
      <c r="O191" s="150">
        <f t="shared" ref="O191:O197" si="51">L191-I191</f>
        <v>0</v>
      </c>
      <c r="P191" s="151">
        <f t="shared" ref="P191:P197" si="52">N191-K191</f>
        <v>-111.54407339610941</v>
      </c>
      <c r="Q191" s="152">
        <f t="shared" ref="Q191:Q197" si="53">N191/K191</f>
        <v>0.88491484490877603</v>
      </c>
      <c r="R191" s="310"/>
      <c r="S191" s="153">
        <f>S175</f>
        <v>0.70862268518518523</v>
      </c>
      <c r="T191" s="154">
        <f>INDEX(T175:T190,COUNTA(T175:T190))</f>
        <v>1.0131944444444445</v>
      </c>
      <c r="U191" s="155"/>
      <c r="V191" s="181"/>
      <c r="W191" s="105"/>
      <c r="X191" s="75"/>
      <c r="Y191" s="296"/>
      <c r="Z191" s="297"/>
      <c r="AA191" s="183">
        <f t="shared" ref="AA191:AA197" si="54">M191-J191</f>
        <v>-362.5182385373555</v>
      </c>
      <c r="AB191" s="152">
        <f t="shared" ref="AB191:AB197" si="55">M191/J191</f>
        <v>0.88491484490877603</v>
      </c>
      <c r="AC191" s="315"/>
    </row>
    <row r="192" spans="1:29" ht="15.75" customHeight="1">
      <c r="A192" s="316" t="s">
        <v>160</v>
      </c>
      <c r="B192" s="120" t="s">
        <v>118</v>
      </c>
      <c r="C192" s="306" t="s">
        <v>164</v>
      </c>
      <c r="D192" s="307"/>
      <c r="E192" s="162">
        <v>18.18</v>
      </c>
      <c r="F192" s="103">
        <v>1515</v>
      </c>
      <c r="G192" s="163">
        <f t="shared" ref="G192:G197" si="56">E192*F192</f>
        <v>27542.7</v>
      </c>
      <c r="H192" s="164">
        <v>2</v>
      </c>
      <c r="I192" s="165">
        <v>3</v>
      </c>
      <c r="J192" s="166">
        <v>3600</v>
      </c>
      <c r="K192" s="167">
        <f>J192/I192</f>
        <v>1200</v>
      </c>
      <c r="L192" s="168">
        <v>3</v>
      </c>
      <c r="M192" s="166">
        <f t="shared" ref="M192:M197" si="57">F192/V192*60</f>
        <v>3113.0136986301445</v>
      </c>
      <c r="N192" s="167">
        <f t="shared" si="50"/>
        <v>1037.6712328767148</v>
      </c>
      <c r="O192" s="169">
        <f t="shared" si="51"/>
        <v>0</v>
      </c>
      <c r="P192" s="170">
        <f t="shared" si="52"/>
        <v>-162.32876712328516</v>
      </c>
      <c r="Q192" s="171">
        <f t="shared" si="53"/>
        <v>0.86472602739726234</v>
      </c>
      <c r="R192" s="308">
        <f>Q208</f>
        <v>0.87087696412553361</v>
      </c>
      <c r="S192" s="172">
        <v>0.70833333333333337</v>
      </c>
      <c r="T192" s="173">
        <v>0.7286111111111111</v>
      </c>
      <c r="U192" s="174"/>
      <c r="V192" s="175">
        <v>29.199999999999928</v>
      </c>
      <c r="W192" s="173"/>
      <c r="X192" s="184"/>
      <c r="Y192" s="311"/>
      <c r="Z192" s="312"/>
      <c r="AA192" s="186">
        <f t="shared" si="54"/>
        <v>-486.98630136985548</v>
      </c>
      <c r="AB192" s="171">
        <f t="shared" si="55"/>
        <v>0.86472602739726234</v>
      </c>
      <c r="AC192" s="313">
        <f>AB208</f>
        <v>0.87087696412553373</v>
      </c>
    </row>
    <row r="193" spans="1:29" ht="15.75" customHeight="1">
      <c r="A193" s="317"/>
      <c r="B193" s="106" t="s">
        <v>118</v>
      </c>
      <c r="C193" s="298" t="s">
        <v>161</v>
      </c>
      <c r="D193" s="299"/>
      <c r="E193" s="107">
        <v>18.18</v>
      </c>
      <c r="F193" s="108">
        <v>1668</v>
      </c>
      <c r="G193" s="109">
        <f t="shared" si="56"/>
        <v>30324.239999999998</v>
      </c>
      <c r="H193" s="26"/>
      <c r="I193" s="110">
        <v>3</v>
      </c>
      <c r="J193" s="111">
        <v>3600</v>
      </c>
      <c r="K193" s="112">
        <f t="shared" si="42"/>
        <v>1200</v>
      </c>
      <c r="L193" s="113">
        <v>3</v>
      </c>
      <c r="M193" s="111">
        <f t="shared" si="57"/>
        <v>3112.908242612762</v>
      </c>
      <c r="N193" s="112">
        <f t="shared" si="50"/>
        <v>1037.6360808709208</v>
      </c>
      <c r="O193" s="114">
        <f t="shared" si="51"/>
        <v>0</v>
      </c>
      <c r="P193" s="115">
        <f t="shared" si="52"/>
        <v>-162.36391912907925</v>
      </c>
      <c r="Q193" s="116">
        <f t="shared" si="53"/>
        <v>0.86469673405910064</v>
      </c>
      <c r="R193" s="309"/>
      <c r="S193" s="47">
        <v>0.73888888888888893</v>
      </c>
      <c r="T193" s="48">
        <v>0.76121527777777775</v>
      </c>
      <c r="U193" s="117">
        <v>14.800000000000075</v>
      </c>
      <c r="V193" s="118">
        <v>32.149999999999906</v>
      </c>
      <c r="W193" s="119"/>
      <c r="X193" s="13"/>
      <c r="Y193" s="300"/>
      <c r="Z193" s="301"/>
      <c r="AA193" s="187">
        <f t="shared" si="54"/>
        <v>-487.09175738723798</v>
      </c>
      <c r="AB193" s="116">
        <f t="shared" si="55"/>
        <v>0.86469673405910052</v>
      </c>
      <c r="AC193" s="314"/>
    </row>
    <row r="194" spans="1:29" ht="15.75" customHeight="1">
      <c r="A194" s="317"/>
      <c r="B194" s="106" t="s">
        <v>118</v>
      </c>
      <c r="C194" s="298" t="s">
        <v>162</v>
      </c>
      <c r="D194" s="299"/>
      <c r="E194" s="107">
        <v>24.82</v>
      </c>
      <c r="F194" s="108">
        <v>2769</v>
      </c>
      <c r="G194" s="109">
        <f t="shared" si="56"/>
        <v>68726.58</v>
      </c>
      <c r="H194" s="26"/>
      <c r="I194" s="110">
        <v>4</v>
      </c>
      <c r="J194" s="111">
        <v>3300</v>
      </c>
      <c r="K194" s="112">
        <f t="shared" si="42"/>
        <v>825</v>
      </c>
      <c r="L194" s="113">
        <v>4</v>
      </c>
      <c r="M194" s="111">
        <f t="shared" si="57"/>
        <v>2919.0043923865278</v>
      </c>
      <c r="N194" s="112">
        <f t="shared" si="50"/>
        <v>729.75109809663195</v>
      </c>
      <c r="O194" s="114">
        <f t="shared" si="51"/>
        <v>0</v>
      </c>
      <c r="P194" s="115">
        <f t="shared" si="52"/>
        <v>-95.248901903368051</v>
      </c>
      <c r="Q194" s="116">
        <f t="shared" si="53"/>
        <v>0.8845467855716751</v>
      </c>
      <c r="R194" s="309"/>
      <c r="S194" s="47">
        <v>0.77158564814814812</v>
      </c>
      <c r="T194" s="48">
        <v>0.81111111111111112</v>
      </c>
      <c r="U194" s="117">
        <v>14.933333333333323</v>
      </c>
      <c r="V194" s="118">
        <v>56.916666666666714</v>
      </c>
      <c r="W194" s="119"/>
      <c r="X194" s="13"/>
      <c r="Y194" s="300"/>
      <c r="Z194" s="301"/>
      <c r="AA194" s="187">
        <f t="shared" si="54"/>
        <v>-380.9956076134722</v>
      </c>
      <c r="AB194" s="116">
        <f t="shared" si="55"/>
        <v>0.8845467855716751</v>
      </c>
      <c r="AC194" s="314"/>
    </row>
    <row r="195" spans="1:29" ht="15.75" customHeight="1">
      <c r="A195" s="317"/>
      <c r="B195" s="106" t="s">
        <v>118</v>
      </c>
      <c r="C195" s="298" t="s">
        <v>163</v>
      </c>
      <c r="D195" s="299"/>
      <c r="E195" s="107">
        <v>25.03</v>
      </c>
      <c r="F195" s="108">
        <v>2401</v>
      </c>
      <c r="G195" s="109">
        <f t="shared" si="56"/>
        <v>60097.030000000006</v>
      </c>
      <c r="H195" s="26"/>
      <c r="I195" s="110">
        <v>4</v>
      </c>
      <c r="J195" s="111">
        <v>3300</v>
      </c>
      <c r="K195" s="112">
        <f t="shared" si="42"/>
        <v>825</v>
      </c>
      <c r="L195" s="113">
        <v>4</v>
      </c>
      <c r="M195" s="111">
        <f t="shared" si="57"/>
        <v>2917.1785352683032</v>
      </c>
      <c r="N195" s="112">
        <f t="shared" si="50"/>
        <v>729.29463381707581</v>
      </c>
      <c r="O195" s="114">
        <f t="shared" si="51"/>
        <v>0</v>
      </c>
      <c r="P195" s="115">
        <f t="shared" si="52"/>
        <v>-95.705366182924195</v>
      </c>
      <c r="Q195" s="116">
        <f t="shared" si="53"/>
        <v>0.88399349553584949</v>
      </c>
      <c r="R195" s="309"/>
      <c r="S195" s="47">
        <v>0.82152777777777775</v>
      </c>
      <c r="T195" s="48">
        <v>0.8558217592592593</v>
      </c>
      <c r="U195" s="117">
        <v>14.999999999999947</v>
      </c>
      <c r="V195" s="118">
        <v>49.383333333333432</v>
      </c>
      <c r="W195" s="119">
        <v>0.8558217592592593</v>
      </c>
      <c r="X195" s="123">
        <v>0.90927083333333336</v>
      </c>
      <c r="Y195" s="300"/>
      <c r="Z195" s="301"/>
      <c r="AA195" s="187">
        <f t="shared" si="54"/>
        <v>-382.82146473169678</v>
      </c>
      <c r="AB195" s="116">
        <f t="shared" si="55"/>
        <v>0.88399349553584949</v>
      </c>
      <c r="AC195" s="314"/>
    </row>
    <row r="196" spans="1:29" ht="15.75" customHeight="1">
      <c r="A196" s="317"/>
      <c r="B196" s="106" t="s">
        <v>118</v>
      </c>
      <c r="C196" s="298" t="s">
        <v>164</v>
      </c>
      <c r="D196" s="299"/>
      <c r="E196" s="107">
        <v>18.18</v>
      </c>
      <c r="F196" s="108">
        <v>2317</v>
      </c>
      <c r="G196" s="109">
        <f t="shared" si="56"/>
        <v>42123.06</v>
      </c>
      <c r="H196" s="13"/>
      <c r="I196" s="110">
        <v>3</v>
      </c>
      <c r="J196" s="111">
        <v>3600</v>
      </c>
      <c r="K196" s="112">
        <f t="shared" si="42"/>
        <v>1200</v>
      </c>
      <c r="L196" s="126">
        <v>3</v>
      </c>
      <c r="M196" s="111">
        <f t="shared" si="57"/>
        <v>3113.5498320268794</v>
      </c>
      <c r="N196" s="112">
        <f t="shared" si="50"/>
        <v>1037.8499440089597</v>
      </c>
      <c r="O196" s="114">
        <f t="shared" si="51"/>
        <v>0</v>
      </c>
      <c r="P196" s="115">
        <f t="shared" si="52"/>
        <v>-162.15005599104029</v>
      </c>
      <c r="Q196" s="116">
        <f t="shared" si="53"/>
        <v>0.86487495334079978</v>
      </c>
      <c r="R196" s="309"/>
      <c r="S196" s="47">
        <v>0.90927083333333336</v>
      </c>
      <c r="T196" s="48">
        <v>0.94027777777777777</v>
      </c>
      <c r="U196" s="117">
        <v>76.966666666666654</v>
      </c>
      <c r="V196" s="118">
        <v>44.649999999999949</v>
      </c>
      <c r="W196" s="119"/>
      <c r="X196" s="123"/>
      <c r="Y196" s="300"/>
      <c r="Z196" s="301"/>
      <c r="AA196" s="187">
        <f t="shared" si="54"/>
        <v>-486.45016797312064</v>
      </c>
      <c r="AB196" s="116">
        <f t="shared" si="55"/>
        <v>0.86487495334079978</v>
      </c>
      <c r="AC196" s="314"/>
    </row>
    <row r="197" spans="1:29" ht="15.75" customHeight="1">
      <c r="A197" s="317"/>
      <c r="B197" s="106" t="s">
        <v>118</v>
      </c>
      <c r="C197" s="298" t="s">
        <v>159</v>
      </c>
      <c r="D197" s="299"/>
      <c r="E197" s="107">
        <v>14.28</v>
      </c>
      <c r="F197" s="108">
        <v>4587</v>
      </c>
      <c r="G197" s="129">
        <f t="shared" si="56"/>
        <v>65502.36</v>
      </c>
      <c r="H197" s="130"/>
      <c r="I197" s="110">
        <v>3</v>
      </c>
      <c r="J197" s="111">
        <v>3600</v>
      </c>
      <c r="K197" s="112">
        <f t="shared" si="42"/>
        <v>1200</v>
      </c>
      <c r="L197" s="113">
        <v>3</v>
      </c>
      <c r="M197" s="111">
        <f t="shared" si="57"/>
        <v>3112.7615457115867</v>
      </c>
      <c r="N197" s="112">
        <f t="shared" si="50"/>
        <v>1037.5871819038623</v>
      </c>
      <c r="O197" s="114">
        <f t="shared" si="51"/>
        <v>0</v>
      </c>
      <c r="P197" s="115">
        <f t="shared" si="52"/>
        <v>-162.4128180961377</v>
      </c>
      <c r="Q197" s="116">
        <f t="shared" si="53"/>
        <v>0.86465598491988527</v>
      </c>
      <c r="R197" s="309"/>
      <c r="S197" s="47">
        <v>0.9506944444444444</v>
      </c>
      <c r="T197" s="48">
        <v>1.0120949074074075</v>
      </c>
      <c r="U197" s="117">
        <v>14.999999999999947</v>
      </c>
      <c r="V197" s="118">
        <v>88.416666666666842</v>
      </c>
      <c r="W197" s="119"/>
      <c r="X197" s="50"/>
      <c r="Y197" s="300"/>
      <c r="Z197" s="301"/>
      <c r="AA197" s="187">
        <f t="shared" si="54"/>
        <v>-487.23845428841332</v>
      </c>
      <c r="AB197" s="116">
        <f t="shared" si="55"/>
        <v>0.86465598491988516</v>
      </c>
      <c r="AC197" s="314"/>
    </row>
    <row r="198" spans="1:29" ht="15.75" customHeight="1">
      <c r="A198" s="317"/>
      <c r="B198" s="106"/>
      <c r="C198" s="298"/>
      <c r="D198" s="299"/>
      <c r="E198" s="107"/>
      <c r="F198" s="108"/>
      <c r="G198" s="129"/>
      <c r="H198" s="68"/>
      <c r="I198" s="110"/>
      <c r="J198" s="111"/>
      <c r="K198" s="112"/>
      <c r="L198" s="126"/>
      <c r="M198" s="111"/>
      <c r="N198" s="112"/>
      <c r="O198" s="131"/>
      <c r="P198" s="132"/>
      <c r="Q198" s="133"/>
      <c r="R198" s="309"/>
      <c r="S198" s="47"/>
      <c r="T198" s="48"/>
      <c r="U198" s="117"/>
      <c r="V198" s="118"/>
      <c r="W198" s="119"/>
      <c r="X198" s="123"/>
      <c r="Y198" s="300"/>
      <c r="Z198" s="301"/>
      <c r="AA198" s="187"/>
      <c r="AB198" s="116"/>
      <c r="AC198" s="314"/>
    </row>
    <row r="199" spans="1:29" ht="15.75" customHeight="1">
      <c r="A199" s="317"/>
      <c r="B199" s="106"/>
      <c r="C199" s="298"/>
      <c r="D199" s="299"/>
      <c r="E199" s="107"/>
      <c r="F199" s="108"/>
      <c r="G199" s="129"/>
      <c r="H199" s="68"/>
      <c r="I199" s="110"/>
      <c r="J199" s="111"/>
      <c r="K199" s="112"/>
      <c r="L199" s="126"/>
      <c r="M199" s="111"/>
      <c r="N199" s="112"/>
      <c r="O199" s="131"/>
      <c r="P199" s="132"/>
      <c r="Q199" s="133"/>
      <c r="R199" s="309"/>
      <c r="S199" s="47"/>
      <c r="T199" s="48"/>
      <c r="U199" s="117"/>
      <c r="V199" s="118"/>
      <c r="W199" s="119"/>
      <c r="X199" s="123"/>
      <c r="Y199" s="300"/>
      <c r="Z199" s="301"/>
      <c r="AA199" s="187"/>
      <c r="AB199" s="116"/>
      <c r="AC199" s="314"/>
    </row>
    <row r="200" spans="1:29" ht="15.75" customHeight="1">
      <c r="A200" s="317"/>
      <c r="B200" s="106"/>
      <c r="C200" s="298"/>
      <c r="D200" s="299"/>
      <c r="E200" s="107"/>
      <c r="F200" s="108"/>
      <c r="G200" s="129"/>
      <c r="H200" s="68"/>
      <c r="I200" s="110"/>
      <c r="J200" s="111"/>
      <c r="K200" s="112"/>
      <c r="L200" s="126"/>
      <c r="M200" s="111"/>
      <c r="N200" s="112"/>
      <c r="O200" s="131"/>
      <c r="P200" s="132"/>
      <c r="Q200" s="133"/>
      <c r="R200" s="309"/>
      <c r="S200" s="47"/>
      <c r="T200" s="48"/>
      <c r="U200" s="117"/>
      <c r="V200" s="118"/>
      <c r="W200" s="134"/>
      <c r="X200" s="135"/>
      <c r="Y200" s="300"/>
      <c r="Z200" s="301"/>
      <c r="AA200" s="187"/>
      <c r="AB200" s="116"/>
      <c r="AC200" s="314"/>
    </row>
    <row r="201" spans="1:29" ht="15.75" customHeight="1">
      <c r="A201" s="317"/>
      <c r="B201" s="106"/>
      <c r="C201" s="298"/>
      <c r="D201" s="299"/>
      <c r="E201" s="107"/>
      <c r="F201" s="108"/>
      <c r="G201" s="129"/>
      <c r="H201" s="68"/>
      <c r="I201" s="110"/>
      <c r="J201" s="111"/>
      <c r="K201" s="112"/>
      <c r="L201" s="126"/>
      <c r="M201" s="111"/>
      <c r="N201" s="112"/>
      <c r="O201" s="131"/>
      <c r="P201" s="132"/>
      <c r="Q201" s="133"/>
      <c r="R201" s="309"/>
      <c r="S201" s="47"/>
      <c r="T201" s="48"/>
      <c r="U201" s="117"/>
      <c r="V201" s="118"/>
      <c r="W201" s="134"/>
      <c r="X201" s="135"/>
      <c r="Y201" s="300"/>
      <c r="Z201" s="301"/>
      <c r="AA201" s="187"/>
      <c r="AB201" s="116"/>
      <c r="AC201" s="314"/>
    </row>
    <row r="202" spans="1:29" ht="15.75" customHeight="1">
      <c r="A202" s="317"/>
      <c r="B202" s="106"/>
      <c r="C202" s="298"/>
      <c r="D202" s="299"/>
      <c r="E202" s="107"/>
      <c r="F202" s="108"/>
      <c r="G202" s="129"/>
      <c r="H202" s="68"/>
      <c r="I202" s="110"/>
      <c r="J202" s="111"/>
      <c r="K202" s="112"/>
      <c r="L202" s="126"/>
      <c r="M202" s="111"/>
      <c r="N202" s="112"/>
      <c r="O202" s="131"/>
      <c r="P202" s="132"/>
      <c r="Q202" s="133"/>
      <c r="R202" s="309"/>
      <c r="S202" s="47"/>
      <c r="T202" s="48"/>
      <c r="U202" s="117"/>
      <c r="V202" s="118"/>
      <c r="W202" s="134"/>
      <c r="X202" s="135"/>
      <c r="Y202" s="300"/>
      <c r="Z202" s="301"/>
      <c r="AA202" s="187"/>
      <c r="AB202" s="116"/>
      <c r="AC202" s="314"/>
    </row>
    <row r="203" spans="1:29" ht="15.75" customHeight="1">
      <c r="A203" s="317"/>
      <c r="B203" s="106"/>
      <c r="C203" s="298"/>
      <c r="D203" s="299"/>
      <c r="E203" s="107"/>
      <c r="F203" s="108"/>
      <c r="G203" s="129"/>
      <c r="H203" s="68"/>
      <c r="I203" s="110"/>
      <c r="J203" s="111"/>
      <c r="K203" s="112"/>
      <c r="L203" s="126"/>
      <c r="M203" s="111"/>
      <c r="N203" s="112"/>
      <c r="O203" s="131"/>
      <c r="P203" s="132"/>
      <c r="Q203" s="133"/>
      <c r="R203" s="309"/>
      <c r="S203" s="47"/>
      <c r="T203" s="48"/>
      <c r="U203" s="117"/>
      <c r="V203" s="118"/>
      <c r="W203" s="134"/>
      <c r="X203" s="135"/>
      <c r="Y203" s="300"/>
      <c r="Z203" s="301"/>
      <c r="AA203" s="187"/>
      <c r="AB203" s="116"/>
      <c r="AC203" s="314"/>
    </row>
    <row r="204" spans="1:29" ht="15.75" customHeight="1">
      <c r="A204" s="317"/>
      <c r="B204" s="106"/>
      <c r="C204" s="298"/>
      <c r="D204" s="299"/>
      <c r="E204" s="107"/>
      <c r="F204" s="108"/>
      <c r="G204" s="129"/>
      <c r="H204" s="68"/>
      <c r="I204" s="110"/>
      <c r="J204" s="111"/>
      <c r="K204" s="112"/>
      <c r="L204" s="126"/>
      <c r="M204" s="111"/>
      <c r="N204" s="112"/>
      <c r="O204" s="131"/>
      <c r="P204" s="132"/>
      <c r="Q204" s="133"/>
      <c r="R204" s="309"/>
      <c r="S204" s="47"/>
      <c r="T204" s="48"/>
      <c r="U204" s="117"/>
      <c r="V204" s="118"/>
      <c r="W204" s="134"/>
      <c r="X204" s="135"/>
      <c r="Y204" s="300"/>
      <c r="Z204" s="301"/>
      <c r="AA204" s="187"/>
      <c r="AB204" s="116"/>
      <c r="AC204" s="314"/>
    </row>
    <row r="205" spans="1:29" ht="15.75" customHeight="1">
      <c r="A205" s="317"/>
      <c r="B205" s="106"/>
      <c r="C205" s="298"/>
      <c r="D205" s="299"/>
      <c r="E205" s="107"/>
      <c r="F205" s="108"/>
      <c r="G205" s="129"/>
      <c r="H205" s="68"/>
      <c r="I205" s="110"/>
      <c r="J205" s="111"/>
      <c r="K205" s="112"/>
      <c r="L205" s="126"/>
      <c r="M205" s="111"/>
      <c r="N205" s="112"/>
      <c r="O205" s="131"/>
      <c r="P205" s="132"/>
      <c r="Q205" s="133"/>
      <c r="R205" s="309"/>
      <c r="S205" s="47"/>
      <c r="T205" s="48"/>
      <c r="U205" s="117"/>
      <c r="V205" s="118"/>
      <c r="W205" s="119"/>
      <c r="X205" s="123"/>
      <c r="Y205" s="300"/>
      <c r="Z205" s="301"/>
      <c r="AA205" s="187"/>
      <c r="AB205" s="116"/>
      <c r="AC205" s="314"/>
    </row>
    <row r="206" spans="1:29" ht="15.75" customHeight="1">
      <c r="A206" s="317"/>
      <c r="B206" s="106"/>
      <c r="C206" s="298"/>
      <c r="D206" s="299"/>
      <c r="E206" s="107"/>
      <c r="F206" s="108"/>
      <c r="G206" s="129"/>
      <c r="H206" s="68"/>
      <c r="I206" s="110"/>
      <c r="J206" s="111"/>
      <c r="K206" s="112"/>
      <c r="L206" s="126"/>
      <c r="M206" s="111"/>
      <c r="N206" s="112"/>
      <c r="O206" s="131"/>
      <c r="P206" s="132"/>
      <c r="Q206" s="133"/>
      <c r="R206" s="309"/>
      <c r="S206" s="47"/>
      <c r="T206" s="48"/>
      <c r="U206" s="117"/>
      <c r="V206" s="118"/>
      <c r="W206" s="134"/>
      <c r="X206" s="135"/>
      <c r="Y206" s="300"/>
      <c r="Z206" s="301"/>
      <c r="AA206" s="187"/>
      <c r="AB206" s="116"/>
      <c r="AC206" s="314"/>
    </row>
    <row r="207" spans="1:29" ht="15.75" customHeight="1">
      <c r="A207" s="317"/>
      <c r="B207" s="106"/>
      <c r="C207" s="298"/>
      <c r="D207" s="299"/>
      <c r="E207" s="185"/>
      <c r="F207" s="108"/>
      <c r="G207" s="139"/>
      <c r="H207" s="68"/>
      <c r="I207" s="110"/>
      <c r="J207" s="111"/>
      <c r="K207" s="112"/>
      <c r="L207" s="126"/>
      <c r="M207" s="111"/>
      <c r="N207" s="112"/>
      <c r="O207" s="131"/>
      <c r="P207" s="132"/>
      <c r="Q207" s="133"/>
      <c r="R207" s="309"/>
      <c r="S207" s="127"/>
      <c r="T207" s="128"/>
      <c r="U207" s="140"/>
      <c r="V207" s="141"/>
      <c r="W207" s="134"/>
      <c r="X207" s="135"/>
      <c r="Y207" s="300"/>
      <c r="Z207" s="301"/>
      <c r="AA207" s="188"/>
      <c r="AB207" s="133"/>
      <c r="AC207" s="314"/>
    </row>
    <row r="208" spans="1:29" ht="15.75" customHeight="1" thickBot="1">
      <c r="A208" s="318"/>
      <c r="B208" s="144" t="s">
        <v>124</v>
      </c>
      <c r="C208" s="295"/>
      <c r="D208" s="295"/>
      <c r="E208" s="145"/>
      <c r="F208" s="182"/>
      <c r="G208" s="146"/>
      <c r="H208" s="75"/>
      <c r="I208" s="147">
        <f t="shared" ref="I208:J208" si="58">AVERAGE(I192:I207)</f>
        <v>3.3333333333333335</v>
      </c>
      <c r="J208" s="148">
        <f t="shared" si="58"/>
        <v>3500</v>
      </c>
      <c r="K208" s="149">
        <f t="shared" ref="K208" si="59">J208/I208</f>
        <v>1050</v>
      </c>
      <c r="L208" s="147">
        <f t="shared" ref="L208:M208" si="60">AVERAGE(L192:L207)</f>
        <v>3.3333333333333335</v>
      </c>
      <c r="M208" s="148">
        <f t="shared" si="60"/>
        <v>3048.0693744393679</v>
      </c>
      <c r="N208" s="149">
        <f>M208/L208</f>
        <v>914.42081233181034</v>
      </c>
      <c r="O208" s="150">
        <f>L208-I208</f>
        <v>0</v>
      </c>
      <c r="P208" s="151">
        <f>N208-K208</f>
        <v>-135.57918766818966</v>
      </c>
      <c r="Q208" s="152">
        <f>N208/K208</f>
        <v>0.87087696412553361</v>
      </c>
      <c r="R208" s="310"/>
      <c r="S208" s="153">
        <f>S192</f>
        <v>0.70833333333333337</v>
      </c>
      <c r="T208" s="154">
        <f>INDEX(T192:T207,COUNTA(T192:T207))</f>
        <v>1.0120949074074075</v>
      </c>
      <c r="U208" s="155"/>
      <c r="V208" s="181"/>
      <c r="W208" s="182"/>
      <c r="X208" s="149"/>
      <c r="Y208" s="296"/>
      <c r="Z208" s="297"/>
      <c r="AA208" s="189">
        <f>M208-J208</f>
        <v>-451.93062556063205</v>
      </c>
      <c r="AB208" s="152">
        <f>M208/J208</f>
        <v>0.87087696412553373</v>
      </c>
      <c r="AC208" s="315"/>
    </row>
    <row r="210" spans="25:26">
      <c r="Y210" s="294" t="s">
        <v>165</v>
      </c>
      <c r="Z210" s="294"/>
    </row>
    <row r="211" spans="25:26">
      <c r="Y211" s="294" t="s">
        <v>166</v>
      </c>
      <c r="Z211" s="294"/>
    </row>
    <row r="212" spans="25:26">
      <c r="Y212" s="294" t="s">
        <v>167</v>
      </c>
      <c r="Z212" s="294"/>
    </row>
    <row r="213" spans="25:26">
      <c r="Y213" s="294" t="s">
        <v>168</v>
      </c>
      <c r="Z213" s="294"/>
    </row>
    <row r="214" spans="25:26">
      <c r="Y214" s="294" t="s">
        <v>169</v>
      </c>
      <c r="Z214" s="294"/>
    </row>
    <row r="215" spans="25:26">
      <c r="Y215" s="294" t="s">
        <v>170</v>
      </c>
      <c r="Z215" s="294"/>
    </row>
    <row r="216" spans="25:26">
      <c r="Y216" s="294" t="s">
        <v>171</v>
      </c>
      <c r="Z216" s="294"/>
    </row>
    <row r="217" spans="25:26">
      <c r="Y217" s="294" t="s">
        <v>172</v>
      </c>
      <c r="Z217" s="294"/>
    </row>
    <row r="218" spans="25:26">
      <c r="Y218" s="294" t="s">
        <v>173</v>
      </c>
      <c r="Z218" s="294"/>
    </row>
    <row r="219" spans="25:26">
      <c r="Y219" s="294" t="s">
        <v>174</v>
      </c>
      <c r="Z219" s="294"/>
    </row>
    <row r="220" spans="25:26">
      <c r="Y220" s="294" t="s">
        <v>175</v>
      </c>
      <c r="Z220" s="294"/>
    </row>
    <row r="221" spans="25:26">
      <c r="Y221" s="294" t="s">
        <v>176</v>
      </c>
      <c r="Z221" s="294"/>
    </row>
    <row r="222" spans="25:26">
      <c r="Y222" s="294" t="s">
        <v>177</v>
      </c>
      <c r="Z222" s="294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208">
    <cfRule type="cellIs" dxfId="269" priority="1" operator="greaterThan">
      <formula>0</formula>
    </cfRule>
  </conditionalFormatting>
  <conditionalFormatting sqref="P5:P208 AA5:AA208">
    <cfRule type="cellIs" dxfId="268" priority="4" operator="lessThan">
      <formula>0</formula>
    </cfRule>
  </conditionalFormatting>
  <conditionalFormatting sqref="Q5:Q208 AB5:AB208">
    <cfRule type="cellIs" dxfId="267" priority="2" operator="greaterThan">
      <formula>1</formula>
    </cfRule>
    <cfRule type="cellIs" dxfId="266" priority="3" operator="lessThan">
      <formula>0.8</formula>
    </cfRule>
  </conditionalFormatting>
  <conditionalFormatting sqref="AC5:AC23 R5:R208 AC124:AC129">
    <cfRule type="cellIs" dxfId="265" priority="5" operator="lessThan">
      <formula>0.8</formula>
    </cfRule>
  </conditionalFormatting>
  <conditionalFormatting sqref="AC29:AC37">
    <cfRule type="cellIs" dxfId="264" priority="15" operator="lessThan">
      <formula>0.8</formula>
    </cfRule>
  </conditionalFormatting>
  <conditionalFormatting sqref="AC39:AC44">
    <cfRule type="cellIs" dxfId="263" priority="14" operator="lessThan">
      <formula>0.8</formula>
    </cfRule>
  </conditionalFormatting>
  <conditionalFormatting sqref="AC56:AC61">
    <cfRule type="cellIs" dxfId="262" priority="8" operator="lessThan">
      <formula>0.8</formula>
    </cfRule>
  </conditionalFormatting>
  <conditionalFormatting sqref="AC73">
    <cfRule type="cellIs" dxfId="261" priority="13" operator="lessThan">
      <formula>0.8</formula>
    </cfRule>
  </conditionalFormatting>
  <conditionalFormatting sqref="AC90">
    <cfRule type="cellIs" dxfId="260" priority="7" operator="lessThan">
      <formula>0.8</formula>
    </cfRule>
  </conditionalFormatting>
  <conditionalFormatting sqref="AC107:AC112">
    <cfRule type="cellIs" dxfId="259" priority="6" operator="lessThan">
      <formula>0.8</formula>
    </cfRule>
  </conditionalFormatting>
  <conditionalFormatting sqref="AC141">
    <cfRule type="cellIs" dxfId="258" priority="12" operator="lessThan">
      <formula>0.8</formula>
    </cfRule>
  </conditionalFormatting>
  <conditionalFormatting sqref="AC158">
    <cfRule type="cellIs" dxfId="257" priority="11" operator="lessThan">
      <formula>0.8</formula>
    </cfRule>
  </conditionalFormatting>
  <conditionalFormatting sqref="AC175">
    <cfRule type="cellIs" dxfId="256" priority="10" operator="lessThan">
      <formula>0.8</formula>
    </cfRule>
  </conditionalFormatting>
  <conditionalFormatting sqref="AC192:AC197">
    <cfRule type="cellIs" dxfId="255" priority="9" operator="lessThan">
      <formula>0.8</formula>
    </cfRule>
  </conditionalFormatting>
  <dataValidations count="1">
    <dataValidation type="list" allowBlank="1" showInputMessage="1" showErrorMessage="1" sqref="Y5:Z208" xr:uid="{A54A8657-AA39-4D4B-A772-B5162E680440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574D1-B96F-4C7A-9CF6-AD1021DDE048}">
  <sheetPr>
    <tabColor theme="8" tint="0.59999389629810485"/>
    <pageSetUpPr fitToPage="1"/>
  </sheetPr>
  <dimension ref="A1:AK188"/>
  <sheetViews>
    <sheetView zoomScale="85" zoomScaleNormal="85" workbookViewId="0">
      <pane ySplit="4" topLeftCell="A5" activePane="bottomLeft" state="frozen"/>
      <selection pane="bottomLeft" activeCell="L46" sqref="L46"/>
      <selection activeCell="L46" sqref="L46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SUM(F5:F174)</f>
        <v>94622</v>
      </c>
      <c r="E1" s="94" t="s">
        <v>4</v>
      </c>
      <c r="F1" s="95">
        <f>SUM(G5:G174)</f>
        <v>4591602.2</v>
      </c>
      <c r="G1" s="96" t="s">
        <v>85</v>
      </c>
      <c r="H1" s="97">
        <f>L21+L38+L55+L72+L89+L106+L123+L140+L157+L174</f>
        <v>188.6888888888889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46001</v>
      </c>
      <c r="B2" s="353"/>
      <c r="C2" s="98" t="s">
        <v>41</v>
      </c>
      <c r="D2" s="99">
        <f>AVERAGE(N21,N38,N55,N72,N89,N106,N123,N140,N157,N174)</f>
        <v>138.80765611000103</v>
      </c>
      <c r="E2" s="99" t="s">
        <v>92</v>
      </c>
      <c r="F2" s="100">
        <f>F1/D1</f>
        <v>48.525736086745155</v>
      </c>
      <c r="G2" s="101" t="s">
        <v>93</v>
      </c>
      <c r="H2" s="102">
        <f>COUNT(H5:H174)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SUM(Y21+Y38+Y55+Y72+Y89+Y106+Y123+Y140+Y157+Y174)</f>
        <v>0</v>
      </c>
      <c r="Z2" s="195">
        <f>SUM(Z21+Z38+Z55+Z72+Z89+Z106+Z123+Z140+Z157+Z174)</f>
        <v>0</v>
      </c>
      <c r="AA2" s="398"/>
      <c r="AB2" s="399"/>
      <c r="AC2" s="196">
        <f t="shared" ref="AC2:AD2" si="0">SUM(AC21+AC38+AC55+AC72+AC89+AC106+AC123+AC140+AC157+AC174)</f>
        <v>0</v>
      </c>
      <c r="AD2" s="197">
        <f t="shared" si="0"/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02" t="s">
        <v>243</v>
      </c>
      <c r="B5" s="120" t="s">
        <v>195</v>
      </c>
      <c r="C5" s="400" t="s">
        <v>196</v>
      </c>
      <c r="D5" s="401"/>
      <c r="E5" s="162">
        <v>19.7</v>
      </c>
      <c r="F5" s="103">
        <v>3630</v>
      </c>
      <c r="G5" s="163">
        <f t="shared" ref="G5:G7" si="1">E5*F5</f>
        <v>71511</v>
      </c>
      <c r="H5" s="164"/>
      <c r="I5" s="165">
        <v>13</v>
      </c>
      <c r="J5" s="166">
        <v>1200</v>
      </c>
      <c r="K5" s="167">
        <f>J5/I5</f>
        <v>92.307692307692307</v>
      </c>
      <c r="L5" s="168">
        <v>13</v>
      </c>
      <c r="M5" s="166">
        <f>F5/V5*60</f>
        <v>1077.8620917189044</v>
      </c>
      <c r="N5" s="167">
        <f>M5/L5</f>
        <v>82.912468593761872</v>
      </c>
      <c r="O5" s="200">
        <f>L5-I5</f>
        <v>0</v>
      </c>
      <c r="P5" s="201">
        <f>N5-K5</f>
        <v>-9.3952237139304344</v>
      </c>
      <c r="Q5" s="143">
        <f>N5/K5</f>
        <v>0.89821840976575362</v>
      </c>
      <c r="R5" s="309">
        <f>Q21</f>
        <v>0.88858694784586412</v>
      </c>
      <c r="S5" s="172">
        <v>0.25</v>
      </c>
      <c r="T5" s="173">
        <v>0.3903240740740741</v>
      </c>
      <c r="U5" s="174"/>
      <c r="V5" s="175">
        <v>202.06666666666672</v>
      </c>
      <c r="W5" s="103"/>
      <c r="X5" s="104"/>
      <c r="Y5" s="202"/>
      <c r="Z5" s="203"/>
      <c r="AA5" s="421"/>
      <c r="AB5" s="405"/>
      <c r="AC5" s="202"/>
      <c r="AD5" s="203"/>
      <c r="AE5" s="311"/>
      <c r="AF5" s="312"/>
      <c r="AG5" s="311"/>
      <c r="AH5" s="312"/>
      <c r="AI5" s="204">
        <f>M5-J5</f>
        <v>-122.13790828109563</v>
      </c>
      <c r="AJ5" s="143">
        <f>M5/J5</f>
        <v>0.89821840976575362</v>
      </c>
      <c r="AK5" s="384">
        <f>AJ21</f>
        <v>0.88858694784586412</v>
      </c>
    </row>
    <row r="6" spans="1:37" ht="15.75" customHeight="1">
      <c r="A6" s="303"/>
      <c r="B6" s="106" t="s">
        <v>188</v>
      </c>
      <c r="C6" s="402" t="s">
        <v>189</v>
      </c>
      <c r="D6" s="403"/>
      <c r="E6" s="107">
        <v>24.07</v>
      </c>
      <c r="F6" s="108">
        <v>1690</v>
      </c>
      <c r="G6" s="109">
        <f t="shared" si="1"/>
        <v>40678.300000000003</v>
      </c>
      <c r="H6" s="26"/>
      <c r="I6" s="110">
        <v>20</v>
      </c>
      <c r="J6" s="111">
        <v>2600</v>
      </c>
      <c r="K6" s="112">
        <f t="shared" ref="K6:K7" si="2">J6/I6</f>
        <v>130</v>
      </c>
      <c r="L6" s="113">
        <v>20</v>
      </c>
      <c r="M6" s="111">
        <f>F6/V6*60</f>
        <v>2304.5454545454545</v>
      </c>
      <c r="N6" s="112">
        <f>M6/L6</f>
        <v>115.22727272727272</v>
      </c>
      <c r="O6" s="114">
        <f>L6-I6</f>
        <v>0</v>
      </c>
      <c r="P6" s="115">
        <f>N6-K6</f>
        <v>-14.77272727272728</v>
      </c>
      <c r="Q6" s="116">
        <f>N6/K6</f>
        <v>0.88636363636363635</v>
      </c>
      <c r="R6" s="309"/>
      <c r="S6" s="47">
        <v>0.46388888888888891</v>
      </c>
      <c r="T6" s="48">
        <v>0.49444444444444446</v>
      </c>
      <c r="U6" s="117">
        <v>5.0000000000000622</v>
      </c>
      <c r="V6" s="118">
        <v>44</v>
      </c>
      <c r="W6" s="119">
        <v>0.49444444444444446</v>
      </c>
      <c r="X6" s="123">
        <v>0.53501157407407407</v>
      </c>
      <c r="Y6" s="106"/>
      <c r="Z6" s="205"/>
      <c r="AA6" s="419"/>
      <c r="AB6" s="404"/>
      <c r="AC6" s="106"/>
      <c r="AD6" s="205"/>
      <c r="AE6" s="300"/>
      <c r="AF6" s="301"/>
      <c r="AG6" s="300"/>
      <c r="AH6" s="301"/>
      <c r="AI6" s="124">
        <f>M6-J6</f>
        <v>-295.4545454545455</v>
      </c>
      <c r="AJ6" s="116">
        <f>M6/J6</f>
        <v>0.88636363636363635</v>
      </c>
      <c r="AK6" s="380"/>
    </row>
    <row r="7" spans="1:37" ht="15.75" customHeight="1">
      <c r="A7" s="303"/>
      <c r="B7" s="106" t="s">
        <v>188</v>
      </c>
      <c r="C7" s="402" t="s">
        <v>190</v>
      </c>
      <c r="D7" s="403"/>
      <c r="E7" s="107">
        <v>29.97</v>
      </c>
      <c r="F7" s="108">
        <v>2519</v>
      </c>
      <c r="G7" s="109">
        <f t="shared" si="1"/>
        <v>75494.429999999993</v>
      </c>
      <c r="H7" s="13"/>
      <c r="I7" s="110">
        <v>20</v>
      </c>
      <c r="J7" s="111">
        <v>2600</v>
      </c>
      <c r="K7" s="112">
        <f t="shared" si="2"/>
        <v>130</v>
      </c>
      <c r="L7" s="126">
        <v>20</v>
      </c>
      <c r="M7" s="111">
        <f>F7/V7*60</f>
        <v>2304.5489199491717</v>
      </c>
      <c r="N7" s="112">
        <f>M7/L7</f>
        <v>115.22744599745859</v>
      </c>
      <c r="O7" s="114">
        <f>L7-I7</f>
        <v>0</v>
      </c>
      <c r="P7" s="115">
        <f>N7-K7</f>
        <v>-14.772554002541412</v>
      </c>
      <c r="Q7" s="116">
        <f>N7/K7</f>
        <v>0.88636496921121988</v>
      </c>
      <c r="R7" s="309"/>
      <c r="S7" s="47">
        <v>0.53501157407407407</v>
      </c>
      <c r="T7" s="48">
        <v>0.5805555555555556</v>
      </c>
      <c r="U7" s="117">
        <v>58.416666666666629</v>
      </c>
      <c r="V7" s="118">
        <v>65.5833333333334</v>
      </c>
      <c r="W7" s="119"/>
      <c r="X7" s="123"/>
      <c r="Y7" s="106"/>
      <c r="Z7" s="205"/>
      <c r="AA7" s="419"/>
      <c r="AB7" s="404"/>
      <c r="AC7" s="106"/>
      <c r="AD7" s="205"/>
      <c r="AE7" s="300"/>
      <c r="AF7" s="301"/>
      <c r="AG7" s="300"/>
      <c r="AH7" s="301"/>
      <c r="AI7" s="124">
        <f>M7-J7</f>
        <v>-295.4510800508283</v>
      </c>
      <c r="AJ7" s="116">
        <f>M7/J7</f>
        <v>0.88636496921121988</v>
      </c>
      <c r="AK7" s="380"/>
    </row>
    <row r="8" spans="1:37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106"/>
      <c r="Z8" s="205"/>
      <c r="AA8" s="419"/>
      <c r="AB8" s="404"/>
      <c r="AC8" s="106"/>
      <c r="AD8" s="205"/>
      <c r="AE8" s="300"/>
      <c r="AF8" s="301"/>
      <c r="AG8" s="300"/>
      <c r="AH8" s="301"/>
      <c r="AI8" s="124"/>
      <c r="AJ8" s="116"/>
      <c r="AK8" s="380"/>
    </row>
    <row r="9" spans="1:37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47"/>
      <c r="T9" s="48"/>
      <c r="U9" s="117"/>
      <c r="V9" s="118"/>
      <c r="W9" s="119"/>
      <c r="X9" s="123"/>
      <c r="Y9" s="106"/>
      <c r="Z9" s="205"/>
      <c r="AA9" s="419"/>
      <c r="AB9" s="404"/>
      <c r="AC9" s="106"/>
      <c r="AD9" s="205"/>
      <c r="AE9" s="300"/>
      <c r="AF9" s="301"/>
      <c r="AG9" s="300"/>
      <c r="AH9" s="301"/>
      <c r="AI9" s="124"/>
      <c r="AJ9" s="116"/>
      <c r="AK9" s="380"/>
    </row>
    <row r="10" spans="1:37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106"/>
      <c r="Z10" s="205"/>
      <c r="AA10" s="419"/>
      <c r="AB10" s="404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106"/>
      <c r="Z11" s="205"/>
      <c r="AA11" s="419"/>
      <c r="AB11" s="404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106"/>
      <c r="Z12" s="205"/>
      <c r="AA12" s="419"/>
      <c r="AB12" s="404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106"/>
      <c r="Z13" s="205"/>
      <c r="AA13" s="419"/>
      <c r="AB13" s="404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106"/>
      <c r="Z14" s="205"/>
      <c r="AA14" s="419"/>
      <c r="AB14" s="404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106"/>
      <c r="Z15" s="205"/>
      <c r="AA15" s="419"/>
      <c r="AB15" s="404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106"/>
      <c r="Z16" s="205"/>
      <c r="AA16" s="419"/>
      <c r="AB16" s="404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106"/>
      <c r="Z17" s="205"/>
      <c r="AA17" s="419"/>
      <c r="AB17" s="404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106"/>
      <c r="Z18" s="205"/>
      <c r="AA18" s="419"/>
      <c r="AB18" s="404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106"/>
      <c r="Z19" s="205"/>
      <c r="AA19" s="419"/>
      <c r="AB19" s="404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106"/>
      <c r="Z20" s="205"/>
      <c r="AA20" s="419"/>
      <c r="AB20" s="404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3">AVERAGE(I5:I20)</f>
        <v>17.666666666666668</v>
      </c>
      <c r="J21" s="148">
        <f t="shared" si="3"/>
        <v>2133.3333333333335</v>
      </c>
      <c r="K21" s="149">
        <f t="shared" ref="K21" si="4">J21/I21</f>
        <v>120.75471698113208</v>
      </c>
      <c r="L21" s="147">
        <f t="shared" ref="L21:M21" si="5">AVERAGE(L5:L20)</f>
        <v>17.666666666666668</v>
      </c>
      <c r="M21" s="148">
        <f t="shared" si="5"/>
        <v>1895.6521554045103</v>
      </c>
      <c r="N21" s="149">
        <f>M21/L21</f>
        <v>107.3010654002553</v>
      </c>
      <c r="O21" s="150">
        <f>L21-I21</f>
        <v>0</v>
      </c>
      <c r="P21" s="151">
        <f>N21-K21</f>
        <v>-13.45365158087678</v>
      </c>
      <c r="Q21" s="152">
        <f>N21/K21</f>
        <v>0.88858694784586412</v>
      </c>
      <c r="R21" s="310"/>
      <c r="S21" s="153">
        <f>S5</f>
        <v>0.25</v>
      </c>
      <c r="T21" s="154">
        <f>INDEX(T5:T20,COUNTA(T5:T20))</f>
        <v>0.5805555555555556</v>
      </c>
      <c r="U21" s="155"/>
      <c r="V21" s="155"/>
      <c r="W21" s="156"/>
      <c r="X21" s="157"/>
      <c r="Y21" s="206">
        <f>SUM(Y5:Y20)</f>
        <v>0</v>
      </c>
      <c r="Z21" s="207">
        <f>SUM(Z5:Z20)</f>
        <v>0</v>
      </c>
      <c r="AA21" s="420"/>
      <c r="AB21" s="406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223">
        <f>M21-J21</f>
        <v>-237.68117792882322</v>
      </c>
      <c r="AJ21" s="159">
        <f>M21/J21</f>
        <v>0.88858694784586412</v>
      </c>
      <c r="AK21" s="381"/>
    </row>
    <row r="22" spans="1:37" ht="15.75" customHeight="1">
      <c r="A22" s="316" t="s">
        <v>185</v>
      </c>
      <c r="B22" s="120" t="s">
        <v>186</v>
      </c>
      <c r="C22" s="383" t="s">
        <v>187</v>
      </c>
      <c r="D22" s="383"/>
      <c r="E22" s="162">
        <v>56.77</v>
      </c>
      <c r="F22" s="166">
        <v>3955</v>
      </c>
      <c r="G22" s="163">
        <f t="shared" ref="G22:G25" si="6">E22*F22</f>
        <v>224525.35</v>
      </c>
      <c r="H22" s="164"/>
      <c r="I22" s="165">
        <v>25</v>
      </c>
      <c r="J22" s="166">
        <v>2000</v>
      </c>
      <c r="K22" s="167">
        <f>J22/I22</f>
        <v>80</v>
      </c>
      <c r="L22" s="168">
        <v>25</v>
      </c>
      <c r="M22" s="166">
        <f>F22/V22*60</f>
        <v>1774.8691099476434</v>
      </c>
      <c r="N22" s="167">
        <f>M22/L22</f>
        <v>70.99476439790574</v>
      </c>
      <c r="O22" s="169">
        <f>L22-I22</f>
        <v>0</v>
      </c>
      <c r="P22" s="170">
        <f>N22-K22</f>
        <v>-9.0052356020942597</v>
      </c>
      <c r="Q22" s="171">
        <f>N22/K22</f>
        <v>0.88743455497382173</v>
      </c>
      <c r="R22" s="308">
        <f>Q38</f>
        <v>0.88770805278300047</v>
      </c>
      <c r="S22" s="172">
        <v>0.25020833333333331</v>
      </c>
      <c r="T22" s="173">
        <v>0.34305555555555556</v>
      </c>
      <c r="U22" s="174"/>
      <c r="V22" s="175">
        <v>133.70000000000005</v>
      </c>
      <c r="W22" s="208"/>
      <c r="X22" s="167"/>
      <c r="Y22" s="202"/>
      <c r="Z22" s="203"/>
      <c r="AA22" s="311"/>
      <c r="AB22" s="312"/>
      <c r="AC22" s="202"/>
      <c r="AD22" s="203"/>
      <c r="AE22" s="311"/>
      <c r="AF22" s="312"/>
      <c r="AG22" s="411"/>
      <c r="AH22" s="412"/>
      <c r="AI22" s="204">
        <f>M22-J22</f>
        <v>-225.13089005235656</v>
      </c>
      <c r="AJ22" s="143">
        <f>M22/J22</f>
        <v>0.88743455497382173</v>
      </c>
      <c r="AK22" s="384">
        <f>AJ38</f>
        <v>0.88770805278300047</v>
      </c>
    </row>
    <row r="23" spans="1:37" ht="15.75" customHeight="1">
      <c r="A23" s="317"/>
      <c r="B23" s="106" t="s">
        <v>186</v>
      </c>
      <c r="C23" s="382" t="s">
        <v>259</v>
      </c>
      <c r="D23" s="382"/>
      <c r="E23" s="107">
        <v>51.86</v>
      </c>
      <c r="F23" s="108">
        <v>1303</v>
      </c>
      <c r="G23" s="109">
        <f t="shared" si="6"/>
        <v>67573.58</v>
      </c>
      <c r="H23" s="26"/>
      <c r="I23" s="110">
        <v>25</v>
      </c>
      <c r="J23" s="111">
        <v>2000</v>
      </c>
      <c r="K23" s="112">
        <f t="shared" ref="K23:K61" si="7">J23/I23</f>
        <v>80</v>
      </c>
      <c r="L23" s="113">
        <v>25</v>
      </c>
      <c r="M23" s="111">
        <f>F23/V23*60</f>
        <v>1770.1132075471708</v>
      </c>
      <c r="N23" s="112">
        <f>M23/L23</f>
        <v>70.804528301886833</v>
      </c>
      <c r="O23" s="114">
        <f>L23-I23</f>
        <v>0</v>
      </c>
      <c r="P23" s="115">
        <f>N23-K23</f>
        <v>-9.1954716981131668</v>
      </c>
      <c r="Q23" s="116">
        <f>N23/K23</f>
        <v>0.88505660377358542</v>
      </c>
      <c r="R23" s="309"/>
      <c r="S23" s="47">
        <v>0.34652777777777777</v>
      </c>
      <c r="T23" s="48">
        <v>0.37719907407407405</v>
      </c>
      <c r="U23" s="117">
        <v>4.9999999999999822</v>
      </c>
      <c r="V23" s="118">
        <v>44.166666666666643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407"/>
      <c r="AH23" s="408"/>
      <c r="AI23" s="124">
        <f>M23-J23</f>
        <v>-229.88679245282924</v>
      </c>
      <c r="AJ23" s="116">
        <f>M23/J23</f>
        <v>0.88505660377358542</v>
      </c>
      <c r="AK23" s="380"/>
    </row>
    <row r="24" spans="1:37" ht="15.75" customHeight="1">
      <c r="A24" s="317"/>
      <c r="B24" s="106" t="s">
        <v>191</v>
      </c>
      <c r="C24" s="382" t="s">
        <v>192</v>
      </c>
      <c r="D24" s="382"/>
      <c r="E24" s="107">
        <v>77.34</v>
      </c>
      <c r="F24" s="108">
        <v>2176</v>
      </c>
      <c r="G24" s="109">
        <f t="shared" si="6"/>
        <v>168291.84</v>
      </c>
      <c r="H24" s="26"/>
      <c r="I24" s="110">
        <v>25</v>
      </c>
      <c r="J24" s="111">
        <v>2000</v>
      </c>
      <c r="K24" s="112">
        <f t="shared" si="7"/>
        <v>80</v>
      </c>
      <c r="L24" s="113">
        <v>25</v>
      </c>
      <c r="M24" s="111">
        <f>F24/V24*60</f>
        <v>1775.5213055303707</v>
      </c>
      <c r="N24" s="112">
        <f>M24/L24</f>
        <v>71.020852221214824</v>
      </c>
      <c r="O24" s="114">
        <f>L24-I24</f>
        <v>0</v>
      </c>
      <c r="P24" s="115">
        <f>N24-K24</f>
        <v>-8.9791477787851761</v>
      </c>
      <c r="Q24" s="116">
        <f>N24/K24</f>
        <v>0.88776065276518534</v>
      </c>
      <c r="R24" s="309"/>
      <c r="S24" s="47">
        <v>0.38087962962962962</v>
      </c>
      <c r="T24" s="48">
        <v>0.43194444444444446</v>
      </c>
      <c r="U24" s="117">
        <v>5.3000000000000291</v>
      </c>
      <c r="V24" s="118">
        <v>73.533333333333374</v>
      </c>
      <c r="W24" s="119">
        <v>0.43194444444444446</v>
      </c>
      <c r="X24" s="123">
        <v>0.47177083333333331</v>
      </c>
      <c r="Y24" s="106"/>
      <c r="Z24" s="205"/>
      <c r="AA24" s="300"/>
      <c r="AB24" s="301"/>
      <c r="AC24" s="106"/>
      <c r="AD24" s="205"/>
      <c r="AE24" s="300"/>
      <c r="AF24" s="301"/>
      <c r="AG24" s="407"/>
      <c r="AH24" s="408"/>
      <c r="AI24" s="124">
        <f>M24-J24</f>
        <v>-224.47869446962932</v>
      </c>
      <c r="AJ24" s="116">
        <f>M24/J24</f>
        <v>0.88776065276518534</v>
      </c>
      <c r="AK24" s="380"/>
    </row>
    <row r="25" spans="1:37" ht="15.75" customHeight="1">
      <c r="A25" s="317"/>
      <c r="B25" s="106" t="s">
        <v>191</v>
      </c>
      <c r="C25" s="382" t="s">
        <v>193</v>
      </c>
      <c r="D25" s="382"/>
      <c r="E25" s="107">
        <v>59.52</v>
      </c>
      <c r="F25" s="108">
        <v>4680</v>
      </c>
      <c r="G25" s="109">
        <f t="shared" si="6"/>
        <v>278553.60000000003</v>
      </c>
      <c r="H25" s="26"/>
      <c r="I25" s="110">
        <v>25</v>
      </c>
      <c r="J25" s="111">
        <v>2000</v>
      </c>
      <c r="K25" s="112">
        <f t="shared" si="7"/>
        <v>80</v>
      </c>
      <c r="L25" s="113">
        <v>25</v>
      </c>
      <c r="M25" s="111">
        <f>F25/V25*60</f>
        <v>1781.1607992388192</v>
      </c>
      <c r="N25" s="112">
        <f>M25/L25</f>
        <v>71.246431969552773</v>
      </c>
      <c r="O25" s="114">
        <f>L25-I25</f>
        <v>0</v>
      </c>
      <c r="P25" s="115">
        <f>N25-K25</f>
        <v>-8.7535680304472265</v>
      </c>
      <c r="Q25" s="116">
        <f>N25/K25</f>
        <v>0.89058039961940971</v>
      </c>
      <c r="R25" s="309"/>
      <c r="S25" s="47">
        <v>0.47177083333333331</v>
      </c>
      <c r="T25" s="48">
        <v>0.58125000000000004</v>
      </c>
      <c r="U25" s="117">
        <v>57.34999999999993</v>
      </c>
      <c r="V25" s="118">
        <v>157.65000000000009</v>
      </c>
      <c r="W25" s="119"/>
      <c r="X25" s="123"/>
      <c r="Y25" s="106"/>
      <c r="Z25" s="205"/>
      <c r="AA25" s="300"/>
      <c r="AB25" s="301"/>
      <c r="AC25" s="106"/>
      <c r="AD25" s="205"/>
      <c r="AE25" s="300"/>
      <c r="AF25" s="301"/>
      <c r="AG25" s="407"/>
      <c r="AH25" s="408"/>
      <c r="AI25" s="124">
        <f>M25-J25</f>
        <v>-218.83920076118079</v>
      </c>
      <c r="AJ25" s="116">
        <f>M25/J25</f>
        <v>0.8905803996194096</v>
      </c>
      <c r="AK25" s="380"/>
    </row>
    <row r="26" spans="1:37" ht="15.75" customHeight="1">
      <c r="A26" s="317"/>
      <c r="B26" s="106"/>
      <c r="C26" s="382"/>
      <c r="D26" s="382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407"/>
      <c r="AH26" s="408"/>
      <c r="AI26" s="124"/>
      <c r="AJ26" s="116"/>
      <c r="AK26" s="380"/>
    </row>
    <row r="27" spans="1:37" ht="15.75" customHeight="1">
      <c r="A27" s="317"/>
      <c r="B27" s="106"/>
      <c r="C27" s="382"/>
      <c r="D27" s="382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407"/>
      <c r="AH27" s="408"/>
      <c r="AI27" s="124"/>
      <c r="AJ27" s="116"/>
      <c r="AK27" s="380"/>
    </row>
    <row r="28" spans="1:37" ht="15.75" customHeight="1">
      <c r="A28" s="317"/>
      <c r="B28" s="106"/>
      <c r="C28" s="382"/>
      <c r="D28" s="382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407"/>
      <c r="AH28" s="408"/>
      <c r="AI28" s="124"/>
      <c r="AJ28" s="116"/>
      <c r="AK28" s="380"/>
    </row>
    <row r="29" spans="1:37" ht="15.75" customHeight="1">
      <c r="A29" s="317"/>
      <c r="B29" s="106"/>
      <c r="C29" s="382"/>
      <c r="D29" s="382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407"/>
      <c r="AH29" s="408"/>
      <c r="AI29" s="124"/>
      <c r="AJ29" s="116"/>
      <c r="AK29" s="380"/>
    </row>
    <row r="30" spans="1:37" ht="15.75" customHeight="1">
      <c r="A30" s="317"/>
      <c r="B30" s="106"/>
      <c r="C30" s="382"/>
      <c r="D30" s="382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407"/>
      <c r="AH30" s="408"/>
      <c r="AI30" s="124"/>
      <c r="AJ30" s="116"/>
      <c r="AK30" s="380"/>
    </row>
    <row r="31" spans="1:37" ht="15.75" customHeight="1">
      <c r="A31" s="317"/>
      <c r="B31" s="106"/>
      <c r="C31" s="382"/>
      <c r="D31" s="382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407"/>
      <c r="AH31" s="408"/>
      <c r="AI31" s="124"/>
      <c r="AJ31" s="116"/>
      <c r="AK31" s="380"/>
    </row>
    <row r="32" spans="1:37" ht="15.75" customHeight="1">
      <c r="A32" s="317"/>
      <c r="B32" s="106"/>
      <c r="C32" s="382"/>
      <c r="D32" s="382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407"/>
      <c r="AH32" s="408"/>
      <c r="AI32" s="124"/>
      <c r="AJ32" s="116"/>
      <c r="AK32" s="380"/>
    </row>
    <row r="33" spans="1:37" ht="15.75" customHeight="1">
      <c r="A33" s="317"/>
      <c r="B33" s="106"/>
      <c r="C33" s="382"/>
      <c r="D33" s="382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407"/>
      <c r="AH33" s="408"/>
      <c r="AI33" s="124"/>
      <c r="AJ33" s="116"/>
      <c r="AK33" s="380"/>
    </row>
    <row r="34" spans="1:37" ht="15.75" customHeight="1">
      <c r="A34" s="317"/>
      <c r="B34" s="106"/>
      <c r="C34" s="382"/>
      <c r="D34" s="382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407"/>
      <c r="AH34" s="408"/>
      <c r="AI34" s="124"/>
      <c r="AJ34" s="116"/>
      <c r="AK34" s="380"/>
    </row>
    <row r="35" spans="1:37" ht="15.75" customHeight="1">
      <c r="A35" s="317"/>
      <c r="B35" s="106"/>
      <c r="C35" s="382"/>
      <c r="D35" s="382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23"/>
      <c r="Y35" s="106"/>
      <c r="Z35" s="205"/>
      <c r="AA35" s="300"/>
      <c r="AB35" s="301"/>
      <c r="AC35" s="106"/>
      <c r="AD35" s="205"/>
      <c r="AE35" s="300"/>
      <c r="AF35" s="301"/>
      <c r="AG35" s="407"/>
      <c r="AH35" s="408"/>
      <c r="AI35" s="124"/>
      <c r="AJ35" s="116"/>
      <c r="AK35" s="380"/>
    </row>
    <row r="36" spans="1:37" ht="15.75" customHeight="1">
      <c r="A36" s="317"/>
      <c r="B36" s="106"/>
      <c r="C36" s="382"/>
      <c r="D36" s="382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23"/>
      <c r="Y36" s="106"/>
      <c r="Z36" s="205"/>
      <c r="AA36" s="300"/>
      <c r="AB36" s="301"/>
      <c r="AC36" s="106"/>
      <c r="AD36" s="205"/>
      <c r="AE36" s="300"/>
      <c r="AF36" s="301"/>
      <c r="AG36" s="407"/>
      <c r="AH36" s="408"/>
      <c r="AI36" s="124"/>
      <c r="AJ36" s="116"/>
      <c r="AK36" s="380"/>
    </row>
    <row r="37" spans="1:37" ht="15.75" customHeight="1">
      <c r="A37" s="317"/>
      <c r="B37" s="106"/>
      <c r="C37" s="382"/>
      <c r="D37" s="382"/>
      <c r="E37" s="209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119"/>
      <c r="X37" s="123"/>
      <c r="Y37" s="106"/>
      <c r="Z37" s="205"/>
      <c r="AA37" s="300"/>
      <c r="AB37" s="301"/>
      <c r="AC37" s="106"/>
      <c r="AD37" s="205"/>
      <c r="AE37" s="300"/>
      <c r="AF37" s="301"/>
      <c r="AG37" s="407"/>
      <c r="AH37" s="408"/>
      <c r="AI37" s="124"/>
      <c r="AJ37" s="116"/>
      <c r="AK37" s="380"/>
    </row>
    <row r="38" spans="1:37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8">AVERAGE(I22:I37)</f>
        <v>25</v>
      </c>
      <c r="J38" s="148">
        <f t="shared" si="8"/>
        <v>2000</v>
      </c>
      <c r="K38" s="149">
        <f t="shared" ref="K38" si="9">J38/I38</f>
        <v>80</v>
      </c>
      <c r="L38" s="147">
        <f t="shared" ref="L38:M38" si="10">AVERAGE(L22:L37)</f>
        <v>25</v>
      </c>
      <c r="M38" s="148">
        <f t="shared" si="10"/>
        <v>1775.4161055660009</v>
      </c>
      <c r="N38" s="149">
        <f t="shared" ref="N38:N44" si="11">M38/L38</f>
        <v>71.016644222640039</v>
      </c>
      <c r="O38" s="150">
        <f t="shared" ref="O38:O44" si="12">L38-I38</f>
        <v>0</v>
      </c>
      <c r="P38" s="151">
        <f t="shared" ref="P38:P44" si="13">N38-K38</f>
        <v>-8.9833557773599608</v>
      </c>
      <c r="Q38" s="152">
        <f t="shared" ref="Q38:Q44" si="14">N38/K38</f>
        <v>0.88770805278300047</v>
      </c>
      <c r="R38" s="310"/>
      <c r="S38" s="153">
        <f>S22</f>
        <v>0.25020833333333331</v>
      </c>
      <c r="T38" s="154">
        <f>INDEX(T22:T37,COUNTA(T22:T37))</f>
        <v>0.58125000000000004</v>
      </c>
      <c r="U38" s="155"/>
      <c r="V38" s="181"/>
      <c r="W38" s="182"/>
      <c r="X38" s="149"/>
      <c r="Y38" s="206">
        <f t="shared" ref="Y38:Z38" si="15">SUM(Y22:Y37)</f>
        <v>0</v>
      </c>
      <c r="Z38" s="207">
        <f t="shared" si="15"/>
        <v>0</v>
      </c>
      <c r="AA38" s="296"/>
      <c r="AB38" s="297"/>
      <c r="AC38" s="206">
        <f t="shared" ref="AC38:AD38" si="16">SUM(AC22:AC37)</f>
        <v>0</v>
      </c>
      <c r="AD38" s="207">
        <f t="shared" si="16"/>
        <v>0</v>
      </c>
      <c r="AE38" s="296"/>
      <c r="AF38" s="297"/>
      <c r="AG38" s="409"/>
      <c r="AH38" s="410"/>
      <c r="AI38" s="183">
        <f t="shared" ref="AI38:AI44" si="17">M38-J38</f>
        <v>-224.58389443399915</v>
      </c>
      <c r="AJ38" s="152">
        <f t="shared" ref="AJ38:AJ44" si="18">M38/J38</f>
        <v>0.88770805278300047</v>
      </c>
      <c r="AK38" s="381"/>
    </row>
    <row r="39" spans="1:37" ht="15.75" customHeight="1">
      <c r="A39" s="302" t="s">
        <v>194</v>
      </c>
      <c r="B39" s="161" t="s">
        <v>200</v>
      </c>
      <c r="C39" s="306" t="s">
        <v>208</v>
      </c>
      <c r="D39" s="307"/>
      <c r="E39" s="162">
        <v>57.3</v>
      </c>
      <c r="F39" s="174">
        <v>2743</v>
      </c>
      <c r="G39" s="163">
        <f t="shared" ref="G39:G44" si="19">E39*F39</f>
        <v>157173.9</v>
      </c>
      <c r="H39" s="164"/>
      <c r="I39" s="168">
        <v>22</v>
      </c>
      <c r="J39" s="166">
        <v>1800</v>
      </c>
      <c r="K39" s="167">
        <f>J39/I39</f>
        <v>81.818181818181813</v>
      </c>
      <c r="L39" s="168">
        <v>22</v>
      </c>
      <c r="M39" s="166">
        <f t="shared" ref="M39:M44" si="20">F39/V39*60</f>
        <v>1592.7096774193551</v>
      </c>
      <c r="N39" s="167">
        <f t="shared" si="11"/>
        <v>72.395894428152502</v>
      </c>
      <c r="O39" s="169">
        <f t="shared" si="12"/>
        <v>0</v>
      </c>
      <c r="P39" s="170">
        <f t="shared" si="13"/>
        <v>-9.4222873900293109</v>
      </c>
      <c r="Q39" s="171">
        <f t="shared" si="14"/>
        <v>0.88483870967741951</v>
      </c>
      <c r="R39" s="308">
        <f>Q55</f>
        <v>0.88515013247329766</v>
      </c>
      <c r="S39" s="172">
        <v>0.25</v>
      </c>
      <c r="T39" s="173">
        <v>0.32175925925925924</v>
      </c>
      <c r="U39" s="174"/>
      <c r="V39" s="175">
        <v>103.33333333333331</v>
      </c>
      <c r="W39" s="103"/>
      <c r="X39" s="104"/>
      <c r="Y39" s="202"/>
      <c r="Z39" s="203"/>
      <c r="AA39" s="311"/>
      <c r="AB39" s="312"/>
      <c r="AC39" s="202"/>
      <c r="AD39" s="203"/>
      <c r="AE39" s="311"/>
      <c r="AF39" s="312"/>
      <c r="AG39" s="411"/>
      <c r="AH39" s="412"/>
      <c r="AI39" s="121">
        <f t="shared" si="17"/>
        <v>-207.2903225806449</v>
      </c>
      <c r="AJ39" s="171">
        <f t="shared" si="18"/>
        <v>0.88483870967741951</v>
      </c>
      <c r="AK39" s="379">
        <f>AJ55</f>
        <v>0.88515013247329777</v>
      </c>
    </row>
    <row r="40" spans="1:37" ht="15.75" customHeight="1">
      <c r="A40" s="303"/>
      <c r="B40" s="178" t="s">
        <v>186</v>
      </c>
      <c r="C40" s="298" t="s">
        <v>260</v>
      </c>
      <c r="D40" s="299"/>
      <c r="E40" s="107">
        <v>56.43</v>
      </c>
      <c r="F40" s="117">
        <v>2312</v>
      </c>
      <c r="G40" s="109">
        <f t="shared" si="19"/>
        <v>130466.16</v>
      </c>
      <c r="H40" s="26"/>
      <c r="I40" s="113">
        <v>22</v>
      </c>
      <c r="J40" s="111">
        <v>2000</v>
      </c>
      <c r="K40" s="112">
        <f t="shared" si="7"/>
        <v>90.909090909090907</v>
      </c>
      <c r="L40" s="113">
        <v>22</v>
      </c>
      <c r="M40" s="111">
        <f t="shared" si="20"/>
        <v>1769.7639804380183</v>
      </c>
      <c r="N40" s="112">
        <f t="shared" si="11"/>
        <v>80.443817292637192</v>
      </c>
      <c r="O40" s="114">
        <f t="shared" si="12"/>
        <v>0</v>
      </c>
      <c r="P40" s="115">
        <f t="shared" si="13"/>
        <v>-10.465273616453715</v>
      </c>
      <c r="Q40" s="116">
        <f t="shared" si="14"/>
        <v>0.88488199021900915</v>
      </c>
      <c r="R40" s="309"/>
      <c r="S40" s="47">
        <v>0.32500000000000001</v>
      </c>
      <c r="T40" s="48">
        <v>0.37943287037037038</v>
      </c>
      <c r="U40" s="117">
        <v>4.6666666666667034</v>
      </c>
      <c r="V40" s="118">
        <v>78.383333333333326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407"/>
      <c r="AH40" s="408"/>
      <c r="AI40" s="124">
        <f t="shared" si="17"/>
        <v>-230.23601956198172</v>
      </c>
      <c r="AJ40" s="116">
        <f t="shared" si="18"/>
        <v>0.88488199021900915</v>
      </c>
      <c r="AK40" s="380"/>
    </row>
    <row r="41" spans="1:37" ht="15.75" customHeight="1">
      <c r="A41" s="303"/>
      <c r="B41" s="178" t="s">
        <v>191</v>
      </c>
      <c r="C41" s="298" t="s">
        <v>198</v>
      </c>
      <c r="D41" s="299"/>
      <c r="E41" s="107">
        <v>53.76</v>
      </c>
      <c r="F41" s="117">
        <v>2968</v>
      </c>
      <c r="G41" s="109">
        <f t="shared" si="19"/>
        <v>159559.67999999999</v>
      </c>
      <c r="H41" s="26"/>
      <c r="I41" s="113">
        <v>21</v>
      </c>
      <c r="J41" s="111">
        <v>2000</v>
      </c>
      <c r="K41" s="112">
        <f t="shared" si="7"/>
        <v>95.238095238095241</v>
      </c>
      <c r="L41" s="113">
        <v>21</v>
      </c>
      <c r="M41" s="111">
        <f t="shared" si="20"/>
        <v>1769.8857048202749</v>
      </c>
      <c r="N41" s="112">
        <f t="shared" si="11"/>
        <v>84.280271658108333</v>
      </c>
      <c r="O41" s="114">
        <f t="shared" si="12"/>
        <v>0</v>
      </c>
      <c r="P41" s="115">
        <f t="shared" si="13"/>
        <v>-10.957823579986908</v>
      </c>
      <c r="Q41" s="116">
        <f t="shared" si="14"/>
        <v>0.88494285241013748</v>
      </c>
      <c r="R41" s="309"/>
      <c r="S41" s="47">
        <v>0.38290509259259259</v>
      </c>
      <c r="T41" s="48">
        <v>0.45277777777777778</v>
      </c>
      <c r="U41" s="117">
        <v>4.9999999999999822</v>
      </c>
      <c r="V41" s="118">
        <v>100.61666666666667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407"/>
      <c r="AH41" s="408"/>
      <c r="AI41" s="124">
        <f t="shared" si="17"/>
        <v>-230.1142951797251</v>
      </c>
      <c r="AJ41" s="116">
        <f t="shared" si="18"/>
        <v>0.88494285241013748</v>
      </c>
      <c r="AK41" s="380"/>
    </row>
    <row r="42" spans="1:37" ht="15.75" customHeight="1">
      <c r="A42" s="303"/>
      <c r="B42" s="178" t="s">
        <v>191</v>
      </c>
      <c r="C42" s="298" t="s">
        <v>248</v>
      </c>
      <c r="D42" s="299"/>
      <c r="E42" s="107">
        <v>59.36</v>
      </c>
      <c r="F42" s="117">
        <v>1025</v>
      </c>
      <c r="G42" s="109">
        <f t="shared" si="19"/>
        <v>60844</v>
      </c>
      <c r="H42" s="26"/>
      <c r="I42" s="113">
        <v>20</v>
      </c>
      <c r="J42" s="111">
        <v>2000</v>
      </c>
      <c r="K42" s="112">
        <f t="shared" si="7"/>
        <v>100</v>
      </c>
      <c r="L42" s="113">
        <v>20</v>
      </c>
      <c r="M42" s="111">
        <f t="shared" si="20"/>
        <v>1769.7841726618706</v>
      </c>
      <c r="N42" s="112">
        <f t="shared" si="11"/>
        <v>88.489208633093526</v>
      </c>
      <c r="O42" s="114">
        <f t="shared" si="12"/>
        <v>0</v>
      </c>
      <c r="P42" s="115">
        <f t="shared" si="13"/>
        <v>-11.510791366906474</v>
      </c>
      <c r="Q42" s="116">
        <f t="shared" si="14"/>
        <v>0.8848920863309353</v>
      </c>
      <c r="R42" s="309"/>
      <c r="S42" s="47">
        <v>0.45642361111111113</v>
      </c>
      <c r="T42" s="48">
        <v>0.48055555555555557</v>
      </c>
      <c r="U42" s="117">
        <v>5.2500000000000213</v>
      </c>
      <c r="V42" s="118">
        <v>34.75</v>
      </c>
      <c r="W42" s="119">
        <v>0.48055555555555557</v>
      </c>
      <c r="X42" s="123">
        <v>0.5211689814814815</v>
      </c>
      <c r="Y42" s="106"/>
      <c r="Z42" s="205"/>
      <c r="AA42" s="300"/>
      <c r="AB42" s="301"/>
      <c r="AC42" s="106"/>
      <c r="AD42" s="205"/>
      <c r="AE42" s="300"/>
      <c r="AF42" s="301"/>
      <c r="AG42" s="407"/>
      <c r="AH42" s="408"/>
      <c r="AI42" s="124">
        <f t="shared" si="17"/>
        <v>-230.21582733812943</v>
      </c>
      <c r="AJ42" s="116">
        <f t="shared" si="18"/>
        <v>0.8848920863309353</v>
      </c>
      <c r="AK42" s="380"/>
    </row>
    <row r="43" spans="1:37" ht="15.75" customHeight="1">
      <c r="A43" s="304"/>
      <c r="B43" s="178" t="s">
        <v>191</v>
      </c>
      <c r="C43" s="298" t="s">
        <v>199</v>
      </c>
      <c r="D43" s="299"/>
      <c r="E43" s="107">
        <v>64.97</v>
      </c>
      <c r="F43" s="117">
        <v>1373</v>
      </c>
      <c r="G43" s="109">
        <f t="shared" si="19"/>
        <v>89203.81</v>
      </c>
      <c r="H43" s="13"/>
      <c r="I43" s="126">
        <v>21</v>
      </c>
      <c r="J43" s="111">
        <v>2000</v>
      </c>
      <c r="K43" s="112">
        <f t="shared" si="7"/>
        <v>95.238095238095241</v>
      </c>
      <c r="L43" s="126">
        <v>21</v>
      </c>
      <c r="M43" s="111">
        <f t="shared" si="20"/>
        <v>1770.9781440343952</v>
      </c>
      <c r="N43" s="112">
        <f t="shared" si="11"/>
        <v>84.332292573066439</v>
      </c>
      <c r="O43" s="114">
        <f t="shared" si="12"/>
        <v>0</v>
      </c>
      <c r="P43" s="115">
        <f t="shared" si="13"/>
        <v>-10.905802665028801</v>
      </c>
      <c r="Q43" s="116">
        <f t="shared" si="14"/>
        <v>0.88548907201719762</v>
      </c>
      <c r="R43" s="309"/>
      <c r="S43" s="47">
        <v>0.5211689814814815</v>
      </c>
      <c r="T43" s="48">
        <v>0.55347222222222225</v>
      </c>
      <c r="U43" s="117">
        <v>58.483333333333334</v>
      </c>
      <c r="V43" s="118">
        <v>46.516666666666694</v>
      </c>
      <c r="W43" s="119"/>
      <c r="X43" s="123"/>
      <c r="Y43" s="106"/>
      <c r="Z43" s="205"/>
      <c r="AA43" s="300"/>
      <c r="AB43" s="301"/>
      <c r="AC43" s="106"/>
      <c r="AD43" s="205"/>
      <c r="AE43" s="300"/>
      <c r="AF43" s="301"/>
      <c r="AG43" s="407"/>
      <c r="AH43" s="408"/>
      <c r="AI43" s="124">
        <f t="shared" si="17"/>
        <v>-229.0218559656048</v>
      </c>
      <c r="AJ43" s="116">
        <f t="shared" si="18"/>
        <v>0.88548907201719762</v>
      </c>
      <c r="AK43" s="380"/>
    </row>
    <row r="44" spans="1:37" ht="15.75" customHeight="1">
      <c r="A44" s="304"/>
      <c r="B44" s="178" t="s">
        <v>200</v>
      </c>
      <c r="C44" s="298" t="s">
        <v>201</v>
      </c>
      <c r="D44" s="299"/>
      <c r="E44" s="107">
        <v>57.3</v>
      </c>
      <c r="F44" s="117">
        <v>1906</v>
      </c>
      <c r="G44" s="129">
        <f t="shared" si="19"/>
        <v>109213.79999999999</v>
      </c>
      <c r="H44" s="130"/>
      <c r="I44" s="113">
        <v>21</v>
      </c>
      <c r="J44" s="111">
        <v>2000</v>
      </c>
      <c r="K44" s="112">
        <f t="shared" si="7"/>
        <v>95.238095238095241</v>
      </c>
      <c r="L44" s="113">
        <v>21</v>
      </c>
      <c r="M44" s="111">
        <f t="shared" si="20"/>
        <v>1771.649883810999</v>
      </c>
      <c r="N44" s="112">
        <f t="shared" si="11"/>
        <v>84.364280181476147</v>
      </c>
      <c r="O44" s="114">
        <f t="shared" si="12"/>
        <v>0</v>
      </c>
      <c r="P44" s="115">
        <f t="shared" si="13"/>
        <v>-10.873815056619094</v>
      </c>
      <c r="Q44" s="116">
        <f t="shared" si="14"/>
        <v>0.88582494190549954</v>
      </c>
      <c r="R44" s="309"/>
      <c r="S44" s="47">
        <v>0.5572569444444444</v>
      </c>
      <c r="T44" s="48">
        <v>0.6020833333333333</v>
      </c>
      <c r="U44" s="117">
        <v>5.4499999999998927</v>
      </c>
      <c r="V44" s="118">
        <v>64.550000000000011</v>
      </c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407"/>
      <c r="AH44" s="408"/>
      <c r="AI44" s="124">
        <f t="shared" si="17"/>
        <v>-228.35011618900103</v>
      </c>
      <c r="AJ44" s="116">
        <f t="shared" si="18"/>
        <v>0.88582494190549954</v>
      </c>
      <c r="AK44" s="380"/>
    </row>
    <row r="45" spans="1:37" ht="15.75" customHeight="1">
      <c r="A45" s="304"/>
      <c r="B45" s="178"/>
      <c r="C45" s="298"/>
      <c r="D45" s="299"/>
      <c r="E45" s="107"/>
      <c r="F45" s="117"/>
      <c r="G45" s="129"/>
      <c r="H45" s="68"/>
      <c r="I45" s="126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106"/>
      <c r="Z45" s="205"/>
      <c r="AA45" s="300"/>
      <c r="AB45" s="301"/>
      <c r="AC45" s="106"/>
      <c r="AD45" s="205"/>
      <c r="AE45" s="300"/>
      <c r="AF45" s="301"/>
      <c r="AG45" s="407"/>
      <c r="AH45" s="408"/>
      <c r="AI45" s="124"/>
      <c r="AJ45" s="116"/>
      <c r="AK45" s="380"/>
    </row>
    <row r="46" spans="1:37" ht="15.75" customHeight="1">
      <c r="A46" s="304"/>
      <c r="B46" s="178"/>
      <c r="C46" s="298"/>
      <c r="D46" s="299"/>
      <c r="E46" s="107"/>
      <c r="F46" s="117"/>
      <c r="G46" s="129"/>
      <c r="H46" s="68"/>
      <c r="I46" s="126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106"/>
      <c r="Z46" s="205"/>
      <c r="AA46" s="300"/>
      <c r="AB46" s="301"/>
      <c r="AC46" s="106"/>
      <c r="AD46" s="205"/>
      <c r="AE46" s="300"/>
      <c r="AF46" s="301"/>
      <c r="AG46" s="407"/>
      <c r="AH46" s="408"/>
      <c r="AI46" s="124"/>
      <c r="AJ46" s="116"/>
      <c r="AK46" s="380"/>
    </row>
    <row r="47" spans="1:37" ht="15.75" customHeight="1">
      <c r="A47" s="304"/>
      <c r="B47" s="178"/>
      <c r="C47" s="298"/>
      <c r="D47" s="299"/>
      <c r="E47" s="107"/>
      <c r="F47" s="117"/>
      <c r="G47" s="129"/>
      <c r="H47" s="68"/>
      <c r="I47" s="126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106"/>
      <c r="Z47" s="205"/>
      <c r="AA47" s="300"/>
      <c r="AB47" s="301"/>
      <c r="AC47" s="106"/>
      <c r="AD47" s="205"/>
      <c r="AE47" s="300"/>
      <c r="AF47" s="301"/>
      <c r="AG47" s="407"/>
      <c r="AH47" s="408"/>
      <c r="AI47" s="124"/>
      <c r="AJ47" s="116"/>
      <c r="AK47" s="380"/>
    </row>
    <row r="48" spans="1:37" ht="15.75" customHeight="1">
      <c r="A48" s="304"/>
      <c r="B48" s="178"/>
      <c r="C48" s="298"/>
      <c r="D48" s="299"/>
      <c r="E48" s="107"/>
      <c r="F48" s="117"/>
      <c r="G48" s="129"/>
      <c r="H48" s="68"/>
      <c r="I48" s="126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106"/>
      <c r="Z48" s="205"/>
      <c r="AA48" s="300"/>
      <c r="AB48" s="301"/>
      <c r="AC48" s="106"/>
      <c r="AD48" s="205"/>
      <c r="AE48" s="300"/>
      <c r="AF48" s="301"/>
      <c r="AG48" s="407"/>
      <c r="AH48" s="408"/>
      <c r="AI48" s="124"/>
      <c r="AJ48" s="116"/>
      <c r="AK48" s="380"/>
    </row>
    <row r="49" spans="1:37" ht="15.75" customHeight="1">
      <c r="A49" s="304"/>
      <c r="B49" s="178"/>
      <c r="C49" s="298"/>
      <c r="D49" s="299"/>
      <c r="E49" s="107"/>
      <c r="F49" s="117"/>
      <c r="G49" s="129"/>
      <c r="H49" s="68"/>
      <c r="I49" s="126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106"/>
      <c r="Z49" s="205"/>
      <c r="AA49" s="300"/>
      <c r="AB49" s="301"/>
      <c r="AC49" s="106"/>
      <c r="AD49" s="205"/>
      <c r="AE49" s="300"/>
      <c r="AF49" s="301"/>
      <c r="AG49" s="407"/>
      <c r="AH49" s="408"/>
      <c r="AI49" s="124"/>
      <c r="AJ49" s="116"/>
      <c r="AK49" s="380"/>
    </row>
    <row r="50" spans="1:37" ht="15.75" customHeight="1">
      <c r="A50" s="304"/>
      <c r="B50" s="178"/>
      <c r="C50" s="298"/>
      <c r="D50" s="299"/>
      <c r="E50" s="107"/>
      <c r="F50" s="117"/>
      <c r="G50" s="129"/>
      <c r="H50" s="68"/>
      <c r="I50" s="126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106"/>
      <c r="Z50" s="205"/>
      <c r="AA50" s="300"/>
      <c r="AB50" s="301"/>
      <c r="AC50" s="106"/>
      <c r="AD50" s="205"/>
      <c r="AE50" s="300"/>
      <c r="AF50" s="301"/>
      <c r="AG50" s="407"/>
      <c r="AH50" s="408"/>
      <c r="AI50" s="124"/>
      <c r="AJ50" s="116"/>
      <c r="AK50" s="380"/>
    </row>
    <row r="51" spans="1:37" ht="15.75" customHeight="1">
      <c r="A51" s="304"/>
      <c r="B51" s="178"/>
      <c r="C51" s="298"/>
      <c r="D51" s="299"/>
      <c r="E51" s="107"/>
      <c r="F51" s="117"/>
      <c r="G51" s="129"/>
      <c r="H51" s="68"/>
      <c r="I51" s="126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106"/>
      <c r="Z51" s="205"/>
      <c r="AA51" s="300"/>
      <c r="AB51" s="301"/>
      <c r="AC51" s="106"/>
      <c r="AD51" s="205"/>
      <c r="AE51" s="300"/>
      <c r="AF51" s="301"/>
      <c r="AG51" s="407"/>
      <c r="AH51" s="408"/>
      <c r="AI51" s="124"/>
      <c r="AJ51" s="116"/>
      <c r="AK51" s="380"/>
    </row>
    <row r="52" spans="1:37" ht="15.75" customHeight="1">
      <c r="A52" s="304"/>
      <c r="B52" s="178"/>
      <c r="C52" s="298"/>
      <c r="D52" s="299"/>
      <c r="E52" s="107"/>
      <c r="F52" s="117"/>
      <c r="G52" s="129"/>
      <c r="H52" s="68"/>
      <c r="I52" s="126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210"/>
      <c r="X52" s="211"/>
      <c r="Y52" s="106"/>
      <c r="Z52" s="205"/>
      <c r="AA52" s="300"/>
      <c r="AB52" s="301"/>
      <c r="AC52" s="106"/>
      <c r="AD52" s="205"/>
      <c r="AE52" s="300"/>
      <c r="AF52" s="301"/>
      <c r="AG52" s="407"/>
      <c r="AH52" s="408"/>
      <c r="AI52" s="124"/>
      <c r="AJ52" s="116"/>
      <c r="AK52" s="380"/>
    </row>
    <row r="53" spans="1:37" ht="15.75" customHeight="1">
      <c r="A53" s="304"/>
      <c r="B53" s="178"/>
      <c r="C53" s="298"/>
      <c r="D53" s="299"/>
      <c r="E53" s="107"/>
      <c r="F53" s="117"/>
      <c r="G53" s="129"/>
      <c r="H53" s="68"/>
      <c r="I53" s="126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212"/>
      <c r="X53" s="213"/>
      <c r="Y53" s="106"/>
      <c r="Z53" s="205"/>
      <c r="AA53" s="300"/>
      <c r="AB53" s="301"/>
      <c r="AC53" s="106"/>
      <c r="AD53" s="205"/>
      <c r="AE53" s="300"/>
      <c r="AF53" s="301"/>
      <c r="AG53" s="407"/>
      <c r="AH53" s="408"/>
      <c r="AI53" s="124"/>
      <c r="AJ53" s="116"/>
      <c r="AK53" s="380"/>
    </row>
    <row r="54" spans="1:37" ht="15.75" customHeight="1">
      <c r="A54" s="304"/>
      <c r="B54" s="106"/>
      <c r="C54" s="298"/>
      <c r="D54" s="299"/>
      <c r="E54" s="185"/>
      <c r="F54" s="108"/>
      <c r="G54" s="139"/>
      <c r="H54" s="68"/>
      <c r="I54" s="126"/>
      <c r="J54" s="111"/>
      <c r="K54" s="112"/>
      <c r="L54" s="126"/>
      <c r="M54" s="111"/>
      <c r="N54" s="112"/>
      <c r="O54" s="131"/>
      <c r="P54" s="132"/>
      <c r="Q54" s="133"/>
      <c r="R54" s="309"/>
      <c r="S54" s="47"/>
      <c r="T54" s="48"/>
      <c r="U54" s="140"/>
      <c r="V54" s="118"/>
      <c r="W54" s="212"/>
      <c r="X54" s="213"/>
      <c r="Y54" s="106"/>
      <c r="Z54" s="205"/>
      <c r="AA54" s="300"/>
      <c r="AB54" s="301"/>
      <c r="AC54" s="106"/>
      <c r="AD54" s="205"/>
      <c r="AE54" s="300"/>
      <c r="AF54" s="301"/>
      <c r="AG54" s="407"/>
      <c r="AH54" s="408"/>
      <c r="AI54" s="124"/>
      <c r="AJ54" s="116"/>
      <c r="AK54" s="380"/>
    </row>
    <row r="55" spans="1:37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21">AVERAGE(I39:I54)</f>
        <v>21.166666666666668</v>
      </c>
      <c r="J55" s="148">
        <f t="shared" si="21"/>
        <v>1966.6666666666667</v>
      </c>
      <c r="K55" s="149">
        <f t="shared" ref="K55" si="22">J55/I55</f>
        <v>92.913385826771659</v>
      </c>
      <c r="L55" s="147">
        <f t="shared" ref="L55:M55" si="23">AVERAGE(L39:L54)</f>
        <v>21.166666666666668</v>
      </c>
      <c r="M55" s="148">
        <f t="shared" si="23"/>
        <v>1740.795260530819</v>
      </c>
      <c r="N55" s="149">
        <f t="shared" ref="N55:N61" si="24">M55/L55</f>
        <v>82.242295773109547</v>
      </c>
      <c r="O55" s="150">
        <f t="shared" ref="O55:O61" si="25">L55-I55</f>
        <v>0</v>
      </c>
      <c r="P55" s="151">
        <f t="shared" ref="P55:P61" si="26">N55-K55</f>
        <v>-10.671090053662112</v>
      </c>
      <c r="Q55" s="152">
        <f t="shared" ref="Q55:Q61" si="27">N55/K55</f>
        <v>0.88515013247329766</v>
      </c>
      <c r="R55" s="310"/>
      <c r="S55" s="153">
        <f>S39</f>
        <v>0.25</v>
      </c>
      <c r="T55" s="154">
        <f>INDEX(T39:T54,COUNTA(T39:T54))</f>
        <v>0.6020833333333333</v>
      </c>
      <c r="U55" s="155"/>
      <c r="V55" s="181"/>
      <c r="W55" s="214"/>
      <c r="X55" s="215"/>
      <c r="Y55" s="206">
        <f t="shared" ref="Y55:Z55" si="28">SUM(Y39:Y54)</f>
        <v>0</v>
      </c>
      <c r="Z55" s="207">
        <f t="shared" si="28"/>
        <v>0</v>
      </c>
      <c r="AA55" s="296"/>
      <c r="AB55" s="297"/>
      <c r="AC55" s="206">
        <f t="shared" ref="AC55:AD55" si="29">SUM(AC39:AC54)</f>
        <v>0</v>
      </c>
      <c r="AD55" s="207">
        <f t="shared" si="29"/>
        <v>0</v>
      </c>
      <c r="AE55" s="296"/>
      <c r="AF55" s="297"/>
      <c r="AG55" s="409"/>
      <c r="AH55" s="410"/>
      <c r="AI55" s="183">
        <f t="shared" ref="AI55:AI61" si="30">M55-J55</f>
        <v>-225.87140613584779</v>
      </c>
      <c r="AJ55" s="152">
        <f t="shared" ref="AJ55:AJ61" si="31">M55/J55</f>
        <v>0.88515013247329777</v>
      </c>
      <c r="AK55" s="381"/>
    </row>
    <row r="56" spans="1:37" ht="15.75" customHeight="1">
      <c r="A56" s="316" t="s">
        <v>202</v>
      </c>
      <c r="B56" s="161" t="s">
        <v>191</v>
      </c>
      <c r="C56" s="306" t="s">
        <v>203</v>
      </c>
      <c r="D56" s="307"/>
      <c r="E56" s="162">
        <v>59.34</v>
      </c>
      <c r="F56" s="103">
        <v>1578</v>
      </c>
      <c r="G56" s="163">
        <f t="shared" ref="G56:G61" si="32">E56*F56</f>
        <v>93638.52</v>
      </c>
      <c r="H56" s="164"/>
      <c r="I56" s="165">
        <v>24</v>
      </c>
      <c r="J56" s="166">
        <v>2000</v>
      </c>
      <c r="K56" s="167">
        <f>J56/I56</f>
        <v>83.333333333333329</v>
      </c>
      <c r="L56" s="168">
        <v>24</v>
      </c>
      <c r="M56" s="166">
        <f t="shared" ref="M56:M61" si="33">F56/V56*60</f>
        <v>1770.271112496104</v>
      </c>
      <c r="N56" s="167">
        <f t="shared" si="24"/>
        <v>73.76129635400433</v>
      </c>
      <c r="O56" s="169">
        <f t="shared" si="25"/>
        <v>0</v>
      </c>
      <c r="P56" s="170">
        <f t="shared" si="26"/>
        <v>-9.572036979328999</v>
      </c>
      <c r="Q56" s="171">
        <f t="shared" si="27"/>
        <v>0.88513555624805196</v>
      </c>
      <c r="R56" s="308">
        <f>Q72</f>
        <v>0.88564123677041429</v>
      </c>
      <c r="S56" s="172">
        <v>0.16666666666666666</v>
      </c>
      <c r="T56" s="173">
        <v>0.20380787037037038</v>
      </c>
      <c r="U56" s="174"/>
      <c r="V56" s="175">
        <v>53.483333333333356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411"/>
      <c r="AH56" s="412"/>
      <c r="AI56" s="121">
        <f t="shared" si="30"/>
        <v>-229.72888750389598</v>
      </c>
      <c r="AJ56" s="171">
        <f t="shared" si="31"/>
        <v>0.88513555624805196</v>
      </c>
      <c r="AK56" s="313">
        <f>AJ72</f>
        <v>0.88564123677041429</v>
      </c>
    </row>
    <row r="57" spans="1:37" ht="15.75" customHeight="1">
      <c r="A57" s="317"/>
      <c r="B57" s="178" t="s">
        <v>191</v>
      </c>
      <c r="C57" s="298" t="s">
        <v>204</v>
      </c>
      <c r="D57" s="299"/>
      <c r="E57" s="107">
        <v>58.67</v>
      </c>
      <c r="F57" s="108">
        <v>3026</v>
      </c>
      <c r="G57" s="109">
        <f t="shared" si="32"/>
        <v>177535.42</v>
      </c>
      <c r="H57" s="26"/>
      <c r="I57" s="110">
        <v>23</v>
      </c>
      <c r="J57" s="111">
        <v>2000</v>
      </c>
      <c r="K57" s="112">
        <f t="shared" si="7"/>
        <v>86.956521739130437</v>
      </c>
      <c r="L57" s="113">
        <v>23</v>
      </c>
      <c r="M57" s="111">
        <f t="shared" si="33"/>
        <v>1774.7800586510261</v>
      </c>
      <c r="N57" s="112">
        <f t="shared" si="24"/>
        <v>77.164350376131566</v>
      </c>
      <c r="O57" s="114">
        <f t="shared" si="25"/>
        <v>0</v>
      </c>
      <c r="P57" s="115">
        <f t="shared" si="26"/>
        <v>-9.7921713629988716</v>
      </c>
      <c r="Q57" s="116">
        <f t="shared" si="27"/>
        <v>0.88739002932551303</v>
      </c>
      <c r="R57" s="309"/>
      <c r="S57" s="47">
        <v>0.20694444444444443</v>
      </c>
      <c r="T57" s="48">
        <v>0.2779861111111111</v>
      </c>
      <c r="U57" s="117">
        <v>4.51666666666664</v>
      </c>
      <c r="V57" s="118">
        <v>102.30000000000001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407"/>
      <c r="AH57" s="408"/>
      <c r="AI57" s="124">
        <f t="shared" si="30"/>
        <v>-225.21994134897386</v>
      </c>
      <c r="AJ57" s="116">
        <f t="shared" si="31"/>
        <v>0.88739002932551303</v>
      </c>
      <c r="AK57" s="314"/>
    </row>
    <row r="58" spans="1:37" ht="15.75" customHeight="1">
      <c r="A58" s="317"/>
      <c r="B58" s="178" t="s">
        <v>191</v>
      </c>
      <c r="C58" s="298" t="s">
        <v>274</v>
      </c>
      <c r="D58" s="299"/>
      <c r="E58" s="107">
        <v>59.14</v>
      </c>
      <c r="F58" s="108">
        <v>3102</v>
      </c>
      <c r="G58" s="109">
        <f t="shared" si="32"/>
        <v>183452.28</v>
      </c>
      <c r="H58" s="26"/>
      <c r="I58" s="110">
        <v>23</v>
      </c>
      <c r="J58" s="111">
        <v>2000</v>
      </c>
      <c r="K58" s="112">
        <f t="shared" si="7"/>
        <v>86.956521739130437</v>
      </c>
      <c r="L58" s="113">
        <v>23</v>
      </c>
      <c r="M58" s="111">
        <f t="shared" si="33"/>
        <v>1770.8848715509046</v>
      </c>
      <c r="N58" s="112">
        <f t="shared" si="24"/>
        <v>76.994994415256727</v>
      </c>
      <c r="O58" s="114">
        <f t="shared" si="25"/>
        <v>0</v>
      </c>
      <c r="P58" s="115">
        <f t="shared" si="26"/>
        <v>-9.9615273238737103</v>
      </c>
      <c r="Q58" s="116">
        <f t="shared" si="27"/>
        <v>0.88544243577545234</v>
      </c>
      <c r="R58" s="309"/>
      <c r="S58" s="47">
        <v>0.28125</v>
      </c>
      <c r="T58" s="48">
        <v>0.35423611111111108</v>
      </c>
      <c r="U58" s="117">
        <v>4.7000000000000153</v>
      </c>
      <c r="V58" s="118">
        <v>105.09999999999997</v>
      </c>
      <c r="W58" s="119"/>
      <c r="X58" s="123"/>
      <c r="Y58" s="106"/>
      <c r="Z58" s="205"/>
      <c r="AA58" s="300"/>
      <c r="AB58" s="301"/>
      <c r="AC58" s="106"/>
      <c r="AD58" s="205"/>
      <c r="AE58" s="300"/>
      <c r="AF58" s="301"/>
      <c r="AG58" s="407"/>
      <c r="AH58" s="408"/>
      <c r="AI58" s="124">
        <f t="shared" si="30"/>
        <v>-229.11512844909544</v>
      </c>
      <c r="AJ58" s="116">
        <f t="shared" si="31"/>
        <v>0.88544243577545223</v>
      </c>
      <c r="AK58" s="314"/>
    </row>
    <row r="59" spans="1:37" ht="15.75" customHeight="1">
      <c r="A59" s="317"/>
      <c r="B59" s="178" t="s">
        <v>191</v>
      </c>
      <c r="C59" s="298" t="s">
        <v>206</v>
      </c>
      <c r="D59" s="299"/>
      <c r="E59" s="107">
        <v>71.55</v>
      </c>
      <c r="F59" s="108">
        <v>2251</v>
      </c>
      <c r="G59" s="109">
        <f t="shared" si="32"/>
        <v>161059.04999999999</v>
      </c>
      <c r="H59" s="26"/>
      <c r="I59" s="110">
        <v>23</v>
      </c>
      <c r="J59" s="111">
        <v>2000</v>
      </c>
      <c r="K59" s="112">
        <f t="shared" si="7"/>
        <v>86.956521739130437</v>
      </c>
      <c r="L59" s="113">
        <v>23</v>
      </c>
      <c r="M59" s="111">
        <f t="shared" si="33"/>
        <v>1771.2786885245898</v>
      </c>
      <c r="N59" s="112">
        <f t="shared" si="24"/>
        <v>77.01211689237347</v>
      </c>
      <c r="O59" s="114">
        <f t="shared" si="25"/>
        <v>0</v>
      </c>
      <c r="P59" s="115">
        <f t="shared" si="26"/>
        <v>-9.9444048467569672</v>
      </c>
      <c r="Q59" s="116">
        <f t="shared" si="27"/>
        <v>0.88563934426229485</v>
      </c>
      <c r="R59" s="309"/>
      <c r="S59" s="47">
        <v>0.3576388888888889</v>
      </c>
      <c r="T59" s="48">
        <v>0.41059027777777779</v>
      </c>
      <c r="U59" s="117">
        <v>4.9000000000000465</v>
      </c>
      <c r="V59" s="118">
        <v>76.250000000000014</v>
      </c>
      <c r="W59" s="119"/>
      <c r="X59" s="123"/>
      <c r="Y59" s="106"/>
      <c r="Z59" s="205"/>
      <c r="AA59" s="300"/>
      <c r="AB59" s="301"/>
      <c r="AC59" s="106"/>
      <c r="AD59" s="205"/>
      <c r="AE59" s="300"/>
      <c r="AF59" s="301"/>
      <c r="AG59" s="407"/>
      <c r="AH59" s="408"/>
      <c r="AI59" s="124">
        <f t="shared" si="30"/>
        <v>-228.72131147541018</v>
      </c>
      <c r="AJ59" s="116">
        <f t="shared" si="31"/>
        <v>0.88563934426229496</v>
      </c>
      <c r="AK59" s="314"/>
    </row>
    <row r="60" spans="1:37" ht="15.75" customHeight="1">
      <c r="A60" s="317"/>
      <c r="B60" s="178" t="s">
        <v>191</v>
      </c>
      <c r="C60" s="298" t="s">
        <v>197</v>
      </c>
      <c r="D60" s="299"/>
      <c r="E60" s="107">
        <v>47.37</v>
      </c>
      <c r="F60" s="108">
        <v>1661</v>
      </c>
      <c r="G60" s="109">
        <f t="shared" si="32"/>
        <v>78681.569999999992</v>
      </c>
      <c r="H60" s="13"/>
      <c r="I60" s="110">
        <v>21</v>
      </c>
      <c r="J60" s="111">
        <v>2000</v>
      </c>
      <c r="K60" s="112">
        <f t="shared" si="7"/>
        <v>95.238095238095241</v>
      </c>
      <c r="L60" s="126">
        <v>21</v>
      </c>
      <c r="M60" s="111">
        <f t="shared" si="33"/>
        <v>1771.7333333333333</v>
      </c>
      <c r="N60" s="112">
        <f t="shared" si="24"/>
        <v>84.368253968253967</v>
      </c>
      <c r="O60" s="114">
        <f t="shared" si="25"/>
        <v>0</v>
      </c>
      <c r="P60" s="115">
        <f t="shared" si="26"/>
        <v>-10.869841269841274</v>
      </c>
      <c r="Q60" s="116">
        <f t="shared" si="27"/>
        <v>0.88586666666666658</v>
      </c>
      <c r="R60" s="309"/>
      <c r="S60" s="47">
        <v>0.41388888888888886</v>
      </c>
      <c r="T60" s="48">
        <v>0.45295138888888886</v>
      </c>
      <c r="U60" s="117">
        <v>4.7499999999999432</v>
      </c>
      <c r="V60" s="118">
        <v>56.25</v>
      </c>
      <c r="W60" s="119">
        <v>0.45295138888888886</v>
      </c>
      <c r="X60" s="123">
        <v>0.49239583333333331</v>
      </c>
      <c r="Y60" s="106"/>
      <c r="Z60" s="205"/>
      <c r="AA60" s="300"/>
      <c r="AB60" s="301"/>
      <c r="AC60" s="106"/>
      <c r="AD60" s="205"/>
      <c r="AE60" s="300"/>
      <c r="AF60" s="301"/>
      <c r="AG60" s="407"/>
      <c r="AH60" s="408"/>
      <c r="AI60" s="124">
        <f t="shared" si="30"/>
        <v>-228.26666666666665</v>
      </c>
      <c r="AJ60" s="116">
        <f t="shared" si="31"/>
        <v>0.88586666666666669</v>
      </c>
      <c r="AK60" s="314"/>
    </row>
    <row r="61" spans="1:37" ht="15.75" customHeight="1">
      <c r="A61" s="317"/>
      <c r="B61" s="178" t="s">
        <v>191</v>
      </c>
      <c r="C61" s="298" t="s">
        <v>205</v>
      </c>
      <c r="D61" s="299"/>
      <c r="E61" s="107">
        <v>59.54</v>
      </c>
      <c r="F61" s="108">
        <v>2858</v>
      </c>
      <c r="G61" s="129">
        <f t="shared" si="32"/>
        <v>170165.32</v>
      </c>
      <c r="H61" s="130"/>
      <c r="I61" s="110">
        <v>23</v>
      </c>
      <c r="J61" s="111">
        <v>2000</v>
      </c>
      <c r="K61" s="112">
        <f t="shared" si="7"/>
        <v>86.956521739130437</v>
      </c>
      <c r="L61" s="113">
        <v>23</v>
      </c>
      <c r="M61" s="111">
        <f t="shared" si="33"/>
        <v>1768.746776689014</v>
      </c>
      <c r="N61" s="112">
        <f t="shared" si="24"/>
        <v>76.902033769087566</v>
      </c>
      <c r="O61" s="114">
        <f t="shared" si="25"/>
        <v>0</v>
      </c>
      <c r="P61" s="115">
        <f t="shared" si="26"/>
        <v>-10.054487970042871</v>
      </c>
      <c r="Q61" s="116">
        <f t="shared" si="27"/>
        <v>0.88437338834450696</v>
      </c>
      <c r="R61" s="309"/>
      <c r="S61" s="47">
        <v>0.49239583333333331</v>
      </c>
      <c r="T61" s="48">
        <v>0.55972222222222223</v>
      </c>
      <c r="U61" s="117">
        <v>56.800000000000004</v>
      </c>
      <c r="V61" s="118">
        <v>96.950000000000045</v>
      </c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407"/>
      <c r="AH61" s="408"/>
      <c r="AI61" s="124">
        <f t="shared" si="30"/>
        <v>-231.25322331098596</v>
      </c>
      <c r="AJ61" s="116">
        <f t="shared" si="31"/>
        <v>0.88437338834450707</v>
      </c>
      <c r="AK61" s="314"/>
    </row>
    <row r="62" spans="1:37" ht="15.75" customHeight="1">
      <c r="A62" s="317"/>
      <c r="B62" s="178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127"/>
      <c r="T62" s="128"/>
      <c r="U62" s="117"/>
      <c r="V62" s="118"/>
      <c r="W62" s="128"/>
      <c r="X62" s="216"/>
      <c r="Y62" s="106"/>
      <c r="Z62" s="205"/>
      <c r="AA62" s="300"/>
      <c r="AB62" s="301"/>
      <c r="AC62" s="106"/>
      <c r="AD62" s="205"/>
      <c r="AE62" s="300"/>
      <c r="AF62" s="301"/>
      <c r="AG62" s="407"/>
      <c r="AH62" s="408"/>
      <c r="AI62" s="124"/>
      <c r="AJ62" s="116"/>
      <c r="AK62" s="314"/>
    </row>
    <row r="63" spans="1:37" ht="15.75" customHeight="1">
      <c r="A63" s="317"/>
      <c r="B63" s="178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127"/>
      <c r="T63" s="128"/>
      <c r="U63" s="117"/>
      <c r="V63" s="118"/>
      <c r="W63" s="128"/>
      <c r="X63" s="216"/>
      <c r="Y63" s="106"/>
      <c r="Z63" s="205"/>
      <c r="AA63" s="300"/>
      <c r="AB63" s="301"/>
      <c r="AC63" s="106"/>
      <c r="AD63" s="205"/>
      <c r="AE63" s="300"/>
      <c r="AF63" s="301"/>
      <c r="AG63" s="407"/>
      <c r="AH63" s="408"/>
      <c r="AI63" s="124"/>
      <c r="AJ63" s="116"/>
      <c r="AK63" s="314"/>
    </row>
    <row r="64" spans="1:37" ht="15.75" customHeight="1">
      <c r="A64" s="317"/>
      <c r="B64" s="178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127"/>
      <c r="T64" s="128"/>
      <c r="U64" s="117"/>
      <c r="V64" s="118"/>
      <c r="W64" s="128"/>
      <c r="X64" s="216"/>
      <c r="Y64" s="106"/>
      <c r="Z64" s="205"/>
      <c r="AA64" s="300"/>
      <c r="AB64" s="301"/>
      <c r="AC64" s="106"/>
      <c r="AD64" s="205"/>
      <c r="AE64" s="300"/>
      <c r="AF64" s="301"/>
      <c r="AG64" s="407"/>
      <c r="AH64" s="408"/>
      <c r="AI64" s="124"/>
      <c r="AJ64" s="116"/>
      <c r="AK64" s="314"/>
    </row>
    <row r="65" spans="1:37" ht="15.75" customHeight="1">
      <c r="A65" s="317"/>
      <c r="B65" s="178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127"/>
      <c r="T65" s="128"/>
      <c r="U65" s="117"/>
      <c r="V65" s="118"/>
      <c r="W65" s="128"/>
      <c r="X65" s="216"/>
      <c r="Y65" s="106"/>
      <c r="Z65" s="205"/>
      <c r="AA65" s="300"/>
      <c r="AB65" s="301"/>
      <c r="AC65" s="106"/>
      <c r="AD65" s="205"/>
      <c r="AE65" s="300"/>
      <c r="AF65" s="301"/>
      <c r="AG65" s="407"/>
      <c r="AH65" s="408"/>
      <c r="AI65" s="124"/>
      <c r="AJ65" s="116"/>
      <c r="AK65" s="314"/>
    </row>
    <row r="66" spans="1:37" ht="15.75" customHeight="1">
      <c r="A66" s="317"/>
      <c r="B66" s="178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127"/>
      <c r="T66" s="128"/>
      <c r="U66" s="117"/>
      <c r="V66" s="118"/>
      <c r="W66" s="128"/>
      <c r="X66" s="216"/>
      <c r="Y66" s="106"/>
      <c r="Z66" s="205"/>
      <c r="AA66" s="300"/>
      <c r="AB66" s="301"/>
      <c r="AC66" s="106"/>
      <c r="AD66" s="205"/>
      <c r="AE66" s="300"/>
      <c r="AF66" s="301"/>
      <c r="AG66" s="407"/>
      <c r="AH66" s="408"/>
      <c r="AI66" s="124"/>
      <c r="AJ66" s="116"/>
      <c r="AK66" s="314"/>
    </row>
    <row r="67" spans="1:37" ht="15.75" customHeight="1">
      <c r="A67" s="317"/>
      <c r="B67" s="178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127"/>
      <c r="T67" s="128"/>
      <c r="U67" s="117"/>
      <c r="V67" s="118"/>
      <c r="W67" s="128"/>
      <c r="X67" s="216"/>
      <c r="Y67" s="106"/>
      <c r="Z67" s="205"/>
      <c r="AA67" s="300"/>
      <c r="AB67" s="301"/>
      <c r="AC67" s="106"/>
      <c r="AD67" s="205"/>
      <c r="AE67" s="300"/>
      <c r="AF67" s="301"/>
      <c r="AG67" s="407"/>
      <c r="AH67" s="408"/>
      <c r="AI67" s="124"/>
      <c r="AJ67" s="116"/>
      <c r="AK67" s="314"/>
    </row>
    <row r="68" spans="1:37" ht="15.75" customHeight="1">
      <c r="A68" s="317"/>
      <c r="B68" s="178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127"/>
      <c r="T68" s="128"/>
      <c r="U68" s="117"/>
      <c r="V68" s="118"/>
      <c r="W68" s="128"/>
      <c r="X68" s="216"/>
      <c r="Y68" s="106"/>
      <c r="Z68" s="205"/>
      <c r="AA68" s="300"/>
      <c r="AB68" s="301"/>
      <c r="AC68" s="106"/>
      <c r="AD68" s="205"/>
      <c r="AE68" s="300"/>
      <c r="AF68" s="301"/>
      <c r="AG68" s="407"/>
      <c r="AH68" s="408"/>
      <c r="AI68" s="124"/>
      <c r="AJ68" s="116"/>
      <c r="AK68" s="314"/>
    </row>
    <row r="69" spans="1:37" ht="15.75" customHeight="1">
      <c r="A69" s="317"/>
      <c r="B69" s="178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127"/>
      <c r="T69" s="128"/>
      <c r="U69" s="117"/>
      <c r="V69" s="118"/>
      <c r="W69" s="128"/>
      <c r="X69" s="216"/>
      <c r="Y69" s="106"/>
      <c r="Z69" s="205"/>
      <c r="AA69" s="300"/>
      <c r="AB69" s="301"/>
      <c r="AC69" s="106"/>
      <c r="AD69" s="205"/>
      <c r="AE69" s="300"/>
      <c r="AF69" s="301"/>
      <c r="AG69" s="407"/>
      <c r="AH69" s="408"/>
      <c r="AI69" s="124"/>
      <c r="AJ69" s="116"/>
      <c r="AK69" s="314"/>
    </row>
    <row r="70" spans="1:37" ht="15.75" customHeight="1">
      <c r="A70" s="317"/>
      <c r="B70" s="178"/>
      <c r="C70" s="298"/>
      <c r="D70" s="299"/>
      <c r="E70" s="107"/>
      <c r="F70" s="13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127"/>
      <c r="T70" s="128"/>
      <c r="U70" s="117"/>
      <c r="V70" s="118"/>
      <c r="W70" s="128"/>
      <c r="X70" s="216"/>
      <c r="Y70" s="106"/>
      <c r="Z70" s="205"/>
      <c r="AA70" s="300"/>
      <c r="AB70" s="301"/>
      <c r="AC70" s="106"/>
      <c r="AD70" s="205"/>
      <c r="AE70" s="300"/>
      <c r="AF70" s="301"/>
      <c r="AG70" s="407"/>
      <c r="AH70" s="408"/>
      <c r="AI70" s="124"/>
      <c r="AJ70" s="116"/>
      <c r="AK70" s="314"/>
    </row>
    <row r="71" spans="1:37" ht="15.75" customHeight="1">
      <c r="A71" s="317"/>
      <c r="B71" s="178"/>
      <c r="C71" s="298"/>
      <c r="D71" s="299"/>
      <c r="E71" s="179"/>
      <c r="F71" s="13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407"/>
      <c r="AH71" s="408"/>
      <c r="AI71" s="180"/>
      <c r="AJ71" s="133"/>
      <c r="AK71" s="314"/>
    </row>
    <row r="72" spans="1:37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34">AVERAGE(I56:I71)</f>
        <v>22.833333333333332</v>
      </c>
      <c r="J72" s="148">
        <f t="shared" si="34"/>
        <v>2000</v>
      </c>
      <c r="K72" s="149">
        <f t="shared" ref="K72" si="35">J72/I72</f>
        <v>87.591240875912419</v>
      </c>
      <c r="L72" s="147">
        <f t="shared" ref="L72:M72" si="36">AVERAGE(L56:L71)</f>
        <v>22.833333333333332</v>
      </c>
      <c r="M72" s="148">
        <f t="shared" si="36"/>
        <v>1771.2824735408285</v>
      </c>
      <c r="N72" s="149">
        <f t="shared" ref="N72:N81" si="37">M72/L72</f>
        <v>77.574414899598338</v>
      </c>
      <c r="O72" s="150">
        <f t="shared" ref="O72:O81" si="38">L72-I72</f>
        <v>0</v>
      </c>
      <c r="P72" s="151">
        <f t="shared" ref="P72:P81" si="39">N72-K72</f>
        <v>-10.016825976314081</v>
      </c>
      <c r="Q72" s="152">
        <f t="shared" ref="Q72:Q81" si="40">N72/K72</f>
        <v>0.88564123677041429</v>
      </c>
      <c r="R72" s="310"/>
      <c r="S72" s="153">
        <f>S56</f>
        <v>0.16666666666666666</v>
      </c>
      <c r="T72" s="154">
        <f>INDEX(T56:T71,COUNTA(T56:T71))</f>
        <v>0.55972222222222223</v>
      </c>
      <c r="U72" s="155"/>
      <c r="V72" s="181"/>
      <c r="W72" s="182"/>
      <c r="X72" s="149"/>
      <c r="Y72" s="206">
        <f t="shared" ref="Y72:Z72" si="41">SUM(Y56:Y71)</f>
        <v>0</v>
      </c>
      <c r="Z72" s="207">
        <f t="shared" si="41"/>
        <v>0</v>
      </c>
      <c r="AA72" s="296"/>
      <c r="AB72" s="297"/>
      <c r="AC72" s="206">
        <f t="shared" ref="AC72:AD72" si="42">SUM(AC56:AC71)</f>
        <v>0</v>
      </c>
      <c r="AD72" s="207">
        <f t="shared" si="42"/>
        <v>0</v>
      </c>
      <c r="AE72" s="296"/>
      <c r="AF72" s="297"/>
      <c r="AG72" s="409"/>
      <c r="AH72" s="410"/>
      <c r="AI72" s="183">
        <f t="shared" ref="AI72:AI81" si="43">M72-J72</f>
        <v>-228.71752645917149</v>
      </c>
      <c r="AJ72" s="152">
        <f t="shared" ref="AJ72:AJ81" si="44">M72/J72</f>
        <v>0.88564123677041429</v>
      </c>
      <c r="AK72" s="315"/>
    </row>
    <row r="73" spans="1:37" ht="15.75" customHeight="1">
      <c r="A73" s="302" t="s">
        <v>207</v>
      </c>
      <c r="B73" s="120" t="s">
        <v>209</v>
      </c>
      <c r="C73" s="383" t="s">
        <v>275</v>
      </c>
      <c r="D73" s="383"/>
      <c r="E73" s="162">
        <v>38.630000000000003</v>
      </c>
      <c r="F73" s="103">
        <v>1721</v>
      </c>
      <c r="G73" s="163">
        <f t="shared" ref="G73:G81" si="45">E73*F73</f>
        <v>66482.23000000001</v>
      </c>
      <c r="H73" s="164"/>
      <c r="I73" s="165">
        <v>20</v>
      </c>
      <c r="J73" s="166">
        <v>3600</v>
      </c>
      <c r="K73" s="167">
        <f>J73/I73</f>
        <v>180</v>
      </c>
      <c r="L73" s="168">
        <v>20</v>
      </c>
      <c r="M73" s="166">
        <f t="shared" ref="M73:M81" si="46">F73/V73*60</f>
        <v>3255.7015239096218</v>
      </c>
      <c r="N73" s="167">
        <f t="shared" si="37"/>
        <v>162.78507619548108</v>
      </c>
      <c r="O73" s="169">
        <f t="shared" si="38"/>
        <v>0</v>
      </c>
      <c r="P73" s="170">
        <f t="shared" si="39"/>
        <v>-17.214923804518918</v>
      </c>
      <c r="Q73" s="171">
        <f t="shared" si="40"/>
        <v>0.90436153441933931</v>
      </c>
      <c r="R73" s="308">
        <f>Q89</f>
        <v>0.88997764614704877</v>
      </c>
      <c r="S73" s="172">
        <v>0.25019675925925927</v>
      </c>
      <c r="T73" s="173">
        <v>0.2722222222222222</v>
      </c>
      <c r="U73" s="174"/>
      <c r="V73" s="175">
        <v>31.716666666666615</v>
      </c>
      <c r="W73" s="173"/>
      <c r="X73" s="184"/>
      <c r="Y73" s="202"/>
      <c r="Z73" s="203"/>
      <c r="AA73" s="311"/>
      <c r="AB73" s="312"/>
      <c r="AC73" s="202"/>
      <c r="AD73" s="203"/>
      <c r="AE73" s="311"/>
      <c r="AF73" s="312"/>
      <c r="AG73" s="411"/>
      <c r="AH73" s="412"/>
      <c r="AI73" s="121">
        <f t="shared" si="43"/>
        <v>-344.29847609037824</v>
      </c>
      <c r="AJ73" s="171">
        <f t="shared" si="44"/>
        <v>0.90436153441933942</v>
      </c>
      <c r="AK73" s="313">
        <f>AJ89</f>
        <v>0.88997764614704888</v>
      </c>
    </row>
    <row r="74" spans="1:37" ht="15.75" customHeight="1">
      <c r="A74" s="303"/>
      <c r="B74" s="106" t="s">
        <v>209</v>
      </c>
      <c r="C74" s="382" t="s">
        <v>276</v>
      </c>
      <c r="D74" s="382"/>
      <c r="E74" s="107">
        <v>38</v>
      </c>
      <c r="F74" s="108">
        <v>2652</v>
      </c>
      <c r="G74" s="109">
        <f t="shared" si="45"/>
        <v>100776</v>
      </c>
      <c r="H74" s="26"/>
      <c r="I74" s="110">
        <v>21</v>
      </c>
      <c r="J74" s="111">
        <v>3600</v>
      </c>
      <c r="K74" s="112">
        <f t="shared" ref="K74:K111" si="47">J74/I74</f>
        <v>171.42857142857142</v>
      </c>
      <c r="L74" s="113">
        <v>21</v>
      </c>
      <c r="M74" s="111">
        <f t="shared" si="46"/>
        <v>3253.9877300613466</v>
      </c>
      <c r="N74" s="112">
        <f t="shared" si="37"/>
        <v>154.95179666958794</v>
      </c>
      <c r="O74" s="114">
        <f t="shared" si="38"/>
        <v>0</v>
      </c>
      <c r="P74" s="115">
        <f t="shared" si="39"/>
        <v>-16.476774758983481</v>
      </c>
      <c r="Q74" s="116">
        <f t="shared" si="40"/>
        <v>0.90388548057259632</v>
      </c>
      <c r="R74" s="309"/>
      <c r="S74" s="47">
        <v>0.27576388888888886</v>
      </c>
      <c r="T74" s="48">
        <v>0.30972222222222223</v>
      </c>
      <c r="U74" s="117">
        <v>5.0999999999999979</v>
      </c>
      <c r="V74" s="118">
        <v>48.900000000000048</v>
      </c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407"/>
      <c r="AH74" s="408"/>
      <c r="AI74" s="124">
        <f t="shared" si="43"/>
        <v>-346.01226993865339</v>
      </c>
      <c r="AJ74" s="116">
        <f t="shared" si="44"/>
        <v>0.90388548057259632</v>
      </c>
      <c r="AK74" s="314"/>
    </row>
    <row r="75" spans="1:37" ht="15.75" customHeight="1">
      <c r="A75" s="303"/>
      <c r="B75" s="106" t="s">
        <v>209</v>
      </c>
      <c r="C75" s="382" t="s">
        <v>277</v>
      </c>
      <c r="D75" s="382"/>
      <c r="E75" s="107">
        <v>37.94</v>
      </c>
      <c r="F75" s="108">
        <v>2431</v>
      </c>
      <c r="G75" s="109">
        <f t="shared" si="45"/>
        <v>92232.14</v>
      </c>
      <c r="H75" s="26"/>
      <c r="I75" s="110">
        <v>21</v>
      </c>
      <c r="J75" s="111">
        <v>3600</v>
      </c>
      <c r="K75" s="112">
        <f t="shared" si="47"/>
        <v>171.42857142857142</v>
      </c>
      <c r="L75" s="113">
        <v>21</v>
      </c>
      <c r="M75" s="111">
        <f t="shared" si="46"/>
        <v>3169.7211155378468</v>
      </c>
      <c r="N75" s="112">
        <f t="shared" si="37"/>
        <v>150.93910073989747</v>
      </c>
      <c r="O75" s="114">
        <f t="shared" si="38"/>
        <v>0</v>
      </c>
      <c r="P75" s="115">
        <f t="shared" si="39"/>
        <v>-20.489470688673947</v>
      </c>
      <c r="Q75" s="116">
        <f t="shared" si="40"/>
        <v>0.88047808764940194</v>
      </c>
      <c r="R75" s="309"/>
      <c r="S75" s="47">
        <v>0.31319444444444444</v>
      </c>
      <c r="T75" s="48">
        <v>0.34515046296296298</v>
      </c>
      <c r="U75" s="117">
        <v>4.9999999999999822</v>
      </c>
      <c r="V75" s="118">
        <v>46.016666666666694</v>
      </c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407"/>
      <c r="AH75" s="408"/>
      <c r="AI75" s="124">
        <f t="shared" si="43"/>
        <v>-430.2788844621532</v>
      </c>
      <c r="AJ75" s="116">
        <f t="shared" si="44"/>
        <v>0.88047808764940194</v>
      </c>
      <c r="AK75" s="314"/>
    </row>
    <row r="76" spans="1:37" ht="15.75" customHeight="1">
      <c r="A76" s="303"/>
      <c r="B76" s="106" t="s">
        <v>209</v>
      </c>
      <c r="C76" s="382" t="s">
        <v>212</v>
      </c>
      <c r="D76" s="382"/>
      <c r="E76" s="107">
        <v>32.06</v>
      </c>
      <c r="F76" s="108">
        <v>834</v>
      </c>
      <c r="G76" s="109">
        <f t="shared" si="45"/>
        <v>26738.04</v>
      </c>
      <c r="H76" s="26"/>
      <c r="I76" s="110">
        <v>19</v>
      </c>
      <c r="J76" s="111">
        <v>3600</v>
      </c>
      <c r="K76" s="112">
        <f t="shared" si="47"/>
        <v>189.47368421052633</v>
      </c>
      <c r="L76" s="113">
        <v>19</v>
      </c>
      <c r="M76" s="111">
        <f t="shared" si="46"/>
        <v>3167.0886075949384</v>
      </c>
      <c r="N76" s="112">
        <f t="shared" si="37"/>
        <v>166.68887408394411</v>
      </c>
      <c r="O76" s="114">
        <f t="shared" si="38"/>
        <v>0</v>
      </c>
      <c r="P76" s="115">
        <f t="shared" si="39"/>
        <v>-22.784810126582215</v>
      </c>
      <c r="Q76" s="116">
        <f t="shared" si="40"/>
        <v>0.87974683544303833</v>
      </c>
      <c r="R76" s="309"/>
      <c r="S76" s="47">
        <v>0.34875</v>
      </c>
      <c r="T76" s="48">
        <v>0.35972222222222222</v>
      </c>
      <c r="U76" s="117">
        <v>5.1833333333333176</v>
      </c>
      <c r="V76" s="118">
        <v>15.799999999999992</v>
      </c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407"/>
      <c r="AH76" s="408"/>
      <c r="AI76" s="217">
        <f t="shared" si="43"/>
        <v>-432.91139240506163</v>
      </c>
      <c r="AJ76" s="218">
        <f t="shared" si="44"/>
        <v>0.87974683544303844</v>
      </c>
      <c r="AK76" s="314"/>
    </row>
    <row r="77" spans="1:37" ht="15.75" customHeight="1">
      <c r="A77" s="304"/>
      <c r="B77" s="106" t="s">
        <v>195</v>
      </c>
      <c r="C77" s="382" t="s">
        <v>214</v>
      </c>
      <c r="D77" s="382"/>
      <c r="E77" s="107">
        <v>57.73</v>
      </c>
      <c r="F77" s="111">
        <v>1240</v>
      </c>
      <c r="G77" s="109">
        <f t="shared" si="45"/>
        <v>71585.2</v>
      </c>
      <c r="H77" s="13"/>
      <c r="I77" s="110">
        <v>22</v>
      </c>
      <c r="J77" s="111">
        <v>1800</v>
      </c>
      <c r="K77" s="112">
        <f t="shared" si="47"/>
        <v>81.818181818181813</v>
      </c>
      <c r="L77" s="126">
        <v>22</v>
      </c>
      <c r="M77" s="111">
        <f t="shared" si="46"/>
        <v>1595.4253037884205</v>
      </c>
      <c r="N77" s="112">
        <f t="shared" si="37"/>
        <v>72.519331990382753</v>
      </c>
      <c r="O77" s="114">
        <f t="shared" si="38"/>
        <v>0</v>
      </c>
      <c r="P77" s="115">
        <f t="shared" si="39"/>
        <v>-9.2988498277990601</v>
      </c>
      <c r="Q77" s="116">
        <f t="shared" si="40"/>
        <v>0.88634739099356707</v>
      </c>
      <c r="R77" s="309"/>
      <c r="S77" s="47">
        <v>0.36414351851851851</v>
      </c>
      <c r="T77" s="48">
        <v>0.39652777777777776</v>
      </c>
      <c r="U77" s="117">
        <v>6.3666666666666494</v>
      </c>
      <c r="V77" s="118">
        <v>46.633333333333326</v>
      </c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407"/>
      <c r="AH77" s="408"/>
      <c r="AI77" s="217">
        <f t="shared" si="43"/>
        <v>-204.57469621157952</v>
      </c>
      <c r="AJ77" s="218">
        <f t="shared" si="44"/>
        <v>0.88634739099356696</v>
      </c>
      <c r="AK77" s="314"/>
    </row>
    <row r="78" spans="1:37" ht="15.75" customHeight="1">
      <c r="A78" s="304"/>
      <c r="B78" s="106" t="s">
        <v>195</v>
      </c>
      <c r="C78" s="382" t="s">
        <v>213</v>
      </c>
      <c r="D78" s="382"/>
      <c r="E78" s="107">
        <v>57.73</v>
      </c>
      <c r="F78" s="111">
        <v>1229</v>
      </c>
      <c r="G78" s="129">
        <f t="shared" si="45"/>
        <v>70950.17</v>
      </c>
      <c r="H78" s="130"/>
      <c r="I78" s="110">
        <v>22</v>
      </c>
      <c r="J78" s="111">
        <v>1800</v>
      </c>
      <c r="K78" s="112">
        <f t="shared" si="47"/>
        <v>81.818181818181813</v>
      </c>
      <c r="L78" s="113">
        <v>22</v>
      </c>
      <c r="M78" s="111">
        <f t="shared" si="46"/>
        <v>1594.9531362653206</v>
      </c>
      <c r="N78" s="112">
        <f t="shared" si="37"/>
        <v>72.497869830241839</v>
      </c>
      <c r="O78" s="114">
        <f t="shared" si="38"/>
        <v>0</v>
      </c>
      <c r="P78" s="115">
        <f t="shared" si="39"/>
        <v>-9.3203119879399736</v>
      </c>
      <c r="Q78" s="116">
        <f t="shared" si="40"/>
        <v>0.88608507570295592</v>
      </c>
      <c r="R78" s="309"/>
      <c r="S78" s="47">
        <v>0.4</v>
      </c>
      <c r="T78" s="48">
        <v>0.43210648148148151</v>
      </c>
      <c r="U78" s="117">
        <v>5.0000000000000622</v>
      </c>
      <c r="V78" s="118">
        <v>46.233333333333341</v>
      </c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407"/>
      <c r="AH78" s="408"/>
      <c r="AI78" s="217">
        <f t="shared" si="43"/>
        <v>-205.04686373467939</v>
      </c>
      <c r="AJ78" s="218">
        <f t="shared" si="44"/>
        <v>0.88608507570295592</v>
      </c>
      <c r="AK78" s="314"/>
    </row>
    <row r="79" spans="1:37" ht="15.75" customHeight="1">
      <c r="A79" s="304"/>
      <c r="B79" s="106" t="s">
        <v>209</v>
      </c>
      <c r="C79" s="382" t="s">
        <v>210</v>
      </c>
      <c r="D79" s="382"/>
      <c r="E79" s="107">
        <v>71.84</v>
      </c>
      <c r="F79" s="111">
        <v>1254</v>
      </c>
      <c r="G79" s="129">
        <f t="shared" si="45"/>
        <v>90087.360000000001</v>
      </c>
      <c r="H79" s="68"/>
      <c r="I79" s="110">
        <v>19</v>
      </c>
      <c r="J79" s="111">
        <v>1800</v>
      </c>
      <c r="K79" s="112">
        <f t="shared" si="47"/>
        <v>94.736842105263165</v>
      </c>
      <c r="L79" s="126">
        <v>19</v>
      </c>
      <c r="M79" s="111">
        <f t="shared" si="46"/>
        <v>1596.3224893917968</v>
      </c>
      <c r="N79" s="112">
        <f t="shared" si="37"/>
        <v>84.016973125884036</v>
      </c>
      <c r="O79" s="131">
        <f t="shared" si="38"/>
        <v>0</v>
      </c>
      <c r="P79" s="132">
        <f t="shared" si="39"/>
        <v>-10.719868979379129</v>
      </c>
      <c r="Q79" s="133">
        <f t="shared" si="40"/>
        <v>0.88684582743988694</v>
      </c>
      <c r="R79" s="309"/>
      <c r="S79" s="47">
        <v>0.43541666666666667</v>
      </c>
      <c r="T79" s="48">
        <v>0.46814814814814815</v>
      </c>
      <c r="U79" s="117">
        <v>4.7666666666666391</v>
      </c>
      <c r="V79" s="118">
        <v>47.133333333333319</v>
      </c>
      <c r="W79" s="119">
        <v>0.46814814814814815</v>
      </c>
      <c r="X79" s="123">
        <v>0.50866898148148143</v>
      </c>
      <c r="Y79" s="106"/>
      <c r="Z79" s="205"/>
      <c r="AA79" s="300"/>
      <c r="AB79" s="301"/>
      <c r="AC79" s="106"/>
      <c r="AD79" s="205"/>
      <c r="AE79" s="300"/>
      <c r="AF79" s="301"/>
      <c r="AG79" s="407"/>
      <c r="AH79" s="408"/>
      <c r="AI79" s="217">
        <f t="shared" si="43"/>
        <v>-203.67751060820319</v>
      </c>
      <c r="AJ79" s="218">
        <f t="shared" si="44"/>
        <v>0.88684582743988716</v>
      </c>
      <c r="AK79" s="314"/>
    </row>
    <row r="80" spans="1:37" ht="15.75" customHeight="1">
      <c r="A80" s="304"/>
      <c r="B80" s="106" t="s">
        <v>209</v>
      </c>
      <c r="C80" s="382" t="s">
        <v>272</v>
      </c>
      <c r="D80" s="382"/>
      <c r="E80" s="107">
        <v>79.19</v>
      </c>
      <c r="F80" s="111">
        <v>2115</v>
      </c>
      <c r="G80" s="129">
        <f t="shared" si="45"/>
        <v>167486.85</v>
      </c>
      <c r="H80" s="68"/>
      <c r="I80" s="110">
        <v>17</v>
      </c>
      <c r="J80" s="111">
        <v>1800</v>
      </c>
      <c r="K80" s="112">
        <f t="shared" si="47"/>
        <v>105.88235294117646</v>
      </c>
      <c r="L80" s="126">
        <v>17</v>
      </c>
      <c r="M80" s="111">
        <f t="shared" si="46"/>
        <v>1595.8918465730442</v>
      </c>
      <c r="N80" s="112">
        <f t="shared" si="37"/>
        <v>93.875990974884957</v>
      </c>
      <c r="O80" s="131">
        <f t="shared" si="38"/>
        <v>0</v>
      </c>
      <c r="P80" s="132">
        <f t="shared" si="39"/>
        <v>-12.006361966291507</v>
      </c>
      <c r="Q80" s="133">
        <f t="shared" si="40"/>
        <v>0.88660658142946913</v>
      </c>
      <c r="R80" s="309"/>
      <c r="S80" s="47">
        <v>0.50866898148148143</v>
      </c>
      <c r="T80" s="48">
        <v>0.56388888888888888</v>
      </c>
      <c r="U80" s="117">
        <v>58.34999999999993</v>
      </c>
      <c r="V80" s="118">
        <v>79.516666666666737</v>
      </c>
      <c r="W80" s="119"/>
      <c r="X80" s="123"/>
      <c r="Y80" s="106"/>
      <c r="Z80" s="205"/>
      <c r="AA80" s="300"/>
      <c r="AB80" s="301"/>
      <c r="AC80" s="106"/>
      <c r="AD80" s="205"/>
      <c r="AE80" s="300"/>
      <c r="AF80" s="301"/>
      <c r="AG80" s="407"/>
      <c r="AH80" s="408"/>
      <c r="AI80" s="217">
        <f t="shared" si="43"/>
        <v>-204.10815342695582</v>
      </c>
      <c r="AJ80" s="218">
        <f t="shared" si="44"/>
        <v>0.88660658142946902</v>
      </c>
      <c r="AK80" s="314"/>
    </row>
    <row r="81" spans="1:37" ht="15.75" customHeight="1">
      <c r="A81" s="304"/>
      <c r="B81" s="106" t="s">
        <v>209</v>
      </c>
      <c r="C81" s="382" t="s">
        <v>211</v>
      </c>
      <c r="D81" s="382"/>
      <c r="E81" s="107">
        <v>72.400000000000006</v>
      </c>
      <c r="F81" s="111">
        <v>1423</v>
      </c>
      <c r="G81" s="129">
        <f t="shared" si="45"/>
        <v>103025.20000000001</v>
      </c>
      <c r="H81" s="68"/>
      <c r="I81" s="110">
        <v>18</v>
      </c>
      <c r="J81" s="111">
        <v>1800</v>
      </c>
      <c r="K81" s="112">
        <f t="shared" si="47"/>
        <v>100</v>
      </c>
      <c r="L81" s="126">
        <v>18</v>
      </c>
      <c r="M81" s="111">
        <f t="shared" si="46"/>
        <v>1596.3851667186011</v>
      </c>
      <c r="N81" s="112">
        <f t="shared" si="37"/>
        <v>88.688064817700067</v>
      </c>
      <c r="O81" s="131">
        <f t="shared" si="38"/>
        <v>0</v>
      </c>
      <c r="P81" s="132">
        <f t="shared" si="39"/>
        <v>-11.311935182299933</v>
      </c>
      <c r="Q81" s="133">
        <f t="shared" si="40"/>
        <v>0.88688064817700063</v>
      </c>
      <c r="R81" s="309"/>
      <c r="S81" s="47">
        <v>0.56736111111111109</v>
      </c>
      <c r="T81" s="48">
        <v>0.60450231481481487</v>
      </c>
      <c r="U81" s="117">
        <v>4.9999999999999822</v>
      </c>
      <c r="V81" s="118">
        <v>53.483333333333434</v>
      </c>
      <c r="W81" s="119"/>
      <c r="X81" s="123"/>
      <c r="Y81" s="106"/>
      <c r="Z81" s="205"/>
      <c r="AA81" s="300"/>
      <c r="AB81" s="301"/>
      <c r="AC81" s="106"/>
      <c r="AD81" s="205"/>
      <c r="AE81" s="300"/>
      <c r="AF81" s="301"/>
      <c r="AG81" s="407"/>
      <c r="AH81" s="408"/>
      <c r="AI81" s="217">
        <f t="shared" si="43"/>
        <v>-203.61483328139889</v>
      </c>
      <c r="AJ81" s="218">
        <f t="shared" si="44"/>
        <v>0.88688064817700063</v>
      </c>
      <c r="AK81" s="314"/>
    </row>
    <row r="82" spans="1:37" ht="15.75" customHeight="1">
      <c r="A82" s="304"/>
      <c r="B82" s="106"/>
      <c r="C82" s="382"/>
      <c r="D82" s="382"/>
      <c r="E82" s="107"/>
      <c r="F82" s="111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106"/>
      <c r="Z82" s="205"/>
      <c r="AA82" s="300"/>
      <c r="AB82" s="301"/>
      <c r="AC82" s="106"/>
      <c r="AD82" s="205"/>
      <c r="AE82" s="300"/>
      <c r="AF82" s="301"/>
      <c r="AG82" s="407"/>
      <c r="AH82" s="408"/>
      <c r="AI82" s="217"/>
      <c r="AJ82" s="218"/>
      <c r="AK82" s="314"/>
    </row>
    <row r="83" spans="1:37" ht="15.75" customHeight="1">
      <c r="A83" s="304"/>
      <c r="B83" s="106"/>
      <c r="C83" s="382"/>
      <c r="D83" s="382"/>
      <c r="E83" s="107"/>
      <c r="F83" s="111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106"/>
      <c r="Z83" s="205"/>
      <c r="AA83" s="300"/>
      <c r="AB83" s="301"/>
      <c r="AC83" s="106"/>
      <c r="AD83" s="205"/>
      <c r="AE83" s="300"/>
      <c r="AF83" s="301"/>
      <c r="AG83" s="407"/>
      <c r="AH83" s="408"/>
      <c r="AI83" s="217"/>
      <c r="AJ83" s="218"/>
      <c r="AK83" s="314"/>
    </row>
    <row r="84" spans="1:37" ht="15.75" customHeight="1">
      <c r="A84" s="304"/>
      <c r="B84" s="106"/>
      <c r="C84" s="382"/>
      <c r="D84" s="382"/>
      <c r="E84" s="107"/>
      <c r="F84" s="111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106"/>
      <c r="Z84" s="205"/>
      <c r="AA84" s="300"/>
      <c r="AB84" s="301"/>
      <c r="AC84" s="106"/>
      <c r="AD84" s="205"/>
      <c r="AE84" s="300"/>
      <c r="AF84" s="301"/>
      <c r="AG84" s="407"/>
      <c r="AH84" s="408"/>
      <c r="AI84" s="217"/>
      <c r="AJ84" s="218"/>
      <c r="AK84" s="314"/>
    </row>
    <row r="85" spans="1:37" ht="15.75" customHeight="1">
      <c r="A85" s="304"/>
      <c r="B85" s="106"/>
      <c r="C85" s="382"/>
      <c r="D85" s="382"/>
      <c r="E85" s="107"/>
      <c r="F85" s="111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106"/>
      <c r="Z85" s="205"/>
      <c r="AA85" s="300"/>
      <c r="AB85" s="301"/>
      <c r="AC85" s="106"/>
      <c r="AD85" s="205"/>
      <c r="AE85" s="300"/>
      <c r="AF85" s="301"/>
      <c r="AG85" s="407"/>
      <c r="AH85" s="408"/>
      <c r="AI85" s="217"/>
      <c r="AJ85" s="218"/>
      <c r="AK85" s="314"/>
    </row>
    <row r="86" spans="1:37" ht="15.75" customHeight="1">
      <c r="A86" s="304"/>
      <c r="B86" s="106"/>
      <c r="C86" s="382"/>
      <c r="D86" s="382"/>
      <c r="E86" s="107"/>
      <c r="F86" s="111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106"/>
      <c r="Z86" s="205"/>
      <c r="AA86" s="300"/>
      <c r="AB86" s="301"/>
      <c r="AC86" s="106"/>
      <c r="AD86" s="205"/>
      <c r="AE86" s="300"/>
      <c r="AF86" s="301"/>
      <c r="AG86" s="407"/>
      <c r="AH86" s="408"/>
      <c r="AI86" s="217"/>
      <c r="AJ86" s="218"/>
      <c r="AK86" s="314"/>
    </row>
    <row r="87" spans="1:37" ht="15.75" customHeight="1">
      <c r="A87" s="304"/>
      <c r="B87" s="106"/>
      <c r="C87" s="382"/>
      <c r="D87" s="382"/>
      <c r="E87" s="107"/>
      <c r="F87" s="111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106"/>
      <c r="Z87" s="205"/>
      <c r="AA87" s="300"/>
      <c r="AB87" s="301"/>
      <c r="AC87" s="106"/>
      <c r="AD87" s="205"/>
      <c r="AE87" s="300"/>
      <c r="AF87" s="301"/>
      <c r="AG87" s="407"/>
      <c r="AH87" s="408"/>
      <c r="AI87" s="217"/>
      <c r="AJ87" s="218"/>
      <c r="AK87" s="314"/>
    </row>
    <row r="88" spans="1:37" ht="15.75" customHeight="1">
      <c r="A88" s="304"/>
      <c r="B88" s="106"/>
      <c r="C88" s="382"/>
      <c r="D88" s="382"/>
      <c r="E88" s="209"/>
      <c r="F88" s="111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407"/>
      <c r="AH88" s="408"/>
      <c r="AI88" s="180"/>
      <c r="AJ88" s="133"/>
      <c r="AK88" s="314"/>
    </row>
    <row r="89" spans="1:37" ht="15.75" customHeight="1" thickBot="1">
      <c r="A89" s="305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48">AVERAGE(I73:I88)</f>
        <v>19.888888888888889</v>
      </c>
      <c r="J89" s="148">
        <f t="shared" si="48"/>
        <v>2600</v>
      </c>
      <c r="K89" s="149">
        <f t="shared" ref="K89:K92" si="49">J89/I89</f>
        <v>130.72625698324023</v>
      </c>
      <c r="L89" s="147">
        <f t="shared" ref="L89:M89" si="50">AVERAGE(L73:L88)</f>
        <v>19.888888888888889</v>
      </c>
      <c r="M89" s="148">
        <f t="shared" si="50"/>
        <v>2313.941879982327</v>
      </c>
      <c r="N89" s="149">
        <f>M89/L89</f>
        <v>116.34344647955834</v>
      </c>
      <c r="O89" s="150">
        <f>L89-I89</f>
        <v>0</v>
      </c>
      <c r="P89" s="151">
        <f>N89-K89</f>
        <v>-14.382810503681895</v>
      </c>
      <c r="Q89" s="152">
        <f>N89/K89</f>
        <v>0.88997764614704877</v>
      </c>
      <c r="R89" s="310"/>
      <c r="S89" s="153">
        <f>S73</f>
        <v>0.25019675925925927</v>
      </c>
      <c r="T89" s="154">
        <f>INDEX(T73:T88,COUNTA(T73:T88))</f>
        <v>0.60450231481481487</v>
      </c>
      <c r="U89" s="155"/>
      <c r="V89" s="181"/>
      <c r="W89" s="182"/>
      <c r="X89" s="149"/>
      <c r="Y89" s="206">
        <f t="shared" ref="Y89:Z89" si="51">SUM(Y73:Y88)</f>
        <v>0</v>
      </c>
      <c r="Z89" s="207">
        <f t="shared" si="51"/>
        <v>0</v>
      </c>
      <c r="AA89" s="296"/>
      <c r="AB89" s="297"/>
      <c r="AC89" s="206">
        <f t="shared" ref="AC89:AD89" si="52">SUM(AC73:AC88)</f>
        <v>0</v>
      </c>
      <c r="AD89" s="207">
        <f t="shared" si="52"/>
        <v>0</v>
      </c>
      <c r="AE89" s="296"/>
      <c r="AF89" s="297"/>
      <c r="AG89" s="409"/>
      <c r="AH89" s="410"/>
      <c r="AI89" s="183">
        <f>M89-J89</f>
        <v>-286.05812001767299</v>
      </c>
      <c r="AJ89" s="152">
        <f>M89/J89</f>
        <v>0.88997764614704888</v>
      </c>
      <c r="AK89" s="315"/>
    </row>
    <row r="90" spans="1:37" ht="15.75" customHeight="1">
      <c r="A90" s="316" t="s">
        <v>115</v>
      </c>
      <c r="B90" s="106" t="s">
        <v>188</v>
      </c>
      <c r="C90" s="298" t="s">
        <v>261</v>
      </c>
      <c r="D90" s="299"/>
      <c r="E90" s="107">
        <v>34.229999999999997</v>
      </c>
      <c r="F90" s="108">
        <v>1772</v>
      </c>
      <c r="G90" s="109">
        <f t="shared" ref="G90:G92" si="53">E90*F90</f>
        <v>60655.56</v>
      </c>
      <c r="H90" s="26"/>
      <c r="I90" s="110">
        <v>16</v>
      </c>
      <c r="J90" s="111">
        <v>3000</v>
      </c>
      <c r="K90" s="112">
        <f t="shared" si="49"/>
        <v>187.5</v>
      </c>
      <c r="L90" s="113">
        <v>16</v>
      </c>
      <c r="M90" s="111">
        <f>F90/V90*60</f>
        <v>2602.6927784577729</v>
      </c>
      <c r="N90" s="112">
        <f>M90/L90</f>
        <v>162.6682986536108</v>
      </c>
      <c r="O90" s="114">
        <f>L90-I90</f>
        <v>0</v>
      </c>
      <c r="P90" s="115">
        <f>N90-K90</f>
        <v>-24.831701346389195</v>
      </c>
      <c r="Q90" s="116">
        <f>N90/K90</f>
        <v>0.86756425948592431</v>
      </c>
      <c r="R90" s="308">
        <f>Q106</f>
        <v>0.88185374103331582</v>
      </c>
      <c r="S90" s="47">
        <v>0.31885416666666666</v>
      </c>
      <c r="T90" s="48">
        <v>0.34722222222222221</v>
      </c>
      <c r="U90" s="117">
        <v>5.1500000000000057</v>
      </c>
      <c r="V90" s="118">
        <v>40.849999999999994</v>
      </c>
      <c r="W90" s="119"/>
      <c r="X90" s="123"/>
      <c r="Y90" s="202"/>
      <c r="Z90" s="203"/>
      <c r="AA90" s="311"/>
      <c r="AB90" s="312"/>
      <c r="AC90" s="202"/>
      <c r="AD90" s="203"/>
      <c r="AE90" s="311"/>
      <c r="AF90" s="312"/>
      <c r="AG90" s="411"/>
      <c r="AH90" s="412"/>
      <c r="AI90" s="121">
        <f>M90-J90</f>
        <v>-397.30722154222713</v>
      </c>
      <c r="AJ90" s="171">
        <f>M90/J90</f>
        <v>0.86756425948592431</v>
      </c>
      <c r="AK90" s="313">
        <f>AJ106</f>
        <v>0.88185374103331582</v>
      </c>
    </row>
    <row r="91" spans="1:37" ht="15.75" customHeight="1">
      <c r="A91" s="317"/>
      <c r="B91" s="106" t="s">
        <v>188</v>
      </c>
      <c r="C91" s="298" t="s">
        <v>262</v>
      </c>
      <c r="D91" s="299"/>
      <c r="E91" s="107">
        <v>35.83</v>
      </c>
      <c r="F91" s="108">
        <v>5855</v>
      </c>
      <c r="G91" s="109">
        <f t="shared" si="53"/>
        <v>209784.65</v>
      </c>
      <c r="H91" s="26"/>
      <c r="I91" s="110">
        <v>12</v>
      </c>
      <c r="J91" s="111">
        <v>3273</v>
      </c>
      <c r="K91" s="112">
        <f t="shared" si="49"/>
        <v>272.75</v>
      </c>
      <c r="L91" s="113">
        <v>12</v>
      </c>
      <c r="M91" s="111">
        <f>F91/V91*60</f>
        <v>2907.7114084701325</v>
      </c>
      <c r="N91" s="112">
        <f>M91/L91</f>
        <v>242.3092840391777</v>
      </c>
      <c r="O91" s="114">
        <f>L91-I91</f>
        <v>0</v>
      </c>
      <c r="P91" s="115">
        <f>N91-K91</f>
        <v>-30.440715960822303</v>
      </c>
      <c r="Q91" s="116">
        <f>N91/K91</f>
        <v>0.88839334203181552</v>
      </c>
      <c r="R91" s="309"/>
      <c r="S91" s="47">
        <v>0.35082175925925924</v>
      </c>
      <c r="T91" s="48">
        <v>0.43472222222222223</v>
      </c>
      <c r="U91" s="117">
        <v>5.1833333333333176</v>
      </c>
      <c r="V91" s="118">
        <v>120.81666666666672</v>
      </c>
      <c r="W91" s="119">
        <v>0.43472222222222223</v>
      </c>
      <c r="X91" s="123">
        <v>0.47430555555555554</v>
      </c>
      <c r="Y91" s="106"/>
      <c r="Z91" s="205"/>
      <c r="AA91" s="300"/>
      <c r="AB91" s="301"/>
      <c r="AC91" s="106"/>
      <c r="AD91" s="205"/>
      <c r="AE91" s="300"/>
      <c r="AF91" s="301"/>
      <c r="AG91" s="407"/>
      <c r="AH91" s="408"/>
      <c r="AI91" s="124">
        <f>M91-J91</f>
        <v>-365.28859152986752</v>
      </c>
      <c r="AJ91" s="116">
        <f>M91/J91</f>
        <v>0.88839334203181564</v>
      </c>
      <c r="AK91" s="314"/>
    </row>
    <row r="92" spans="1:37" ht="15.75" customHeight="1">
      <c r="A92" s="317"/>
      <c r="B92" s="106" t="s">
        <v>188</v>
      </c>
      <c r="C92" s="298" t="s">
        <v>263</v>
      </c>
      <c r="D92" s="299"/>
      <c r="E92" s="107">
        <v>36.409999999999997</v>
      </c>
      <c r="F92" s="108">
        <v>4230</v>
      </c>
      <c r="G92" s="109">
        <f t="shared" si="53"/>
        <v>154014.29999999999</v>
      </c>
      <c r="H92" s="13"/>
      <c r="I92" s="110">
        <v>11</v>
      </c>
      <c r="J92" s="111">
        <v>3273</v>
      </c>
      <c r="K92" s="112">
        <f t="shared" si="49"/>
        <v>297.54545454545456</v>
      </c>
      <c r="L92" s="126">
        <v>11</v>
      </c>
      <c r="M92" s="111">
        <f>F92/V92*60</f>
        <v>2907.7716249761279</v>
      </c>
      <c r="N92" s="112">
        <f>M92/L92</f>
        <v>264.34287499782982</v>
      </c>
      <c r="O92" s="114">
        <f>L92-I92</f>
        <v>0</v>
      </c>
      <c r="P92" s="115">
        <f>N92-K92</f>
        <v>-33.202579547624737</v>
      </c>
      <c r="Q92" s="116">
        <f>N92/K92</f>
        <v>0.88841173998659573</v>
      </c>
      <c r="R92" s="309"/>
      <c r="S92" s="47">
        <v>0.47430555555555554</v>
      </c>
      <c r="T92" s="48">
        <v>0.53491898148148154</v>
      </c>
      <c r="U92" s="117">
        <v>56.999999999999957</v>
      </c>
      <c r="V92" s="118">
        <v>87.283333333333445</v>
      </c>
      <c r="W92" s="119"/>
      <c r="X92" s="123"/>
      <c r="Y92" s="106"/>
      <c r="Z92" s="205"/>
      <c r="AA92" s="300"/>
      <c r="AB92" s="301"/>
      <c r="AC92" s="106"/>
      <c r="AD92" s="205"/>
      <c r="AE92" s="300"/>
      <c r="AF92" s="301"/>
      <c r="AG92" s="407"/>
      <c r="AH92" s="408"/>
      <c r="AI92" s="124">
        <f>M92-J92</f>
        <v>-365.2283750238721</v>
      </c>
      <c r="AJ92" s="116">
        <f>M92/J92</f>
        <v>0.88841173998659573</v>
      </c>
      <c r="AK92" s="314"/>
    </row>
    <row r="93" spans="1:37" ht="15.75" customHeight="1">
      <c r="A93" s="317"/>
      <c r="B93" s="106"/>
      <c r="C93" s="298"/>
      <c r="D93" s="299"/>
      <c r="E93" s="107"/>
      <c r="F93" s="108"/>
      <c r="G93" s="109"/>
      <c r="H93" s="26"/>
      <c r="I93" s="110"/>
      <c r="J93" s="111"/>
      <c r="K93" s="112"/>
      <c r="L93" s="113"/>
      <c r="M93" s="111"/>
      <c r="N93" s="112"/>
      <c r="O93" s="114"/>
      <c r="P93" s="115"/>
      <c r="Q93" s="116"/>
      <c r="R93" s="309"/>
      <c r="S93" s="47"/>
      <c r="T93" s="48"/>
      <c r="U93" s="117"/>
      <c r="V93" s="118"/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407"/>
      <c r="AH93" s="408"/>
      <c r="AI93" s="124"/>
      <c r="AJ93" s="116"/>
      <c r="AK93" s="314"/>
    </row>
    <row r="94" spans="1:37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407"/>
      <c r="AH94" s="408"/>
      <c r="AI94" s="124"/>
      <c r="AJ94" s="116"/>
      <c r="AK94" s="314"/>
    </row>
    <row r="95" spans="1:37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407"/>
      <c r="AH95" s="408"/>
      <c r="AI95" s="124"/>
      <c r="AJ95" s="116"/>
      <c r="AK95" s="314"/>
    </row>
    <row r="96" spans="1:37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35"/>
      <c r="Y96" s="106"/>
      <c r="Z96" s="205"/>
      <c r="AA96" s="300"/>
      <c r="AB96" s="301"/>
      <c r="AC96" s="106"/>
      <c r="AD96" s="205"/>
      <c r="AE96" s="300"/>
      <c r="AF96" s="301"/>
      <c r="AG96" s="407"/>
      <c r="AH96" s="408"/>
      <c r="AI96" s="124"/>
      <c r="AJ96" s="116"/>
      <c r="AK96" s="314"/>
    </row>
    <row r="97" spans="1:37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106"/>
      <c r="Z97" s="205"/>
      <c r="AA97" s="300"/>
      <c r="AB97" s="301"/>
      <c r="AC97" s="106"/>
      <c r="AD97" s="205"/>
      <c r="AE97" s="300"/>
      <c r="AF97" s="301"/>
      <c r="AG97" s="407"/>
      <c r="AH97" s="408"/>
      <c r="AI97" s="124"/>
      <c r="AJ97" s="116"/>
      <c r="AK97" s="314"/>
    </row>
    <row r="98" spans="1:37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35"/>
      <c r="Y98" s="106"/>
      <c r="Z98" s="205"/>
      <c r="AA98" s="300"/>
      <c r="AB98" s="301"/>
      <c r="AC98" s="106"/>
      <c r="AD98" s="205"/>
      <c r="AE98" s="300"/>
      <c r="AF98" s="301"/>
      <c r="AG98" s="407"/>
      <c r="AH98" s="408"/>
      <c r="AI98" s="124"/>
      <c r="AJ98" s="116"/>
      <c r="AK98" s="314"/>
    </row>
    <row r="99" spans="1:37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35"/>
      <c r="Y99" s="106"/>
      <c r="Z99" s="205"/>
      <c r="AA99" s="300"/>
      <c r="AB99" s="301"/>
      <c r="AC99" s="106"/>
      <c r="AD99" s="205"/>
      <c r="AE99" s="300"/>
      <c r="AF99" s="301"/>
      <c r="AG99" s="407"/>
      <c r="AH99" s="408"/>
      <c r="AI99" s="124"/>
      <c r="AJ99" s="116"/>
      <c r="AK99" s="314"/>
    </row>
    <row r="100" spans="1:37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19"/>
      <c r="X100" s="135"/>
      <c r="Y100" s="106"/>
      <c r="Z100" s="205"/>
      <c r="AA100" s="300"/>
      <c r="AB100" s="301"/>
      <c r="AC100" s="106"/>
      <c r="AD100" s="205"/>
      <c r="AE100" s="300"/>
      <c r="AF100" s="301"/>
      <c r="AG100" s="407"/>
      <c r="AH100" s="408"/>
      <c r="AI100" s="124"/>
      <c r="AJ100" s="116"/>
      <c r="AK100" s="314"/>
    </row>
    <row r="101" spans="1:37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19"/>
      <c r="X101" s="135"/>
      <c r="Y101" s="106"/>
      <c r="Z101" s="205"/>
      <c r="AA101" s="300"/>
      <c r="AB101" s="301"/>
      <c r="AC101" s="106"/>
      <c r="AD101" s="205"/>
      <c r="AE101" s="300"/>
      <c r="AF101" s="301"/>
      <c r="AG101" s="407"/>
      <c r="AH101" s="408"/>
      <c r="AI101" s="124"/>
      <c r="AJ101" s="116"/>
      <c r="AK101" s="314"/>
    </row>
    <row r="102" spans="1:37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19"/>
      <c r="X102" s="135"/>
      <c r="Y102" s="106"/>
      <c r="Z102" s="205"/>
      <c r="AA102" s="300"/>
      <c r="AB102" s="301"/>
      <c r="AC102" s="106"/>
      <c r="AD102" s="205"/>
      <c r="AE102" s="300"/>
      <c r="AF102" s="301"/>
      <c r="AG102" s="407"/>
      <c r="AH102" s="408"/>
      <c r="AI102" s="124"/>
      <c r="AJ102" s="116"/>
      <c r="AK102" s="314"/>
    </row>
    <row r="103" spans="1:37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19"/>
      <c r="X103" s="135"/>
      <c r="Y103" s="106"/>
      <c r="Z103" s="205"/>
      <c r="AA103" s="300"/>
      <c r="AB103" s="301"/>
      <c r="AC103" s="106"/>
      <c r="AD103" s="205"/>
      <c r="AE103" s="300"/>
      <c r="AF103" s="301"/>
      <c r="AG103" s="407"/>
      <c r="AH103" s="408"/>
      <c r="AI103" s="124"/>
      <c r="AJ103" s="116"/>
      <c r="AK103" s="314"/>
    </row>
    <row r="104" spans="1:37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19"/>
      <c r="X104" s="135"/>
      <c r="Y104" s="106"/>
      <c r="Z104" s="205"/>
      <c r="AA104" s="300"/>
      <c r="AB104" s="301"/>
      <c r="AC104" s="106"/>
      <c r="AD104" s="205"/>
      <c r="AE104" s="300"/>
      <c r="AF104" s="301"/>
      <c r="AG104" s="407"/>
      <c r="AH104" s="408"/>
      <c r="AI104" s="124"/>
      <c r="AJ104" s="116"/>
      <c r="AK104" s="314"/>
    </row>
    <row r="105" spans="1:37" ht="15.75" customHeight="1">
      <c r="A105" s="317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407"/>
      <c r="AH105" s="408"/>
      <c r="AI105" s="180"/>
      <c r="AJ105" s="133"/>
      <c r="AK105" s="314"/>
    </row>
    <row r="106" spans="1:37" ht="15.75" customHeight="1" thickBot="1">
      <c r="A106" s="318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54">AVERAGE(I90:I105)</f>
        <v>13</v>
      </c>
      <c r="J106" s="148">
        <f t="shared" si="54"/>
        <v>3182</v>
      </c>
      <c r="K106" s="149">
        <f t="shared" ref="K106" si="55">J106/I106</f>
        <v>244.76923076923077</v>
      </c>
      <c r="L106" s="147">
        <f t="shared" ref="L106:M106" si="56">AVERAGE(L90:L105)</f>
        <v>13</v>
      </c>
      <c r="M106" s="148">
        <f t="shared" si="56"/>
        <v>2806.0586039680111</v>
      </c>
      <c r="N106" s="149">
        <f t="shared" ref="N106:N111" si="57">M106/L106</f>
        <v>215.85066184369316</v>
      </c>
      <c r="O106" s="150">
        <f t="shared" ref="O106:O111" si="58">L106-I106</f>
        <v>0</v>
      </c>
      <c r="P106" s="151">
        <f t="shared" ref="P106:P111" si="59">N106-K106</f>
        <v>-28.918568925537613</v>
      </c>
      <c r="Q106" s="152">
        <f t="shared" ref="Q106:Q111" si="60">N106/K106</f>
        <v>0.88185374103331582</v>
      </c>
      <c r="R106" s="310"/>
      <c r="S106" s="153">
        <f>S90</f>
        <v>0.31885416666666666</v>
      </c>
      <c r="T106" s="154">
        <f>INDEX(T90:T105,COUNTA(T90:T105))</f>
        <v>0.53491898148148154</v>
      </c>
      <c r="U106" s="155"/>
      <c r="V106" s="181"/>
      <c r="W106" s="182"/>
      <c r="X106" s="149"/>
      <c r="Y106" s="206">
        <f t="shared" ref="Y106:Z106" si="61">SUM(Y90:Y105)</f>
        <v>0</v>
      </c>
      <c r="Z106" s="207">
        <f t="shared" si="61"/>
        <v>0</v>
      </c>
      <c r="AA106" s="296"/>
      <c r="AB106" s="297"/>
      <c r="AC106" s="206">
        <f t="shared" ref="AC106:AD106" si="62">SUM(AC90:AC105)</f>
        <v>0</v>
      </c>
      <c r="AD106" s="207">
        <f t="shared" si="62"/>
        <v>0</v>
      </c>
      <c r="AE106" s="296"/>
      <c r="AF106" s="297"/>
      <c r="AG106" s="409"/>
      <c r="AH106" s="410"/>
      <c r="AI106" s="183">
        <f t="shared" ref="AI106:AI111" si="63">M106-J106</f>
        <v>-375.94139603198892</v>
      </c>
      <c r="AJ106" s="152">
        <f t="shared" ref="AJ106:AJ111" si="64">M106/J106</f>
        <v>0.88185374103331582</v>
      </c>
      <c r="AK106" s="315"/>
    </row>
    <row r="107" spans="1:37" ht="15.75" customHeight="1">
      <c r="A107" s="302" t="s">
        <v>251</v>
      </c>
      <c r="B107" s="120" t="s">
        <v>188</v>
      </c>
      <c r="C107" s="306" t="s">
        <v>264</v>
      </c>
      <c r="D107" s="307"/>
      <c r="E107" s="162">
        <v>22.83</v>
      </c>
      <c r="F107" s="103">
        <v>1233</v>
      </c>
      <c r="G107" s="163">
        <f t="shared" ref="G107:G111" si="65">E107*F107</f>
        <v>28149.39</v>
      </c>
      <c r="H107" s="164"/>
      <c r="I107" s="165">
        <v>10</v>
      </c>
      <c r="J107" s="166">
        <v>3600</v>
      </c>
      <c r="K107" s="167">
        <f>J107/I107</f>
        <v>360</v>
      </c>
      <c r="L107" s="168">
        <v>10</v>
      </c>
      <c r="M107" s="166">
        <f>F107/V107*60</f>
        <v>3095.3974895397519</v>
      </c>
      <c r="N107" s="167">
        <f t="shared" si="57"/>
        <v>309.53974895397516</v>
      </c>
      <c r="O107" s="169">
        <f t="shared" si="58"/>
        <v>0</v>
      </c>
      <c r="P107" s="170">
        <f t="shared" si="59"/>
        <v>-50.460251046024837</v>
      </c>
      <c r="Q107" s="171">
        <f t="shared" si="60"/>
        <v>0.85983263598326432</v>
      </c>
      <c r="R107" s="308">
        <f>Q123</f>
        <v>0.89227342660655962</v>
      </c>
      <c r="S107" s="219">
        <v>0.25006944444444446</v>
      </c>
      <c r="T107" s="220">
        <v>0.26666666666666666</v>
      </c>
      <c r="U107" s="174"/>
      <c r="V107" s="175">
        <v>23.899999999999977</v>
      </c>
      <c r="W107" s="173"/>
      <c r="X107" s="184"/>
      <c r="Y107" s="202"/>
      <c r="Z107" s="203"/>
      <c r="AA107" s="311"/>
      <c r="AB107" s="312"/>
      <c r="AC107" s="202"/>
      <c r="AD107" s="203"/>
      <c r="AE107" s="417"/>
      <c r="AF107" s="418"/>
      <c r="AG107" s="411"/>
      <c r="AH107" s="412"/>
      <c r="AI107" s="121">
        <f t="shared" si="63"/>
        <v>-504.60251046024814</v>
      </c>
      <c r="AJ107" s="171">
        <f t="shared" si="64"/>
        <v>0.85983263598326443</v>
      </c>
      <c r="AK107" s="313">
        <f>AJ123</f>
        <v>0.89227342660655951</v>
      </c>
    </row>
    <row r="108" spans="1:37" ht="15.75" customHeight="1">
      <c r="A108" s="303"/>
      <c r="B108" s="106" t="s">
        <v>188</v>
      </c>
      <c r="C108" s="298" t="s">
        <v>265</v>
      </c>
      <c r="D108" s="299"/>
      <c r="E108" s="107">
        <v>24.73</v>
      </c>
      <c r="F108" s="108">
        <v>2048</v>
      </c>
      <c r="G108" s="109">
        <f t="shared" si="65"/>
        <v>50647.040000000001</v>
      </c>
      <c r="H108" s="26"/>
      <c r="I108" s="110">
        <v>6</v>
      </c>
      <c r="J108" s="111">
        <v>3600</v>
      </c>
      <c r="K108" s="112">
        <f t="shared" si="47"/>
        <v>600</v>
      </c>
      <c r="L108" s="113">
        <v>6</v>
      </c>
      <c r="M108" s="111">
        <f>F108/V108*60</f>
        <v>3257.9761378700832</v>
      </c>
      <c r="N108" s="112">
        <f t="shared" si="57"/>
        <v>542.99602297834724</v>
      </c>
      <c r="O108" s="114">
        <f t="shared" si="58"/>
        <v>0</v>
      </c>
      <c r="P108" s="115">
        <f t="shared" si="59"/>
        <v>-57.003977021652759</v>
      </c>
      <c r="Q108" s="116">
        <f t="shared" si="60"/>
        <v>0.90499337163057869</v>
      </c>
      <c r="R108" s="309"/>
      <c r="S108" s="47">
        <v>0.27033564814814814</v>
      </c>
      <c r="T108" s="48">
        <v>0.29652777777777778</v>
      </c>
      <c r="U108" s="117">
        <v>5.2833333333333332</v>
      </c>
      <c r="V108" s="118">
        <v>37.716666666666676</v>
      </c>
      <c r="W108" s="119"/>
      <c r="X108" s="13"/>
      <c r="Y108" s="106"/>
      <c r="Z108" s="205"/>
      <c r="AA108" s="300"/>
      <c r="AB108" s="301"/>
      <c r="AC108" s="106"/>
      <c r="AD108" s="205"/>
      <c r="AE108" s="300"/>
      <c r="AF108" s="301"/>
      <c r="AG108" s="407"/>
      <c r="AH108" s="408"/>
      <c r="AI108" s="124">
        <f t="shared" si="63"/>
        <v>-342.02386212991678</v>
      </c>
      <c r="AJ108" s="116">
        <f t="shared" si="64"/>
        <v>0.90499337163057869</v>
      </c>
      <c r="AK108" s="314"/>
    </row>
    <row r="109" spans="1:37" ht="15.75" customHeight="1">
      <c r="A109" s="303"/>
      <c r="B109" s="106" t="s">
        <v>188</v>
      </c>
      <c r="C109" s="298" t="s">
        <v>266</v>
      </c>
      <c r="D109" s="299"/>
      <c r="E109" s="107">
        <v>24.73</v>
      </c>
      <c r="F109" s="108">
        <v>1739</v>
      </c>
      <c r="G109" s="109">
        <f t="shared" si="65"/>
        <v>43005.47</v>
      </c>
      <c r="H109" s="26"/>
      <c r="I109" s="110">
        <v>6</v>
      </c>
      <c r="J109" s="111">
        <v>3600</v>
      </c>
      <c r="K109" s="112">
        <f t="shared" si="47"/>
        <v>600</v>
      </c>
      <c r="L109" s="113">
        <v>6</v>
      </c>
      <c r="M109" s="111">
        <f>F109/V109*60</f>
        <v>3258.9276418532017</v>
      </c>
      <c r="N109" s="112">
        <f t="shared" si="57"/>
        <v>543.15460697553362</v>
      </c>
      <c r="O109" s="114">
        <f t="shared" si="58"/>
        <v>0</v>
      </c>
      <c r="P109" s="115">
        <f t="shared" si="59"/>
        <v>-56.845393024466375</v>
      </c>
      <c r="Q109" s="116">
        <f t="shared" si="60"/>
        <v>0.90525767829255599</v>
      </c>
      <c r="R109" s="309"/>
      <c r="S109" s="47">
        <v>0.3</v>
      </c>
      <c r="T109" s="48">
        <v>0.32223379629629628</v>
      </c>
      <c r="U109" s="117">
        <v>4.9999999999999822</v>
      </c>
      <c r="V109" s="118">
        <v>32.016666666666666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407"/>
      <c r="AH109" s="408"/>
      <c r="AI109" s="124">
        <f t="shared" si="63"/>
        <v>-341.07235814679825</v>
      </c>
      <c r="AJ109" s="116">
        <f t="shared" si="64"/>
        <v>0.90525767829255599</v>
      </c>
      <c r="AK109" s="314"/>
    </row>
    <row r="110" spans="1:37" ht="15.75" customHeight="1">
      <c r="A110" s="303"/>
      <c r="B110" s="106" t="s">
        <v>188</v>
      </c>
      <c r="C110" s="298" t="s">
        <v>215</v>
      </c>
      <c r="D110" s="299"/>
      <c r="E110" s="107">
        <v>21.74</v>
      </c>
      <c r="F110" s="108">
        <v>1843</v>
      </c>
      <c r="G110" s="109">
        <f t="shared" si="65"/>
        <v>40066.82</v>
      </c>
      <c r="H110" s="26"/>
      <c r="I110" s="110">
        <v>6</v>
      </c>
      <c r="J110" s="111">
        <v>3600</v>
      </c>
      <c r="K110" s="112">
        <f t="shared" si="47"/>
        <v>600</v>
      </c>
      <c r="L110" s="113">
        <v>6</v>
      </c>
      <c r="M110" s="111">
        <f>F110/V110*60</f>
        <v>3257.1428571428619</v>
      </c>
      <c r="N110" s="112">
        <f t="shared" si="57"/>
        <v>542.85714285714369</v>
      </c>
      <c r="O110" s="114">
        <f t="shared" si="58"/>
        <v>0</v>
      </c>
      <c r="P110" s="115">
        <f t="shared" si="59"/>
        <v>-57.142857142856315</v>
      </c>
      <c r="Q110" s="116">
        <f t="shared" si="60"/>
        <v>0.9047619047619061</v>
      </c>
      <c r="R110" s="309"/>
      <c r="S110" s="47">
        <v>0.32572916666666668</v>
      </c>
      <c r="T110" s="48">
        <v>0.34930555555555554</v>
      </c>
      <c r="U110" s="117">
        <v>5.0333333333333741</v>
      </c>
      <c r="V110" s="118">
        <v>33.949999999999953</v>
      </c>
      <c r="W110" s="119"/>
      <c r="X110" s="13"/>
      <c r="Y110" s="106"/>
      <c r="Z110" s="205"/>
      <c r="AA110" s="300"/>
      <c r="AB110" s="301"/>
      <c r="AC110" s="106"/>
      <c r="AD110" s="205"/>
      <c r="AE110" s="300"/>
      <c r="AF110" s="301"/>
      <c r="AG110" s="407"/>
      <c r="AH110" s="408"/>
      <c r="AI110" s="124">
        <f t="shared" si="63"/>
        <v>-342.85714285713811</v>
      </c>
      <c r="AJ110" s="116">
        <f t="shared" si="64"/>
        <v>0.9047619047619061</v>
      </c>
      <c r="AK110" s="314"/>
    </row>
    <row r="111" spans="1:37" ht="15.75" customHeight="1">
      <c r="A111" s="304"/>
      <c r="B111" s="106" t="s">
        <v>279</v>
      </c>
      <c r="C111" s="298" t="s">
        <v>280</v>
      </c>
      <c r="D111" s="299"/>
      <c r="E111" s="107">
        <v>26.21</v>
      </c>
      <c r="F111" s="108">
        <v>1089</v>
      </c>
      <c r="G111" s="109">
        <f t="shared" si="65"/>
        <v>28542.690000000002</v>
      </c>
      <c r="H111" s="13"/>
      <c r="I111" s="110">
        <v>6</v>
      </c>
      <c r="J111" s="111">
        <v>3273</v>
      </c>
      <c r="K111" s="112">
        <f t="shared" si="47"/>
        <v>545.5</v>
      </c>
      <c r="L111" s="126">
        <v>6</v>
      </c>
      <c r="M111" s="111">
        <f>F111/V111*60</f>
        <v>2899.7041420118267</v>
      </c>
      <c r="N111" s="112">
        <f t="shared" si="57"/>
        <v>483.28402366863776</v>
      </c>
      <c r="O111" s="114">
        <f t="shared" si="58"/>
        <v>0</v>
      </c>
      <c r="P111" s="115">
        <f t="shared" si="59"/>
        <v>-62.215976331362242</v>
      </c>
      <c r="Q111" s="116">
        <f t="shared" si="60"/>
        <v>0.8859468811524065</v>
      </c>
      <c r="R111" s="309"/>
      <c r="S111" s="47">
        <v>0.35310185185185183</v>
      </c>
      <c r="T111" s="48">
        <v>0.36875000000000002</v>
      </c>
      <c r="U111" s="117">
        <v>5.4666666666666686</v>
      </c>
      <c r="V111" s="118">
        <v>22.533333333333392</v>
      </c>
      <c r="W111" s="119"/>
      <c r="X111" s="13"/>
      <c r="Y111" s="106"/>
      <c r="Z111" s="205"/>
      <c r="AA111" s="300"/>
      <c r="AB111" s="301"/>
      <c r="AC111" s="106"/>
      <c r="AD111" s="205"/>
      <c r="AE111" s="300"/>
      <c r="AF111" s="301"/>
      <c r="AG111" s="407"/>
      <c r="AH111" s="408"/>
      <c r="AI111" s="124">
        <f t="shared" si="63"/>
        <v>-373.29585798817334</v>
      </c>
      <c r="AJ111" s="116">
        <f t="shared" si="64"/>
        <v>0.88594688115240661</v>
      </c>
      <c r="AK111" s="314"/>
    </row>
    <row r="112" spans="1:37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3"/>
      <c r="Y112" s="106"/>
      <c r="Z112" s="205"/>
      <c r="AA112" s="300"/>
      <c r="AB112" s="301"/>
      <c r="AC112" s="106"/>
      <c r="AD112" s="205"/>
      <c r="AE112" s="300"/>
      <c r="AF112" s="301"/>
      <c r="AG112" s="407"/>
      <c r="AH112" s="408"/>
      <c r="AI112" s="124"/>
      <c r="AJ112" s="116"/>
      <c r="AK112" s="314"/>
    </row>
    <row r="113" spans="1:37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3"/>
      <c r="Y113" s="106"/>
      <c r="Z113" s="205"/>
      <c r="AA113" s="300"/>
      <c r="AB113" s="301"/>
      <c r="AC113" s="106"/>
      <c r="AD113" s="205"/>
      <c r="AE113" s="300"/>
      <c r="AF113" s="301"/>
      <c r="AG113" s="407"/>
      <c r="AH113" s="408"/>
      <c r="AI113" s="124"/>
      <c r="AJ113" s="116"/>
      <c r="AK113" s="314"/>
    </row>
    <row r="114" spans="1:37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407"/>
      <c r="AH114" s="408"/>
      <c r="AI114" s="124"/>
      <c r="AJ114" s="116"/>
      <c r="AK114" s="314"/>
    </row>
    <row r="115" spans="1:37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3"/>
      <c r="Y115" s="106"/>
      <c r="Z115" s="205"/>
      <c r="AA115" s="300"/>
      <c r="AB115" s="301"/>
      <c r="AC115" s="106"/>
      <c r="AD115" s="205"/>
      <c r="AE115" s="300"/>
      <c r="AF115" s="301"/>
      <c r="AG115" s="407"/>
      <c r="AH115" s="408"/>
      <c r="AI115" s="124"/>
      <c r="AJ115" s="116"/>
      <c r="AK115" s="314"/>
    </row>
    <row r="116" spans="1:37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3"/>
      <c r="Y116" s="106"/>
      <c r="Z116" s="205"/>
      <c r="AA116" s="300"/>
      <c r="AB116" s="301"/>
      <c r="AC116" s="106"/>
      <c r="AD116" s="205"/>
      <c r="AE116" s="300"/>
      <c r="AF116" s="301"/>
      <c r="AG116" s="407"/>
      <c r="AH116" s="408"/>
      <c r="AI116" s="124"/>
      <c r="AJ116" s="116"/>
      <c r="AK116" s="314"/>
    </row>
    <row r="117" spans="1:37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3"/>
      <c r="Y117" s="106"/>
      <c r="Z117" s="205"/>
      <c r="AA117" s="300"/>
      <c r="AB117" s="301"/>
      <c r="AC117" s="106"/>
      <c r="AD117" s="205"/>
      <c r="AE117" s="300"/>
      <c r="AF117" s="301"/>
      <c r="AG117" s="407"/>
      <c r="AH117" s="408"/>
      <c r="AI117" s="124"/>
      <c r="AJ117" s="116"/>
      <c r="AK117" s="314"/>
    </row>
    <row r="118" spans="1:37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3"/>
      <c r="Y118" s="106"/>
      <c r="Z118" s="205"/>
      <c r="AA118" s="300"/>
      <c r="AB118" s="301"/>
      <c r="AC118" s="106"/>
      <c r="AD118" s="205"/>
      <c r="AE118" s="300"/>
      <c r="AF118" s="301"/>
      <c r="AG118" s="407"/>
      <c r="AH118" s="408"/>
      <c r="AI118" s="124"/>
      <c r="AJ118" s="116"/>
      <c r="AK118" s="314"/>
    </row>
    <row r="119" spans="1:37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3"/>
      <c r="Y119" s="106"/>
      <c r="Z119" s="205"/>
      <c r="AA119" s="300"/>
      <c r="AB119" s="301"/>
      <c r="AC119" s="106"/>
      <c r="AD119" s="205"/>
      <c r="AE119" s="300"/>
      <c r="AF119" s="301"/>
      <c r="AG119" s="407"/>
      <c r="AH119" s="408"/>
      <c r="AI119" s="124"/>
      <c r="AJ119" s="116"/>
      <c r="AK119" s="314"/>
    </row>
    <row r="120" spans="1:37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3"/>
      <c r="Y120" s="106"/>
      <c r="Z120" s="205"/>
      <c r="AA120" s="300"/>
      <c r="AB120" s="301"/>
      <c r="AC120" s="106"/>
      <c r="AD120" s="205"/>
      <c r="AE120" s="300"/>
      <c r="AF120" s="301"/>
      <c r="AG120" s="407"/>
      <c r="AH120" s="408"/>
      <c r="AI120" s="124"/>
      <c r="AJ120" s="116"/>
      <c r="AK120" s="314"/>
    </row>
    <row r="121" spans="1:37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3"/>
      <c r="Y121" s="106"/>
      <c r="Z121" s="205"/>
      <c r="AA121" s="300"/>
      <c r="AB121" s="301"/>
      <c r="AC121" s="106"/>
      <c r="AD121" s="205"/>
      <c r="AE121" s="300"/>
      <c r="AF121" s="301"/>
      <c r="AG121" s="407"/>
      <c r="AH121" s="408"/>
      <c r="AI121" s="124"/>
      <c r="AJ121" s="116"/>
      <c r="AK121" s="314"/>
    </row>
    <row r="122" spans="1:37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106"/>
      <c r="Z122" s="205"/>
      <c r="AA122" s="300"/>
      <c r="AB122" s="301"/>
      <c r="AC122" s="106"/>
      <c r="AD122" s="205"/>
      <c r="AE122" s="300"/>
      <c r="AF122" s="301"/>
      <c r="AG122" s="407"/>
      <c r="AH122" s="408"/>
      <c r="AI122" s="180"/>
      <c r="AJ122" s="133"/>
      <c r="AK122" s="314"/>
    </row>
    <row r="123" spans="1:37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66">AVERAGE(I107:I122)</f>
        <v>6.8</v>
      </c>
      <c r="J123" s="148">
        <f t="shared" si="66"/>
        <v>3534.6</v>
      </c>
      <c r="K123" s="149">
        <f t="shared" ref="K123" si="67">J123/I123</f>
        <v>519.79411764705878</v>
      </c>
      <c r="L123" s="147">
        <f t="shared" ref="L123:M123" si="68">AVERAGE(L107:L122)</f>
        <v>6.8</v>
      </c>
      <c r="M123" s="148">
        <f t="shared" si="68"/>
        <v>3153.8296536835451</v>
      </c>
      <c r="N123" s="149">
        <f>M123/L123</f>
        <v>463.79847848287432</v>
      </c>
      <c r="O123" s="150">
        <f>L123-I123</f>
        <v>0</v>
      </c>
      <c r="P123" s="151">
        <f>N123-K123</f>
        <v>-55.995639164184468</v>
      </c>
      <c r="Q123" s="152">
        <f>N123/K123</f>
        <v>0.89227342660655962</v>
      </c>
      <c r="R123" s="310"/>
      <c r="S123" s="153">
        <f>S107</f>
        <v>0.25006944444444446</v>
      </c>
      <c r="T123" s="154">
        <f>INDEX(T107:T122,COUNTA(T107:T122))</f>
        <v>0.36875000000000002</v>
      </c>
      <c r="U123" s="155"/>
      <c r="V123" s="181"/>
      <c r="W123" s="182"/>
      <c r="X123" s="149"/>
      <c r="Y123" s="206">
        <f t="shared" ref="Y123:Z123" si="69">SUM(Y107:Y122)</f>
        <v>0</v>
      </c>
      <c r="Z123" s="207">
        <f t="shared" si="69"/>
        <v>0</v>
      </c>
      <c r="AA123" s="296"/>
      <c r="AB123" s="297"/>
      <c r="AC123" s="206">
        <f t="shared" ref="AC123:AD123" si="70">SUM(AC107:AC122)</f>
        <v>0</v>
      </c>
      <c r="AD123" s="207">
        <f t="shared" si="70"/>
        <v>0</v>
      </c>
      <c r="AE123" s="415"/>
      <c r="AF123" s="416"/>
      <c r="AG123" s="409"/>
      <c r="AH123" s="410"/>
      <c r="AI123" s="183">
        <f>M123-J123</f>
        <v>-380.77034631645483</v>
      </c>
      <c r="AJ123" s="152">
        <f>M123/J123</f>
        <v>0.89227342660655951</v>
      </c>
      <c r="AK123" s="315"/>
    </row>
    <row r="124" spans="1:37" ht="15.75" customHeight="1">
      <c r="A124" s="316" t="s">
        <v>216</v>
      </c>
      <c r="B124" s="161" t="s">
        <v>186</v>
      </c>
      <c r="C124" s="306" t="s">
        <v>225</v>
      </c>
      <c r="D124" s="307"/>
      <c r="E124" s="162">
        <v>51.62</v>
      </c>
      <c r="F124" s="103">
        <v>4975</v>
      </c>
      <c r="G124" s="163">
        <f t="shared" ref="G124" si="71">E124*F124</f>
        <v>256809.5</v>
      </c>
      <c r="H124" s="164"/>
      <c r="I124" s="165">
        <v>19</v>
      </c>
      <c r="J124" s="166">
        <v>2000</v>
      </c>
      <c r="K124" s="167">
        <f>J124/I124</f>
        <v>105.26315789473684</v>
      </c>
      <c r="L124" s="168">
        <v>20</v>
      </c>
      <c r="M124" s="166">
        <f>F124/V124*60</f>
        <v>1710.4383535478937</v>
      </c>
      <c r="N124" s="167">
        <f>M124/L124</f>
        <v>85.521917677394683</v>
      </c>
      <c r="O124" s="169">
        <f>L124-I124</f>
        <v>1</v>
      </c>
      <c r="P124" s="170">
        <f>N124-K124</f>
        <v>-19.741240217342153</v>
      </c>
      <c r="Q124" s="171">
        <f>N124/K124</f>
        <v>0.81245821793524953</v>
      </c>
      <c r="R124" s="308">
        <f>Q140</f>
        <v>0.81245821793524953</v>
      </c>
      <c r="S124" s="172">
        <v>0.7086689814814815</v>
      </c>
      <c r="T124" s="173">
        <v>0.82986111111111116</v>
      </c>
      <c r="U124" s="174"/>
      <c r="V124" s="175">
        <v>174.51666666666671</v>
      </c>
      <c r="W124" s="173"/>
      <c r="X124" s="184"/>
      <c r="Y124" s="202"/>
      <c r="Z124" s="203"/>
      <c r="AA124" s="311"/>
      <c r="AB124" s="312"/>
      <c r="AC124" s="202"/>
      <c r="AD124" s="203"/>
      <c r="AE124" s="311"/>
      <c r="AF124" s="312"/>
      <c r="AG124" s="411"/>
      <c r="AH124" s="412"/>
      <c r="AI124" s="121">
        <f>M124-J124</f>
        <v>-289.56164645210629</v>
      </c>
      <c r="AJ124" s="171">
        <f>M124/J124</f>
        <v>0.85521917677394688</v>
      </c>
      <c r="AK124" s="313">
        <f>AJ140</f>
        <v>0.85521917677394688</v>
      </c>
    </row>
    <row r="125" spans="1:37" ht="15.75" customHeight="1">
      <c r="A125" s="317"/>
      <c r="B125" s="178"/>
      <c r="C125" s="298"/>
      <c r="D125" s="299"/>
      <c r="E125" s="107"/>
      <c r="F125" s="108"/>
      <c r="G125" s="109"/>
      <c r="H125" s="26"/>
      <c r="I125" s="110"/>
      <c r="J125" s="111"/>
      <c r="K125" s="112"/>
      <c r="L125" s="113"/>
      <c r="M125" s="111"/>
      <c r="N125" s="112"/>
      <c r="O125" s="114"/>
      <c r="P125" s="115"/>
      <c r="Q125" s="116"/>
      <c r="R125" s="309"/>
      <c r="S125" s="47"/>
      <c r="T125" s="48"/>
      <c r="U125" s="117"/>
      <c r="V125" s="118"/>
      <c r="W125" s="119"/>
      <c r="X125" s="123"/>
      <c r="Y125" s="106"/>
      <c r="Z125" s="205"/>
      <c r="AA125" s="300"/>
      <c r="AB125" s="301"/>
      <c r="AC125" s="106"/>
      <c r="AD125" s="205"/>
      <c r="AE125" s="300"/>
      <c r="AF125" s="301"/>
      <c r="AG125" s="407"/>
      <c r="AH125" s="408"/>
      <c r="AI125" s="124"/>
      <c r="AJ125" s="116"/>
      <c r="AK125" s="314"/>
    </row>
    <row r="126" spans="1:37" ht="15.75" customHeight="1">
      <c r="A126" s="317"/>
      <c r="B126" s="178"/>
      <c r="C126" s="298"/>
      <c r="D126" s="299"/>
      <c r="E126" s="107"/>
      <c r="F126" s="108"/>
      <c r="G126" s="109"/>
      <c r="H126" s="26"/>
      <c r="I126" s="110"/>
      <c r="J126" s="111"/>
      <c r="K126" s="112"/>
      <c r="L126" s="113"/>
      <c r="M126" s="111"/>
      <c r="N126" s="112"/>
      <c r="O126" s="114"/>
      <c r="P126" s="115"/>
      <c r="Q126" s="116"/>
      <c r="R126" s="309"/>
      <c r="S126" s="47"/>
      <c r="T126" s="48"/>
      <c r="U126" s="117"/>
      <c r="V126" s="118"/>
      <c r="W126" s="119"/>
      <c r="X126" s="123"/>
      <c r="Y126" s="106"/>
      <c r="Z126" s="205"/>
      <c r="AA126" s="300"/>
      <c r="AB126" s="301"/>
      <c r="AC126" s="106"/>
      <c r="AD126" s="205"/>
      <c r="AE126" s="300"/>
      <c r="AF126" s="301"/>
      <c r="AG126" s="407"/>
      <c r="AH126" s="408"/>
      <c r="AI126" s="124"/>
      <c r="AJ126" s="116"/>
      <c r="AK126" s="314"/>
    </row>
    <row r="127" spans="1:37" ht="15.75" customHeight="1">
      <c r="A127" s="317"/>
      <c r="B127" s="178"/>
      <c r="C127" s="298"/>
      <c r="D127" s="299"/>
      <c r="E127" s="107"/>
      <c r="F127" s="108"/>
      <c r="G127" s="109"/>
      <c r="H127" s="26"/>
      <c r="I127" s="110"/>
      <c r="J127" s="111"/>
      <c r="K127" s="112"/>
      <c r="L127" s="113"/>
      <c r="M127" s="111"/>
      <c r="N127" s="112"/>
      <c r="O127" s="114"/>
      <c r="P127" s="115"/>
      <c r="Q127" s="116"/>
      <c r="R127" s="309"/>
      <c r="S127" s="47"/>
      <c r="T127" s="48"/>
      <c r="U127" s="117"/>
      <c r="V127" s="118"/>
      <c r="W127" s="119"/>
      <c r="X127" s="123"/>
      <c r="Y127" s="106"/>
      <c r="Z127" s="205"/>
      <c r="AA127" s="300"/>
      <c r="AB127" s="301"/>
      <c r="AC127" s="106"/>
      <c r="AD127" s="205"/>
      <c r="AE127" s="300"/>
      <c r="AF127" s="301"/>
      <c r="AG127" s="407"/>
      <c r="AH127" s="408"/>
      <c r="AI127" s="124"/>
      <c r="AJ127" s="116"/>
      <c r="AK127" s="314"/>
    </row>
    <row r="128" spans="1:37" ht="15.75" customHeight="1">
      <c r="A128" s="317"/>
      <c r="B128" s="178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106"/>
      <c r="Z128" s="205"/>
      <c r="AA128" s="300"/>
      <c r="AB128" s="301"/>
      <c r="AC128" s="106"/>
      <c r="AD128" s="205"/>
      <c r="AE128" s="300"/>
      <c r="AF128" s="301"/>
      <c r="AG128" s="407"/>
      <c r="AH128" s="408"/>
      <c r="AI128" s="124"/>
      <c r="AJ128" s="116"/>
      <c r="AK128" s="314"/>
    </row>
    <row r="129" spans="1:37" ht="15.75" customHeight="1">
      <c r="A129" s="317"/>
      <c r="B129" s="178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106"/>
      <c r="Z129" s="205"/>
      <c r="AA129" s="300"/>
      <c r="AB129" s="301"/>
      <c r="AC129" s="106"/>
      <c r="AD129" s="205"/>
      <c r="AE129" s="300"/>
      <c r="AF129" s="301"/>
      <c r="AG129" s="407"/>
      <c r="AH129" s="408"/>
      <c r="AI129" s="124"/>
      <c r="AJ129" s="116"/>
      <c r="AK129" s="314"/>
    </row>
    <row r="130" spans="1:37" ht="15.75" customHeight="1">
      <c r="A130" s="317"/>
      <c r="B130" s="178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127"/>
      <c r="T130" s="128"/>
      <c r="U130" s="117"/>
      <c r="V130" s="118"/>
      <c r="W130" s="128"/>
      <c r="X130" s="216"/>
      <c r="Y130" s="106"/>
      <c r="Z130" s="205"/>
      <c r="AA130" s="300"/>
      <c r="AB130" s="301"/>
      <c r="AC130" s="106"/>
      <c r="AD130" s="205"/>
      <c r="AE130" s="300"/>
      <c r="AF130" s="301"/>
      <c r="AG130" s="407"/>
      <c r="AH130" s="408"/>
      <c r="AI130" s="124"/>
      <c r="AJ130" s="116"/>
      <c r="AK130" s="314"/>
    </row>
    <row r="131" spans="1:37" ht="15.75" customHeight="1">
      <c r="A131" s="317"/>
      <c r="B131" s="178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127"/>
      <c r="T131" s="128"/>
      <c r="U131" s="117"/>
      <c r="V131" s="118"/>
      <c r="W131" s="128"/>
      <c r="X131" s="216"/>
      <c r="Y131" s="106"/>
      <c r="Z131" s="205"/>
      <c r="AA131" s="300"/>
      <c r="AB131" s="301"/>
      <c r="AC131" s="106"/>
      <c r="AD131" s="205"/>
      <c r="AE131" s="300"/>
      <c r="AF131" s="301"/>
      <c r="AG131" s="407"/>
      <c r="AH131" s="408"/>
      <c r="AI131" s="124"/>
      <c r="AJ131" s="116"/>
      <c r="AK131" s="314"/>
    </row>
    <row r="132" spans="1:37" ht="15.75" customHeight="1">
      <c r="A132" s="317"/>
      <c r="B132" s="178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127"/>
      <c r="T132" s="128"/>
      <c r="U132" s="117"/>
      <c r="V132" s="118"/>
      <c r="W132" s="128"/>
      <c r="X132" s="216"/>
      <c r="Y132" s="106"/>
      <c r="Z132" s="205"/>
      <c r="AA132" s="300"/>
      <c r="AB132" s="301"/>
      <c r="AC132" s="106"/>
      <c r="AD132" s="205"/>
      <c r="AE132" s="300"/>
      <c r="AF132" s="301"/>
      <c r="AG132" s="407"/>
      <c r="AH132" s="408"/>
      <c r="AI132" s="124"/>
      <c r="AJ132" s="116"/>
      <c r="AK132" s="314"/>
    </row>
    <row r="133" spans="1:37" ht="15.75" customHeight="1">
      <c r="A133" s="317"/>
      <c r="B133" s="178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127"/>
      <c r="T133" s="128"/>
      <c r="U133" s="117"/>
      <c r="V133" s="118"/>
      <c r="W133" s="128"/>
      <c r="X133" s="216"/>
      <c r="Y133" s="106"/>
      <c r="Z133" s="205"/>
      <c r="AA133" s="300"/>
      <c r="AB133" s="301"/>
      <c r="AC133" s="106"/>
      <c r="AD133" s="205"/>
      <c r="AE133" s="300"/>
      <c r="AF133" s="301"/>
      <c r="AG133" s="407"/>
      <c r="AH133" s="408"/>
      <c r="AI133" s="124"/>
      <c r="AJ133" s="116"/>
      <c r="AK133" s="314"/>
    </row>
    <row r="134" spans="1:37" ht="15.75" customHeight="1">
      <c r="A134" s="317"/>
      <c r="B134" s="178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127"/>
      <c r="T134" s="128"/>
      <c r="U134" s="117"/>
      <c r="V134" s="118"/>
      <c r="W134" s="128"/>
      <c r="X134" s="216"/>
      <c r="Y134" s="106"/>
      <c r="Z134" s="205"/>
      <c r="AA134" s="300"/>
      <c r="AB134" s="301"/>
      <c r="AC134" s="106"/>
      <c r="AD134" s="205"/>
      <c r="AE134" s="300"/>
      <c r="AF134" s="301"/>
      <c r="AG134" s="407"/>
      <c r="AH134" s="408"/>
      <c r="AI134" s="124"/>
      <c r="AJ134" s="116"/>
      <c r="AK134" s="314"/>
    </row>
    <row r="135" spans="1:37" ht="15.75" customHeight="1">
      <c r="A135" s="317"/>
      <c r="B135" s="178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127"/>
      <c r="T135" s="128"/>
      <c r="U135" s="117"/>
      <c r="V135" s="118"/>
      <c r="W135" s="128"/>
      <c r="X135" s="216"/>
      <c r="Y135" s="106"/>
      <c r="Z135" s="205"/>
      <c r="AA135" s="300"/>
      <c r="AB135" s="301"/>
      <c r="AC135" s="106"/>
      <c r="AD135" s="205"/>
      <c r="AE135" s="300"/>
      <c r="AF135" s="301"/>
      <c r="AG135" s="407"/>
      <c r="AH135" s="408"/>
      <c r="AI135" s="124"/>
      <c r="AJ135" s="116"/>
      <c r="AK135" s="314"/>
    </row>
    <row r="136" spans="1:37" ht="15.75" customHeight="1">
      <c r="A136" s="317"/>
      <c r="B136" s="178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127"/>
      <c r="T136" s="128"/>
      <c r="U136" s="117"/>
      <c r="V136" s="118"/>
      <c r="W136" s="128"/>
      <c r="X136" s="216"/>
      <c r="Y136" s="106"/>
      <c r="Z136" s="205"/>
      <c r="AA136" s="300"/>
      <c r="AB136" s="301"/>
      <c r="AC136" s="106"/>
      <c r="AD136" s="205"/>
      <c r="AE136" s="300"/>
      <c r="AF136" s="301"/>
      <c r="AG136" s="407"/>
      <c r="AH136" s="408"/>
      <c r="AI136" s="124"/>
      <c r="AJ136" s="116"/>
      <c r="AK136" s="314"/>
    </row>
    <row r="137" spans="1:37" ht="15.75" customHeight="1">
      <c r="A137" s="317"/>
      <c r="B137" s="178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127"/>
      <c r="T137" s="128"/>
      <c r="U137" s="117"/>
      <c r="V137" s="118"/>
      <c r="W137" s="128"/>
      <c r="X137" s="216"/>
      <c r="Y137" s="106"/>
      <c r="Z137" s="205"/>
      <c r="AA137" s="300"/>
      <c r="AB137" s="301"/>
      <c r="AC137" s="106"/>
      <c r="AD137" s="205"/>
      <c r="AE137" s="300"/>
      <c r="AF137" s="301"/>
      <c r="AG137" s="407"/>
      <c r="AH137" s="408"/>
      <c r="AI137" s="124"/>
      <c r="AJ137" s="116"/>
      <c r="AK137" s="314"/>
    </row>
    <row r="138" spans="1:37" ht="15.75" customHeight="1">
      <c r="A138" s="317"/>
      <c r="B138" s="178"/>
      <c r="C138" s="298"/>
      <c r="D138" s="299"/>
      <c r="E138" s="107"/>
      <c r="F138" s="13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127"/>
      <c r="T138" s="128"/>
      <c r="U138" s="117"/>
      <c r="V138" s="118"/>
      <c r="W138" s="128"/>
      <c r="X138" s="216"/>
      <c r="Y138" s="106"/>
      <c r="Z138" s="205"/>
      <c r="AA138" s="300"/>
      <c r="AB138" s="301"/>
      <c r="AC138" s="106"/>
      <c r="AD138" s="205"/>
      <c r="AE138" s="300"/>
      <c r="AF138" s="301"/>
      <c r="AG138" s="407"/>
      <c r="AH138" s="408"/>
      <c r="AI138" s="124"/>
      <c r="AJ138" s="116"/>
      <c r="AK138" s="314"/>
    </row>
    <row r="139" spans="1:37" ht="15.75" customHeight="1">
      <c r="A139" s="317"/>
      <c r="B139" s="178"/>
      <c r="C139" s="298"/>
      <c r="D139" s="299"/>
      <c r="E139" s="179"/>
      <c r="F139" s="13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106"/>
      <c r="Z139" s="205"/>
      <c r="AA139" s="300"/>
      <c r="AB139" s="301"/>
      <c r="AC139" s="106"/>
      <c r="AD139" s="205"/>
      <c r="AE139" s="300"/>
      <c r="AF139" s="301"/>
      <c r="AG139" s="407"/>
      <c r="AH139" s="408"/>
      <c r="AI139" s="180"/>
      <c r="AJ139" s="133"/>
      <c r="AK139" s="314"/>
    </row>
    <row r="140" spans="1:37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72">AVERAGE(I124:I139)</f>
        <v>19</v>
      </c>
      <c r="J140" s="148">
        <f t="shared" si="72"/>
        <v>2000</v>
      </c>
      <c r="K140" s="149">
        <f t="shared" ref="K140" si="73">J140/I140</f>
        <v>105.26315789473684</v>
      </c>
      <c r="L140" s="147">
        <f t="shared" ref="L140:M140" si="74">AVERAGE(L124:L139)</f>
        <v>20</v>
      </c>
      <c r="M140" s="148">
        <f t="shared" si="74"/>
        <v>1710.4383535478937</v>
      </c>
      <c r="N140" s="149">
        <f>M140/L140</f>
        <v>85.521917677394683</v>
      </c>
      <c r="O140" s="150">
        <f>L140-I140</f>
        <v>1</v>
      </c>
      <c r="P140" s="151">
        <f>N140-K140</f>
        <v>-19.741240217342153</v>
      </c>
      <c r="Q140" s="152">
        <f>N140/K140</f>
        <v>0.81245821793524953</v>
      </c>
      <c r="R140" s="310"/>
      <c r="S140" s="153">
        <f>S124</f>
        <v>0.7086689814814815</v>
      </c>
      <c r="T140" s="154">
        <f>INDEX(T124:T139,COUNTA(T124:T139))</f>
        <v>0.82986111111111116</v>
      </c>
      <c r="U140" s="155"/>
      <c r="V140" s="181"/>
      <c r="W140" s="182"/>
      <c r="X140" s="149"/>
      <c r="Y140" s="206">
        <f t="shared" ref="Y140:Z140" si="75">SUM(Y124:Y139)</f>
        <v>0</v>
      </c>
      <c r="Z140" s="207">
        <f t="shared" si="75"/>
        <v>0</v>
      </c>
      <c r="AA140" s="296"/>
      <c r="AB140" s="297"/>
      <c r="AC140" s="206">
        <f t="shared" ref="AC140:AD140" si="76">SUM(AC124:AC139)</f>
        <v>0</v>
      </c>
      <c r="AD140" s="207">
        <f t="shared" si="76"/>
        <v>0</v>
      </c>
      <c r="AE140" s="296"/>
      <c r="AF140" s="297"/>
      <c r="AG140" s="409"/>
      <c r="AH140" s="410"/>
      <c r="AI140" s="183">
        <f>M140-J140</f>
        <v>-289.56164645210629</v>
      </c>
      <c r="AJ140" s="152">
        <f>M140/J140</f>
        <v>0.85521917677394688</v>
      </c>
      <c r="AK140" s="315"/>
    </row>
    <row r="141" spans="1:37" ht="15.75" customHeight="1">
      <c r="A141" s="302" t="s">
        <v>221</v>
      </c>
      <c r="B141" s="161" t="s">
        <v>186</v>
      </c>
      <c r="C141" s="306" t="s">
        <v>217</v>
      </c>
      <c r="D141" s="307"/>
      <c r="E141" s="162">
        <v>44.3</v>
      </c>
      <c r="F141" s="174">
        <v>984</v>
      </c>
      <c r="G141" s="163">
        <f t="shared" ref="G141:G143" si="77">E141*F141</f>
        <v>43591.199999999997</v>
      </c>
      <c r="H141" s="164"/>
      <c r="I141" s="165">
        <v>17</v>
      </c>
      <c r="J141" s="166">
        <v>2000</v>
      </c>
      <c r="K141" s="167">
        <f>J141/I141</f>
        <v>117.64705882352941</v>
      </c>
      <c r="L141" s="168">
        <v>17</v>
      </c>
      <c r="M141" s="166">
        <f>F141/V141*60</f>
        <v>1769.4305694305667</v>
      </c>
      <c r="N141" s="167">
        <f>M141/L141</f>
        <v>104.08415114297452</v>
      </c>
      <c r="O141" s="169">
        <f>L141-I141</f>
        <v>0</v>
      </c>
      <c r="P141" s="170">
        <f>N141-K141</f>
        <v>-13.562907680554886</v>
      </c>
      <c r="Q141" s="171">
        <f>N141/K141</f>
        <v>0.88471528471528349</v>
      </c>
      <c r="R141" s="308">
        <f>Q157</f>
        <v>0.88411777934635083</v>
      </c>
      <c r="S141" s="172">
        <v>0.75</v>
      </c>
      <c r="T141" s="173">
        <v>0.77317129629629633</v>
      </c>
      <c r="U141" s="174"/>
      <c r="V141" s="175">
        <v>33.366666666666717</v>
      </c>
      <c r="W141" s="103"/>
      <c r="X141" s="104"/>
      <c r="Y141" s="202"/>
      <c r="Z141" s="203"/>
      <c r="AA141" s="311"/>
      <c r="AB141" s="312"/>
      <c r="AC141" s="202"/>
      <c r="AD141" s="203"/>
      <c r="AE141" s="311"/>
      <c r="AF141" s="312"/>
      <c r="AG141" s="411"/>
      <c r="AH141" s="412"/>
      <c r="AI141" s="121">
        <f>M141-J141</f>
        <v>-230.56943056943328</v>
      </c>
      <c r="AJ141" s="171">
        <f>M141/J141</f>
        <v>0.88471528471528338</v>
      </c>
      <c r="AK141" s="379">
        <f>AJ157</f>
        <v>0.88411777934635083</v>
      </c>
    </row>
    <row r="142" spans="1:37" ht="15.75" customHeight="1">
      <c r="A142" s="303"/>
      <c r="B142" s="178" t="s">
        <v>186</v>
      </c>
      <c r="C142" s="298" t="s">
        <v>219</v>
      </c>
      <c r="D142" s="299"/>
      <c r="E142" s="107">
        <v>50.67</v>
      </c>
      <c r="F142" s="117">
        <v>842</v>
      </c>
      <c r="G142" s="109">
        <f t="shared" si="77"/>
        <v>42664.14</v>
      </c>
      <c r="H142" s="26"/>
      <c r="I142" s="110">
        <v>20</v>
      </c>
      <c r="J142" s="111">
        <v>2000</v>
      </c>
      <c r="K142" s="112">
        <f t="shared" ref="K142:K143" si="78">J142/I142</f>
        <v>100</v>
      </c>
      <c r="L142" s="113">
        <v>20</v>
      </c>
      <c r="M142" s="111">
        <f>F142/V142*60</f>
        <v>1768.4947491248581</v>
      </c>
      <c r="N142" s="112">
        <f>M142/L142</f>
        <v>88.424737456242909</v>
      </c>
      <c r="O142" s="114">
        <f>L142-I142</f>
        <v>0</v>
      </c>
      <c r="P142" s="115">
        <f>N142-K142</f>
        <v>-11.575262543757091</v>
      </c>
      <c r="Q142" s="116">
        <f>N142/K142</f>
        <v>0.88424737456242908</v>
      </c>
      <c r="R142" s="309"/>
      <c r="S142" s="47">
        <v>0.77668981481481481</v>
      </c>
      <c r="T142" s="48">
        <v>0.79652777777777772</v>
      </c>
      <c r="U142" s="117">
        <v>5.066666666666606</v>
      </c>
      <c r="V142" s="118">
        <v>28.566666666666602</v>
      </c>
      <c r="W142" s="119"/>
      <c r="X142" s="123"/>
      <c r="Y142" s="106"/>
      <c r="Z142" s="205"/>
      <c r="AA142" s="300"/>
      <c r="AB142" s="301"/>
      <c r="AC142" s="106"/>
      <c r="AD142" s="205"/>
      <c r="AE142" s="300"/>
      <c r="AF142" s="301"/>
      <c r="AG142" s="407"/>
      <c r="AH142" s="408"/>
      <c r="AI142" s="124">
        <f>M142-J142</f>
        <v>-231.50525087514188</v>
      </c>
      <c r="AJ142" s="116">
        <f>M142/J142</f>
        <v>0.88424737456242908</v>
      </c>
      <c r="AK142" s="380"/>
    </row>
    <row r="143" spans="1:37" ht="15.75" customHeight="1">
      <c r="A143" s="303"/>
      <c r="B143" s="178" t="s">
        <v>186</v>
      </c>
      <c r="C143" s="298" t="s">
        <v>220</v>
      </c>
      <c r="D143" s="299"/>
      <c r="E143" s="107">
        <v>57.3</v>
      </c>
      <c r="F143" s="117">
        <v>1569</v>
      </c>
      <c r="G143" s="109">
        <f t="shared" si="77"/>
        <v>89903.7</v>
      </c>
      <c r="H143" s="26"/>
      <c r="I143" s="110">
        <v>21</v>
      </c>
      <c r="J143" s="111">
        <v>2000</v>
      </c>
      <c r="K143" s="112">
        <f t="shared" si="78"/>
        <v>95.238095238095241</v>
      </c>
      <c r="L143" s="113">
        <v>21</v>
      </c>
      <c r="M143" s="111">
        <f>F143/V143*60</f>
        <v>1766.7813575226803</v>
      </c>
      <c r="N143" s="112">
        <f>M143/L143</f>
        <v>84.132445596318107</v>
      </c>
      <c r="O143" s="114">
        <f>L143-I143</f>
        <v>0</v>
      </c>
      <c r="P143" s="115">
        <f>N143-K143</f>
        <v>-11.105649641777134</v>
      </c>
      <c r="Q143" s="116">
        <f>N143/K143</f>
        <v>0.88339067876134014</v>
      </c>
      <c r="R143" s="309"/>
      <c r="S143" s="47">
        <v>0.8</v>
      </c>
      <c r="T143" s="48">
        <v>0.8370023148148148</v>
      </c>
      <c r="U143" s="117">
        <v>5.0000000000001421</v>
      </c>
      <c r="V143" s="118">
        <v>53.283333333333246</v>
      </c>
      <c r="W143" s="119"/>
      <c r="X143" s="123"/>
      <c r="Y143" s="106"/>
      <c r="Z143" s="205"/>
      <c r="AA143" s="300"/>
      <c r="AB143" s="301"/>
      <c r="AC143" s="106"/>
      <c r="AD143" s="205"/>
      <c r="AE143" s="300"/>
      <c r="AF143" s="301"/>
      <c r="AG143" s="407"/>
      <c r="AH143" s="408"/>
      <c r="AI143" s="124">
        <f>M143-J143</f>
        <v>-233.21864247731969</v>
      </c>
      <c r="AJ143" s="116">
        <f>M143/J143</f>
        <v>0.88339067876134014</v>
      </c>
      <c r="AK143" s="380"/>
    </row>
    <row r="144" spans="1:37" ht="15.75" customHeight="1">
      <c r="A144" s="303"/>
      <c r="B144" s="178"/>
      <c r="C144" s="298"/>
      <c r="D144" s="299"/>
      <c r="E144" s="107"/>
      <c r="F144" s="117"/>
      <c r="G144" s="109"/>
      <c r="H144" s="26"/>
      <c r="I144" s="110"/>
      <c r="J144" s="111"/>
      <c r="K144" s="112"/>
      <c r="L144" s="113"/>
      <c r="M144" s="111"/>
      <c r="N144" s="112"/>
      <c r="O144" s="114"/>
      <c r="P144" s="115"/>
      <c r="Q144" s="116"/>
      <c r="R144" s="309"/>
      <c r="S144" s="47"/>
      <c r="T144" s="48"/>
      <c r="U144" s="117"/>
      <c r="V144" s="118"/>
      <c r="W144" s="119"/>
      <c r="X144" s="123"/>
      <c r="Y144" s="106"/>
      <c r="Z144" s="205"/>
      <c r="AA144" s="300"/>
      <c r="AB144" s="301"/>
      <c r="AC144" s="106"/>
      <c r="AD144" s="205"/>
      <c r="AE144" s="300"/>
      <c r="AF144" s="301"/>
      <c r="AG144" s="407"/>
      <c r="AH144" s="408"/>
      <c r="AI144" s="124"/>
      <c r="AJ144" s="116"/>
      <c r="AK144" s="380"/>
    </row>
    <row r="145" spans="1:37" ht="15.75" customHeight="1">
      <c r="A145" s="304"/>
      <c r="B145" s="178"/>
      <c r="C145" s="298"/>
      <c r="D145" s="299"/>
      <c r="E145" s="107"/>
      <c r="F145" s="117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106"/>
      <c r="Z145" s="205"/>
      <c r="AA145" s="300"/>
      <c r="AB145" s="301"/>
      <c r="AC145" s="106"/>
      <c r="AD145" s="205"/>
      <c r="AE145" s="300"/>
      <c r="AF145" s="301"/>
      <c r="AG145" s="407"/>
      <c r="AH145" s="408"/>
      <c r="AI145" s="124"/>
      <c r="AJ145" s="116"/>
      <c r="AK145" s="380"/>
    </row>
    <row r="146" spans="1:37" ht="15.75" customHeight="1">
      <c r="A146" s="304"/>
      <c r="B146" s="178"/>
      <c r="C146" s="298"/>
      <c r="D146" s="299"/>
      <c r="E146" s="107"/>
      <c r="F146" s="117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106"/>
      <c r="Z146" s="205"/>
      <c r="AA146" s="300"/>
      <c r="AB146" s="301"/>
      <c r="AC146" s="106"/>
      <c r="AD146" s="205"/>
      <c r="AE146" s="300"/>
      <c r="AF146" s="301"/>
      <c r="AG146" s="407"/>
      <c r="AH146" s="408"/>
      <c r="AI146" s="124"/>
      <c r="AJ146" s="116"/>
      <c r="AK146" s="380"/>
    </row>
    <row r="147" spans="1:37" ht="15.75" customHeight="1">
      <c r="A147" s="304"/>
      <c r="B147" s="178"/>
      <c r="C147" s="298"/>
      <c r="D147" s="299"/>
      <c r="E147" s="107"/>
      <c r="F147" s="117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106"/>
      <c r="Z147" s="205"/>
      <c r="AA147" s="300"/>
      <c r="AB147" s="301"/>
      <c r="AC147" s="106"/>
      <c r="AD147" s="205"/>
      <c r="AE147" s="300"/>
      <c r="AF147" s="301"/>
      <c r="AG147" s="407"/>
      <c r="AH147" s="408"/>
      <c r="AI147" s="124"/>
      <c r="AJ147" s="116"/>
      <c r="AK147" s="380"/>
    </row>
    <row r="148" spans="1:37" ht="15.75" customHeight="1">
      <c r="A148" s="304"/>
      <c r="B148" s="178"/>
      <c r="C148" s="298"/>
      <c r="D148" s="299"/>
      <c r="E148" s="107"/>
      <c r="F148" s="117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106"/>
      <c r="Z148" s="205"/>
      <c r="AA148" s="300"/>
      <c r="AB148" s="301"/>
      <c r="AC148" s="106"/>
      <c r="AD148" s="205"/>
      <c r="AE148" s="300"/>
      <c r="AF148" s="301"/>
      <c r="AG148" s="407"/>
      <c r="AH148" s="408"/>
      <c r="AI148" s="124"/>
      <c r="AJ148" s="116"/>
      <c r="AK148" s="380"/>
    </row>
    <row r="149" spans="1:37" ht="15.75" customHeight="1">
      <c r="A149" s="304"/>
      <c r="B149" s="178"/>
      <c r="C149" s="298"/>
      <c r="D149" s="299"/>
      <c r="E149" s="107"/>
      <c r="F149" s="117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106"/>
      <c r="Z149" s="205"/>
      <c r="AA149" s="300"/>
      <c r="AB149" s="301"/>
      <c r="AC149" s="106"/>
      <c r="AD149" s="205"/>
      <c r="AE149" s="300"/>
      <c r="AF149" s="301"/>
      <c r="AG149" s="407"/>
      <c r="AH149" s="408"/>
      <c r="AI149" s="124"/>
      <c r="AJ149" s="116"/>
      <c r="AK149" s="380"/>
    </row>
    <row r="150" spans="1:37" ht="15.75" customHeight="1">
      <c r="A150" s="304"/>
      <c r="B150" s="178"/>
      <c r="C150" s="298"/>
      <c r="D150" s="299"/>
      <c r="E150" s="107"/>
      <c r="F150" s="117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106"/>
      <c r="Z150" s="205"/>
      <c r="AA150" s="300"/>
      <c r="AB150" s="301"/>
      <c r="AC150" s="106"/>
      <c r="AD150" s="205"/>
      <c r="AE150" s="300"/>
      <c r="AF150" s="301"/>
      <c r="AG150" s="407"/>
      <c r="AH150" s="408"/>
      <c r="AI150" s="124"/>
      <c r="AJ150" s="116"/>
      <c r="AK150" s="380"/>
    </row>
    <row r="151" spans="1:37" ht="15.75" customHeight="1">
      <c r="A151" s="304"/>
      <c r="B151" s="178"/>
      <c r="C151" s="298"/>
      <c r="D151" s="299"/>
      <c r="E151" s="107"/>
      <c r="F151" s="117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19"/>
      <c r="X151" s="123"/>
      <c r="Y151" s="106"/>
      <c r="Z151" s="205"/>
      <c r="AA151" s="300"/>
      <c r="AB151" s="301"/>
      <c r="AC151" s="106"/>
      <c r="AD151" s="205"/>
      <c r="AE151" s="300"/>
      <c r="AF151" s="301"/>
      <c r="AG151" s="407"/>
      <c r="AH151" s="408"/>
      <c r="AI151" s="124"/>
      <c r="AJ151" s="116"/>
      <c r="AK151" s="380"/>
    </row>
    <row r="152" spans="1:37" ht="15.75" customHeight="1">
      <c r="A152" s="304"/>
      <c r="B152" s="178"/>
      <c r="C152" s="298"/>
      <c r="D152" s="299"/>
      <c r="E152" s="107"/>
      <c r="F152" s="117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19"/>
      <c r="X152" s="123"/>
      <c r="Y152" s="106"/>
      <c r="Z152" s="205"/>
      <c r="AA152" s="300"/>
      <c r="AB152" s="301"/>
      <c r="AC152" s="106"/>
      <c r="AD152" s="205"/>
      <c r="AE152" s="300"/>
      <c r="AF152" s="301"/>
      <c r="AG152" s="407"/>
      <c r="AH152" s="408"/>
      <c r="AI152" s="124"/>
      <c r="AJ152" s="116"/>
      <c r="AK152" s="380"/>
    </row>
    <row r="153" spans="1:37" ht="15.75" customHeight="1">
      <c r="A153" s="304"/>
      <c r="B153" s="178"/>
      <c r="C153" s="298"/>
      <c r="D153" s="299"/>
      <c r="E153" s="107"/>
      <c r="F153" s="117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19"/>
      <c r="X153" s="123"/>
      <c r="Y153" s="106"/>
      <c r="Z153" s="205"/>
      <c r="AA153" s="300"/>
      <c r="AB153" s="301"/>
      <c r="AC153" s="106"/>
      <c r="AD153" s="205"/>
      <c r="AE153" s="300"/>
      <c r="AF153" s="301"/>
      <c r="AG153" s="407"/>
      <c r="AH153" s="408"/>
      <c r="AI153" s="124"/>
      <c r="AJ153" s="116"/>
      <c r="AK153" s="380"/>
    </row>
    <row r="154" spans="1:37" ht="15.75" customHeight="1">
      <c r="A154" s="304"/>
      <c r="B154" s="178"/>
      <c r="C154" s="298"/>
      <c r="D154" s="299"/>
      <c r="E154" s="107"/>
      <c r="F154" s="117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210"/>
      <c r="X154" s="211"/>
      <c r="Y154" s="106"/>
      <c r="Z154" s="205"/>
      <c r="AA154" s="300"/>
      <c r="AB154" s="301"/>
      <c r="AC154" s="106"/>
      <c r="AD154" s="205"/>
      <c r="AE154" s="300"/>
      <c r="AF154" s="301"/>
      <c r="AG154" s="407"/>
      <c r="AH154" s="408"/>
      <c r="AI154" s="124"/>
      <c r="AJ154" s="116"/>
      <c r="AK154" s="380"/>
    </row>
    <row r="155" spans="1:37" ht="15.75" customHeight="1">
      <c r="A155" s="304"/>
      <c r="B155" s="178"/>
      <c r="C155" s="298"/>
      <c r="D155" s="299"/>
      <c r="E155" s="107"/>
      <c r="F155" s="117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212"/>
      <c r="X155" s="213"/>
      <c r="Y155" s="106"/>
      <c r="Z155" s="205"/>
      <c r="AA155" s="300"/>
      <c r="AB155" s="301"/>
      <c r="AC155" s="106"/>
      <c r="AD155" s="205"/>
      <c r="AE155" s="300"/>
      <c r="AF155" s="301"/>
      <c r="AG155" s="407"/>
      <c r="AH155" s="408"/>
      <c r="AI155" s="124"/>
      <c r="AJ155" s="116"/>
      <c r="AK155" s="380"/>
    </row>
    <row r="156" spans="1:37" ht="15.75" customHeight="1">
      <c r="A156" s="304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47"/>
      <c r="T156" s="48"/>
      <c r="U156" s="140"/>
      <c r="V156" s="118"/>
      <c r="W156" s="212"/>
      <c r="X156" s="213"/>
      <c r="Y156" s="106"/>
      <c r="Z156" s="205"/>
      <c r="AA156" s="300"/>
      <c r="AB156" s="301"/>
      <c r="AC156" s="106"/>
      <c r="AD156" s="205"/>
      <c r="AE156" s="300"/>
      <c r="AF156" s="301"/>
      <c r="AG156" s="407"/>
      <c r="AH156" s="408"/>
      <c r="AI156" s="124"/>
      <c r="AJ156" s="116"/>
      <c r="AK156" s="380"/>
    </row>
    <row r="157" spans="1:37" ht="15.75" customHeight="1" thickBot="1">
      <c r="A157" s="305"/>
      <c r="B157" s="144" t="s">
        <v>124</v>
      </c>
      <c r="C157" s="295"/>
      <c r="D157" s="295"/>
      <c r="E157" s="145"/>
      <c r="F157" s="182"/>
      <c r="G157" s="146"/>
      <c r="H157" s="75"/>
      <c r="I157" s="147">
        <f t="shared" ref="I157:J157" si="79">AVERAGE(I141:I156)</f>
        <v>19.333333333333332</v>
      </c>
      <c r="J157" s="148">
        <f t="shared" si="79"/>
        <v>2000</v>
      </c>
      <c r="K157" s="149">
        <f t="shared" ref="K157" si="80">J157/I157</f>
        <v>103.44827586206897</v>
      </c>
      <c r="L157" s="147">
        <f t="shared" ref="L157:M157" si="81">AVERAGE(L141:L156)</f>
        <v>19.333333333333332</v>
      </c>
      <c r="M157" s="148">
        <f t="shared" si="81"/>
        <v>1768.2355586927017</v>
      </c>
      <c r="N157" s="149">
        <f>M157/L157</f>
        <v>91.460459932381127</v>
      </c>
      <c r="O157" s="150">
        <f>L157-I157</f>
        <v>0</v>
      </c>
      <c r="P157" s="151">
        <f>N157-K157</f>
        <v>-11.987815929687841</v>
      </c>
      <c r="Q157" s="152">
        <f>N157/K157</f>
        <v>0.88411777934635083</v>
      </c>
      <c r="R157" s="310"/>
      <c r="S157" s="153">
        <f>S141</f>
        <v>0.75</v>
      </c>
      <c r="T157" s="154">
        <f>INDEX(T141:T156,COUNTA(T141:T156))</f>
        <v>0.8370023148148148</v>
      </c>
      <c r="U157" s="155"/>
      <c r="V157" s="181"/>
      <c r="W157" s="214"/>
      <c r="X157" s="215"/>
      <c r="Y157" s="206">
        <f t="shared" ref="Y157:Z157" si="82">SUM(Y141:Y156)</f>
        <v>0</v>
      </c>
      <c r="Z157" s="207">
        <f t="shared" si="82"/>
        <v>0</v>
      </c>
      <c r="AA157" s="296"/>
      <c r="AB157" s="297"/>
      <c r="AC157" s="206">
        <f t="shared" ref="AC157:AD157" si="83">SUM(AC141:AC156)</f>
        <v>0</v>
      </c>
      <c r="AD157" s="207">
        <f t="shared" si="83"/>
        <v>0</v>
      </c>
      <c r="AE157" s="296"/>
      <c r="AF157" s="297"/>
      <c r="AG157" s="409"/>
      <c r="AH157" s="410"/>
      <c r="AI157" s="183">
        <f>M157-J157</f>
        <v>-231.76444130729828</v>
      </c>
      <c r="AJ157" s="152">
        <f>M157/J157</f>
        <v>0.88411777934635083</v>
      </c>
      <c r="AK157" s="381"/>
    </row>
    <row r="158" spans="1:37" ht="15.75" customHeight="1">
      <c r="A158" s="316" t="s">
        <v>244</v>
      </c>
      <c r="B158" s="161" t="s">
        <v>186</v>
      </c>
      <c r="C158" s="306" t="s">
        <v>222</v>
      </c>
      <c r="D158" s="307"/>
      <c r="E158" s="162">
        <v>56.79</v>
      </c>
      <c r="F158" s="103">
        <v>1762</v>
      </c>
      <c r="G158" s="163">
        <f t="shared" ref="G158:G160" si="84">E158*F158</f>
        <v>100063.98</v>
      </c>
      <c r="H158" s="164"/>
      <c r="I158" s="165">
        <v>23</v>
      </c>
      <c r="J158" s="166">
        <v>2000</v>
      </c>
      <c r="K158" s="167">
        <f>J158/I158</f>
        <v>86.956521739130437</v>
      </c>
      <c r="L158" s="168">
        <v>23</v>
      </c>
      <c r="M158" s="166">
        <f>F158/V158*60</f>
        <v>1769.8660714285727</v>
      </c>
      <c r="N158" s="167">
        <f>M158/L158</f>
        <v>76.95069875776403</v>
      </c>
      <c r="O158" s="169">
        <f>L158-I158</f>
        <v>0</v>
      </c>
      <c r="P158" s="170">
        <f>N158-K158</f>
        <v>-10.005822981366407</v>
      </c>
      <c r="Q158" s="171">
        <f>N158/K158</f>
        <v>0.88493303571428628</v>
      </c>
      <c r="R158" s="308">
        <f>Q174</f>
        <v>0.88512252846781492</v>
      </c>
      <c r="S158" s="172">
        <v>0.70851851851851855</v>
      </c>
      <c r="T158" s="173">
        <v>0.75</v>
      </c>
      <c r="U158" s="174"/>
      <c r="V158" s="175">
        <v>59.733333333333292</v>
      </c>
      <c r="W158" s="173"/>
      <c r="X158" s="184"/>
      <c r="Y158" s="202"/>
      <c r="Z158" s="203"/>
      <c r="AA158" s="311"/>
      <c r="AB158" s="312"/>
      <c r="AC158" s="202"/>
      <c r="AD158" s="203"/>
      <c r="AE158" s="311"/>
      <c r="AF158" s="312"/>
      <c r="AG158" s="411"/>
      <c r="AH158" s="412"/>
      <c r="AI158" s="121">
        <f>M158-J158</f>
        <v>-230.1339285714273</v>
      </c>
      <c r="AJ158" s="171">
        <f>M158/J158</f>
        <v>0.88493303571428639</v>
      </c>
      <c r="AK158" s="313">
        <f>AJ174</f>
        <v>0.88512252846781492</v>
      </c>
    </row>
    <row r="159" spans="1:37" ht="15.75" customHeight="1">
      <c r="A159" s="317"/>
      <c r="B159" s="178" t="s">
        <v>186</v>
      </c>
      <c r="C159" s="298" t="s">
        <v>223</v>
      </c>
      <c r="D159" s="299"/>
      <c r="E159" s="107">
        <v>56.87</v>
      </c>
      <c r="F159" s="108">
        <v>1368</v>
      </c>
      <c r="G159" s="109">
        <f t="shared" si="84"/>
        <v>77798.16</v>
      </c>
      <c r="H159" s="26"/>
      <c r="I159" s="110">
        <v>23</v>
      </c>
      <c r="J159" s="111">
        <v>2000</v>
      </c>
      <c r="K159" s="112">
        <f t="shared" ref="K159:K160" si="85">J159/I159</f>
        <v>86.956521739130437</v>
      </c>
      <c r="L159" s="113">
        <v>23</v>
      </c>
      <c r="M159" s="111">
        <f>F159/V159*60</f>
        <v>1770.2372393961177</v>
      </c>
      <c r="N159" s="112">
        <f>M159/L159</f>
        <v>76.966836495483378</v>
      </c>
      <c r="O159" s="114">
        <f>L159-I159</f>
        <v>0</v>
      </c>
      <c r="P159" s="115">
        <f>N159-K159</f>
        <v>-9.9896852436470596</v>
      </c>
      <c r="Q159" s="116">
        <f>N159/K159</f>
        <v>0.88511861969805883</v>
      </c>
      <c r="R159" s="309"/>
      <c r="S159" s="47">
        <v>0.75347222222222221</v>
      </c>
      <c r="T159" s="48">
        <v>0.78567129629629628</v>
      </c>
      <c r="U159" s="117">
        <v>4.9999999999999822</v>
      </c>
      <c r="V159" s="118">
        <v>46.366666666666667</v>
      </c>
      <c r="W159" s="119"/>
      <c r="X159" s="123"/>
      <c r="Y159" s="106"/>
      <c r="Z159" s="205"/>
      <c r="AA159" s="300"/>
      <c r="AB159" s="301"/>
      <c r="AC159" s="106"/>
      <c r="AD159" s="205"/>
      <c r="AE159" s="300"/>
      <c r="AF159" s="301"/>
      <c r="AG159" s="407"/>
      <c r="AH159" s="408"/>
      <c r="AI159" s="124">
        <f>M159-J159</f>
        <v>-229.76276060388227</v>
      </c>
      <c r="AJ159" s="116">
        <f>M159/J159</f>
        <v>0.88511861969805883</v>
      </c>
      <c r="AK159" s="314"/>
    </row>
    <row r="160" spans="1:37" ht="15.75" customHeight="1">
      <c r="A160" s="317"/>
      <c r="B160" s="178" t="s">
        <v>186</v>
      </c>
      <c r="C160" s="298" t="s">
        <v>224</v>
      </c>
      <c r="D160" s="299"/>
      <c r="E160" s="107">
        <v>47.6</v>
      </c>
      <c r="F160" s="108">
        <v>1658</v>
      </c>
      <c r="G160" s="109">
        <f t="shared" si="84"/>
        <v>78920.800000000003</v>
      </c>
      <c r="H160" s="26"/>
      <c r="I160" s="110">
        <v>23</v>
      </c>
      <c r="J160" s="111">
        <v>2000</v>
      </c>
      <c r="K160" s="112">
        <f t="shared" si="85"/>
        <v>86.956521739130437</v>
      </c>
      <c r="L160" s="113">
        <v>23</v>
      </c>
      <c r="M160" s="111">
        <f>F160/V160*60</f>
        <v>1770.6318599821996</v>
      </c>
      <c r="N160" s="112">
        <f>M160/L160</f>
        <v>76.98399391226954</v>
      </c>
      <c r="O160" s="114">
        <f>L160-I160</f>
        <v>0</v>
      </c>
      <c r="P160" s="115">
        <f>N160-K160</f>
        <v>-9.9725278268608974</v>
      </c>
      <c r="Q160" s="116">
        <f>N160/K160</f>
        <v>0.88531592999109965</v>
      </c>
      <c r="R160" s="309"/>
      <c r="S160" s="47">
        <v>0.78888888888888886</v>
      </c>
      <c r="T160" s="48">
        <v>0.8279050925925926</v>
      </c>
      <c r="U160" s="117">
        <v>4.6333333333333115</v>
      </c>
      <c r="V160" s="118">
        <v>56.18333333333338</v>
      </c>
      <c r="W160" s="119"/>
      <c r="X160" s="123"/>
      <c r="Y160" s="106"/>
      <c r="Z160" s="205"/>
      <c r="AA160" s="300"/>
      <c r="AB160" s="301"/>
      <c r="AC160" s="106"/>
      <c r="AD160" s="205"/>
      <c r="AE160" s="300"/>
      <c r="AF160" s="301"/>
      <c r="AG160" s="407"/>
      <c r="AH160" s="408"/>
      <c r="AI160" s="124">
        <f>M160-J160</f>
        <v>-229.36814001780044</v>
      </c>
      <c r="AJ160" s="116">
        <f>M160/J160</f>
        <v>0.88531592999109976</v>
      </c>
      <c r="AK160" s="314"/>
    </row>
    <row r="161" spans="1:37" ht="15.75" customHeight="1">
      <c r="A161" s="317"/>
      <c r="B161" s="178"/>
      <c r="C161" s="298"/>
      <c r="D161" s="299"/>
      <c r="E161" s="107"/>
      <c r="F161" s="108"/>
      <c r="G161" s="109"/>
      <c r="H161" s="26"/>
      <c r="I161" s="110"/>
      <c r="J161" s="111"/>
      <c r="K161" s="112"/>
      <c r="L161" s="113"/>
      <c r="M161" s="111"/>
      <c r="N161" s="112"/>
      <c r="O161" s="114"/>
      <c r="P161" s="115"/>
      <c r="Q161" s="116"/>
      <c r="R161" s="309"/>
      <c r="S161" s="47"/>
      <c r="T161" s="48"/>
      <c r="U161" s="117"/>
      <c r="V161" s="118"/>
      <c r="W161" s="119"/>
      <c r="X161" s="123"/>
      <c r="Y161" s="106"/>
      <c r="Z161" s="205"/>
      <c r="AA161" s="300"/>
      <c r="AB161" s="301"/>
      <c r="AC161" s="106"/>
      <c r="AD161" s="205"/>
      <c r="AE161" s="300"/>
      <c r="AF161" s="301"/>
      <c r="AG161" s="407"/>
      <c r="AH161" s="408"/>
      <c r="AI161" s="124"/>
      <c r="AJ161" s="116"/>
      <c r="AK161" s="314"/>
    </row>
    <row r="162" spans="1:37" ht="15.75" customHeight="1">
      <c r="A162" s="317"/>
      <c r="B162" s="178"/>
      <c r="C162" s="298"/>
      <c r="D162" s="299"/>
      <c r="E162" s="107"/>
      <c r="F162" s="108"/>
      <c r="G162" s="109"/>
      <c r="H162" s="13"/>
      <c r="I162" s="110"/>
      <c r="J162" s="111"/>
      <c r="K162" s="112"/>
      <c r="L162" s="126"/>
      <c r="M162" s="111"/>
      <c r="N162" s="112"/>
      <c r="O162" s="114"/>
      <c r="P162" s="115"/>
      <c r="Q162" s="116"/>
      <c r="R162" s="309"/>
      <c r="S162" s="47"/>
      <c r="T162" s="48"/>
      <c r="U162" s="117"/>
      <c r="V162" s="118"/>
      <c r="W162" s="119"/>
      <c r="X162" s="123"/>
      <c r="Y162" s="106"/>
      <c r="Z162" s="205"/>
      <c r="AA162" s="300"/>
      <c r="AB162" s="301"/>
      <c r="AC162" s="106"/>
      <c r="AD162" s="205"/>
      <c r="AE162" s="300"/>
      <c r="AF162" s="301"/>
      <c r="AG162" s="407"/>
      <c r="AH162" s="408"/>
      <c r="AI162" s="124"/>
      <c r="AJ162" s="116"/>
      <c r="AK162" s="314"/>
    </row>
    <row r="163" spans="1:37" ht="15.75" customHeight="1">
      <c r="A163" s="317"/>
      <c r="B163" s="178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123"/>
      <c r="Y163" s="106"/>
      <c r="Z163" s="205"/>
      <c r="AA163" s="300"/>
      <c r="AB163" s="301"/>
      <c r="AC163" s="106"/>
      <c r="AD163" s="205"/>
      <c r="AE163" s="300"/>
      <c r="AF163" s="301"/>
      <c r="AG163" s="407"/>
      <c r="AH163" s="408"/>
      <c r="AI163" s="124"/>
      <c r="AJ163" s="116"/>
      <c r="AK163" s="314"/>
    </row>
    <row r="164" spans="1:37" ht="15.75" customHeight="1">
      <c r="A164" s="317"/>
      <c r="B164" s="178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127"/>
      <c r="T164" s="128"/>
      <c r="U164" s="117"/>
      <c r="V164" s="118"/>
      <c r="W164" s="128"/>
      <c r="X164" s="216"/>
      <c r="Y164" s="106"/>
      <c r="Z164" s="205"/>
      <c r="AA164" s="300"/>
      <c r="AB164" s="301"/>
      <c r="AC164" s="106"/>
      <c r="AD164" s="205"/>
      <c r="AE164" s="300"/>
      <c r="AF164" s="301"/>
      <c r="AG164" s="407"/>
      <c r="AH164" s="408"/>
      <c r="AI164" s="124"/>
      <c r="AJ164" s="116"/>
      <c r="AK164" s="314"/>
    </row>
    <row r="165" spans="1:37" ht="15.75" customHeight="1">
      <c r="A165" s="317"/>
      <c r="B165" s="178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127"/>
      <c r="T165" s="128"/>
      <c r="U165" s="117"/>
      <c r="V165" s="118"/>
      <c r="W165" s="128"/>
      <c r="X165" s="216"/>
      <c r="Y165" s="106"/>
      <c r="Z165" s="205"/>
      <c r="AA165" s="300"/>
      <c r="AB165" s="301"/>
      <c r="AC165" s="106"/>
      <c r="AD165" s="205"/>
      <c r="AE165" s="300"/>
      <c r="AF165" s="301"/>
      <c r="AG165" s="407"/>
      <c r="AH165" s="408"/>
      <c r="AI165" s="124"/>
      <c r="AJ165" s="116"/>
      <c r="AK165" s="314"/>
    </row>
    <row r="166" spans="1:37" ht="15.75" customHeight="1">
      <c r="A166" s="317"/>
      <c r="B166" s="178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127"/>
      <c r="T166" s="128"/>
      <c r="U166" s="117"/>
      <c r="V166" s="118"/>
      <c r="W166" s="128"/>
      <c r="X166" s="216"/>
      <c r="Y166" s="106"/>
      <c r="Z166" s="205"/>
      <c r="AA166" s="300"/>
      <c r="AB166" s="301"/>
      <c r="AC166" s="106"/>
      <c r="AD166" s="205"/>
      <c r="AE166" s="300"/>
      <c r="AF166" s="301"/>
      <c r="AG166" s="407"/>
      <c r="AH166" s="408"/>
      <c r="AI166" s="124"/>
      <c r="AJ166" s="116"/>
      <c r="AK166" s="314"/>
    </row>
    <row r="167" spans="1:37" ht="15.75" customHeight="1">
      <c r="A167" s="317"/>
      <c r="B167" s="178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127"/>
      <c r="T167" s="128"/>
      <c r="U167" s="117"/>
      <c r="V167" s="118"/>
      <c r="W167" s="128"/>
      <c r="X167" s="216"/>
      <c r="Y167" s="106"/>
      <c r="Z167" s="205"/>
      <c r="AA167" s="300"/>
      <c r="AB167" s="301"/>
      <c r="AC167" s="106"/>
      <c r="AD167" s="205"/>
      <c r="AE167" s="300"/>
      <c r="AF167" s="301"/>
      <c r="AG167" s="407"/>
      <c r="AH167" s="408"/>
      <c r="AI167" s="124"/>
      <c r="AJ167" s="116"/>
      <c r="AK167" s="314"/>
    </row>
    <row r="168" spans="1:37" ht="15.75" customHeight="1">
      <c r="A168" s="317"/>
      <c r="B168" s="178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127"/>
      <c r="T168" s="128"/>
      <c r="U168" s="117"/>
      <c r="V168" s="118"/>
      <c r="W168" s="128"/>
      <c r="X168" s="216"/>
      <c r="Y168" s="106"/>
      <c r="Z168" s="205"/>
      <c r="AA168" s="300"/>
      <c r="AB168" s="301"/>
      <c r="AC168" s="106"/>
      <c r="AD168" s="205"/>
      <c r="AE168" s="300"/>
      <c r="AF168" s="301"/>
      <c r="AG168" s="407"/>
      <c r="AH168" s="408"/>
      <c r="AI168" s="124"/>
      <c r="AJ168" s="116"/>
      <c r="AK168" s="314"/>
    </row>
    <row r="169" spans="1:37" ht="15.75" customHeight="1">
      <c r="A169" s="317"/>
      <c r="B169" s="178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127"/>
      <c r="T169" s="128"/>
      <c r="U169" s="117"/>
      <c r="V169" s="118"/>
      <c r="W169" s="128"/>
      <c r="X169" s="216"/>
      <c r="Y169" s="106"/>
      <c r="Z169" s="205"/>
      <c r="AA169" s="300"/>
      <c r="AB169" s="301"/>
      <c r="AC169" s="106"/>
      <c r="AD169" s="205"/>
      <c r="AE169" s="300"/>
      <c r="AF169" s="301"/>
      <c r="AG169" s="407"/>
      <c r="AH169" s="408"/>
      <c r="AI169" s="124"/>
      <c r="AJ169" s="116"/>
      <c r="AK169" s="314"/>
    </row>
    <row r="170" spans="1:37" ht="15.75" customHeight="1">
      <c r="A170" s="317"/>
      <c r="B170" s="178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127"/>
      <c r="T170" s="128"/>
      <c r="U170" s="117"/>
      <c r="V170" s="118"/>
      <c r="W170" s="128"/>
      <c r="X170" s="216"/>
      <c r="Y170" s="106"/>
      <c r="Z170" s="205"/>
      <c r="AA170" s="300"/>
      <c r="AB170" s="301"/>
      <c r="AC170" s="106"/>
      <c r="AD170" s="205"/>
      <c r="AE170" s="300"/>
      <c r="AF170" s="301"/>
      <c r="AG170" s="407"/>
      <c r="AH170" s="408"/>
      <c r="AI170" s="124"/>
      <c r="AJ170" s="116"/>
      <c r="AK170" s="314"/>
    </row>
    <row r="171" spans="1:37" ht="15.75" customHeight="1">
      <c r="A171" s="317"/>
      <c r="B171" s="178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127"/>
      <c r="T171" s="128"/>
      <c r="U171" s="117"/>
      <c r="V171" s="118"/>
      <c r="W171" s="128"/>
      <c r="X171" s="216"/>
      <c r="Y171" s="106"/>
      <c r="Z171" s="205"/>
      <c r="AA171" s="300"/>
      <c r="AB171" s="301"/>
      <c r="AC171" s="106"/>
      <c r="AD171" s="205"/>
      <c r="AE171" s="300"/>
      <c r="AF171" s="301"/>
      <c r="AG171" s="407"/>
      <c r="AH171" s="408"/>
      <c r="AI171" s="124"/>
      <c r="AJ171" s="116"/>
      <c r="AK171" s="314"/>
    </row>
    <row r="172" spans="1:37" ht="15.75" customHeight="1">
      <c r="A172" s="317"/>
      <c r="B172" s="178"/>
      <c r="C172" s="298"/>
      <c r="D172" s="299"/>
      <c r="E172" s="107"/>
      <c r="F172" s="13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127"/>
      <c r="T172" s="128"/>
      <c r="U172" s="117"/>
      <c r="V172" s="118"/>
      <c r="W172" s="128"/>
      <c r="X172" s="216"/>
      <c r="Y172" s="106"/>
      <c r="Z172" s="205"/>
      <c r="AA172" s="300"/>
      <c r="AB172" s="301"/>
      <c r="AC172" s="106"/>
      <c r="AD172" s="205"/>
      <c r="AE172" s="300"/>
      <c r="AF172" s="301"/>
      <c r="AG172" s="407"/>
      <c r="AH172" s="408"/>
      <c r="AI172" s="124"/>
      <c r="AJ172" s="116"/>
      <c r="AK172" s="314"/>
    </row>
    <row r="173" spans="1:37" ht="15.75" customHeight="1">
      <c r="A173" s="317"/>
      <c r="B173" s="178"/>
      <c r="C173" s="298"/>
      <c r="D173" s="299"/>
      <c r="E173" s="179"/>
      <c r="F173" s="13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106"/>
      <c r="Z173" s="205"/>
      <c r="AA173" s="300"/>
      <c r="AB173" s="301"/>
      <c r="AC173" s="106"/>
      <c r="AD173" s="205"/>
      <c r="AE173" s="300"/>
      <c r="AF173" s="301"/>
      <c r="AG173" s="407"/>
      <c r="AH173" s="408"/>
      <c r="AI173" s="180"/>
      <c r="AJ173" s="133"/>
      <c r="AK173" s="314"/>
    </row>
    <row r="174" spans="1:37" ht="15.75" customHeight="1" thickBot="1">
      <c r="A174" s="318"/>
      <c r="B174" s="144" t="s">
        <v>124</v>
      </c>
      <c r="C174" s="295"/>
      <c r="D174" s="295"/>
      <c r="E174" s="145"/>
      <c r="F174" s="182"/>
      <c r="G174" s="146"/>
      <c r="H174" s="75"/>
      <c r="I174" s="147">
        <f t="shared" ref="I174:J174" si="86">AVERAGE(I158:I173)</f>
        <v>23</v>
      </c>
      <c r="J174" s="148">
        <f t="shared" si="86"/>
        <v>2000</v>
      </c>
      <c r="K174" s="149">
        <f t="shared" ref="K174" si="87">J174/I174</f>
        <v>86.956521739130437</v>
      </c>
      <c r="L174" s="147">
        <f t="shared" ref="L174:M174" si="88">AVERAGE(L158:L173)</f>
        <v>23</v>
      </c>
      <c r="M174" s="148">
        <f t="shared" si="88"/>
        <v>1770.2450569356299</v>
      </c>
      <c r="N174" s="149">
        <f>M174/L174</f>
        <v>76.967176388505649</v>
      </c>
      <c r="O174" s="150">
        <f>L174-I174</f>
        <v>0</v>
      </c>
      <c r="P174" s="151">
        <f>N174-K174</f>
        <v>-9.989345350624788</v>
      </c>
      <c r="Q174" s="152">
        <f>N174/K174</f>
        <v>0.88512252846781492</v>
      </c>
      <c r="R174" s="310"/>
      <c r="S174" s="153">
        <f>S158</f>
        <v>0.70851851851851855</v>
      </c>
      <c r="T174" s="154">
        <f>INDEX(T158:T173,COUNTA(T158:T173))</f>
        <v>0.8279050925925926</v>
      </c>
      <c r="U174" s="155"/>
      <c r="V174" s="181"/>
      <c r="W174" s="182"/>
      <c r="X174" s="149"/>
      <c r="Y174" s="206">
        <f t="shared" ref="Y174:Z174" si="89">SUM(Y158:Y173)</f>
        <v>0</v>
      </c>
      <c r="Z174" s="207">
        <f t="shared" si="89"/>
        <v>0</v>
      </c>
      <c r="AA174" s="296"/>
      <c r="AB174" s="297"/>
      <c r="AC174" s="206">
        <f t="shared" ref="AC174:AD174" si="90">SUM(AC158:AC173)</f>
        <v>0</v>
      </c>
      <c r="AD174" s="207">
        <f t="shared" si="90"/>
        <v>0</v>
      </c>
      <c r="AE174" s="296"/>
      <c r="AF174" s="297"/>
      <c r="AG174" s="409"/>
      <c r="AH174" s="410"/>
      <c r="AI174" s="183">
        <f>M174-J174</f>
        <v>-229.75494306437008</v>
      </c>
      <c r="AJ174" s="152">
        <f>M174/J174</f>
        <v>0.88512252846781492</v>
      </c>
      <c r="AK174" s="315"/>
    </row>
    <row r="176" spans="1:37">
      <c r="AA176" s="294" t="s">
        <v>165</v>
      </c>
      <c r="AB176" s="294"/>
      <c r="AE176" s="5" t="s">
        <v>226</v>
      </c>
      <c r="AF176" s="190"/>
      <c r="AG176" s="190"/>
      <c r="AH176" s="190"/>
    </row>
    <row r="177" spans="27:34">
      <c r="AA177" s="294" t="s">
        <v>166</v>
      </c>
      <c r="AB177" s="294"/>
      <c r="AE177" s="5" t="s">
        <v>227</v>
      </c>
      <c r="AF177" s="190"/>
      <c r="AG177" s="190"/>
      <c r="AH177" s="190"/>
    </row>
    <row r="178" spans="27:34">
      <c r="AA178" s="294" t="s">
        <v>167</v>
      </c>
      <c r="AB178" s="294"/>
      <c r="AE178" s="5" t="s">
        <v>228</v>
      </c>
      <c r="AF178" s="190"/>
      <c r="AG178" s="190"/>
      <c r="AH178" s="190"/>
    </row>
    <row r="179" spans="27:34">
      <c r="AA179" s="294" t="s">
        <v>168</v>
      </c>
      <c r="AB179" s="294"/>
      <c r="AE179" s="5" t="s">
        <v>229</v>
      </c>
      <c r="AF179" s="190"/>
      <c r="AG179" s="190"/>
      <c r="AH179" s="190"/>
    </row>
    <row r="180" spans="27:34">
      <c r="AA180" s="294" t="s">
        <v>169</v>
      </c>
      <c r="AB180" s="294"/>
      <c r="AE180" s="5" t="s">
        <v>230</v>
      </c>
      <c r="AF180" s="190"/>
      <c r="AG180" s="190"/>
      <c r="AH180" s="190"/>
    </row>
    <row r="181" spans="27:34">
      <c r="AA181" s="294" t="s">
        <v>170</v>
      </c>
      <c r="AB181" s="294"/>
      <c r="AE181" s="5" t="s">
        <v>231</v>
      </c>
      <c r="AF181" s="190"/>
      <c r="AG181" s="190"/>
      <c r="AH181" s="190"/>
    </row>
    <row r="182" spans="27:34">
      <c r="AA182" s="294" t="s">
        <v>171</v>
      </c>
      <c r="AB182" s="294"/>
      <c r="AE182" s="221" t="s">
        <v>232</v>
      </c>
      <c r="AF182" s="190"/>
      <c r="AG182" s="190"/>
      <c r="AH182" s="190"/>
    </row>
    <row r="183" spans="27:34">
      <c r="AA183" s="294" t="s">
        <v>172</v>
      </c>
      <c r="AB183" s="294"/>
      <c r="AE183" s="221" t="s">
        <v>233</v>
      </c>
      <c r="AF183" s="190"/>
      <c r="AG183" s="190"/>
      <c r="AH183" s="190"/>
    </row>
    <row r="184" spans="27:34">
      <c r="AA184" s="294" t="s">
        <v>173</v>
      </c>
      <c r="AB184" s="294"/>
      <c r="AE184" s="221" t="s">
        <v>234</v>
      </c>
      <c r="AF184" s="190"/>
      <c r="AG184" s="190"/>
      <c r="AH184" s="190"/>
    </row>
    <row r="185" spans="27:34">
      <c r="AA185" s="294" t="s">
        <v>174</v>
      </c>
      <c r="AB185" s="294"/>
      <c r="AE185" s="221"/>
      <c r="AF185" s="190"/>
      <c r="AG185" s="190"/>
      <c r="AH185" s="190"/>
    </row>
    <row r="186" spans="27:34">
      <c r="AA186" s="294" t="s">
        <v>175</v>
      </c>
      <c r="AB186" s="294"/>
      <c r="AE186" s="221"/>
      <c r="AF186" s="190"/>
      <c r="AG186" s="190"/>
      <c r="AH186" s="190"/>
    </row>
    <row r="187" spans="27:34">
      <c r="AA187" s="294" t="s">
        <v>176</v>
      </c>
      <c r="AB187" s="294"/>
      <c r="AE187" s="190"/>
      <c r="AF187" s="190"/>
      <c r="AG187" s="190"/>
      <c r="AH187" s="190"/>
    </row>
    <row r="188" spans="27:34">
      <c r="AA188" s="294" t="s">
        <v>177</v>
      </c>
      <c r="AB188" s="294"/>
      <c r="AE188" s="190"/>
      <c r="AF188" s="190"/>
      <c r="AG188" s="190"/>
      <c r="AH188" s="190"/>
    </row>
  </sheetData>
  <mergeCells count="761">
    <mergeCell ref="AA184:AB184"/>
    <mergeCell ref="AA185:AB185"/>
    <mergeCell ref="AA186:AB186"/>
    <mergeCell ref="AA187:AB187"/>
    <mergeCell ref="AA188:AB188"/>
    <mergeCell ref="AA178:AB178"/>
    <mergeCell ref="AA179:AB179"/>
    <mergeCell ref="AA180:AB180"/>
    <mergeCell ref="AA181:AB181"/>
    <mergeCell ref="AA182:AB182"/>
    <mergeCell ref="AA183:AB183"/>
    <mergeCell ref="C174:D174"/>
    <mergeCell ref="AA174:AB174"/>
    <mergeCell ref="AE174:AF174"/>
    <mergeCell ref="AG174:AH174"/>
    <mergeCell ref="AA176:AB176"/>
    <mergeCell ref="AA177:AB177"/>
    <mergeCell ref="C172:D172"/>
    <mergeCell ref="AA172:AB172"/>
    <mergeCell ref="AE172:AF172"/>
    <mergeCell ref="AG172:AH172"/>
    <mergeCell ref="C173:D173"/>
    <mergeCell ref="AA173:AB173"/>
    <mergeCell ref="AE173:AF173"/>
    <mergeCell ref="AG173:AH173"/>
    <mergeCell ref="AA171:AB171"/>
    <mergeCell ref="AE171:AF171"/>
    <mergeCell ref="AG171:AH171"/>
    <mergeCell ref="C168:D168"/>
    <mergeCell ref="AA168:AB168"/>
    <mergeCell ref="AE168:AF168"/>
    <mergeCell ref="AG168:AH168"/>
    <mergeCell ref="C169:D169"/>
    <mergeCell ref="AA169:AB169"/>
    <mergeCell ref="AE169:AF169"/>
    <mergeCell ref="AG169:AH169"/>
    <mergeCell ref="AK158:AK174"/>
    <mergeCell ref="C159:D159"/>
    <mergeCell ref="AA159:AB159"/>
    <mergeCell ref="AE159:AF159"/>
    <mergeCell ref="AG159:AH159"/>
    <mergeCell ref="C160:D160"/>
    <mergeCell ref="AA160:AB160"/>
    <mergeCell ref="AE160:AF160"/>
    <mergeCell ref="AG160:AH160"/>
    <mergeCell ref="C161:D161"/>
    <mergeCell ref="C166:D166"/>
    <mergeCell ref="AA166:AB166"/>
    <mergeCell ref="AE166:AF166"/>
    <mergeCell ref="AG166:AH166"/>
    <mergeCell ref="C167:D167"/>
    <mergeCell ref="AA167:AB167"/>
    <mergeCell ref="AE167:AF167"/>
    <mergeCell ref="AG167:AH167"/>
    <mergeCell ref="C164:D164"/>
    <mergeCell ref="AA164:AB164"/>
    <mergeCell ref="AE164:AF164"/>
    <mergeCell ref="AG164:AH164"/>
    <mergeCell ref="C165:D165"/>
    <mergeCell ref="AA165:AB165"/>
    <mergeCell ref="A158:A174"/>
    <mergeCell ref="C158:D158"/>
    <mergeCell ref="R158:R174"/>
    <mergeCell ref="AA158:AB158"/>
    <mergeCell ref="AE158:AF158"/>
    <mergeCell ref="AG158:AH158"/>
    <mergeCell ref="AA161:AB161"/>
    <mergeCell ref="AE161:AF161"/>
    <mergeCell ref="AG161:AH161"/>
    <mergeCell ref="C162:D162"/>
    <mergeCell ref="AA162:AB162"/>
    <mergeCell ref="AE162:AF162"/>
    <mergeCell ref="AG162:AH162"/>
    <mergeCell ref="C163:D163"/>
    <mergeCell ref="AA163:AB163"/>
    <mergeCell ref="AE163:AF163"/>
    <mergeCell ref="AG163:AH163"/>
    <mergeCell ref="AE165:AF165"/>
    <mergeCell ref="AG165:AH165"/>
    <mergeCell ref="C170:D170"/>
    <mergeCell ref="AA170:AB170"/>
    <mergeCell ref="AE170:AF170"/>
    <mergeCell ref="AG170:AH170"/>
    <mergeCell ref="C171:D171"/>
    <mergeCell ref="C156:D156"/>
    <mergeCell ref="AA156:AB156"/>
    <mergeCell ref="AE156:AF156"/>
    <mergeCell ref="AG156:AH156"/>
    <mergeCell ref="C157:D157"/>
    <mergeCell ref="AA157:AB157"/>
    <mergeCell ref="AE157:AF157"/>
    <mergeCell ref="AG157:AH157"/>
    <mergeCell ref="C154:D154"/>
    <mergeCell ref="AA154:AB154"/>
    <mergeCell ref="AE154:AF154"/>
    <mergeCell ref="AG154:AH154"/>
    <mergeCell ref="C155:D155"/>
    <mergeCell ref="AA155:AB155"/>
    <mergeCell ref="AE155:AF155"/>
    <mergeCell ref="AG155:AH155"/>
    <mergeCell ref="C153:D153"/>
    <mergeCell ref="AA153:AB153"/>
    <mergeCell ref="AE153:AF153"/>
    <mergeCell ref="AG153:AH153"/>
    <mergeCell ref="C150:D150"/>
    <mergeCell ref="AA150:AB150"/>
    <mergeCell ref="AE150:AF150"/>
    <mergeCell ref="AG150:AH150"/>
    <mergeCell ref="C151:D151"/>
    <mergeCell ref="AA151:AB151"/>
    <mergeCell ref="AE151:AF151"/>
    <mergeCell ref="AG151:AH151"/>
    <mergeCell ref="AK141:AK157"/>
    <mergeCell ref="C142:D142"/>
    <mergeCell ref="AA142:AB142"/>
    <mergeCell ref="AE142:AF142"/>
    <mergeCell ref="AG142:AH142"/>
    <mergeCell ref="C143:D143"/>
    <mergeCell ref="AA143:AB143"/>
    <mergeCell ref="AE143:AF143"/>
    <mergeCell ref="AG143:AH143"/>
    <mergeCell ref="C144:D144"/>
    <mergeCell ref="C148:D148"/>
    <mergeCell ref="AA148:AB148"/>
    <mergeCell ref="AE148:AF148"/>
    <mergeCell ref="AG148:AH148"/>
    <mergeCell ref="C149:D149"/>
    <mergeCell ref="AA149:AB149"/>
    <mergeCell ref="AE149:AF149"/>
    <mergeCell ref="AG149:AH149"/>
    <mergeCell ref="C146:D146"/>
    <mergeCell ref="AA146:AB146"/>
    <mergeCell ref="AE146:AF146"/>
    <mergeCell ref="AG146:AH146"/>
    <mergeCell ref="C147:D147"/>
    <mergeCell ref="AA147:AB147"/>
    <mergeCell ref="C140:D140"/>
    <mergeCell ref="AA140:AB140"/>
    <mergeCell ref="AE140:AF140"/>
    <mergeCell ref="AG140:AH140"/>
    <mergeCell ref="A141:A157"/>
    <mergeCell ref="C141:D141"/>
    <mergeCell ref="R141:R157"/>
    <mergeCell ref="AA141:AB141"/>
    <mergeCell ref="AE141:AF141"/>
    <mergeCell ref="AG141:AH141"/>
    <mergeCell ref="A124:A140"/>
    <mergeCell ref="AA144:AB144"/>
    <mergeCell ref="AE144:AF144"/>
    <mergeCell ref="AG144:AH144"/>
    <mergeCell ref="C145:D145"/>
    <mergeCell ref="AA145:AB145"/>
    <mergeCell ref="AE145:AF145"/>
    <mergeCell ref="AG145:AH145"/>
    <mergeCell ref="AE147:AF147"/>
    <mergeCell ref="AG147:AH147"/>
    <mergeCell ref="C152:D152"/>
    <mergeCell ref="AA152:AB152"/>
    <mergeCell ref="AE152:AF152"/>
    <mergeCell ref="AG152:AH152"/>
    <mergeCell ref="C138:D138"/>
    <mergeCell ref="AA138:AB138"/>
    <mergeCell ref="AE138:AF138"/>
    <mergeCell ref="AG138:AH138"/>
    <mergeCell ref="C139:D139"/>
    <mergeCell ref="AA139:AB139"/>
    <mergeCell ref="AE139:AF139"/>
    <mergeCell ref="AG139:AH139"/>
    <mergeCell ref="C136:D136"/>
    <mergeCell ref="AA136:AB136"/>
    <mergeCell ref="AE136:AF136"/>
    <mergeCell ref="AG136:AH136"/>
    <mergeCell ref="C137:D137"/>
    <mergeCell ref="AA137:AB137"/>
    <mergeCell ref="AE137:AF137"/>
    <mergeCell ref="AG137:AH137"/>
    <mergeCell ref="C134:D134"/>
    <mergeCell ref="AA134:AB134"/>
    <mergeCell ref="AE134:AF134"/>
    <mergeCell ref="AG134:AH134"/>
    <mergeCell ref="C135:D135"/>
    <mergeCell ref="AA135:AB135"/>
    <mergeCell ref="AE135:AF135"/>
    <mergeCell ref="AG135:AH135"/>
    <mergeCell ref="C132:D132"/>
    <mergeCell ref="AA132:AB132"/>
    <mergeCell ref="AE132:AF132"/>
    <mergeCell ref="AG132:AH132"/>
    <mergeCell ref="C133:D133"/>
    <mergeCell ref="AA133:AB133"/>
    <mergeCell ref="AE133:AF133"/>
    <mergeCell ref="AG133:AH133"/>
    <mergeCell ref="AA131:AB131"/>
    <mergeCell ref="AE131:AF131"/>
    <mergeCell ref="AG131:AH131"/>
    <mergeCell ref="AA128:AB128"/>
    <mergeCell ref="AE128:AF128"/>
    <mergeCell ref="AG128:AH128"/>
    <mergeCell ref="C129:D129"/>
    <mergeCell ref="AA129:AB129"/>
    <mergeCell ref="AE129:AF129"/>
    <mergeCell ref="AG129:AH129"/>
    <mergeCell ref="AK124:AK140"/>
    <mergeCell ref="C125:D125"/>
    <mergeCell ref="AA125:AB125"/>
    <mergeCell ref="AE125:AF125"/>
    <mergeCell ref="AG125:AH125"/>
    <mergeCell ref="C126:D126"/>
    <mergeCell ref="AA126:AB126"/>
    <mergeCell ref="AE126:AF126"/>
    <mergeCell ref="AG126:AH126"/>
    <mergeCell ref="C127:D127"/>
    <mergeCell ref="C124:D124"/>
    <mergeCell ref="R124:R140"/>
    <mergeCell ref="AA124:AB124"/>
    <mergeCell ref="AE124:AF124"/>
    <mergeCell ref="AG124:AH124"/>
    <mergeCell ref="AA127:AB127"/>
    <mergeCell ref="AE127:AF127"/>
    <mergeCell ref="AG127:AH127"/>
    <mergeCell ref="C128:D128"/>
    <mergeCell ref="C130:D130"/>
    <mergeCell ref="AA130:AB130"/>
    <mergeCell ref="AE130:AF130"/>
    <mergeCell ref="AG130:AH130"/>
    <mergeCell ref="C131:D131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</mergeCells>
  <phoneticPr fontId="5" type="noConversion"/>
  <conditionalFormatting sqref="O5:O174">
    <cfRule type="cellIs" dxfId="254" priority="3" operator="greaterThan">
      <formula>0</formula>
    </cfRule>
  </conditionalFormatting>
  <conditionalFormatting sqref="P5:P174 AI5:AI174">
    <cfRule type="cellIs" dxfId="253" priority="6" operator="lessThan">
      <formula>0</formula>
    </cfRule>
  </conditionalFormatting>
  <conditionalFormatting sqref="Q5:Q174 AJ5:AJ174">
    <cfRule type="cellIs" dxfId="252" priority="4" operator="greaterThan">
      <formula>1</formula>
    </cfRule>
    <cfRule type="cellIs" dxfId="251" priority="5" operator="lessThan">
      <formula>0.8</formula>
    </cfRule>
  </conditionalFormatting>
  <conditionalFormatting sqref="R5:R174 AK124:AK141">
    <cfRule type="cellIs" dxfId="250" priority="7" operator="lessThan">
      <formula>0.8</formula>
    </cfRule>
  </conditionalFormatting>
  <conditionalFormatting sqref="AK5:AK22 AK56:AK91">
    <cfRule type="cellIs" dxfId="249" priority="9" operator="lessThan">
      <formula>0.8</formula>
    </cfRule>
  </conditionalFormatting>
  <conditionalFormatting sqref="AK39">
    <cfRule type="cellIs" dxfId="248" priority="12" operator="lessThan">
      <formula>0.8</formula>
    </cfRule>
  </conditionalFormatting>
  <conditionalFormatting sqref="AK54">
    <cfRule type="cellIs" dxfId="247" priority="11" operator="lessThan">
      <formula>0.8</formula>
    </cfRule>
  </conditionalFormatting>
  <conditionalFormatting sqref="AK97:AK105">
    <cfRule type="cellIs" dxfId="246" priority="10" operator="lessThan">
      <formula>0.8</formula>
    </cfRule>
  </conditionalFormatting>
  <conditionalFormatting sqref="AK107:AK112">
    <cfRule type="cellIs" dxfId="245" priority="8" operator="lessThan">
      <formula>0.8</formula>
    </cfRule>
  </conditionalFormatting>
  <conditionalFormatting sqref="AK156">
    <cfRule type="cellIs" dxfId="244" priority="2" operator="lessThan">
      <formula>0.8</formula>
    </cfRule>
  </conditionalFormatting>
  <conditionalFormatting sqref="AK158:AK174">
    <cfRule type="cellIs" dxfId="243" priority="1" operator="lessThan">
      <formula>0.8</formula>
    </cfRule>
  </conditionalFormatting>
  <dataValidations count="2">
    <dataValidation type="list" allowBlank="1" showInputMessage="1" showErrorMessage="1" sqref="AE5:AH174" xr:uid="{2BF9339A-D72E-45C5-8C2D-F969338C04EF}">
      <formula1>$AD$176:$AD$184</formula1>
    </dataValidation>
    <dataValidation type="list" allowBlank="1" showInputMessage="1" showErrorMessage="1" sqref="AA5:AB174" xr:uid="{87B5CF02-7FE2-4B7F-BDB9-51E6C90CF97B}">
      <formula1>$Z$176:$Z$204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F95C-2E03-4668-9617-B494DD3F53F9}">
  <sheetPr>
    <tabColor theme="9" tint="0.59999389629810485"/>
  </sheetPr>
  <dimension ref="B1:AR42"/>
  <sheetViews>
    <sheetView zoomScale="70" zoomScaleNormal="70" workbookViewId="0">
      <selection activeCell="L43" sqref="L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281</v>
      </c>
      <c r="D3" s="284"/>
      <c r="E3" s="3" t="s">
        <v>3</v>
      </c>
      <c r="F3" s="285">
        <f>'1209(18度C)'!D1+'1209(4度C)'!D1</f>
        <v>218752</v>
      </c>
      <c r="G3" s="286"/>
      <c r="H3" s="3" t="s">
        <v>4</v>
      </c>
      <c r="I3" s="287">
        <f>'1209(18度C)'!F1+'1209(4度C)'!F1</f>
        <v>7203382.290000001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437.7422354206301</v>
      </c>
      <c r="F6" s="259" t="e">
        <f>AVERAGE(#REF!,D14:K14)</f>
        <v>#REF!</v>
      </c>
      <c r="G6" s="260">
        <f>AVERAGE(D14:K14)</f>
        <v>180.43693781996171</v>
      </c>
      <c r="H6" s="261"/>
      <c r="I6" s="260">
        <f>AVERAGE(L14:O14)</f>
        <v>98.555985165312066</v>
      </c>
      <c r="J6" s="261"/>
      <c r="K6" s="260">
        <f>AVERAGE(D32:O32)</f>
        <v>594.46839605407388</v>
      </c>
      <c r="L6" s="261"/>
      <c r="M6" s="260">
        <f>AVERAGE(P32:X32)</f>
        <v>782.06477732793519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386.14458386991822</v>
      </c>
      <c r="F7" s="255" t="e">
        <f>AVERAGE(#REF!,D15:K15)</f>
        <v>#REF!</v>
      </c>
      <c r="G7" s="256">
        <f>AVERAGE(D15:K15)</f>
        <v>160.26217355865316</v>
      </c>
      <c r="H7" s="257"/>
      <c r="I7" s="256">
        <f>AVERAGE(L15:O15)</f>
        <v>84.606079613362468</v>
      </c>
      <c r="J7" s="257"/>
      <c r="K7" s="256">
        <f>AVERAGE(D33:O33)</f>
        <v>524.11743257456885</v>
      </c>
      <c r="L7" s="257"/>
      <c r="M7" s="256">
        <f>AVERAGE(P33:X33)</f>
        <v>690.14107267311192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0.87998123378816262</v>
      </c>
      <c r="F8" s="264" t="e">
        <f>AVERAGE(D16:K16,#REF!)</f>
        <v>#REF!</v>
      </c>
      <c r="G8" s="243">
        <f>AVERAGE(D16:K16)</f>
        <v>0.88704642338845929</v>
      </c>
      <c r="H8" s="244"/>
      <c r="I8" s="243">
        <f>AVERAGE(L16:O16)</f>
        <v>0.86014892750234662</v>
      </c>
      <c r="J8" s="244"/>
      <c r="K8" s="243">
        <f>AVERAGE(D34:O34)</f>
        <v>0.8808177476514375</v>
      </c>
      <c r="L8" s="244"/>
      <c r="M8" s="243">
        <f>AVERAGE(P34:X34)</f>
        <v>0.88081823271065129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>
        <v>120.75471698113208</v>
      </c>
      <c r="E14" s="28">
        <v>80</v>
      </c>
      <c r="F14" s="28">
        <v>93.243243243243242</v>
      </c>
      <c r="G14" s="28">
        <v>86.206896551724142</v>
      </c>
      <c r="H14" s="28">
        <v>130.72625698324023</v>
      </c>
      <c r="I14" s="28">
        <v>232.33333333333334</v>
      </c>
      <c r="J14" s="28" t="s">
        <v>43</v>
      </c>
      <c r="K14" s="29">
        <v>519.79411764705878</v>
      </c>
      <c r="L14" s="27" t="s">
        <v>43</v>
      </c>
      <c r="M14" s="30">
        <v>105.26315789473684</v>
      </c>
      <c r="N14" s="28">
        <v>103.44827586206897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>
        <v>107.30469512401608</v>
      </c>
      <c r="E15" s="35">
        <v>71.015315759996597</v>
      </c>
      <c r="F15" s="35">
        <v>82.544842724666054</v>
      </c>
      <c r="G15" s="35">
        <v>76.336070508572163</v>
      </c>
      <c r="H15" s="35">
        <v>116.33990175122844</v>
      </c>
      <c r="I15" s="35">
        <v>204.43177862214162</v>
      </c>
      <c r="J15" s="35" t="s">
        <v>43</v>
      </c>
      <c r="K15" s="36">
        <v>463.86261041995118</v>
      </c>
      <c r="L15" s="34" t="s">
        <v>43</v>
      </c>
      <c r="M15" s="37">
        <v>85.395918367346965</v>
      </c>
      <c r="N15" s="35">
        <v>91.456978592329904</v>
      </c>
      <c r="O15" s="38">
        <v>76.965341880410548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>
        <f t="shared" ref="D16:I16" si="0">D15/D14</f>
        <v>0.88861700649575814</v>
      </c>
      <c r="E16" s="43">
        <f t="shared" si="0"/>
        <v>0.8876914469999575</v>
      </c>
      <c r="F16" s="43">
        <f t="shared" si="0"/>
        <v>0.88526353067033159</v>
      </c>
      <c r="G16" s="43">
        <f t="shared" si="0"/>
        <v>0.88549841789943706</v>
      </c>
      <c r="H16" s="43">
        <f t="shared" si="0"/>
        <v>0.88995053049016615</v>
      </c>
      <c r="I16" s="43">
        <f t="shared" si="0"/>
        <v>0.87990722505943308</v>
      </c>
      <c r="J16" s="43" t="s">
        <v>43</v>
      </c>
      <c r="K16" s="44">
        <f t="shared" ref="K16" si="1">K15/K14</f>
        <v>0.89239680610413297</v>
      </c>
      <c r="L16" s="42" t="s">
        <v>43</v>
      </c>
      <c r="M16" s="45">
        <f t="shared" ref="M16:O16" si="2">M15/M14</f>
        <v>0.81126122448979621</v>
      </c>
      <c r="N16" s="43">
        <f t="shared" si="2"/>
        <v>0.88408412639252243</v>
      </c>
      <c r="O16" s="46">
        <f t="shared" si="2"/>
        <v>0.88510143162472132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>
        <v>0.2503009259259259</v>
      </c>
      <c r="E17" s="48">
        <v>0.25016203703703704</v>
      </c>
      <c r="F17" s="48">
        <v>0.16689814814814816</v>
      </c>
      <c r="G17" s="48">
        <v>0.16700231481481481</v>
      </c>
      <c r="H17" s="48">
        <v>0.16681712962962963</v>
      </c>
      <c r="I17" s="48">
        <v>0.31966435185185182</v>
      </c>
      <c r="J17" s="48" t="s">
        <v>43</v>
      </c>
      <c r="K17" s="48">
        <v>0.25004629629629632</v>
      </c>
      <c r="L17" s="47" t="s">
        <v>43</v>
      </c>
      <c r="M17" s="49">
        <v>0.70833333333333337</v>
      </c>
      <c r="N17" s="48">
        <v>0.75033564814814813</v>
      </c>
      <c r="O17" s="50">
        <v>0.7086689814814815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>
        <v>0.57856481481481481</v>
      </c>
      <c r="E18" s="48">
        <v>0.5857175925925926</v>
      </c>
      <c r="F18" s="48">
        <v>0.57013888888888886</v>
      </c>
      <c r="G18" s="48">
        <v>0.48435185185185187</v>
      </c>
      <c r="H18" s="48">
        <v>0.52638888888888891</v>
      </c>
      <c r="I18" s="48">
        <v>0.57499999999999996</v>
      </c>
      <c r="J18" s="48" t="s">
        <v>43</v>
      </c>
      <c r="K18" s="48">
        <v>0.37038194444444444</v>
      </c>
      <c r="L18" s="47" t="s">
        <v>43</v>
      </c>
      <c r="M18" s="49">
        <v>0.87847222222222221</v>
      </c>
      <c r="N18" s="48">
        <v>0.84815972222222225</v>
      </c>
      <c r="O18" s="50">
        <v>0.83958333333333335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>
        <v>17.666666666666668</v>
      </c>
      <c r="E23" s="64">
        <v>25</v>
      </c>
      <c r="F23" s="64">
        <v>21.142857142857142</v>
      </c>
      <c r="G23" s="64">
        <v>23.2</v>
      </c>
      <c r="H23" s="64">
        <v>19.888888888888889</v>
      </c>
      <c r="I23" s="64">
        <v>13.5</v>
      </c>
      <c r="J23" s="64" t="s">
        <v>43</v>
      </c>
      <c r="K23" s="65">
        <v>6.8</v>
      </c>
      <c r="L23" s="63" t="s">
        <v>43</v>
      </c>
      <c r="M23" s="66">
        <v>20</v>
      </c>
      <c r="N23" s="64">
        <v>19.333333333333332</v>
      </c>
      <c r="O23" s="67">
        <v>23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>
        <v>211.76470588235293</v>
      </c>
      <c r="E32" s="28" t="s">
        <v>43</v>
      </c>
      <c r="F32" s="28" t="s">
        <v>43</v>
      </c>
      <c r="G32" s="28">
        <v>313.04347826086956</v>
      </c>
      <c r="H32" s="28">
        <v>433.33333333333331</v>
      </c>
      <c r="I32" s="28">
        <v>416.66666666666669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738.46153846153857</v>
      </c>
      <c r="U32" s="28" t="s">
        <v>43</v>
      </c>
      <c r="V32" s="28">
        <v>900</v>
      </c>
      <c r="W32" s="28">
        <v>969.23076923076928</v>
      </c>
      <c r="X32" s="31">
        <v>1050</v>
      </c>
    </row>
    <row r="33" spans="2:24" ht="39.6" customHeight="1">
      <c r="B33" s="240"/>
      <c r="C33" s="33" t="s">
        <v>44</v>
      </c>
      <c r="D33" s="35">
        <v>183.38207076018674</v>
      </c>
      <c r="E33" s="35" t="s">
        <v>43</v>
      </c>
      <c r="F33" s="35" t="s">
        <v>43</v>
      </c>
      <c r="G33" s="35">
        <v>271.81608732579008</v>
      </c>
      <c r="H33" s="35">
        <v>384.90613294838266</v>
      </c>
      <c r="I33" s="35">
        <v>372.38938053097314</v>
      </c>
      <c r="J33" s="35" t="s">
        <v>43</v>
      </c>
      <c r="K33" s="35" t="s">
        <v>43</v>
      </c>
      <c r="L33" s="35" t="s">
        <v>43</v>
      </c>
      <c r="M33" s="35">
        <v>693.20074820416175</v>
      </c>
      <c r="N33" s="35">
        <v>1000.7124975349802</v>
      </c>
      <c r="O33" s="35">
        <v>762.41511071750722</v>
      </c>
      <c r="P33" s="34">
        <v>219.0172620199873</v>
      </c>
      <c r="Q33" s="35" t="s">
        <v>43</v>
      </c>
      <c r="R33" s="35" t="s">
        <v>43</v>
      </c>
      <c r="S33" s="35" t="s">
        <v>43</v>
      </c>
      <c r="T33" s="35">
        <v>656.61363004085297</v>
      </c>
      <c r="U33" s="35" t="s">
        <v>43</v>
      </c>
      <c r="V33" s="35">
        <v>803.01071103743357</v>
      </c>
      <c r="W33" s="35">
        <v>857.67757722062538</v>
      </c>
      <c r="X33" s="38">
        <v>914.38618304666011</v>
      </c>
    </row>
    <row r="34" spans="2:24" ht="40.15" customHeight="1">
      <c r="B34" s="240"/>
      <c r="C34" s="41" t="s">
        <v>45</v>
      </c>
      <c r="D34" s="43">
        <f>D33/D32</f>
        <v>0.86597088970088187</v>
      </c>
      <c r="E34" s="43" t="s">
        <v>43</v>
      </c>
      <c r="F34" s="43" t="s">
        <v>43</v>
      </c>
      <c r="G34" s="43">
        <f>G33/G32</f>
        <v>0.86830139006849605</v>
      </c>
      <c r="H34" s="43">
        <f>H33/H32</f>
        <v>0.88824492218857543</v>
      </c>
      <c r="I34" s="43">
        <f>I33/I32</f>
        <v>0.89373451327433551</v>
      </c>
      <c r="J34" s="43" t="s">
        <v>43</v>
      </c>
      <c r="K34" s="43" t="s">
        <v>43</v>
      </c>
      <c r="L34" s="43" t="s">
        <v>43</v>
      </c>
      <c r="M34" s="43">
        <f>M33/M32</f>
        <v>0.89275853935384464</v>
      </c>
      <c r="N34" s="43">
        <f>N33/N32</f>
        <v>0.8701847804652002</v>
      </c>
      <c r="O34" s="43">
        <f>O33/O32</f>
        <v>0.88652919850872935</v>
      </c>
      <c r="P34" s="42">
        <f>P33/P32</f>
        <v>0.8669433288291164</v>
      </c>
      <c r="Q34" s="43" t="s">
        <v>43</v>
      </c>
      <c r="R34" s="43" t="s">
        <v>43</v>
      </c>
      <c r="S34" s="43" t="s">
        <v>43</v>
      </c>
      <c r="T34" s="43">
        <f>T33/T32</f>
        <v>0.88916429068032166</v>
      </c>
      <c r="U34" s="43" t="s">
        <v>43</v>
      </c>
      <c r="V34" s="43">
        <f>V33/V32</f>
        <v>0.89223412337492614</v>
      </c>
      <c r="W34" s="43">
        <f>W33/W32</f>
        <v>0.88490543681493095</v>
      </c>
      <c r="X34" s="46">
        <f>X33/X32</f>
        <v>0.870843983853962</v>
      </c>
    </row>
    <row r="35" spans="2:24" ht="17.25" customHeight="1">
      <c r="B35" s="225" t="s">
        <v>46</v>
      </c>
      <c r="C35" s="13" t="s">
        <v>47</v>
      </c>
      <c r="D35" s="48">
        <v>0.38903935185185184</v>
      </c>
      <c r="E35" s="48" t="s">
        <v>43</v>
      </c>
      <c r="F35" s="48" t="s">
        <v>43</v>
      </c>
      <c r="G35" s="48">
        <v>0.25008101851851849</v>
      </c>
      <c r="H35" s="48">
        <v>0.25020833333333331</v>
      </c>
      <c r="I35" s="48">
        <v>0.37430555555555556</v>
      </c>
      <c r="J35" s="48" t="s">
        <v>43</v>
      </c>
      <c r="K35" s="48" t="s">
        <v>43</v>
      </c>
      <c r="L35" s="48" t="s">
        <v>43</v>
      </c>
      <c r="M35" s="48">
        <v>0.25019675925925927</v>
      </c>
      <c r="N35" s="48">
        <v>0.16666666666666666</v>
      </c>
      <c r="O35" s="48">
        <v>0.25001157407407409</v>
      </c>
      <c r="P35" s="47">
        <v>0.70857638888888885</v>
      </c>
      <c r="Q35" s="48" t="s">
        <v>43</v>
      </c>
      <c r="R35" s="48" t="s">
        <v>43</v>
      </c>
      <c r="S35" s="48" t="s">
        <v>43</v>
      </c>
      <c r="T35" s="48">
        <v>0.70833333333333337</v>
      </c>
      <c r="U35" s="48" t="s">
        <v>43</v>
      </c>
      <c r="V35" s="48">
        <v>0.70833333333333337</v>
      </c>
      <c r="W35" s="48">
        <v>0.70848379629629632</v>
      </c>
      <c r="X35" s="50">
        <v>0.70835648148148145</v>
      </c>
    </row>
    <row r="36" spans="2:24" ht="17.25" customHeight="1">
      <c r="B36" s="226"/>
      <c r="C36" s="13" t="s">
        <v>48</v>
      </c>
      <c r="D36" s="48">
        <v>0.45277777777777778</v>
      </c>
      <c r="E36" s="48" t="s">
        <v>43</v>
      </c>
      <c r="F36" s="48" t="s">
        <v>43</v>
      </c>
      <c r="G36" s="48">
        <v>0.31597222222222221</v>
      </c>
      <c r="H36" s="48">
        <v>0.32663194444444443</v>
      </c>
      <c r="I36" s="48">
        <v>0.39392361111111113</v>
      </c>
      <c r="J36" s="48" t="s">
        <v>43</v>
      </c>
      <c r="K36" s="48" t="s">
        <v>43</v>
      </c>
      <c r="L36" s="48" t="s">
        <v>43</v>
      </c>
      <c r="M36" s="48">
        <v>0.44049768518518517</v>
      </c>
      <c r="N36" s="48">
        <v>0.43158564814814815</v>
      </c>
      <c r="O36" s="48">
        <v>0.41041666666666665</v>
      </c>
      <c r="P36" s="47">
        <v>0.83333333333333337</v>
      </c>
      <c r="Q36" s="48" t="s">
        <v>43</v>
      </c>
      <c r="R36" s="48" t="s">
        <v>43</v>
      </c>
      <c r="S36" s="48" t="s">
        <v>43</v>
      </c>
      <c r="T36" s="48">
        <v>0.88432870370370376</v>
      </c>
      <c r="U36" s="48" t="s">
        <v>43</v>
      </c>
      <c r="V36" s="48">
        <v>0.89261574074074079</v>
      </c>
      <c r="W36" s="48">
        <v>1.0270833333333333</v>
      </c>
      <c r="X36" s="50">
        <v>1.0256944444444445</v>
      </c>
    </row>
    <row r="37" spans="2:24" ht="17.25" customHeight="1">
      <c r="B37" s="226" t="s">
        <v>54</v>
      </c>
      <c r="C37" s="227"/>
      <c r="D37" s="64">
        <v>17</v>
      </c>
      <c r="E37" s="64" t="s">
        <v>43</v>
      </c>
      <c r="F37" s="64" t="s">
        <v>43</v>
      </c>
      <c r="G37" s="64">
        <v>11.5</v>
      </c>
      <c r="H37" s="64">
        <v>6</v>
      </c>
      <c r="I37" s="64">
        <v>6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3.6666666666666665</v>
      </c>
      <c r="W37" s="64">
        <v>3.25</v>
      </c>
      <c r="X37" s="67">
        <v>3.3333333333333335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AD68F-A4C6-4CEF-9E99-E3642FD9B80A}">
  <sheetPr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pane="bottomLeft" activeCell="L43" sqref="L43"/>
      <selection activeCell="L43" sqref="L43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SUM(F5:F208)</f>
        <v>117342</v>
      </c>
      <c r="E1" s="94" t="s">
        <v>4</v>
      </c>
      <c r="F1" s="95">
        <f>SUM(G5:G208)</f>
        <v>2313498.9500000002</v>
      </c>
      <c r="G1" s="96" t="s">
        <v>85</v>
      </c>
      <c r="H1" s="97">
        <f>L21+L38+L55+L72+L89+L106+L123+L140+L157+L174+L191+L208</f>
        <v>80.333333333333329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46000</v>
      </c>
      <c r="B2" s="353"/>
      <c r="C2" s="98" t="s">
        <v>41</v>
      </c>
      <c r="D2" s="99">
        <f>AVERAGE(N21,N38,N55,N72,N89,N106,N123,N140,N157,N174,N191,N208)</f>
        <v>593.2939492822951</v>
      </c>
      <c r="E2" s="99" t="s">
        <v>92</v>
      </c>
      <c r="F2" s="100">
        <f>F1/D1</f>
        <v>19.715864311158835</v>
      </c>
      <c r="G2" s="101" t="s">
        <v>93</v>
      </c>
      <c r="H2" s="102">
        <f>COUNT(H5:H208)</f>
        <v>3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02" t="s">
        <v>243</v>
      </c>
      <c r="B5" s="106" t="s">
        <v>116</v>
      </c>
      <c r="C5" s="402" t="s">
        <v>120</v>
      </c>
      <c r="D5" s="403"/>
      <c r="E5" s="107">
        <v>29.85</v>
      </c>
      <c r="F5" s="108">
        <v>2275</v>
      </c>
      <c r="G5" s="109">
        <f t="shared" ref="G5:G6" si="0">E5*F5</f>
        <v>67908.75</v>
      </c>
      <c r="H5" s="26"/>
      <c r="I5" s="110">
        <v>17</v>
      </c>
      <c r="J5" s="111">
        <v>3600</v>
      </c>
      <c r="K5" s="112">
        <f t="shared" ref="K5:K6" si="1">J5/I5</f>
        <v>211.76470588235293</v>
      </c>
      <c r="L5" s="113">
        <v>17</v>
      </c>
      <c r="M5" s="111">
        <f>F5/V5*60</f>
        <v>3117.6246669204397</v>
      </c>
      <c r="N5" s="112">
        <f>M5/L5</f>
        <v>183.38968628943763</v>
      </c>
      <c r="O5" s="114">
        <f>L5-I5</f>
        <v>0</v>
      </c>
      <c r="P5" s="115">
        <f>N5-K5</f>
        <v>-28.375019592915294</v>
      </c>
      <c r="Q5" s="116">
        <f>N5/K5</f>
        <v>0.86600685192234439</v>
      </c>
      <c r="R5" s="309">
        <f>Q21</f>
        <v>0.86597088970088187</v>
      </c>
      <c r="S5" s="47">
        <v>0.38903935185185184</v>
      </c>
      <c r="T5" s="48">
        <v>0.41944444444444445</v>
      </c>
      <c r="U5" s="117">
        <v>5.2166666666666295</v>
      </c>
      <c r="V5" s="118">
        <v>43.78333333333336</v>
      </c>
      <c r="W5" s="119"/>
      <c r="X5" s="104"/>
      <c r="Y5" s="311"/>
      <c r="Z5" s="405"/>
      <c r="AA5" s="204">
        <f>M5-J5</f>
        <v>-482.37533307956028</v>
      </c>
      <c r="AB5" s="143">
        <f>M5/J5</f>
        <v>0.86600685192234439</v>
      </c>
      <c r="AC5" s="384">
        <f>AB21</f>
        <v>0.86597088970088176</v>
      </c>
    </row>
    <row r="6" spans="1:29" ht="15.75" customHeight="1">
      <c r="A6" s="303"/>
      <c r="B6" s="106" t="s">
        <v>116</v>
      </c>
      <c r="C6" s="402" t="s">
        <v>121</v>
      </c>
      <c r="D6" s="403"/>
      <c r="E6" s="107">
        <v>29.52</v>
      </c>
      <c r="F6" s="108">
        <v>2209</v>
      </c>
      <c r="G6" s="109">
        <f t="shared" si="0"/>
        <v>65209.68</v>
      </c>
      <c r="H6" s="26"/>
      <c r="I6" s="110">
        <v>17</v>
      </c>
      <c r="J6" s="111">
        <v>3600</v>
      </c>
      <c r="K6" s="112">
        <f t="shared" si="1"/>
        <v>211.76470588235293</v>
      </c>
      <c r="L6" s="113">
        <v>17</v>
      </c>
      <c r="M6" s="111">
        <f>F6/V6*60</f>
        <v>3117.3657389259088</v>
      </c>
      <c r="N6" s="112">
        <f>M6/L6</f>
        <v>183.37445523093581</v>
      </c>
      <c r="O6" s="114">
        <f>L6-I6</f>
        <v>0</v>
      </c>
      <c r="P6" s="115">
        <f>N6-K6</f>
        <v>-28.390250651417119</v>
      </c>
      <c r="Q6" s="116">
        <f>N6/K6</f>
        <v>0.86593492747941914</v>
      </c>
      <c r="R6" s="309"/>
      <c r="S6" s="47">
        <v>0.42325231481481479</v>
      </c>
      <c r="T6" s="48">
        <v>0.45277777777777778</v>
      </c>
      <c r="U6" s="117">
        <v>5.4833333333332845</v>
      </c>
      <c r="V6" s="118">
        <v>42.516666666666708</v>
      </c>
      <c r="W6" s="119"/>
      <c r="X6" s="123"/>
      <c r="Y6" s="300"/>
      <c r="Z6" s="404"/>
      <c r="AA6" s="124">
        <f>M6-J6</f>
        <v>-482.63426107409123</v>
      </c>
      <c r="AB6" s="116">
        <f>M6/J6</f>
        <v>0.86593492747941914</v>
      </c>
      <c r="AC6" s="380"/>
    </row>
    <row r="7" spans="1:29" ht="15.75" customHeight="1">
      <c r="A7" s="303"/>
      <c r="B7" s="106"/>
      <c r="C7" s="402"/>
      <c r="D7" s="403"/>
      <c r="E7" s="107"/>
      <c r="F7" s="108"/>
      <c r="G7" s="109"/>
      <c r="H7" s="26"/>
      <c r="I7" s="110"/>
      <c r="J7" s="111"/>
      <c r="K7" s="112"/>
      <c r="L7" s="113"/>
      <c r="M7" s="111"/>
      <c r="N7" s="112"/>
      <c r="O7" s="114"/>
      <c r="P7" s="115"/>
      <c r="Q7" s="116"/>
      <c r="R7" s="309"/>
      <c r="S7" s="47"/>
      <c r="T7" s="48"/>
      <c r="U7" s="117"/>
      <c r="V7" s="118"/>
      <c r="W7" s="119"/>
      <c r="X7" s="123"/>
      <c r="Y7" s="300"/>
      <c r="Z7" s="404"/>
      <c r="AA7" s="124"/>
      <c r="AB7" s="116"/>
      <c r="AC7" s="380"/>
    </row>
    <row r="8" spans="1:29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300"/>
      <c r="Z8" s="404"/>
      <c r="AA8" s="124"/>
      <c r="AB8" s="116"/>
      <c r="AC8" s="380"/>
    </row>
    <row r="9" spans="1:29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300"/>
      <c r="Z9" s="404"/>
      <c r="AA9" s="124"/>
      <c r="AB9" s="116"/>
      <c r="AC9" s="380"/>
    </row>
    <row r="10" spans="1:29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300"/>
      <c r="Z10" s="404"/>
      <c r="AA10" s="124"/>
      <c r="AB10" s="116"/>
      <c r="AC10" s="380"/>
    </row>
    <row r="11" spans="1:29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300"/>
      <c r="Z11" s="404"/>
      <c r="AA11" s="124"/>
      <c r="AB11" s="116"/>
      <c r="AC11" s="380"/>
    </row>
    <row r="12" spans="1:29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300"/>
      <c r="Z12" s="404"/>
      <c r="AA12" s="124"/>
      <c r="AB12" s="116"/>
      <c r="AC12" s="380"/>
    </row>
    <row r="13" spans="1:29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300"/>
      <c r="Z13" s="404"/>
      <c r="AA13" s="124"/>
      <c r="AB13" s="116"/>
      <c r="AC13" s="380"/>
    </row>
    <row r="14" spans="1:29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300"/>
      <c r="Z14" s="404"/>
      <c r="AA14" s="124"/>
      <c r="AB14" s="116"/>
      <c r="AC14" s="380"/>
    </row>
    <row r="15" spans="1:29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300"/>
      <c r="Z15" s="404"/>
      <c r="AA15" s="124"/>
      <c r="AB15" s="116"/>
      <c r="AC15" s="380"/>
    </row>
    <row r="16" spans="1:29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300"/>
      <c r="Z16" s="404"/>
      <c r="AA16" s="124"/>
      <c r="AB16" s="116"/>
      <c r="AC16" s="380"/>
    </row>
    <row r="17" spans="1:29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300"/>
      <c r="Z17" s="404"/>
      <c r="AA17" s="124"/>
      <c r="AB17" s="116"/>
      <c r="AC17" s="380"/>
    </row>
    <row r="18" spans="1:29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300"/>
      <c r="Z18" s="404"/>
      <c r="AA18" s="124"/>
      <c r="AB18" s="116"/>
      <c r="AC18" s="380"/>
    </row>
    <row r="19" spans="1:29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300"/>
      <c r="Z19" s="404"/>
      <c r="AA19" s="124"/>
      <c r="AB19" s="116"/>
      <c r="AC19" s="380"/>
    </row>
    <row r="20" spans="1:29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404"/>
      <c r="AA20" s="124"/>
      <c r="AB20" s="116"/>
      <c r="AC20" s="380"/>
    </row>
    <row r="21" spans="1:29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</v>
      </c>
      <c r="J21" s="148">
        <f t="shared" si="2"/>
        <v>3600</v>
      </c>
      <c r="K21" s="149">
        <f t="shared" ref="K21" si="3">J21/I21</f>
        <v>211.76470588235293</v>
      </c>
      <c r="L21" s="147">
        <f t="shared" ref="L21:M21" si="4">AVERAGE(L5:L20)</f>
        <v>17</v>
      </c>
      <c r="M21" s="148">
        <f t="shared" si="4"/>
        <v>3117.4952029231745</v>
      </c>
      <c r="N21" s="149">
        <f>M21/L21</f>
        <v>183.38207076018674</v>
      </c>
      <c r="O21" s="150">
        <f>L21-I21</f>
        <v>0</v>
      </c>
      <c r="P21" s="151">
        <f>N21-K21</f>
        <v>-28.382635122166192</v>
      </c>
      <c r="Q21" s="152">
        <f>N21/K21</f>
        <v>0.86597088970088187</v>
      </c>
      <c r="R21" s="310"/>
      <c r="S21" s="153">
        <f>S5</f>
        <v>0.38903935185185184</v>
      </c>
      <c r="T21" s="154">
        <f>INDEX(T5:T20,COUNTA(T5:T20))</f>
        <v>0.45277777777777778</v>
      </c>
      <c r="U21" s="155"/>
      <c r="V21" s="155"/>
      <c r="W21" s="156"/>
      <c r="X21" s="157"/>
      <c r="Y21" s="296"/>
      <c r="Z21" s="406"/>
      <c r="AA21" s="223">
        <f>M21-J21</f>
        <v>-482.50479707682553</v>
      </c>
      <c r="AB21" s="159">
        <f>M21/J21</f>
        <v>0.86597088970088176</v>
      </c>
      <c r="AC21" s="381"/>
    </row>
    <row r="22" spans="1:29" ht="15.75" customHeight="1">
      <c r="A22" s="316" t="s">
        <v>115</v>
      </c>
      <c r="B22" s="161" t="s">
        <v>116</v>
      </c>
      <c r="C22" s="306" t="s">
        <v>122</v>
      </c>
      <c r="D22" s="307"/>
      <c r="E22" s="162">
        <v>25.64</v>
      </c>
      <c r="F22" s="103">
        <v>1462</v>
      </c>
      <c r="G22" s="163">
        <f t="shared" ref="G22:G23" si="5">E22*F22</f>
        <v>37485.68</v>
      </c>
      <c r="H22" s="164"/>
      <c r="I22" s="165">
        <v>11</v>
      </c>
      <c r="J22" s="166">
        <v>3600</v>
      </c>
      <c r="K22" s="167">
        <f>J22/I22</f>
        <v>327.27272727272725</v>
      </c>
      <c r="L22" s="168">
        <v>11</v>
      </c>
      <c r="M22" s="166">
        <f>F22/V22*60</f>
        <v>3145.9653317393891</v>
      </c>
      <c r="N22" s="167">
        <f>M22/L22</f>
        <v>285.99684833994445</v>
      </c>
      <c r="O22" s="169">
        <f>L22-I22</f>
        <v>0</v>
      </c>
      <c r="P22" s="170">
        <f>N22-K22</f>
        <v>-41.275878932782803</v>
      </c>
      <c r="Q22" s="171">
        <f>N22/K22</f>
        <v>0.87387925881649697</v>
      </c>
      <c r="R22" s="308">
        <f>Q38</f>
        <v>0.86830139006849605</v>
      </c>
      <c r="S22" s="172">
        <v>0.25008101851851849</v>
      </c>
      <c r="T22" s="173">
        <v>0.26944444444444443</v>
      </c>
      <c r="U22" s="174"/>
      <c r="V22" s="175">
        <v>27.883333333333347</v>
      </c>
      <c r="W22" s="176"/>
      <c r="X22" s="177"/>
      <c r="Y22" s="311"/>
      <c r="Z22" s="312"/>
      <c r="AA22" s="121">
        <f>M22-J22</f>
        <v>-454.03466826061094</v>
      </c>
      <c r="AB22" s="171">
        <f>M22/J22</f>
        <v>0.87387925881649697</v>
      </c>
      <c r="AC22" s="313">
        <f>AB38</f>
        <v>0.86830139006849605</v>
      </c>
    </row>
    <row r="23" spans="1:29" ht="15.75" customHeight="1">
      <c r="A23" s="317"/>
      <c r="B23" s="106" t="s">
        <v>118</v>
      </c>
      <c r="C23" s="298" t="s">
        <v>119</v>
      </c>
      <c r="D23" s="299"/>
      <c r="E23" s="107">
        <v>28.57</v>
      </c>
      <c r="F23" s="108">
        <v>3136</v>
      </c>
      <c r="G23" s="109">
        <f t="shared" si="5"/>
        <v>89595.520000000004</v>
      </c>
      <c r="H23" s="26"/>
      <c r="I23" s="110">
        <v>12</v>
      </c>
      <c r="J23" s="111">
        <v>3600</v>
      </c>
      <c r="K23" s="112">
        <f t="shared" ref="K23:K41" si="6">J23/I23</f>
        <v>300</v>
      </c>
      <c r="L23" s="113">
        <v>12</v>
      </c>
      <c r="M23" s="111">
        <f>F23/V23*60</f>
        <v>3105.8046767537821</v>
      </c>
      <c r="N23" s="112">
        <f>M23/L23</f>
        <v>258.81705639614853</v>
      </c>
      <c r="O23" s="114">
        <f>L23-I23</f>
        <v>0</v>
      </c>
      <c r="P23" s="115">
        <f>N23-K23</f>
        <v>-41.18294360385147</v>
      </c>
      <c r="Q23" s="116">
        <f>N23/K23</f>
        <v>0.86272352132049512</v>
      </c>
      <c r="R23" s="309"/>
      <c r="S23" s="47">
        <v>0.27390046296296294</v>
      </c>
      <c r="T23" s="48">
        <v>0.31597222222222221</v>
      </c>
      <c r="U23" s="117">
        <v>6.4166666666666572</v>
      </c>
      <c r="V23" s="118">
        <v>60.583333333333343</v>
      </c>
      <c r="W23" s="119"/>
      <c r="X23" s="123"/>
      <c r="Y23" s="300"/>
      <c r="Z23" s="301"/>
      <c r="AA23" s="124">
        <f>M23-J23</f>
        <v>-494.19532324621787</v>
      </c>
      <c r="AB23" s="116">
        <f>M23/J23</f>
        <v>0.86272352132049501</v>
      </c>
      <c r="AC23" s="314"/>
    </row>
    <row r="24" spans="1:29" ht="15.75" customHeight="1">
      <c r="A24" s="317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23"/>
      <c r="Y24" s="300"/>
      <c r="Z24" s="301"/>
      <c r="AA24" s="124"/>
      <c r="AB24" s="116"/>
      <c r="AC24" s="314"/>
    </row>
    <row r="25" spans="1:29" ht="15.75" customHeight="1">
      <c r="A25" s="317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17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300"/>
      <c r="Z26" s="301"/>
      <c r="AA26" s="124"/>
      <c r="AB26" s="116"/>
      <c r="AC26" s="314"/>
    </row>
    <row r="27" spans="1:29" ht="15.75" customHeight="1">
      <c r="A27" s="317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300"/>
      <c r="Z27" s="301"/>
      <c r="AA27" s="124"/>
      <c r="AB27" s="116"/>
      <c r="AC27" s="314"/>
    </row>
    <row r="28" spans="1:29" ht="15.75" customHeight="1">
      <c r="A28" s="317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17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17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35"/>
      <c r="Y30" s="300"/>
      <c r="Z30" s="301"/>
      <c r="AA30" s="124"/>
      <c r="AB30" s="116"/>
      <c r="AC30" s="314"/>
    </row>
    <row r="31" spans="1:29" ht="15.75" customHeight="1">
      <c r="A31" s="317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35"/>
      <c r="Y31" s="300"/>
      <c r="Z31" s="301"/>
      <c r="AA31" s="124"/>
      <c r="AB31" s="116"/>
      <c r="AC31" s="314"/>
    </row>
    <row r="32" spans="1:29" ht="15.75" customHeight="1">
      <c r="A32" s="317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35"/>
      <c r="Y32" s="300"/>
      <c r="Z32" s="301"/>
      <c r="AA32" s="124"/>
      <c r="AB32" s="116"/>
      <c r="AC32" s="314"/>
    </row>
    <row r="33" spans="1:29" ht="15.75" customHeight="1">
      <c r="A33" s="317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35"/>
      <c r="Y33" s="300"/>
      <c r="Z33" s="301"/>
      <c r="AA33" s="124"/>
      <c r="AB33" s="116"/>
      <c r="AC33" s="314"/>
    </row>
    <row r="34" spans="1:29" ht="15.75" customHeight="1">
      <c r="A34" s="317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35"/>
      <c r="Y34" s="300"/>
      <c r="Z34" s="301"/>
      <c r="AA34" s="124"/>
      <c r="AB34" s="116"/>
      <c r="AC34" s="314"/>
    </row>
    <row r="35" spans="1:29" ht="15.75" customHeight="1">
      <c r="A35" s="317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35"/>
      <c r="Y35" s="300"/>
      <c r="Z35" s="301"/>
      <c r="AA35" s="124"/>
      <c r="AB35" s="116"/>
      <c r="AC35" s="314"/>
    </row>
    <row r="36" spans="1:29" ht="15.75" customHeight="1">
      <c r="A36" s="317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35"/>
      <c r="Y36" s="300"/>
      <c r="Z36" s="301"/>
      <c r="AA36" s="124"/>
      <c r="AB36" s="116"/>
      <c r="AC36" s="314"/>
    </row>
    <row r="37" spans="1:29" ht="15.75" customHeight="1">
      <c r="A37" s="317"/>
      <c r="B37" s="178"/>
      <c r="C37" s="298"/>
      <c r="D37" s="299"/>
      <c r="E37" s="179"/>
      <c r="F37" s="13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11.5</v>
      </c>
      <c r="J38" s="148">
        <f t="shared" si="7"/>
        <v>3600</v>
      </c>
      <c r="K38" s="149">
        <f t="shared" ref="K38" si="8">J38/I38</f>
        <v>313.04347826086956</v>
      </c>
      <c r="L38" s="147">
        <f t="shared" ref="L38:M38" si="9">AVERAGE(L22:L37)</f>
        <v>11.5</v>
      </c>
      <c r="M38" s="148">
        <f t="shared" si="9"/>
        <v>3125.8850042465856</v>
      </c>
      <c r="N38" s="149">
        <f>M38/L38</f>
        <v>271.81608732579008</v>
      </c>
      <c r="O38" s="150">
        <f>L38-I38</f>
        <v>0</v>
      </c>
      <c r="P38" s="151">
        <f>N38-K38</f>
        <v>-41.227390935079484</v>
      </c>
      <c r="Q38" s="152">
        <f>N38/K38</f>
        <v>0.86830139006849605</v>
      </c>
      <c r="R38" s="310"/>
      <c r="S38" s="153">
        <f>S22</f>
        <v>0.25008101851851849</v>
      </c>
      <c r="T38" s="154">
        <f>INDEX(T22:T37,COUNTA(T22:T37))</f>
        <v>0.31597222222222221</v>
      </c>
      <c r="U38" s="155"/>
      <c r="V38" s="181"/>
      <c r="W38" s="182"/>
      <c r="X38" s="149"/>
      <c r="Y38" s="296"/>
      <c r="Z38" s="297"/>
      <c r="AA38" s="183">
        <f>M38-J38</f>
        <v>-474.11499575341441</v>
      </c>
      <c r="AB38" s="152">
        <f>M38/J38</f>
        <v>0.86830139006849605</v>
      </c>
      <c r="AC38" s="315"/>
    </row>
    <row r="39" spans="1:29" ht="15.75" customHeight="1">
      <c r="A39" s="302" t="s">
        <v>125</v>
      </c>
      <c r="B39" s="120" t="s">
        <v>116</v>
      </c>
      <c r="C39" s="306" t="s">
        <v>126</v>
      </c>
      <c r="D39" s="307"/>
      <c r="E39" s="162">
        <v>14.03</v>
      </c>
      <c r="F39" s="103">
        <v>1336</v>
      </c>
      <c r="G39" s="163">
        <f t="shared" ref="G39:G41" si="10">E39*F39</f>
        <v>18744.079999999998</v>
      </c>
      <c r="H39" s="164"/>
      <c r="I39" s="165">
        <v>6</v>
      </c>
      <c r="J39" s="166">
        <v>2600</v>
      </c>
      <c r="K39" s="167">
        <f>J39/I39</f>
        <v>433.33333333333331</v>
      </c>
      <c r="L39" s="168">
        <v>6</v>
      </c>
      <c r="M39" s="166">
        <f>F39/V39*60</f>
        <v>2310.0864553314077</v>
      </c>
      <c r="N39" s="167">
        <f>M39/L39</f>
        <v>385.0144092219013</v>
      </c>
      <c r="O39" s="169">
        <f>L39-I39</f>
        <v>0</v>
      </c>
      <c r="P39" s="170">
        <f>N39-K39</f>
        <v>-48.318924111432011</v>
      </c>
      <c r="Q39" s="171">
        <f>N39/K39</f>
        <v>0.88849479051208002</v>
      </c>
      <c r="R39" s="308">
        <f>Q55</f>
        <v>0.88824492218857543</v>
      </c>
      <c r="S39" s="172">
        <v>0.25020833333333331</v>
      </c>
      <c r="T39" s="173">
        <v>0.27430555555555558</v>
      </c>
      <c r="U39" s="174"/>
      <c r="V39" s="175">
        <v>34.700000000000067</v>
      </c>
      <c r="W39" s="173"/>
      <c r="X39" s="184"/>
      <c r="Y39" s="311"/>
      <c r="Z39" s="312"/>
      <c r="AA39" s="121">
        <f>M39-J39</f>
        <v>-289.91354466859229</v>
      </c>
      <c r="AB39" s="171">
        <f>M39/J39</f>
        <v>0.88849479051207991</v>
      </c>
      <c r="AC39" s="313">
        <f>AB55</f>
        <v>0.88824492218857531</v>
      </c>
    </row>
    <row r="40" spans="1:29" ht="15.75" customHeight="1">
      <c r="A40" s="303"/>
      <c r="B40" s="106" t="s">
        <v>116</v>
      </c>
      <c r="C40" s="298" t="s">
        <v>269</v>
      </c>
      <c r="D40" s="299"/>
      <c r="E40" s="107">
        <v>17.73</v>
      </c>
      <c r="F40" s="108">
        <v>1125</v>
      </c>
      <c r="G40" s="109">
        <f t="shared" si="10"/>
        <v>19946.25</v>
      </c>
      <c r="H40" s="26"/>
      <c r="I40" s="110">
        <v>6</v>
      </c>
      <c r="J40" s="111">
        <v>2600</v>
      </c>
      <c r="K40" s="112">
        <f t="shared" si="6"/>
        <v>433.33333333333331</v>
      </c>
      <c r="L40" s="113">
        <v>6</v>
      </c>
      <c r="M40" s="111">
        <f>F40/V40*60</f>
        <v>2309.0079817559877</v>
      </c>
      <c r="N40" s="112">
        <f>M40/L40</f>
        <v>384.83466362599796</v>
      </c>
      <c r="O40" s="114">
        <f>L40-I40</f>
        <v>0</v>
      </c>
      <c r="P40" s="115">
        <f>N40-K40</f>
        <v>-48.498669707335353</v>
      </c>
      <c r="Q40" s="116">
        <f>N40/K40</f>
        <v>0.88807999298307227</v>
      </c>
      <c r="R40" s="309"/>
      <c r="S40" s="47">
        <v>0.27777777777777779</v>
      </c>
      <c r="T40" s="48">
        <v>0.29807870370370371</v>
      </c>
      <c r="U40" s="117">
        <v>4.9999999999999822</v>
      </c>
      <c r="V40" s="118">
        <v>29.23333333333332</v>
      </c>
      <c r="W40" s="119"/>
      <c r="X40" s="13"/>
      <c r="Y40" s="300"/>
      <c r="Z40" s="301"/>
      <c r="AA40" s="124">
        <f>M40-J40</f>
        <v>-290.99201824401234</v>
      </c>
      <c r="AB40" s="116">
        <f>M40/J40</f>
        <v>0.88807999298307216</v>
      </c>
      <c r="AC40" s="314"/>
    </row>
    <row r="41" spans="1:29" ht="15.75" customHeight="1">
      <c r="A41" s="303"/>
      <c r="B41" s="106" t="s">
        <v>116</v>
      </c>
      <c r="C41" s="298" t="s">
        <v>127</v>
      </c>
      <c r="D41" s="299"/>
      <c r="E41" s="107">
        <v>14.49</v>
      </c>
      <c r="F41" s="108">
        <v>1399</v>
      </c>
      <c r="G41" s="109">
        <f t="shared" si="10"/>
        <v>20271.510000000002</v>
      </c>
      <c r="H41" s="26"/>
      <c r="I41" s="110">
        <v>6</v>
      </c>
      <c r="J41" s="111">
        <v>2600</v>
      </c>
      <c r="K41" s="112">
        <f t="shared" si="6"/>
        <v>433.33333333333331</v>
      </c>
      <c r="L41" s="113">
        <v>6</v>
      </c>
      <c r="M41" s="111">
        <f>F41/V41*60</f>
        <v>2309.2159559834931</v>
      </c>
      <c r="N41" s="112">
        <f>M41/L41</f>
        <v>384.86932599724884</v>
      </c>
      <c r="O41" s="114">
        <f>L41-I41</f>
        <v>0</v>
      </c>
      <c r="P41" s="115">
        <f>N41-K41</f>
        <v>-48.464007336084478</v>
      </c>
      <c r="Q41" s="116">
        <f>N41/K41</f>
        <v>0.88815998307057431</v>
      </c>
      <c r="R41" s="309"/>
      <c r="S41" s="47">
        <v>0.30138888888888887</v>
      </c>
      <c r="T41" s="48">
        <v>0.32663194444444443</v>
      </c>
      <c r="U41" s="117">
        <v>4.7666666666666391</v>
      </c>
      <c r="V41" s="118">
        <v>36.350000000000009</v>
      </c>
      <c r="W41" s="119"/>
      <c r="X41" s="13"/>
      <c r="Y41" s="300"/>
      <c r="Z41" s="301"/>
      <c r="AA41" s="124">
        <f>M41-J41</f>
        <v>-290.78404401650687</v>
      </c>
      <c r="AB41" s="116">
        <f>M41/J41</f>
        <v>0.88815998307057431</v>
      </c>
      <c r="AC41" s="314"/>
    </row>
    <row r="42" spans="1:29" ht="15.75" customHeight="1">
      <c r="A42" s="303"/>
      <c r="B42" s="106"/>
      <c r="C42" s="298"/>
      <c r="D42" s="299"/>
      <c r="E42" s="107"/>
      <c r="F42" s="108"/>
      <c r="G42" s="109"/>
      <c r="H42" s="26"/>
      <c r="I42" s="110"/>
      <c r="J42" s="111"/>
      <c r="K42" s="112"/>
      <c r="L42" s="113"/>
      <c r="M42" s="111"/>
      <c r="N42" s="112"/>
      <c r="O42" s="114"/>
      <c r="P42" s="115"/>
      <c r="Q42" s="116"/>
      <c r="R42" s="309"/>
      <c r="S42" s="47"/>
      <c r="T42" s="48"/>
      <c r="U42" s="117"/>
      <c r="V42" s="118"/>
      <c r="W42" s="119"/>
      <c r="X42" s="123"/>
      <c r="Y42" s="300"/>
      <c r="Z42" s="301"/>
      <c r="AA42" s="124"/>
      <c r="AB42" s="116"/>
      <c r="AC42" s="314"/>
    </row>
    <row r="43" spans="1:29" ht="15.75" customHeight="1">
      <c r="A43" s="304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3"/>
      <c r="Y43" s="300"/>
      <c r="Z43" s="301"/>
      <c r="AA43" s="124"/>
      <c r="AB43" s="116"/>
      <c r="AC43" s="314"/>
    </row>
    <row r="44" spans="1:29" ht="15.75" customHeight="1">
      <c r="A44" s="304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50"/>
      <c r="Y44" s="300"/>
      <c r="Z44" s="301"/>
      <c r="AA44" s="124"/>
      <c r="AB44" s="116"/>
      <c r="AC44" s="314"/>
    </row>
    <row r="45" spans="1:29" ht="15.75" customHeight="1">
      <c r="A45" s="304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04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04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41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04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41"/>
      <c r="W48" s="134"/>
      <c r="X48" s="135"/>
      <c r="Y48" s="300"/>
      <c r="Z48" s="301"/>
      <c r="AA48" s="124"/>
      <c r="AB48" s="116"/>
      <c r="AC48" s="314"/>
    </row>
    <row r="49" spans="1:29" ht="15.75" customHeight="1">
      <c r="A49" s="304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41"/>
      <c r="W49" s="134"/>
      <c r="X49" s="135"/>
      <c r="Y49" s="300"/>
      <c r="Z49" s="301"/>
      <c r="AA49" s="124"/>
      <c r="AB49" s="116"/>
      <c r="AC49" s="314"/>
    </row>
    <row r="50" spans="1:29" ht="15.75" customHeight="1">
      <c r="A50" s="304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41"/>
      <c r="W50" s="134"/>
      <c r="X50" s="135"/>
      <c r="Y50" s="300"/>
      <c r="Z50" s="301"/>
      <c r="AA50" s="124"/>
      <c r="AB50" s="116"/>
      <c r="AC50" s="314"/>
    </row>
    <row r="51" spans="1:29" ht="15.75" customHeight="1">
      <c r="A51" s="304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41"/>
      <c r="W51" s="134"/>
      <c r="X51" s="135"/>
      <c r="Y51" s="300"/>
      <c r="Z51" s="301"/>
      <c r="AA51" s="124"/>
      <c r="AB51" s="116"/>
      <c r="AC51" s="314"/>
    </row>
    <row r="52" spans="1:29" ht="15.75" customHeight="1">
      <c r="A52" s="304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41"/>
      <c r="W52" s="134"/>
      <c r="X52" s="135"/>
      <c r="Y52" s="300"/>
      <c r="Z52" s="301"/>
      <c r="AA52" s="124"/>
      <c r="AB52" s="116"/>
      <c r="AC52" s="314"/>
    </row>
    <row r="53" spans="1:29" ht="15.75" customHeight="1">
      <c r="A53" s="304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41"/>
      <c r="W53" s="134"/>
      <c r="X53" s="135"/>
      <c r="Y53" s="300"/>
      <c r="Z53" s="301"/>
      <c r="AA53" s="124"/>
      <c r="AB53" s="116"/>
      <c r="AC53" s="314"/>
    </row>
    <row r="54" spans="1:29" ht="15.75" customHeight="1">
      <c r="A54" s="304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1">AVERAGE(I39:I54)</f>
        <v>6</v>
      </c>
      <c r="J55" s="148">
        <f t="shared" si="11"/>
        <v>2600</v>
      </c>
      <c r="K55" s="149">
        <f t="shared" ref="K55:K56" si="12">J55/I55</f>
        <v>433.33333333333331</v>
      </c>
      <c r="L55" s="147">
        <f t="shared" ref="L55:M55" si="13">AVERAGE(L39:L54)</f>
        <v>6</v>
      </c>
      <c r="M55" s="148">
        <f t="shared" si="13"/>
        <v>2309.4367976902959</v>
      </c>
      <c r="N55" s="149">
        <f>M55/L55</f>
        <v>384.90613294838266</v>
      </c>
      <c r="O55" s="150">
        <f>L55-I55</f>
        <v>0</v>
      </c>
      <c r="P55" s="151">
        <f>N55-K55</f>
        <v>-48.427200384950652</v>
      </c>
      <c r="Q55" s="152">
        <f>N55/K55</f>
        <v>0.88824492218857543</v>
      </c>
      <c r="R55" s="310"/>
      <c r="S55" s="153">
        <f>S39</f>
        <v>0.25020833333333331</v>
      </c>
      <c r="T55" s="154">
        <f>INDEX(T39:T54,COUNTA(T39:T54))</f>
        <v>0.32663194444444443</v>
      </c>
      <c r="U55" s="155"/>
      <c r="V55" s="181"/>
      <c r="W55" s="182"/>
      <c r="X55" s="149"/>
      <c r="Y55" s="296"/>
      <c r="Z55" s="297"/>
      <c r="AA55" s="183">
        <f>M55-J55</f>
        <v>-290.56320230970414</v>
      </c>
      <c r="AB55" s="152">
        <f>M55/J55</f>
        <v>0.88824492218857531</v>
      </c>
      <c r="AC55" s="315"/>
    </row>
    <row r="56" spans="1:29" ht="15.75" customHeight="1">
      <c r="A56" s="316" t="s">
        <v>251</v>
      </c>
      <c r="B56" s="106" t="s">
        <v>116</v>
      </c>
      <c r="C56" s="298" t="s">
        <v>117</v>
      </c>
      <c r="D56" s="299"/>
      <c r="E56" s="107">
        <v>19.7</v>
      </c>
      <c r="F56" s="108">
        <v>1052</v>
      </c>
      <c r="G56" s="129">
        <f t="shared" ref="G56" si="14">E56*F56</f>
        <v>20724.399999999998</v>
      </c>
      <c r="H56" s="130"/>
      <c r="I56" s="110">
        <v>6</v>
      </c>
      <c r="J56" s="111">
        <v>2500</v>
      </c>
      <c r="K56" s="112">
        <f t="shared" si="12"/>
        <v>416.66666666666669</v>
      </c>
      <c r="L56" s="113">
        <v>6</v>
      </c>
      <c r="M56" s="111">
        <f>F56/V56*60</f>
        <v>2234.336283185839</v>
      </c>
      <c r="N56" s="112">
        <f>M56/L56</f>
        <v>372.38938053097314</v>
      </c>
      <c r="O56" s="114">
        <f>L56-I56</f>
        <v>0</v>
      </c>
      <c r="P56" s="115">
        <f>N56-K56</f>
        <v>-44.277286135693544</v>
      </c>
      <c r="Q56" s="116">
        <f>N56/K56</f>
        <v>0.89373451327433551</v>
      </c>
      <c r="R56" s="308">
        <f>Q72</f>
        <v>0.89373451327433551</v>
      </c>
      <c r="S56" s="47">
        <v>0.37430555555555556</v>
      </c>
      <c r="T56" s="48">
        <v>0.39392361111111113</v>
      </c>
      <c r="U56" s="117">
        <v>5.6500000000000039</v>
      </c>
      <c r="V56" s="118">
        <v>28.250000000000021</v>
      </c>
      <c r="W56" s="119"/>
      <c r="X56" s="184"/>
      <c r="Y56" s="311"/>
      <c r="Z56" s="312"/>
      <c r="AA56" s="121">
        <f>M56-J56</f>
        <v>-265.66371681416103</v>
      </c>
      <c r="AB56" s="171">
        <f>M56/J56</f>
        <v>0.89373451327433562</v>
      </c>
      <c r="AC56" s="313">
        <f>AB72</f>
        <v>0.89373451327433562</v>
      </c>
    </row>
    <row r="57" spans="1:29" ht="15.75" customHeight="1">
      <c r="A57" s="317"/>
      <c r="B57" s="106"/>
      <c r="C57" s="298"/>
      <c r="D57" s="299"/>
      <c r="E57" s="107"/>
      <c r="F57" s="108"/>
      <c r="G57" s="109"/>
      <c r="H57" s="26"/>
      <c r="I57" s="110"/>
      <c r="J57" s="111"/>
      <c r="K57" s="112"/>
      <c r="L57" s="113"/>
      <c r="M57" s="111"/>
      <c r="N57" s="112"/>
      <c r="O57" s="114"/>
      <c r="P57" s="115"/>
      <c r="Q57" s="116"/>
      <c r="R57" s="309"/>
      <c r="S57" s="47"/>
      <c r="T57" s="48"/>
      <c r="U57" s="117"/>
      <c r="V57" s="118"/>
      <c r="W57" s="119"/>
      <c r="X57" s="13"/>
      <c r="Y57" s="300"/>
      <c r="Z57" s="301"/>
      <c r="AA57" s="124"/>
      <c r="AB57" s="116"/>
      <c r="AC57" s="314"/>
    </row>
    <row r="58" spans="1:29" ht="15.75" customHeight="1">
      <c r="A58" s="317"/>
      <c r="B58" s="106"/>
      <c r="C58" s="298"/>
      <c r="D58" s="299"/>
      <c r="E58" s="107"/>
      <c r="F58" s="108"/>
      <c r="G58" s="109"/>
      <c r="H58" s="26"/>
      <c r="I58" s="110"/>
      <c r="J58" s="111"/>
      <c r="K58" s="112"/>
      <c r="L58" s="113"/>
      <c r="M58" s="111"/>
      <c r="N58" s="112"/>
      <c r="O58" s="114"/>
      <c r="P58" s="115"/>
      <c r="Q58" s="116"/>
      <c r="R58" s="309"/>
      <c r="S58" s="47"/>
      <c r="T58" s="48"/>
      <c r="U58" s="117"/>
      <c r="V58" s="118"/>
      <c r="W58" s="119"/>
      <c r="X58" s="123"/>
      <c r="Y58" s="300"/>
      <c r="Z58" s="301"/>
      <c r="AA58" s="124"/>
      <c r="AB58" s="116"/>
      <c r="AC58" s="314"/>
    </row>
    <row r="59" spans="1:29" ht="15.75" customHeight="1">
      <c r="A59" s="317"/>
      <c r="B59" s="106"/>
      <c r="C59" s="298"/>
      <c r="D59" s="299"/>
      <c r="E59" s="107"/>
      <c r="F59" s="108"/>
      <c r="G59" s="109"/>
      <c r="H59" s="26"/>
      <c r="I59" s="110"/>
      <c r="J59" s="111"/>
      <c r="K59" s="112"/>
      <c r="L59" s="113"/>
      <c r="M59" s="111"/>
      <c r="N59" s="112"/>
      <c r="O59" s="114"/>
      <c r="P59" s="115"/>
      <c r="Q59" s="116"/>
      <c r="R59" s="309"/>
      <c r="S59" s="47"/>
      <c r="T59" s="48"/>
      <c r="U59" s="117"/>
      <c r="V59" s="118"/>
      <c r="W59" s="119"/>
      <c r="X59" s="13"/>
      <c r="Y59" s="300"/>
      <c r="Z59" s="301"/>
      <c r="AA59" s="124"/>
      <c r="AB59" s="116"/>
      <c r="AC59" s="314"/>
    </row>
    <row r="60" spans="1:29" ht="15.75" customHeight="1">
      <c r="A60" s="317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3"/>
      <c r="Y60" s="300"/>
      <c r="Z60" s="301"/>
      <c r="AA60" s="124"/>
      <c r="AB60" s="116"/>
      <c r="AC60" s="314"/>
    </row>
    <row r="61" spans="1:29" ht="15.75" customHeight="1">
      <c r="A61" s="317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3"/>
      <c r="Y61" s="300"/>
      <c r="Z61" s="301"/>
      <c r="AA61" s="124"/>
      <c r="AB61" s="116"/>
      <c r="AC61" s="314"/>
    </row>
    <row r="62" spans="1:29" ht="15.75" customHeight="1">
      <c r="A62" s="317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3"/>
      <c r="Y62" s="300"/>
      <c r="Z62" s="301"/>
      <c r="AA62" s="124"/>
      <c r="AB62" s="116"/>
      <c r="AC62" s="314"/>
    </row>
    <row r="63" spans="1:29" ht="15.75" customHeight="1">
      <c r="A63" s="317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17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3"/>
      <c r="Y64" s="300"/>
      <c r="Z64" s="301"/>
      <c r="AA64" s="124"/>
      <c r="AB64" s="116"/>
      <c r="AC64" s="314"/>
    </row>
    <row r="65" spans="1:29" ht="15.75" customHeight="1">
      <c r="A65" s="317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3"/>
      <c r="Y65" s="300"/>
      <c r="Z65" s="301"/>
      <c r="AA65" s="124"/>
      <c r="AB65" s="116"/>
      <c r="AC65" s="314"/>
    </row>
    <row r="66" spans="1:29" ht="15.75" customHeight="1">
      <c r="A66" s="317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3"/>
      <c r="Y66" s="300"/>
      <c r="Z66" s="301"/>
      <c r="AA66" s="124"/>
      <c r="AB66" s="116"/>
      <c r="AC66" s="314"/>
    </row>
    <row r="67" spans="1:29" ht="15.75" customHeight="1">
      <c r="A67" s="317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3"/>
      <c r="Y67" s="300"/>
      <c r="Z67" s="301"/>
      <c r="AA67" s="124"/>
      <c r="AB67" s="116"/>
      <c r="AC67" s="314"/>
    </row>
    <row r="68" spans="1:29" ht="15.75" customHeight="1">
      <c r="A68" s="317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3"/>
      <c r="Y68" s="300"/>
      <c r="Z68" s="301"/>
      <c r="AA68" s="124"/>
      <c r="AB68" s="116"/>
      <c r="AC68" s="314"/>
    </row>
    <row r="69" spans="1:29" ht="15.75" customHeight="1">
      <c r="A69" s="317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3"/>
      <c r="Y69" s="300"/>
      <c r="Z69" s="301"/>
      <c r="AA69" s="124"/>
      <c r="AB69" s="116"/>
      <c r="AC69" s="314"/>
    </row>
    <row r="70" spans="1:29" ht="15.75" customHeight="1">
      <c r="A70" s="317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3"/>
      <c r="Y70" s="300"/>
      <c r="Z70" s="301"/>
      <c r="AA70" s="124"/>
      <c r="AB70" s="116"/>
      <c r="AC70" s="314"/>
    </row>
    <row r="71" spans="1:29" ht="15.75" customHeight="1">
      <c r="A71" s="317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15">AVERAGE(I56:I71)</f>
        <v>6</v>
      </c>
      <c r="J72" s="148">
        <f t="shared" si="15"/>
        <v>2500</v>
      </c>
      <c r="K72" s="149">
        <f t="shared" ref="K72" si="16">J72/I72</f>
        <v>416.66666666666669</v>
      </c>
      <c r="L72" s="147">
        <f t="shared" ref="L72:M72" si="17">AVERAGE(L56:L71)</f>
        <v>6</v>
      </c>
      <c r="M72" s="148">
        <f t="shared" si="17"/>
        <v>2234.336283185839</v>
      </c>
      <c r="N72" s="149">
        <f>M72/L72</f>
        <v>372.38938053097314</v>
      </c>
      <c r="O72" s="150">
        <f>L72-I72</f>
        <v>0</v>
      </c>
      <c r="P72" s="151">
        <f>N72-K72</f>
        <v>-44.277286135693544</v>
      </c>
      <c r="Q72" s="152">
        <f>N72/K72</f>
        <v>0.89373451327433551</v>
      </c>
      <c r="R72" s="310"/>
      <c r="S72" s="153">
        <f>S56</f>
        <v>0.37430555555555556</v>
      </c>
      <c r="T72" s="154">
        <f>INDEX(T56:T71,COUNTA(T56:T71))</f>
        <v>0.39392361111111113</v>
      </c>
      <c r="U72" s="155"/>
      <c r="V72" s="181"/>
      <c r="W72" s="182"/>
      <c r="X72" s="149"/>
      <c r="Y72" s="296"/>
      <c r="Z72" s="297"/>
      <c r="AA72" s="183">
        <f>M72-J72</f>
        <v>-265.66371681416103</v>
      </c>
      <c r="AB72" s="152">
        <f>M72/J72</f>
        <v>0.89373451327433562</v>
      </c>
      <c r="AC72" s="315"/>
    </row>
    <row r="73" spans="1:29" ht="15.75" customHeight="1">
      <c r="A73" s="302" t="s">
        <v>128</v>
      </c>
      <c r="B73" s="120" t="s">
        <v>118</v>
      </c>
      <c r="C73" s="306" t="s">
        <v>129</v>
      </c>
      <c r="D73" s="307"/>
      <c r="E73" s="162">
        <v>21.45</v>
      </c>
      <c r="F73" s="103">
        <v>2494</v>
      </c>
      <c r="G73" s="163">
        <f t="shared" ref="G73:G76" si="18">E73*F73</f>
        <v>53496.299999999996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2950.5093657574785</v>
      </c>
      <c r="N73" s="167">
        <f>M73/L73</f>
        <v>737.62734143936962</v>
      </c>
      <c r="O73" s="169">
        <f>L73-I73</f>
        <v>0</v>
      </c>
      <c r="P73" s="170">
        <f>N73-K73</f>
        <v>-87.372658560630384</v>
      </c>
      <c r="Q73" s="171">
        <f>N73/K73</f>
        <v>0.89409374719923584</v>
      </c>
      <c r="R73" s="308">
        <f>Q89</f>
        <v>0.89275853935384464</v>
      </c>
      <c r="S73" s="172">
        <v>0.25019675925925927</v>
      </c>
      <c r="T73" s="173">
        <v>0.28541666666666665</v>
      </c>
      <c r="U73" s="174"/>
      <c r="V73" s="175">
        <v>50.716666666666626</v>
      </c>
      <c r="W73" s="176"/>
      <c r="X73" s="177"/>
      <c r="Y73" s="311"/>
      <c r="Z73" s="312"/>
      <c r="AA73" s="121">
        <f>M73-J73</f>
        <v>-349.49063424252154</v>
      </c>
      <c r="AB73" s="171">
        <f>M73/J73</f>
        <v>0.89409374719923584</v>
      </c>
      <c r="AC73" s="313">
        <f>AB89</f>
        <v>0.89275853935384475</v>
      </c>
    </row>
    <row r="74" spans="1:29" ht="15.75" customHeight="1">
      <c r="A74" s="303"/>
      <c r="B74" s="106" t="s">
        <v>118</v>
      </c>
      <c r="C74" s="298" t="s">
        <v>130</v>
      </c>
      <c r="D74" s="299"/>
      <c r="E74" s="107">
        <v>22.28</v>
      </c>
      <c r="F74" s="108">
        <v>1390</v>
      </c>
      <c r="G74" s="109">
        <f t="shared" si="18"/>
        <v>30969.200000000001</v>
      </c>
      <c r="H74" s="26"/>
      <c r="I74" s="110">
        <v>5</v>
      </c>
      <c r="J74" s="111">
        <v>3300</v>
      </c>
      <c r="K74" s="112">
        <f t="shared" ref="K74:K76" si="19">J74/I74</f>
        <v>660</v>
      </c>
      <c r="L74" s="113">
        <v>5</v>
      </c>
      <c r="M74" s="111">
        <f>F74/V74*60</f>
        <v>2945.2619187757446</v>
      </c>
      <c r="N74" s="112">
        <f>M74/L74</f>
        <v>589.05238375514887</v>
      </c>
      <c r="O74" s="114">
        <f>L74-I74</f>
        <v>0</v>
      </c>
      <c r="P74" s="115">
        <f>N74-K74</f>
        <v>-70.947616244851133</v>
      </c>
      <c r="Q74" s="116">
        <f>N74/K74</f>
        <v>0.89250361175022552</v>
      </c>
      <c r="R74" s="309"/>
      <c r="S74" s="47">
        <v>0.28888888888888886</v>
      </c>
      <c r="T74" s="48">
        <v>0.30855324074074075</v>
      </c>
      <c r="U74" s="117">
        <v>4.9999999999999822</v>
      </c>
      <c r="V74" s="118">
        <v>28.316666666666723</v>
      </c>
      <c r="W74" s="119"/>
      <c r="X74" s="123"/>
      <c r="Y74" s="300"/>
      <c r="Z74" s="301"/>
      <c r="AA74" s="124">
        <f>M74-J74</f>
        <v>-354.73808122425544</v>
      </c>
      <c r="AB74" s="116">
        <f>M74/J74</f>
        <v>0.89250361175022563</v>
      </c>
      <c r="AC74" s="314"/>
    </row>
    <row r="75" spans="1:29" ht="15.75" customHeight="1">
      <c r="A75" s="303"/>
      <c r="B75" s="106" t="s">
        <v>118</v>
      </c>
      <c r="C75" s="298" t="s">
        <v>131</v>
      </c>
      <c r="D75" s="299"/>
      <c r="E75" s="107">
        <v>17.89</v>
      </c>
      <c r="F75" s="108">
        <v>3292</v>
      </c>
      <c r="G75" s="109">
        <f t="shared" si="18"/>
        <v>58893.880000000005</v>
      </c>
      <c r="H75" s="26"/>
      <c r="I75" s="110">
        <v>4</v>
      </c>
      <c r="J75" s="111">
        <v>3300</v>
      </c>
      <c r="K75" s="112">
        <f t="shared" si="19"/>
        <v>825</v>
      </c>
      <c r="L75" s="113">
        <v>4</v>
      </c>
      <c r="M75" s="111">
        <f>F75/V75*60</f>
        <v>2947.3265356876386</v>
      </c>
      <c r="N75" s="112">
        <f>M75/L75</f>
        <v>736.83163392190966</v>
      </c>
      <c r="O75" s="114">
        <f>L75-I75</f>
        <v>0</v>
      </c>
      <c r="P75" s="115">
        <f>N75-K75</f>
        <v>-88.168366078090344</v>
      </c>
      <c r="Q75" s="116">
        <f>N75/K75</f>
        <v>0.89312925323867842</v>
      </c>
      <c r="R75" s="309"/>
      <c r="S75" s="47">
        <v>0.31180555555555556</v>
      </c>
      <c r="T75" s="48">
        <v>0.35834490740740743</v>
      </c>
      <c r="U75" s="117">
        <v>4.6833333333333194</v>
      </c>
      <c r="V75" s="118">
        <v>67.016666666666694</v>
      </c>
      <c r="W75" s="119"/>
      <c r="X75" s="123"/>
      <c r="Y75" s="300"/>
      <c r="Z75" s="301"/>
      <c r="AA75" s="124">
        <f>M75-J75</f>
        <v>-352.67346431236138</v>
      </c>
      <c r="AB75" s="116">
        <f>M75/J75</f>
        <v>0.89312925323867842</v>
      </c>
      <c r="AC75" s="314"/>
    </row>
    <row r="76" spans="1:29" ht="15.75" customHeight="1">
      <c r="A76" s="303"/>
      <c r="B76" s="106" t="s">
        <v>118</v>
      </c>
      <c r="C76" s="298" t="s">
        <v>133</v>
      </c>
      <c r="D76" s="299"/>
      <c r="E76" s="107">
        <v>16.66</v>
      </c>
      <c r="F76" s="108">
        <v>5555</v>
      </c>
      <c r="G76" s="109">
        <f t="shared" si="18"/>
        <v>92546.3</v>
      </c>
      <c r="H76" s="26"/>
      <c r="I76" s="110">
        <v>4</v>
      </c>
      <c r="J76" s="111">
        <v>3300</v>
      </c>
      <c r="K76" s="112">
        <f t="shared" si="19"/>
        <v>825</v>
      </c>
      <c r="L76" s="113">
        <v>4</v>
      </c>
      <c r="M76" s="111">
        <f>F76/V76*60</f>
        <v>2941.31489924989</v>
      </c>
      <c r="N76" s="112">
        <f>M76/L76</f>
        <v>735.3287248124725</v>
      </c>
      <c r="O76" s="114">
        <f>L76-I76</f>
        <v>0</v>
      </c>
      <c r="P76" s="115">
        <f>N76-K76</f>
        <v>-89.671275187527499</v>
      </c>
      <c r="Q76" s="116">
        <f>N76/K76</f>
        <v>0.89130754522723943</v>
      </c>
      <c r="R76" s="309"/>
      <c r="S76" s="47">
        <v>0.36180555555555555</v>
      </c>
      <c r="T76" s="48">
        <v>0.44049768518518517</v>
      </c>
      <c r="U76" s="117">
        <v>4.9833333333332863</v>
      </c>
      <c r="V76" s="118">
        <v>113.31666666666666</v>
      </c>
      <c r="W76" s="119"/>
      <c r="X76" s="123"/>
      <c r="Y76" s="300"/>
      <c r="Z76" s="301"/>
      <c r="AA76" s="124">
        <f>M76-J76</f>
        <v>-358.68510075011</v>
      </c>
      <c r="AB76" s="116">
        <f>M76/J76</f>
        <v>0.89130754522723943</v>
      </c>
      <c r="AC76" s="314"/>
    </row>
    <row r="77" spans="1:29" ht="15.75" customHeight="1">
      <c r="A77" s="304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04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300"/>
      <c r="Z78" s="301"/>
      <c r="AA78" s="124"/>
      <c r="AB78" s="116"/>
      <c r="AC78" s="314"/>
    </row>
    <row r="79" spans="1:29" ht="15.75" customHeight="1">
      <c r="A79" s="304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04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04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300"/>
      <c r="Z81" s="301"/>
      <c r="AA81" s="124"/>
      <c r="AB81" s="116"/>
      <c r="AC81" s="314"/>
    </row>
    <row r="82" spans="1:29" ht="15.75" customHeight="1">
      <c r="A82" s="304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300"/>
      <c r="Z82" s="301"/>
      <c r="AA82" s="124"/>
      <c r="AB82" s="116"/>
      <c r="AC82" s="314"/>
    </row>
    <row r="83" spans="1:29" ht="15.75" customHeight="1">
      <c r="A83" s="304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300"/>
      <c r="Z83" s="301"/>
      <c r="AA83" s="124"/>
      <c r="AB83" s="116"/>
      <c r="AC83" s="314"/>
    </row>
    <row r="84" spans="1:29" ht="15.75" customHeight="1">
      <c r="A84" s="304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300"/>
      <c r="Z84" s="301"/>
      <c r="AA84" s="124"/>
      <c r="AB84" s="116"/>
      <c r="AC84" s="314"/>
    </row>
    <row r="85" spans="1:29" ht="15.75" customHeight="1">
      <c r="A85" s="304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300"/>
      <c r="Z85" s="301"/>
      <c r="AA85" s="124"/>
      <c r="AB85" s="116"/>
      <c r="AC85" s="314"/>
    </row>
    <row r="86" spans="1:29" ht="15.75" customHeight="1">
      <c r="A86" s="304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300"/>
      <c r="Z86" s="301"/>
      <c r="AA86" s="124"/>
      <c r="AB86" s="116"/>
      <c r="AC86" s="314"/>
    </row>
    <row r="87" spans="1:29" ht="15.75" customHeight="1">
      <c r="A87" s="304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300"/>
      <c r="Z87" s="301"/>
      <c r="AA87" s="124"/>
      <c r="AB87" s="116"/>
      <c r="AC87" s="314"/>
    </row>
    <row r="88" spans="1:29" ht="15.75" customHeight="1">
      <c r="A88" s="304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05"/>
      <c r="B89" s="144" t="s">
        <v>124</v>
      </c>
      <c r="C89" s="295"/>
      <c r="D89" s="295"/>
      <c r="E89" s="145"/>
      <c r="F89" s="105"/>
      <c r="G89" s="146"/>
      <c r="H89" s="75"/>
      <c r="I89" s="147">
        <f t="shared" ref="I89:J89" si="20">AVERAGE(I73:I88)</f>
        <v>4.25</v>
      </c>
      <c r="J89" s="148">
        <f t="shared" si="20"/>
        <v>3300</v>
      </c>
      <c r="K89" s="149">
        <f t="shared" ref="K89" si="21">J89/I89</f>
        <v>776.47058823529414</v>
      </c>
      <c r="L89" s="147">
        <f t="shared" ref="L89:M89" si="22">AVERAGE(L73:L88)</f>
        <v>4.25</v>
      </c>
      <c r="M89" s="148">
        <f t="shared" si="22"/>
        <v>2946.1031798676877</v>
      </c>
      <c r="N89" s="149">
        <f>M89/L89</f>
        <v>693.20074820416175</v>
      </c>
      <c r="O89" s="150">
        <f>L89-I89</f>
        <v>0</v>
      </c>
      <c r="P89" s="151">
        <f>N89-K89</f>
        <v>-83.269840031132389</v>
      </c>
      <c r="Q89" s="152">
        <f>N89/K89</f>
        <v>0.89275853935384464</v>
      </c>
      <c r="R89" s="310"/>
      <c r="S89" s="153">
        <f>S73</f>
        <v>0.25019675925925927</v>
      </c>
      <c r="T89" s="154">
        <f>INDEX(T73:T88,COUNTA(T73:T88))</f>
        <v>0.44049768518518517</v>
      </c>
      <c r="U89" s="155"/>
      <c r="V89" s="181"/>
      <c r="W89" s="105"/>
      <c r="X89" s="75"/>
      <c r="Y89" s="296"/>
      <c r="Z89" s="297"/>
      <c r="AA89" s="183">
        <f>M89-J89</f>
        <v>-353.89682013231231</v>
      </c>
      <c r="AB89" s="152">
        <f>M89/J89</f>
        <v>0.89275853935384475</v>
      </c>
      <c r="AC89" s="315"/>
    </row>
    <row r="90" spans="1:29" ht="15.75" customHeight="1">
      <c r="A90" s="316" t="s">
        <v>72</v>
      </c>
      <c r="B90" s="120" t="s">
        <v>118</v>
      </c>
      <c r="C90" s="306" t="s">
        <v>134</v>
      </c>
      <c r="D90" s="307"/>
      <c r="E90" s="162">
        <v>18.18</v>
      </c>
      <c r="F90" s="103">
        <v>1667</v>
      </c>
      <c r="G90" s="163">
        <f t="shared" ref="G90:G93" si="23">E90*F90</f>
        <v>30306.06</v>
      </c>
      <c r="H90" s="164"/>
      <c r="I90" s="165">
        <v>3</v>
      </c>
      <c r="J90" s="166">
        <v>3600</v>
      </c>
      <c r="K90" s="167">
        <f>J90/I90</f>
        <v>1200</v>
      </c>
      <c r="L90" s="168">
        <v>3</v>
      </c>
      <c r="M90" s="166">
        <f>F90/V90*60</f>
        <v>3112.655601659751</v>
      </c>
      <c r="N90" s="167">
        <f>M90/L90</f>
        <v>1037.5518672199171</v>
      </c>
      <c r="O90" s="169">
        <f>L90-I90</f>
        <v>0</v>
      </c>
      <c r="P90" s="170">
        <f>N90-K90</f>
        <v>-162.44813278008291</v>
      </c>
      <c r="Q90" s="171">
        <f>N90/K90</f>
        <v>0.86462655601659755</v>
      </c>
      <c r="R90" s="308">
        <f>Q106</f>
        <v>0.8701847804652002</v>
      </c>
      <c r="S90" s="172">
        <v>0.16666666666666666</v>
      </c>
      <c r="T90" s="173">
        <v>0.18898148148148147</v>
      </c>
      <c r="U90" s="174"/>
      <c r="V90" s="175">
        <v>32.133333333333333</v>
      </c>
      <c r="W90" s="176"/>
      <c r="X90" s="177"/>
      <c r="Y90" s="311"/>
      <c r="Z90" s="312"/>
      <c r="AA90" s="121">
        <f>M90-J90</f>
        <v>-487.34439834024897</v>
      </c>
      <c r="AB90" s="171">
        <f>M90/J90</f>
        <v>0.86462655601659755</v>
      </c>
      <c r="AC90" s="313">
        <f>AB106</f>
        <v>0.8701847804652002</v>
      </c>
    </row>
    <row r="91" spans="1:29" ht="15.75" customHeight="1">
      <c r="A91" s="317"/>
      <c r="B91" s="106" t="s">
        <v>118</v>
      </c>
      <c r="C91" s="298" t="s">
        <v>135</v>
      </c>
      <c r="D91" s="299"/>
      <c r="E91" s="107">
        <v>14.03</v>
      </c>
      <c r="F91" s="108">
        <v>5285</v>
      </c>
      <c r="G91" s="109">
        <f t="shared" si="23"/>
        <v>74148.55</v>
      </c>
      <c r="H91" s="26"/>
      <c r="I91" s="110">
        <v>3</v>
      </c>
      <c r="J91" s="111">
        <v>3000</v>
      </c>
      <c r="K91" s="112">
        <f t="shared" ref="K91:K127" si="24">J91/I91</f>
        <v>1000</v>
      </c>
      <c r="L91" s="113">
        <v>3</v>
      </c>
      <c r="M91" s="111">
        <f>F91/V91*60</f>
        <v>2675.573055828997</v>
      </c>
      <c r="N91" s="112">
        <f>M91/L91</f>
        <v>891.85768527633229</v>
      </c>
      <c r="O91" s="114">
        <f>L91-I91</f>
        <v>0</v>
      </c>
      <c r="P91" s="115">
        <f>N91-K91</f>
        <v>-108.14231472366771</v>
      </c>
      <c r="Q91" s="116">
        <f>N91/K91</f>
        <v>0.89185768527633225</v>
      </c>
      <c r="R91" s="309"/>
      <c r="S91" s="47">
        <v>0.1996412037037037</v>
      </c>
      <c r="T91" s="48">
        <v>0.28194444444444444</v>
      </c>
      <c r="U91" s="117">
        <v>15.350000000000001</v>
      </c>
      <c r="V91" s="118">
        <v>118.51666666666668</v>
      </c>
      <c r="W91" s="119"/>
      <c r="X91" s="123"/>
      <c r="Y91" s="300"/>
      <c r="Z91" s="301"/>
      <c r="AA91" s="124">
        <f>M91-J91</f>
        <v>-324.42694417100302</v>
      </c>
      <c r="AB91" s="116">
        <f>M91/J91</f>
        <v>0.89185768527633236</v>
      </c>
      <c r="AC91" s="314"/>
    </row>
    <row r="92" spans="1:29" ht="15.75" customHeight="1">
      <c r="A92" s="317"/>
      <c r="B92" s="106" t="s">
        <v>118</v>
      </c>
      <c r="C92" s="298" t="s">
        <v>136</v>
      </c>
      <c r="D92" s="299"/>
      <c r="E92" s="107">
        <v>18.18</v>
      </c>
      <c r="F92" s="108">
        <v>2655</v>
      </c>
      <c r="G92" s="109">
        <f t="shared" si="23"/>
        <v>48267.9</v>
      </c>
      <c r="H92" s="26"/>
      <c r="I92" s="110">
        <v>3</v>
      </c>
      <c r="J92" s="111">
        <v>3600</v>
      </c>
      <c r="K92" s="112">
        <f t="shared" si="24"/>
        <v>1200</v>
      </c>
      <c r="L92" s="113">
        <v>3</v>
      </c>
      <c r="M92" s="111">
        <f>F92/V92*60</f>
        <v>3109.3038386467151</v>
      </c>
      <c r="N92" s="112">
        <f>M92/L92</f>
        <v>1036.4346128822383</v>
      </c>
      <c r="O92" s="114">
        <f>L92-I92</f>
        <v>0</v>
      </c>
      <c r="P92" s="115">
        <f>N92-K92</f>
        <v>-163.5653871177617</v>
      </c>
      <c r="Q92" s="116">
        <f>N92/K92</f>
        <v>0.86369551073519857</v>
      </c>
      <c r="R92" s="309"/>
      <c r="S92" s="47">
        <v>0.29236111111111113</v>
      </c>
      <c r="T92" s="48">
        <v>0.32793981481481482</v>
      </c>
      <c r="U92" s="117">
        <v>15.000000000000027</v>
      </c>
      <c r="V92" s="118">
        <v>51.23333333333332</v>
      </c>
      <c r="W92" s="119"/>
      <c r="X92" s="123"/>
      <c r="Y92" s="300"/>
      <c r="Z92" s="301"/>
      <c r="AA92" s="124">
        <f>M92-J92</f>
        <v>-490.69616135328488</v>
      </c>
      <c r="AB92" s="116">
        <f>M92/J92</f>
        <v>0.86369551073519868</v>
      </c>
      <c r="AC92" s="314"/>
    </row>
    <row r="93" spans="1:29" ht="15.75" customHeight="1">
      <c r="A93" s="317"/>
      <c r="B93" s="106" t="s">
        <v>118</v>
      </c>
      <c r="C93" s="298" t="s">
        <v>137</v>
      </c>
      <c r="D93" s="299"/>
      <c r="E93" s="107">
        <v>14.28</v>
      </c>
      <c r="F93" s="108">
        <v>6973</v>
      </c>
      <c r="G93" s="109">
        <f t="shared" si="23"/>
        <v>99574.44</v>
      </c>
      <c r="H93" s="26"/>
      <c r="I93" s="110">
        <v>3</v>
      </c>
      <c r="J93" s="111">
        <v>3600</v>
      </c>
      <c r="K93" s="112">
        <f t="shared" si="24"/>
        <v>1200</v>
      </c>
      <c r="L93" s="113">
        <v>3</v>
      </c>
      <c r="M93" s="111">
        <f>F93/V93*60</f>
        <v>3111.0174742842987</v>
      </c>
      <c r="N93" s="112">
        <f>M93/L93</f>
        <v>1037.0058247614329</v>
      </c>
      <c r="O93" s="114">
        <f>L93-I93</f>
        <v>0</v>
      </c>
      <c r="P93" s="115">
        <f>N93-K93</f>
        <v>-162.9941752385671</v>
      </c>
      <c r="Q93" s="116">
        <f>N93/K93</f>
        <v>0.8641715206345274</v>
      </c>
      <c r="R93" s="309"/>
      <c r="S93" s="47">
        <v>0.33819444444444446</v>
      </c>
      <c r="T93" s="48">
        <v>0.43158564814814815</v>
      </c>
      <c r="U93" s="117">
        <v>14.766666666666683</v>
      </c>
      <c r="V93" s="118">
        <v>134.48333333333329</v>
      </c>
      <c r="W93" s="119"/>
      <c r="X93" s="123"/>
      <c r="Y93" s="300"/>
      <c r="Z93" s="301"/>
      <c r="AA93" s="124">
        <f>M93-J93</f>
        <v>-488.98252571570129</v>
      </c>
      <c r="AB93" s="116">
        <f>M93/J93</f>
        <v>0.8641715206345274</v>
      </c>
      <c r="AC93" s="314"/>
    </row>
    <row r="94" spans="1:29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300"/>
      <c r="Z95" s="301"/>
      <c r="AA95" s="124"/>
      <c r="AB95" s="116"/>
      <c r="AC95" s="314"/>
    </row>
    <row r="96" spans="1:29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23"/>
      <c r="Y98" s="300"/>
      <c r="Z98" s="301"/>
      <c r="AA98" s="124"/>
      <c r="AB98" s="116"/>
      <c r="AC98" s="314"/>
    </row>
    <row r="99" spans="1:29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23"/>
      <c r="Y99" s="300"/>
      <c r="Z99" s="301"/>
      <c r="AA99" s="124"/>
      <c r="AB99" s="116"/>
      <c r="AC99" s="314"/>
    </row>
    <row r="100" spans="1:29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17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18"/>
      <c r="B106" s="144" t="s">
        <v>124</v>
      </c>
      <c r="C106" s="295"/>
      <c r="D106" s="295"/>
      <c r="E106" s="145"/>
      <c r="F106" s="105"/>
      <c r="G106" s="146"/>
      <c r="H106" s="75"/>
      <c r="I106" s="147">
        <f t="shared" ref="I106:J106" si="25">AVERAGE(I90:I105)</f>
        <v>3</v>
      </c>
      <c r="J106" s="148">
        <f t="shared" si="25"/>
        <v>3450</v>
      </c>
      <c r="K106" s="149">
        <f t="shared" ref="K106" si="26">J106/I106</f>
        <v>1150</v>
      </c>
      <c r="L106" s="147">
        <f t="shared" ref="L106:M106" si="27">AVERAGE(L90:L105)</f>
        <v>3</v>
      </c>
      <c r="M106" s="148">
        <f t="shared" si="27"/>
        <v>3002.1374926049407</v>
      </c>
      <c r="N106" s="149">
        <f>M106/L106</f>
        <v>1000.7124975349802</v>
      </c>
      <c r="O106" s="150">
        <f>L106-I106</f>
        <v>0</v>
      </c>
      <c r="P106" s="151">
        <f>N106-K106</f>
        <v>-149.28750246501977</v>
      </c>
      <c r="Q106" s="152">
        <f>N106/K106</f>
        <v>0.8701847804652002</v>
      </c>
      <c r="R106" s="310"/>
      <c r="S106" s="153">
        <f>S90</f>
        <v>0.16666666666666666</v>
      </c>
      <c r="T106" s="154">
        <f>INDEX(T90:T105,COUNTA(T90:T105))</f>
        <v>0.43158564814814815</v>
      </c>
      <c r="U106" s="155"/>
      <c r="V106" s="181"/>
      <c r="W106" s="105"/>
      <c r="X106" s="75"/>
      <c r="Y106" s="296"/>
      <c r="Z106" s="297"/>
      <c r="AA106" s="183">
        <f>M106-J106</f>
        <v>-447.86250739505931</v>
      </c>
      <c r="AB106" s="152">
        <f>M106/J106</f>
        <v>0.8701847804652002</v>
      </c>
      <c r="AC106" s="315"/>
    </row>
    <row r="107" spans="1:29" ht="15.75" customHeight="1">
      <c r="A107" s="302" t="s">
        <v>79</v>
      </c>
      <c r="B107" s="120" t="s">
        <v>118</v>
      </c>
      <c r="C107" s="306" t="s">
        <v>138</v>
      </c>
      <c r="D107" s="307"/>
      <c r="E107" s="162">
        <v>25.45</v>
      </c>
      <c r="F107" s="103">
        <v>1165</v>
      </c>
      <c r="G107" s="163">
        <f t="shared" ref="G107:G110" si="28">E107*F107</f>
        <v>29649.25</v>
      </c>
      <c r="H107" s="164"/>
      <c r="I107" s="165">
        <v>4</v>
      </c>
      <c r="J107" s="166">
        <v>3300</v>
      </c>
      <c r="K107" s="167">
        <f>J107/I107</f>
        <v>825</v>
      </c>
      <c r="L107" s="168">
        <v>4</v>
      </c>
      <c r="M107" s="166">
        <f>F107/V107*60</f>
        <v>2914.523974982631</v>
      </c>
      <c r="N107" s="167">
        <f>M107/L107</f>
        <v>728.63099374565775</v>
      </c>
      <c r="O107" s="169">
        <f>L107-I107</f>
        <v>0</v>
      </c>
      <c r="P107" s="170">
        <f>N107-K107</f>
        <v>-96.369006254342253</v>
      </c>
      <c r="Q107" s="171">
        <f>N107/K107</f>
        <v>0.88318908332807</v>
      </c>
      <c r="R107" s="308">
        <f>Q123</f>
        <v>0.88652919850872935</v>
      </c>
      <c r="S107" s="172">
        <v>0.25001157407407409</v>
      </c>
      <c r="T107" s="173">
        <v>0.26666666666666666</v>
      </c>
      <c r="U107" s="174"/>
      <c r="V107" s="175">
        <v>23.983333333333299</v>
      </c>
      <c r="W107" s="173"/>
      <c r="X107" s="184"/>
      <c r="Y107" s="311"/>
      <c r="Z107" s="312"/>
      <c r="AA107" s="121">
        <f>M107-J107</f>
        <v>-385.47602501736901</v>
      </c>
      <c r="AB107" s="171">
        <f>M107/J107</f>
        <v>0.88318908332807</v>
      </c>
      <c r="AC107" s="313">
        <f>AB123</f>
        <v>0.88652919850872924</v>
      </c>
    </row>
    <row r="108" spans="1:29" ht="15.75" customHeight="1">
      <c r="A108" s="303"/>
      <c r="B108" s="106" t="s">
        <v>118</v>
      </c>
      <c r="C108" s="298" t="s">
        <v>139</v>
      </c>
      <c r="D108" s="299"/>
      <c r="E108" s="107">
        <v>25.03</v>
      </c>
      <c r="F108" s="108">
        <v>1889</v>
      </c>
      <c r="G108" s="109">
        <f t="shared" si="28"/>
        <v>47281.670000000006</v>
      </c>
      <c r="H108" s="26"/>
      <c r="I108" s="110">
        <v>4</v>
      </c>
      <c r="J108" s="111">
        <v>3300</v>
      </c>
      <c r="K108" s="112">
        <f t="shared" si="24"/>
        <v>825</v>
      </c>
      <c r="L108" s="113">
        <v>4</v>
      </c>
      <c r="M108" s="111">
        <f>F108/V108*60</f>
        <v>2917.3745173745178</v>
      </c>
      <c r="N108" s="112">
        <f>M108/L108</f>
        <v>729.34362934362946</v>
      </c>
      <c r="O108" s="114">
        <f>L108-I108</f>
        <v>0</v>
      </c>
      <c r="P108" s="115">
        <f>N108-K108</f>
        <v>-95.656370656370541</v>
      </c>
      <c r="Q108" s="116">
        <f>N108/K108</f>
        <v>0.88405288405288418</v>
      </c>
      <c r="R108" s="309"/>
      <c r="S108" s="47">
        <v>0.27718749999999998</v>
      </c>
      <c r="T108" s="48">
        <v>0.30416666666666664</v>
      </c>
      <c r="U108" s="117">
        <v>15.14999999999997</v>
      </c>
      <c r="V108" s="118">
        <v>38.849999999999994</v>
      </c>
      <c r="W108" s="119"/>
      <c r="X108" s="13"/>
      <c r="Y108" s="300"/>
      <c r="Z108" s="301"/>
      <c r="AA108" s="124">
        <f>M108-J108</f>
        <v>-382.62548262548216</v>
      </c>
      <c r="AB108" s="116">
        <f>M108/J108</f>
        <v>0.88405288405288418</v>
      </c>
      <c r="AC108" s="314"/>
    </row>
    <row r="109" spans="1:29" ht="15.75" customHeight="1">
      <c r="A109" s="303"/>
      <c r="B109" s="106" t="s">
        <v>118</v>
      </c>
      <c r="C109" s="298" t="s">
        <v>140</v>
      </c>
      <c r="D109" s="299"/>
      <c r="E109" s="107">
        <v>24.82</v>
      </c>
      <c r="F109" s="108">
        <v>2031</v>
      </c>
      <c r="G109" s="109">
        <f t="shared" si="28"/>
        <v>50409.42</v>
      </c>
      <c r="H109" s="26"/>
      <c r="I109" s="110">
        <v>4</v>
      </c>
      <c r="J109" s="111">
        <v>3300</v>
      </c>
      <c r="K109" s="112">
        <f t="shared" si="24"/>
        <v>825</v>
      </c>
      <c r="L109" s="113">
        <v>4</v>
      </c>
      <c r="M109" s="111">
        <f>F109/V109*60</f>
        <v>2918.8023952095828</v>
      </c>
      <c r="N109" s="112">
        <f>M109/L109</f>
        <v>729.70059880239569</v>
      </c>
      <c r="O109" s="114">
        <f>L109-I109</f>
        <v>0</v>
      </c>
      <c r="P109" s="115">
        <f>N109-K109</f>
        <v>-95.299401197604311</v>
      </c>
      <c r="Q109" s="116">
        <f>N109/K109</f>
        <v>0.88448557430593422</v>
      </c>
      <c r="R109" s="309"/>
      <c r="S109" s="47">
        <v>0.31475694444444446</v>
      </c>
      <c r="T109" s="48">
        <v>0.34375</v>
      </c>
      <c r="U109" s="117">
        <v>15.250000000000066</v>
      </c>
      <c r="V109" s="118">
        <v>41.749999999999972</v>
      </c>
      <c r="W109" s="119"/>
      <c r="X109" s="13"/>
      <c r="Y109" s="300"/>
      <c r="Z109" s="301"/>
      <c r="AA109" s="124">
        <f>M109-J109</f>
        <v>-381.19760479041724</v>
      </c>
      <c r="AB109" s="116">
        <f>M109/J109</f>
        <v>0.88448557430593422</v>
      </c>
      <c r="AC109" s="314"/>
    </row>
    <row r="110" spans="1:29" ht="15.75" customHeight="1">
      <c r="A110" s="303"/>
      <c r="B110" s="106" t="s">
        <v>118</v>
      </c>
      <c r="C110" s="298" t="s">
        <v>141</v>
      </c>
      <c r="D110" s="299"/>
      <c r="E110" s="107">
        <v>30</v>
      </c>
      <c r="F110" s="108">
        <v>3618</v>
      </c>
      <c r="G110" s="109">
        <f t="shared" si="28"/>
        <v>108540</v>
      </c>
      <c r="H110" s="26"/>
      <c r="I110" s="110">
        <v>3</v>
      </c>
      <c r="J110" s="111">
        <v>3000</v>
      </c>
      <c r="K110" s="112">
        <f t="shared" si="24"/>
        <v>1000</v>
      </c>
      <c r="L110" s="113">
        <v>3</v>
      </c>
      <c r="M110" s="111">
        <f>F110/V110*60</f>
        <v>2685.5257731958768</v>
      </c>
      <c r="N110" s="112">
        <f>M110/L110</f>
        <v>895.17525773195894</v>
      </c>
      <c r="O110" s="114">
        <f>L110-I110</f>
        <v>0</v>
      </c>
      <c r="P110" s="115">
        <f>N110-K110</f>
        <v>-104.82474226804106</v>
      </c>
      <c r="Q110" s="116">
        <f>N110/K110</f>
        <v>0.89517525773195894</v>
      </c>
      <c r="R110" s="309"/>
      <c r="S110" s="47">
        <v>0.35428240740740741</v>
      </c>
      <c r="T110" s="48">
        <v>0.41041666666666665</v>
      </c>
      <c r="U110" s="117">
        <v>15.166666666666666</v>
      </c>
      <c r="V110" s="118">
        <v>80.833333333333314</v>
      </c>
      <c r="W110" s="119"/>
      <c r="X110" s="123"/>
      <c r="Y110" s="300"/>
      <c r="Z110" s="301"/>
      <c r="AA110" s="124">
        <f>M110-J110</f>
        <v>-314.47422680412319</v>
      </c>
      <c r="AB110" s="116">
        <f>M110/J110</f>
        <v>0.89517525773195894</v>
      </c>
      <c r="AC110" s="314"/>
    </row>
    <row r="111" spans="1:29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50"/>
      <c r="Y112" s="300"/>
      <c r="Z112" s="301"/>
      <c r="AA112" s="124"/>
      <c r="AB112" s="116"/>
      <c r="AC112" s="314"/>
    </row>
    <row r="113" spans="1:29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34"/>
      <c r="X115" s="135"/>
      <c r="Y115" s="300"/>
      <c r="Z115" s="301"/>
      <c r="AA115" s="124"/>
      <c r="AB115" s="116"/>
      <c r="AC115" s="314"/>
    </row>
    <row r="116" spans="1:29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34"/>
      <c r="X116" s="135"/>
      <c r="Y116" s="300"/>
      <c r="Z116" s="301"/>
      <c r="AA116" s="124"/>
      <c r="AB116" s="116"/>
      <c r="AC116" s="314"/>
    </row>
    <row r="117" spans="1:29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34"/>
      <c r="X117" s="135"/>
      <c r="Y117" s="300"/>
      <c r="Z117" s="301"/>
      <c r="AA117" s="124"/>
      <c r="AB117" s="116"/>
      <c r="AC117" s="314"/>
    </row>
    <row r="118" spans="1:29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34"/>
      <c r="X118" s="135"/>
      <c r="Y118" s="300"/>
      <c r="Z118" s="301"/>
      <c r="AA118" s="124"/>
      <c r="AB118" s="116"/>
      <c r="AC118" s="314"/>
    </row>
    <row r="119" spans="1:29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34"/>
      <c r="X119" s="135"/>
      <c r="Y119" s="300"/>
      <c r="Z119" s="301"/>
      <c r="AA119" s="124"/>
      <c r="AB119" s="116"/>
      <c r="AC119" s="314"/>
    </row>
    <row r="120" spans="1:29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34"/>
      <c r="X120" s="135"/>
      <c r="Y120" s="300"/>
      <c r="Z120" s="301"/>
      <c r="AA120" s="124"/>
      <c r="AB120" s="116"/>
      <c r="AC120" s="314"/>
    </row>
    <row r="121" spans="1:29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34"/>
      <c r="X121" s="135"/>
      <c r="Y121" s="300"/>
      <c r="Z121" s="301"/>
      <c r="AA121" s="124"/>
      <c r="AB121" s="116"/>
      <c r="AC121" s="314"/>
    </row>
    <row r="122" spans="1:29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29">AVERAGE(I107:I122)</f>
        <v>3.75</v>
      </c>
      <c r="J123" s="148">
        <f t="shared" si="29"/>
        <v>3225</v>
      </c>
      <c r="K123" s="149">
        <f t="shared" ref="K123" si="30">J123/I123</f>
        <v>860</v>
      </c>
      <c r="L123" s="147">
        <f t="shared" ref="L123:M123" si="31">AVERAGE(L107:L122)</f>
        <v>3.75</v>
      </c>
      <c r="M123" s="148">
        <f t="shared" si="31"/>
        <v>2859.056665190652</v>
      </c>
      <c r="N123" s="149">
        <f>M123/L123</f>
        <v>762.41511071750722</v>
      </c>
      <c r="O123" s="150">
        <f>L123-I123</f>
        <v>0</v>
      </c>
      <c r="P123" s="151">
        <f>N123-K123</f>
        <v>-97.584889282492782</v>
      </c>
      <c r="Q123" s="152">
        <f>N123/K123</f>
        <v>0.88652919850872935</v>
      </c>
      <c r="R123" s="310"/>
      <c r="S123" s="153">
        <f>S107</f>
        <v>0.25001157407407409</v>
      </c>
      <c r="T123" s="154">
        <f>INDEX(T107:T122,COUNTA(T107:T122))</f>
        <v>0.41041666666666665</v>
      </c>
      <c r="U123" s="155"/>
      <c r="V123" s="181"/>
      <c r="W123" s="182"/>
      <c r="X123" s="149"/>
      <c r="Y123" s="296"/>
      <c r="Z123" s="297"/>
      <c r="AA123" s="183">
        <f>M123-J123</f>
        <v>-365.94333480934802</v>
      </c>
      <c r="AB123" s="152">
        <f>M123/J123</f>
        <v>0.88652919850872924</v>
      </c>
      <c r="AC123" s="315"/>
    </row>
    <row r="124" spans="1:29" ht="15.75" customHeight="1">
      <c r="A124" s="316" t="s">
        <v>142</v>
      </c>
      <c r="B124" s="120" t="s">
        <v>116</v>
      </c>
      <c r="C124" s="306" t="s">
        <v>143</v>
      </c>
      <c r="D124" s="307"/>
      <c r="E124" s="162">
        <v>25.64</v>
      </c>
      <c r="F124" s="103">
        <v>1659</v>
      </c>
      <c r="G124" s="163">
        <f t="shared" ref="G124:G127" si="32">E124*F124</f>
        <v>42536.76</v>
      </c>
      <c r="H124" s="164"/>
      <c r="I124" s="165">
        <v>11</v>
      </c>
      <c r="J124" s="166">
        <v>3600</v>
      </c>
      <c r="K124" s="167">
        <f>J124/I124</f>
        <v>327.27272727272725</v>
      </c>
      <c r="L124" s="168">
        <v>11</v>
      </c>
      <c r="M124" s="166">
        <f>F124/V124*60</f>
        <v>3145.0236966824655</v>
      </c>
      <c r="N124" s="167">
        <f>M124/L124</f>
        <v>285.91124515295138</v>
      </c>
      <c r="O124" s="169">
        <f>L124-I124</f>
        <v>0</v>
      </c>
      <c r="P124" s="170">
        <f>N124-K124</f>
        <v>-41.361482119775872</v>
      </c>
      <c r="Q124" s="171">
        <f>N124/K124</f>
        <v>0.87361769352290708</v>
      </c>
      <c r="R124" s="308">
        <f>Q140</f>
        <v>0.8669433288291164</v>
      </c>
      <c r="S124" s="172">
        <v>0.70857638888888885</v>
      </c>
      <c r="T124" s="173">
        <v>0.73055555555555551</v>
      </c>
      <c r="U124" s="174"/>
      <c r="V124" s="175">
        <v>31.649999999999991</v>
      </c>
      <c r="W124" s="173"/>
      <c r="X124" s="184"/>
      <c r="Y124" s="311"/>
      <c r="Z124" s="312"/>
      <c r="AA124" s="121">
        <f>M124-J124</f>
        <v>-454.97630331753453</v>
      </c>
      <c r="AB124" s="171">
        <f>M124/J124</f>
        <v>0.87361769352290708</v>
      </c>
      <c r="AC124" s="313">
        <f>AB140</f>
        <v>0.8669433288291164</v>
      </c>
    </row>
    <row r="125" spans="1:29" ht="15.75" customHeight="1">
      <c r="A125" s="317"/>
      <c r="B125" s="106" t="s">
        <v>116</v>
      </c>
      <c r="C125" s="298" t="s">
        <v>144</v>
      </c>
      <c r="D125" s="299"/>
      <c r="E125" s="107">
        <v>29.52</v>
      </c>
      <c r="F125" s="108">
        <v>2227</v>
      </c>
      <c r="G125" s="109">
        <f t="shared" si="32"/>
        <v>65741.039999999994</v>
      </c>
      <c r="H125" s="26"/>
      <c r="I125" s="110">
        <v>17</v>
      </c>
      <c r="J125" s="111">
        <v>3600</v>
      </c>
      <c r="K125" s="112">
        <f t="shared" si="24"/>
        <v>211.76470588235293</v>
      </c>
      <c r="L125" s="113">
        <v>17</v>
      </c>
      <c r="M125" s="111">
        <f>F125/V125*60</f>
        <v>3115.8958414302342</v>
      </c>
      <c r="N125" s="112">
        <f>M125/L125</f>
        <v>183.28799067236673</v>
      </c>
      <c r="O125" s="114">
        <f>L125-I125</f>
        <v>0</v>
      </c>
      <c r="P125" s="115">
        <f>N125-K125</f>
        <v>-28.476715209986196</v>
      </c>
      <c r="Q125" s="116">
        <f>N125/K125</f>
        <v>0.86552662261950963</v>
      </c>
      <c r="R125" s="309"/>
      <c r="S125" s="47">
        <v>0.73410879629629633</v>
      </c>
      <c r="T125" s="48">
        <v>0.76388888888888895</v>
      </c>
      <c r="U125" s="117">
        <v>5.1166666666667737</v>
      </c>
      <c r="V125" s="118">
        <v>42.883333333333375</v>
      </c>
      <c r="W125" s="119"/>
      <c r="X125" s="13"/>
      <c r="Y125" s="300"/>
      <c r="Z125" s="301"/>
      <c r="AA125" s="124">
        <f>M125-J125</f>
        <v>-484.10415856976579</v>
      </c>
      <c r="AB125" s="116">
        <f>M125/J125</f>
        <v>0.86552662261950952</v>
      </c>
      <c r="AC125" s="314"/>
    </row>
    <row r="126" spans="1:29" ht="15.75" customHeight="1">
      <c r="A126" s="317"/>
      <c r="B126" s="106" t="s">
        <v>116</v>
      </c>
      <c r="C126" s="298" t="s">
        <v>145</v>
      </c>
      <c r="D126" s="299"/>
      <c r="E126" s="107">
        <v>29.85</v>
      </c>
      <c r="F126" s="108">
        <v>2306</v>
      </c>
      <c r="G126" s="109">
        <f t="shared" si="32"/>
        <v>68834.100000000006</v>
      </c>
      <c r="H126" s="26"/>
      <c r="I126" s="110">
        <v>17</v>
      </c>
      <c r="J126" s="111">
        <v>3600</v>
      </c>
      <c r="K126" s="112">
        <f t="shared" si="24"/>
        <v>211.76470588235293</v>
      </c>
      <c r="L126" s="113">
        <v>17</v>
      </c>
      <c r="M126" s="111">
        <f>F126/V126*60</f>
        <v>3115.046904315207</v>
      </c>
      <c r="N126" s="112">
        <f>M126/L126</f>
        <v>183.23805319501218</v>
      </c>
      <c r="O126" s="114">
        <f>L126-I126</f>
        <v>0</v>
      </c>
      <c r="P126" s="115">
        <f>N126-K126</f>
        <v>-28.526652687340743</v>
      </c>
      <c r="Q126" s="116">
        <f>N126/K126</f>
        <v>0.86529080675422421</v>
      </c>
      <c r="R126" s="309"/>
      <c r="S126" s="47">
        <v>0.76736111111111116</v>
      </c>
      <c r="T126" s="48">
        <v>0.79820601851851847</v>
      </c>
      <c r="U126" s="117">
        <v>4.9999999999999822</v>
      </c>
      <c r="V126" s="118">
        <v>44.416666666666522</v>
      </c>
      <c r="W126" s="119"/>
      <c r="X126" s="13"/>
      <c r="Y126" s="300"/>
      <c r="Z126" s="301"/>
      <c r="AA126" s="124">
        <f>M126-J126</f>
        <v>-484.95309568479297</v>
      </c>
      <c r="AB126" s="116">
        <f>M126/J126</f>
        <v>0.86529080675422421</v>
      </c>
      <c r="AC126" s="314"/>
    </row>
    <row r="127" spans="1:29" ht="15.75" customHeight="1">
      <c r="A127" s="317"/>
      <c r="B127" s="106" t="s">
        <v>118</v>
      </c>
      <c r="C127" s="298" t="s">
        <v>146</v>
      </c>
      <c r="D127" s="299"/>
      <c r="E127" s="107">
        <v>28.57</v>
      </c>
      <c r="F127" s="108">
        <v>2369</v>
      </c>
      <c r="G127" s="109">
        <f t="shared" si="32"/>
        <v>67682.33</v>
      </c>
      <c r="H127" s="26"/>
      <c r="I127" s="110">
        <v>12</v>
      </c>
      <c r="J127" s="111">
        <v>3600</v>
      </c>
      <c r="K127" s="112">
        <f t="shared" si="24"/>
        <v>300</v>
      </c>
      <c r="L127" s="113">
        <v>12</v>
      </c>
      <c r="M127" s="111">
        <f>F127/V127*60</f>
        <v>3108.0174927113699</v>
      </c>
      <c r="N127" s="112">
        <f>M127/L127</f>
        <v>259.00145772594749</v>
      </c>
      <c r="O127" s="114">
        <f>L127-I127</f>
        <v>0</v>
      </c>
      <c r="P127" s="115">
        <f>N127-K127</f>
        <v>-40.998542274052511</v>
      </c>
      <c r="Q127" s="116">
        <f>N127/K127</f>
        <v>0.86333819241982501</v>
      </c>
      <c r="R127" s="309"/>
      <c r="S127" s="47">
        <v>0.80157407407407411</v>
      </c>
      <c r="T127" s="48">
        <v>0.83333333333333337</v>
      </c>
      <c r="U127" s="117">
        <v>4.8500000000001187</v>
      </c>
      <c r="V127" s="118">
        <v>45.733333333333341</v>
      </c>
      <c r="W127" s="119"/>
      <c r="X127" s="123"/>
      <c r="Y127" s="300"/>
      <c r="Z127" s="301"/>
      <c r="AA127" s="124">
        <f>M127-J127</f>
        <v>-491.98250728863013</v>
      </c>
      <c r="AB127" s="116">
        <f>M127/J127</f>
        <v>0.86333819241982501</v>
      </c>
      <c r="AC127" s="314"/>
    </row>
    <row r="128" spans="1:29" ht="15.75" customHeight="1">
      <c r="A128" s="317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17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50"/>
      <c r="Y129" s="300"/>
      <c r="Z129" s="301"/>
      <c r="AA129" s="124"/>
      <c r="AB129" s="116"/>
      <c r="AC129" s="314"/>
    </row>
    <row r="130" spans="1:29" ht="15.75" customHeight="1">
      <c r="A130" s="317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17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17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34"/>
      <c r="X132" s="135"/>
      <c r="Y132" s="300"/>
      <c r="Z132" s="301"/>
      <c r="AA132" s="124"/>
      <c r="AB132" s="116"/>
      <c r="AC132" s="314"/>
    </row>
    <row r="133" spans="1:29" ht="15.75" customHeight="1">
      <c r="A133" s="317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34"/>
      <c r="X133" s="135"/>
      <c r="Y133" s="300"/>
      <c r="Z133" s="301"/>
      <c r="AA133" s="124"/>
      <c r="AB133" s="116"/>
      <c r="AC133" s="314"/>
    </row>
    <row r="134" spans="1:29" ht="15.75" customHeight="1">
      <c r="A134" s="317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17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17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17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17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33">AVERAGE(I124:I139)</f>
        <v>14.25</v>
      </c>
      <c r="J140" s="148">
        <f t="shared" si="33"/>
        <v>3600</v>
      </c>
      <c r="K140" s="149">
        <f t="shared" ref="K140" si="34">J140/I140</f>
        <v>252.63157894736841</v>
      </c>
      <c r="L140" s="147">
        <f t="shared" ref="L140:M140" si="35">AVERAGE(L124:L139)</f>
        <v>14.25</v>
      </c>
      <c r="M140" s="148">
        <f t="shared" si="35"/>
        <v>3120.9959837848191</v>
      </c>
      <c r="N140" s="149">
        <f>M140/L140</f>
        <v>219.0172620199873</v>
      </c>
      <c r="O140" s="150">
        <f>L140-I140</f>
        <v>0</v>
      </c>
      <c r="P140" s="151">
        <f>N140-K140</f>
        <v>-33.614316927381111</v>
      </c>
      <c r="Q140" s="152">
        <f>N140/K140</f>
        <v>0.8669433288291164</v>
      </c>
      <c r="R140" s="310"/>
      <c r="S140" s="153">
        <f>S124</f>
        <v>0.70857638888888885</v>
      </c>
      <c r="T140" s="154">
        <f>INDEX(T124:T139,COUNTA(T124:T139))</f>
        <v>0.83333333333333337</v>
      </c>
      <c r="U140" s="155"/>
      <c r="V140" s="181"/>
      <c r="W140" s="182"/>
      <c r="X140" s="149"/>
      <c r="Y140" s="296"/>
      <c r="Z140" s="297"/>
      <c r="AA140" s="183">
        <f>M140-J140</f>
        <v>-479.00401621518085</v>
      </c>
      <c r="AB140" s="152">
        <f>M140/J140</f>
        <v>0.8669433288291164</v>
      </c>
      <c r="AC140" s="315"/>
    </row>
    <row r="141" spans="1:29" ht="15.75" customHeight="1">
      <c r="A141" s="302" t="s">
        <v>147</v>
      </c>
      <c r="B141" s="120" t="s">
        <v>118</v>
      </c>
      <c r="C141" s="306" t="s">
        <v>150</v>
      </c>
      <c r="D141" s="307"/>
      <c r="E141" s="162">
        <v>17.89</v>
      </c>
      <c r="F141" s="103">
        <v>5753</v>
      </c>
      <c r="G141" s="163">
        <f t="shared" ref="G141:G143" si="36">E141*F141</f>
        <v>102921.17</v>
      </c>
      <c r="H141" s="164"/>
      <c r="I141" s="165">
        <v>4</v>
      </c>
      <c r="J141" s="166">
        <v>3300</v>
      </c>
      <c r="K141" s="167">
        <f>J141/I141</f>
        <v>825</v>
      </c>
      <c r="L141" s="168">
        <v>4</v>
      </c>
      <c r="M141" s="166">
        <f>F141/V141*60</f>
        <v>2940.6218940792269</v>
      </c>
      <c r="N141" s="167">
        <f>M141/L141</f>
        <v>735.15547351980672</v>
      </c>
      <c r="O141" s="169">
        <f>L141-I141</f>
        <v>0</v>
      </c>
      <c r="P141" s="170">
        <f>N141-K141</f>
        <v>-89.844526480193281</v>
      </c>
      <c r="Q141" s="171">
        <f>N141/K141</f>
        <v>0.89109754366037175</v>
      </c>
      <c r="R141" s="308">
        <f>Q157</f>
        <v>0.88916429068032166</v>
      </c>
      <c r="S141" s="172">
        <v>0.70833333333333337</v>
      </c>
      <c r="T141" s="173">
        <v>0.78984953703703709</v>
      </c>
      <c r="U141" s="174"/>
      <c r="V141" s="175">
        <v>117.38333333333335</v>
      </c>
      <c r="W141" s="176"/>
      <c r="X141" s="177"/>
      <c r="Y141" s="311"/>
      <c r="Z141" s="312"/>
      <c r="AA141" s="121">
        <f>M141-J141</f>
        <v>-359.37810592077312</v>
      </c>
      <c r="AB141" s="171">
        <f>M141/J141</f>
        <v>0.89109754366037175</v>
      </c>
      <c r="AC141" s="313">
        <f>AB157</f>
        <v>0.88916429068032177</v>
      </c>
    </row>
    <row r="142" spans="1:29" ht="15.75" customHeight="1">
      <c r="A142" s="303"/>
      <c r="B142" s="106" t="s">
        <v>118</v>
      </c>
      <c r="C142" s="298" t="s">
        <v>153</v>
      </c>
      <c r="D142" s="299"/>
      <c r="E142" s="107">
        <v>22.28</v>
      </c>
      <c r="F142" s="108">
        <v>1970</v>
      </c>
      <c r="G142" s="109">
        <f t="shared" si="36"/>
        <v>43891.600000000006</v>
      </c>
      <c r="H142" s="26"/>
      <c r="I142" s="110">
        <v>5</v>
      </c>
      <c r="J142" s="111">
        <v>3300</v>
      </c>
      <c r="K142" s="112">
        <f t="shared" ref="K142:K143" si="37">J142/I142</f>
        <v>660</v>
      </c>
      <c r="L142" s="113">
        <v>5</v>
      </c>
      <c r="M142" s="111">
        <f>F142/V142*60</f>
        <v>2941.5180423060897</v>
      </c>
      <c r="N142" s="112">
        <f>M142/L142</f>
        <v>588.30360846121789</v>
      </c>
      <c r="O142" s="114">
        <f>L142-I142</f>
        <v>0</v>
      </c>
      <c r="P142" s="115">
        <f>N142-K142</f>
        <v>-71.696391538782109</v>
      </c>
      <c r="Q142" s="116">
        <f>N142/K142</f>
        <v>0.89136910372911804</v>
      </c>
      <c r="R142" s="309"/>
      <c r="S142" s="47">
        <v>0.79305555555555551</v>
      </c>
      <c r="T142" s="48">
        <v>0.82096064814814818</v>
      </c>
      <c r="U142" s="117">
        <v>4.6166666666665357</v>
      </c>
      <c r="V142" s="118">
        <v>40.183333333333437</v>
      </c>
      <c r="W142" s="119"/>
      <c r="X142" s="123"/>
      <c r="Y142" s="300"/>
      <c r="Z142" s="301"/>
      <c r="AA142" s="124">
        <f>M142-J142</f>
        <v>-358.48195769391032</v>
      </c>
      <c r="AB142" s="116">
        <f>M142/J142</f>
        <v>0.89136910372911804</v>
      </c>
      <c r="AC142" s="314"/>
    </row>
    <row r="143" spans="1:29" ht="15.75" customHeight="1">
      <c r="A143" s="303"/>
      <c r="B143" s="106" t="s">
        <v>118</v>
      </c>
      <c r="C143" s="298" t="s">
        <v>149</v>
      </c>
      <c r="D143" s="299"/>
      <c r="E143" s="107">
        <v>24.54</v>
      </c>
      <c r="F143" s="108">
        <v>3823</v>
      </c>
      <c r="G143" s="109">
        <f t="shared" si="36"/>
        <v>93816.42</v>
      </c>
      <c r="H143" s="26"/>
      <c r="I143" s="110">
        <v>4</v>
      </c>
      <c r="J143" s="111">
        <v>3000</v>
      </c>
      <c r="K143" s="112">
        <f t="shared" si="37"/>
        <v>750</v>
      </c>
      <c r="L143" s="113">
        <v>4</v>
      </c>
      <c r="M143" s="111">
        <f>F143/V143*60</f>
        <v>2653.8372541457729</v>
      </c>
      <c r="N143" s="112">
        <f>M143/L143</f>
        <v>663.45931353644323</v>
      </c>
      <c r="O143" s="114">
        <f>L143-I143</f>
        <v>0</v>
      </c>
      <c r="P143" s="115">
        <f>N143-K143</f>
        <v>-86.540686463556767</v>
      </c>
      <c r="Q143" s="116">
        <f>N143/K143</f>
        <v>0.88461241804859103</v>
      </c>
      <c r="R143" s="309"/>
      <c r="S143" s="47">
        <v>0.82430555555555551</v>
      </c>
      <c r="T143" s="48">
        <v>0.88432870370370376</v>
      </c>
      <c r="U143" s="117">
        <v>4.816666666666567</v>
      </c>
      <c r="V143" s="118">
        <v>86.433333333333465</v>
      </c>
      <c r="W143" s="119"/>
      <c r="X143" s="123"/>
      <c r="Y143" s="300"/>
      <c r="Z143" s="301"/>
      <c r="AA143" s="124">
        <f>M143-J143</f>
        <v>-346.16274585422707</v>
      </c>
      <c r="AB143" s="116">
        <f>M143/J143</f>
        <v>0.88461241804859103</v>
      </c>
      <c r="AC143" s="314"/>
    </row>
    <row r="144" spans="1:29" ht="15.75" customHeight="1">
      <c r="A144" s="303"/>
      <c r="B144" s="106"/>
      <c r="C144" s="298"/>
      <c r="D144" s="299"/>
      <c r="E144" s="107"/>
      <c r="F144" s="108"/>
      <c r="G144" s="109"/>
      <c r="H144" s="26"/>
      <c r="I144" s="110"/>
      <c r="J144" s="111"/>
      <c r="K144" s="112"/>
      <c r="L144" s="113"/>
      <c r="M144" s="111"/>
      <c r="N144" s="112"/>
      <c r="O144" s="114"/>
      <c r="P144" s="115"/>
      <c r="Q144" s="116"/>
      <c r="R144" s="309"/>
      <c r="S144" s="47"/>
      <c r="T144" s="48"/>
      <c r="U144" s="117"/>
      <c r="V144" s="118"/>
      <c r="W144" s="119"/>
      <c r="X144" s="123"/>
      <c r="Y144" s="300"/>
      <c r="Z144" s="301"/>
      <c r="AA144" s="124"/>
      <c r="AB144" s="116"/>
      <c r="AC144" s="314"/>
    </row>
    <row r="145" spans="1:29" ht="15.75" customHeight="1">
      <c r="A145" s="304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04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04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04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04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04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04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19"/>
      <c r="X151" s="123"/>
      <c r="Y151" s="300"/>
      <c r="Z151" s="301"/>
      <c r="AA151" s="124"/>
      <c r="AB151" s="116"/>
      <c r="AC151" s="314"/>
    </row>
    <row r="152" spans="1:29" ht="15.75" customHeight="1">
      <c r="A152" s="304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19"/>
      <c r="X152" s="123"/>
      <c r="Y152" s="300"/>
      <c r="Z152" s="301"/>
      <c r="AA152" s="124"/>
      <c r="AB152" s="116"/>
      <c r="AC152" s="314"/>
    </row>
    <row r="153" spans="1:29" ht="15.75" customHeight="1">
      <c r="A153" s="304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19"/>
      <c r="X153" s="123"/>
      <c r="Y153" s="300"/>
      <c r="Z153" s="301"/>
      <c r="AA153" s="124"/>
      <c r="AB153" s="116"/>
      <c r="AC153" s="314"/>
    </row>
    <row r="154" spans="1:29" ht="15.75" customHeight="1">
      <c r="A154" s="304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19"/>
      <c r="X154" s="123"/>
      <c r="Y154" s="300"/>
      <c r="Z154" s="301"/>
      <c r="AA154" s="124"/>
      <c r="AB154" s="116"/>
      <c r="AC154" s="314"/>
    </row>
    <row r="155" spans="1:29" ht="15.75" customHeight="1">
      <c r="A155" s="304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19"/>
      <c r="X155" s="123"/>
      <c r="Y155" s="300"/>
      <c r="Z155" s="301"/>
      <c r="AA155" s="124"/>
      <c r="AB155" s="116"/>
      <c r="AC155" s="314"/>
    </row>
    <row r="156" spans="1:29" ht="15.75" customHeight="1">
      <c r="A156" s="304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05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38">AVERAGE(I141:I156)</f>
        <v>4.333333333333333</v>
      </c>
      <c r="J157" s="148">
        <f t="shared" si="38"/>
        <v>3200</v>
      </c>
      <c r="K157" s="149">
        <f t="shared" ref="K157" si="39">J157/I157</f>
        <v>738.46153846153857</v>
      </c>
      <c r="L157" s="147">
        <f t="shared" ref="L157:M157" si="40">AVERAGE(L141:L156)</f>
        <v>4.333333333333333</v>
      </c>
      <c r="M157" s="148">
        <f t="shared" si="40"/>
        <v>2845.3257301770295</v>
      </c>
      <c r="N157" s="149">
        <f>M157/L157</f>
        <v>656.61363004085297</v>
      </c>
      <c r="O157" s="150">
        <f>L157-I157</f>
        <v>0</v>
      </c>
      <c r="P157" s="151">
        <f>N157-K157</f>
        <v>-81.847908420685599</v>
      </c>
      <c r="Q157" s="152">
        <f>N157/K157</f>
        <v>0.88916429068032166</v>
      </c>
      <c r="R157" s="310"/>
      <c r="S157" s="153">
        <f>S141</f>
        <v>0.70833333333333337</v>
      </c>
      <c r="T157" s="154">
        <f>INDEX(T141:T156,COUNTA(T141:T156))</f>
        <v>0.88432870370370376</v>
      </c>
      <c r="U157" s="155"/>
      <c r="V157" s="181"/>
      <c r="W157" s="105"/>
      <c r="X157" s="75"/>
      <c r="Y157" s="296"/>
      <c r="Z157" s="297"/>
      <c r="AA157" s="183">
        <f>M157-J157</f>
        <v>-354.67426982297047</v>
      </c>
      <c r="AB157" s="152">
        <f>M157/J157</f>
        <v>0.88916429068032177</v>
      </c>
      <c r="AC157" s="315"/>
    </row>
    <row r="158" spans="1:29" ht="15.75" customHeight="1">
      <c r="A158" s="316" t="s">
        <v>151</v>
      </c>
      <c r="B158" s="120" t="s">
        <v>118</v>
      </c>
      <c r="C158" s="306" t="s">
        <v>152</v>
      </c>
      <c r="D158" s="307"/>
      <c r="E158" s="162">
        <v>16.7</v>
      </c>
      <c r="F158" s="103">
        <v>2507</v>
      </c>
      <c r="G158" s="163">
        <f t="shared" ref="G158:G160" si="41">E158*F158</f>
        <v>41866.9</v>
      </c>
      <c r="H158" s="164"/>
      <c r="I158" s="165">
        <v>3</v>
      </c>
      <c r="J158" s="166">
        <v>3300</v>
      </c>
      <c r="K158" s="167">
        <f>J158/I158</f>
        <v>1100</v>
      </c>
      <c r="L158" s="168">
        <v>3</v>
      </c>
      <c r="M158" s="166">
        <f>F158/V158*60</f>
        <v>2942.6801434626705</v>
      </c>
      <c r="N158" s="167">
        <f>M158/L158</f>
        <v>980.89338115422345</v>
      </c>
      <c r="O158" s="169">
        <f>L158-I158</f>
        <v>0</v>
      </c>
      <c r="P158" s="170">
        <f>N158-K158</f>
        <v>-119.10661884577655</v>
      </c>
      <c r="Q158" s="171">
        <f>N158/K158</f>
        <v>0.89172125559474857</v>
      </c>
      <c r="R158" s="308">
        <f>Q174</f>
        <v>0.89223412337492614</v>
      </c>
      <c r="S158" s="172">
        <v>0.70833333333333337</v>
      </c>
      <c r="T158" s="173">
        <v>0.74383101851851852</v>
      </c>
      <c r="U158" s="174"/>
      <c r="V158" s="175">
        <v>51.11666666666661</v>
      </c>
      <c r="W158" s="176"/>
      <c r="X158" s="177"/>
      <c r="Y158" s="311"/>
      <c r="Z158" s="312"/>
      <c r="AA158" s="121">
        <f>M158-J158</f>
        <v>-357.31985653732954</v>
      </c>
      <c r="AB158" s="171">
        <f>M158/J158</f>
        <v>0.89172125559474857</v>
      </c>
      <c r="AC158" s="313">
        <f>AB174</f>
        <v>0.89223412337492614</v>
      </c>
    </row>
    <row r="159" spans="1:29" ht="15.75" customHeight="1">
      <c r="A159" s="317"/>
      <c r="B159" s="106" t="s">
        <v>118</v>
      </c>
      <c r="C159" s="298" t="s">
        <v>154</v>
      </c>
      <c r="D159" s="299"/>
      <c r="E159" s="107">
        <v>18.18</v>
      </c>
      <c r="F159" s="108">
        <v>1178</v>
      </c>
      <c r="G159" s="109">
        <f t="shared" si="41"/>
        <v>21416.04</v>
      </c>
      <c r="H159" s="26"/>
      <c r="I159" s="110">
        <v>4</v>
      </c>
      <c r="J159" s="111">
        <v>3300</v>
      </c>
      <c r="K159" s="112">
        <f t="shared" ref="K159:K197" si="42">J159/I159</f>
        <v>825</v>
      </c>
      <c r="L159" s="113">
        <v>4</v>
      </c>
      <c r="M159" s="111">
        <f>F159/V159*60</f>
        <v>2949.0959666203239</v>
      </c>
      <c r="N159" s="112">
        <f>M159/L159</f>
        <v>737.27399165508098</v>
      </c>
      <c r="O159" s="114">
        <f>L159-I159</f>
        <v>0</v>
      </c>
      <c r="P159" s="115">
        <f>N159-K159</f>
        <v>-87.726008344919023</v>
      </c>
      <c r="Q159" s="116">
        <f>N159/K159</f>
        <v>0.89366544443040119</v>
      </c>
      <c r="R159" s="309"/>
      <c r="S159" s="47">
        <v>0.74724537037037042</v>
      </c>
      <c r="T159" s="48">
        <v>0.76388888888888884</v>
      </c>
      <c r="U159" s="117">
        <v>4.9166666666667425</v>
      </c>
      <c r="V159" s="118">
        <v>23.966666666666523</v>
      </c>
      <c r="W159" s="119"/>
      <c r="X159" s="123"/>
      <c r="Y159" s="300"/>
      <c r="Z159" s="301"/>
      <c r="AA159" s="124">
        <f>M159-J159</f>
        <v>-350.90403337967609</v>
      </c>
      <c r="AB159" s="116">
        <f>M159/J159</f>
        <v>0.89366544443040119</v>
      </c>
      <c r="AC159" s="314"/>
    </row>
    <row r="160" spans="1:29" ht="15.75" customHeight="1">
      <c r="A160" s="317"/>
      <c r="B160" s="106" t="s">
        <v>118</v>
      </c>
      <c r="C160" s="298" t="s">
        <v>155</v>
      </c>
      <c r="D160" s="299"/>
      <c r="E160" s="107">
        <v>16.66</v>
      </c>
      <c r="F160" s="108">
        <v>8842</v>
      </c>
      <c r="G160" s="109">
        <f t="shared" si="41"/>
        <v>147307.72</v>
      </c>
      <c r="H160" s="26"/>
      <c r="I160" s="110">
        <v>4</v>
      </c>
      <c r="J160" s="111">
        <v>3300</v>
      </c>
      <c r="K160" s="112">
        <f t="shared" si="42"/>
        <v>825</v>
      </c>
      <c r="L160" s="113">
        <v>4</v>
      </c>
      <c r="M160" s="111">
        <f>F160/V160*60</f>
        <v>2941.3417113287742</v>
      </c>
      <c r="N160" s="112">
        <f>M160/L160</f>
        <v>735.33542783219355</v>
      </c>
      <c r="O160" s="114">
        <f>L160-I160</f>
        <v>0</v>
      </c>
      <c r="P160" s="115">
        <f>N160-K160</f>
        <v>-89.664572167806455</v>
      </c>
      <c r="Q160" s="116">
        <f>N160/K160</f>
        <v>0.89131567009962853</v>
      </c>
      <c r="R160" s="309"/>
      <c r="S160" s="47">
        <v>0.76736111111111116</v>
      </c>
      <c r="T160" s="48">
        <v>0.89261574074074079</v>
      </c>
      <c r="U160" s="117">
        <v>5.0000000000001421</v>
      </c>
      <c r="V160" s="118">
        <v>180.36666666666667</v>
      </c>
      <c r="W160" s="119"/>
      <c r="X160" s="123"/>
      <c r="Y160" s="300"/>
      <c r="Z160" s="301"/>
      <c r="AA160" s="124">
        <f>M160-J160</f>
        <v>-358.65828867122582</v>
      </c>
      <c r="AB160" s="116">
        <f>M160/J160</f>
        <v>0.89131567009962853</v>
      </c>
      <c r="AC160" s="314"/>
    </row>
    <row r="161" spans="1:29" ht="15.75" customHeight="1">
      <c r="A161" s="317"/>
      <c r="B161" s="106"/>
      <c r="C161" s="298"/>
      <c r="D161" s="299"/>
      <c r="E161" s="107"/>
      <c r="F161" s="108"/>
      <c r="G161" s="109"/>
      <c r="H161" s="26"/>
      <c r="I161" s="110"/>
      <c r="J161" s="111"/>
      <c r="K161" s="112"/>
      <c r="L161" s="113"/>
      <c r="M161" s="111"/>
      <c r="N161" s="112"/>
      <c r="O161" s="114"/>
      <c r="P161" s="115"/>
      <c r="Q161" s="116"/>
      <c r="R161" s="309"/>
      <c r="S161" s="47"/>
      <c r="T161" s="48"/>
      <c r="U161" s="117"/>
      <c r="V161" s="118"/>
      <c r="W161" s="119"/>
      <c r="X161" s="123"/>
      <c r="Y161" s="300"/>
      <c r="Z161" s="301"/>
      <c r="AA161" s="124"/>
      <c r="AB161" s="116"/>
      <c r="AC161" s="314"/>
    </row>
    <row r="162" spans="1:29" ht="15.75" customHeight="1">
      <c r="A162" s="317"/>
      <c r="B162" s="106"/>
      <c r="C162" s="298"/>
      <c r="D162" s="299"/>
      <c r="E162" s="107"/>
      <c r="F162" s="108"/>
      <c r="G162" s="109"/>
      <c r="H162" s="13"/>
      <c r="I162" s="110"/>
      <c r="J162" s="111"/>
      <c r="K162" s="112"/>
      <c r="L162" s="126"/>
      <c r="M162" s="111"/>
      <c r="N162" s="112"/>
      <c r="O162" s="114"/>
      <c r="P162" s="115"/>
      <c r="Q162" s="116"/>
      <c r="R162" s="309"/>
      <c r="S162" s="47"/>
      <c r="T162" s="48"/>
      <c r="U162" s="117"/>
      <c r="V162" s="118"/>
      <c r="W162" s="119"/>
      <c r="X162" s="123"/>
      <c r="Y162" s="300"/>
      <c r="Z162" s="301"/>
      <c r="AA162" s="124"/>
      <c r="AB162" s="116"/>
      <c r="AC162" s="314"/>
    </row>
    <row r="163" spans="1:29" ht="15.75" customHeight="1">
      <c r="A163" s="317"/>
      <c r="B163" s="106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123"/>
      <c r="Y163" s="300"/>
      <c r="Z163" s="301"/>
      <c r="AA163" s="124"/>
      <c r="AB163" s="116"/>
      <c r="AC163" s="314"/>
    </row>
    <row r="164" spans="1:29" ht="15.75" customHeight="1">
      <c r="A164" s="317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24"/>
      <c r="AB164" s="116"/>
      <c r="AC164" s="314"/>
    </row>
    <row r="165" spans="1:29" ht="15.75" customHeight="1">
      <c r="A165" s="317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24"/>
      <c r="AB165" s="116"/>
      <c r="AC165" s="314"/>
    </row>
    <row r="166" spans="1:29" ht="15.75" customHeight="1">
      <c r="A166" s="317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19"/>
      <c r="X166" s="123"/>
      <c r="Y166" s="300"/>
      <c r="Z166" s="301"/>
      <c r="AA166" s="124"/>
      <c r="AB166" s="116"/>
      <c r="AC166" s="314"/>
    </row>
    <row r="167" spans="1:29" ht="15.75" customHeight="1">
      <c r="A167" s="317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19"/>
      <c r="X167" s="123"/>
      <c r="Y167" s="300"/>
      <c r="Z167" s="301"/>
      <c r="AA167" s="124"/>
      <c r="AB167" s="116"/>
      <c r="AC167" s="314"/>
    </row>
    <row r="168" spans="1:29" ht="15.75" customHeight="1">
      <c r="A168" s="317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24"/>
      <c r="AB168" s="116"/>
      <c r="AC168" s="314"/>
    </row>
    <row r="169" spans="1:29" ht="15.75" customHeight="1">
      <c r="A169" s="317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24"/>
      <c r="AB169" s="116"/>
      <c r="AC169" s="314"/>
    </row>
    <row r="170" spans="1:29" ht="15.75" customHeight="1">
      <c r="A170" s="317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24"/>
      <c r="AB170" s="116"/>
      <c r="AC170" s="314"/>
    </row>
    <row r="171" spans="1:29" ht="15.75" customHeight="1">
      <c r="A171" s="317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34"/>
      <c r="X171" s="135"/>
      <c r="Y171" s="300"/>
      <c r="Z171" s="301"/>
      <c r="AA171" s="124"/>
      <c r="AB171" s="116"/>
      <c r="AC171" s="314"/>
    </row>
    <row r="172" spans="1:29" ht="15.75" customHeight="1">
      <c r="A172" s="317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24"/>
      <c r="AB172" s="116"/>
      <c r="AC172" s="314"/>
    </row>
    <row r="173" spans="1:29" ht="15.75" customHeight="1">
      <c r="A173" s="317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0"/>
      <c r="AB173" s="133"/>
      <c r="AC173" s="314"/>
    </row>
    <row r="174" spans="1:29" ht="15.75" customHeight="1" thickBot="1">
      <c r="A174" s="318"/>
      <c r="B174" s="144" t="s">
        <v>124</v>
      </c>
      <c r="C174" s="295"/>
      <c r="D174" s="295"/>
      <c r="E174" s="145"/>
      <c r="F174" s="105"/>
      <c r="G174" s="146"/>
      <c r="H174" s="75"/>
      <c r="I174" s="147">
        <f t="shared" ref="I174:J174" si="43">AVERAGE(I158:I173)</f>
        <v>3.6666666666666665</v>
      </c>
      <c r="J174" s="148">
        <f t="shared" si="43"/>
        <v>3300</v>
      </c>
      <c r="K174" s="149">
        <f t="shared" ref="K174" si="44">J174/I174</f>
        <v>900</v>
      </c>
      <c r="L174" s="147">
        <f t="shared" ref="L174:M174" si="45">AVERAGE(L158:L173)</f>
        <v>3.6666666666666665</v>
      </c>
      <c r="M174" s="148">
        <f t="shared" si="45"/>
        <v>2944.3726071372562</v>
      </c>
      <c r="N174" s="149">
        <f>M174/L174</f>
        <v>803.01071103743357</v>
      </c>
      <c r="O174" s="150">
        <f>L174-I174</f>
        <v>0</v>
      </c>
      <c r="P174" s="151">
        <f>N174-K174</f>
        <v>-96.989288962566434</v>
      </c>
      <c r="Q174" s="152">
        <f>N174/K174</f>
        <v>0.89223412337492614</v>
      </c>
      <c r="R174" s="310"/>
      <c r="S174" s="153">
        <f>S158</f>
        <v>0.70833333333333337</v>
      </c>
      <c r="T174" s="154">
        <f>INDEX(T158:T173,COUNTA(T158:T173))</f>
        <v>0.89261574074074079</v>
      </c>
      <c r="U174" s="155"/>
      <c r="V174" s="181"/>
      <c r="W174" s="105"/>
      <c r="X174" s="75"/>
      <c r="Y174" s="296"/>
      <c r="Z174" s="297"/>
      <c r="AA174" s="183">
        <f>M174-J174</f>
        <v>-355.62739286274382</v>
      </c>
      <c r="AB174" s="152">
        <f>M174/J174</f>
        <v>0.89223412337492614</v>
      </c>
      <c r="AC174" s="315"/>
    </row>
    <row r="175" spans="1:29" ht="15.75" customHeight="1">
      <c r="A175" s="302" t="s">
        <v>156</v>
      </c>
      <c r="B175" s="120" t="s">
        <v>118</v>
      </c>
      <c r="C175" s="306" t="s">
        <v>157</v>
      </c>
      <c r="D175" s="307"/>
      <c r="E175" s="162">
        <v>14.03</v>
      </c>
      <c r="F175" s="103">
        <v>1286</v>
      </c>
      <c r="G175" s="163">
        <f t="shared" ref="G175:G178" si="46">E175*F175</f>
        <v>18042.579999999998</v>
      </c>
      <c r="H175" s="164">
        <v>2</v>
      </c>
      <c r="I175" s="165">
        <v>3</v>
      </c>
      <c r="J175" s="166">
        <v>3000</v>
      </c>
      <c r="K175" s="167">
        <f>J175/I175</f>
        <v>1000</v>
      </c>
      <c r="L175" s="168">
        <v>3</v>
      </c>
      <c r="M175" s="166">
        <f>F175/V175*60</f>
        <v>2680.7180081065508</v>
      </c>
      <c r="N175" s="167">
        <f>M175/L175</f>
        <v>893.57266936885026</v>
      </c>
      <c r="O175" s="169">
        <f>L175-I175</f>
        <v>0</v>
      </c>
      <c r="P175" s="170">
        <f>N175-K175</f>
        <v>-106.42733063114974</v>
      </c>
      <c r="Q175" s="171">
        <f>N175/K175</f>
        <v>0.89357266936885027</v>
      </c>
      <c r="R175" s="308">
        <f>Q191</f>
        <v>0.88490543681493095</v>
      </c>
      <c r="S175" s="172">
        <v>0.70848379629629632</v>
      </c>
      <c r="T175" s="173">
        <v>0.72847222222222219</v>
      </c>
      <c r="U175" s="174"/>
      <c r="V175" s="175">
        <v>28.78333333333325</v>
      </c>
      <c r="W175" s="176"/>
      <c r="X175" s="177"/>
      <c r="Y175" s="311"/>
      <c r="Z175" s="312"/>
      <c r="AA175" s="121">
        <f>M175-J175</f>
        <v>-319.28199189344923</v>
      </c>
      <c r="AB175" s="171">
        <f>M175/J175</f>
        <v>0.89357266936885027</v>
      </c>
      <c r="AC175" s="313">
        <f>AB191</f>
        <v>0.88490543681493095</v>
      </c>
    </row>
    <row r="176" spans="1:29" ht="15.75" customHeight="1">
      <c r="A176" s="303"/>
      <c r="B176" s="106" t="s">
        <v>118</v>
      </c>
      <c r="C176" s="298" t="s">
        <v>158</v>
      </c>
      <c r="D176" s="299"/>
      <c r="E176" s="107">
        <v>18.18</v>
      </c>
      <c r="F176" s="108">
        <v>2173</v>
      </c>
      <c r="G176" s="109">
        <f t="shared" si="46"/>
        <v>39505.14</v>
      </c>
      <c r="H176" s="26"/>
      <c r="I176" s="110">
        <v>4</v>
      </c>
      <c r="J176" s="111">
        <v>3000</v>
      </c>
      <c r="K176" s="112">
        <f t="shared" si="42"/>
        <v>750</v>
      </c>
      <c r="L176" s="113">
        <v>4</v>
      </c>
      <c r="M176" s="111">
        <f>F176/V176*60</f>
        <v>2676.29148135477</v>
      </c>
      <c r="N176" s="112">
        <f>M176/L176</f>
        <v>669.0728703386925</v>
      </c>
      <c r="O176" s="114">
        <f>L176-I176</f>
        <v>0</v>
      </c>
      <c r="P176" s="115">
        <f>N176-K176</f>
        <v>-80.927129661307504</v>
      </c>
      <c r="Q176" s="116">
        <f>N176/K176</f>
        <v>0.89209716045159004</v>
      </c>
      <c r="R176" s="309"/>
      <c r="S176" s="47">
        <v>0.73908564814814814</v>
      </c>
      <c r="T176" s="48">
        <v>0.7729166666666667</v>
      </c>
      <c r="U176" s="117">
        <v>15.283333333333378</v>
      </c>
      <c r="V176" s="118">
        <v>48.716666666666711</v>
      </c>
      <c r="W176" s="119"/>
      <c r="X176" s="123"/>
      <c r="Y176" s="300"/>
      <c r="Z176" s="301"/>
      <c r="AA176" s="124">
        <f>M176-J176</f>
        <v>-323.70851864523001</v>
      </c>
      <c r="AB176" s="116">
        <f>M176/J176</f>
        <v>0.89209716045159004</v>
      </c>
      <c r="AC176" s="314"/>
    </row>
    <row r="177" spans="1:29" ht="15.75" customHeight="1">
      <c r="A177" s="303"/>
      <c r="B177" s="106" t="s">
        <v>118</v>
      </c>
      <c r="C177" s="298" t="s">
        <v>159</v>
      </c>
      <c r="D177" s="299"/>
      <c r="E177" s="107">
        <v>14.28</v>
      </c>
      <c r="F177" s="108">
        <v>5741</v>
      </c>
      <c r="G177" s="109">
        <f t="shared" si="46"/>
        <v>81981.48</v>
      </c>
      <c r="H177" s="26">
        <v>2</v>
      </c>
      <c r="I177" s="110">
        <v>3</v>
      </c>
      <c r="J177" s="111">
        <v>3600</v>
      </c>
      <c r="K177" s="112">
        <f t="shared" si="42"/>
        <v>1200</v>
      </c>
      <c r="L177" s="113">
        <v>3</v>
      </c>
      <c r="M177" s="111">
        <f>F177/V177*60</f>
        <v>3112.5903614457793</v>
      </c>
      <c r="N177" s="112">
        <f>M177/L177</f>
        <v>1037.5301204819264</v>
      </c>
      <c r="O177" s="114">
        <f>L177-I177</f>
        <v>0</v>
      </c>
      <c r="P177" s="115">
        <f>N177-K177</f>
        <v>-162.46987951807364</v>
      </c>
      <c r="Q177" s="116">
        <f>N177/K177</f>
        <v>0.86460843373493868</v>
      </c>
      <c r="R177" s="309"/>
      <c r="S177" s="47">
        <v>0.78356481481481477</v>
      </c>
      <c r="T177" s="48">
        <v>0.86041666666666672</v>
      </c>
      <c r="U177" s="117">
        <v>15.333333333333226</v>
      </c>
      <c r="V177" s="118">
        <v>110.6666666666668</v>
      </c>
      <c r="W177" s="119">
        <v>0.86041666666666672</v>
      </c>
      <c r="X177" s="123">
        <v>0.91392361111111109</v>
      </c>
      <c r="Y177" s="300"/>
      <c r="Z177" s="301"/>
      <c r="AA177" s="124">
        <f>M177-J177</f>
        <v>-487.40963855422069</v>
      </c>
      <c r="AB177" s="116">
        <f>M177/J177</f>
        <v>0.86460843373493868</v>
      </c>
      <c r="AC177" s="314"/>
    </row>
    <row r="178" spans="1:29" ht="15.75" customHeight="1">
      <c r="A178" s="303"/>
      <c r="B178" s="106" t="s">
        <v>118</v>
      </c>
      <c r="C178" s="298" t="s">
        <v>157</v>
      </c>
      <c r="D178" s="299"/>
      <c r="E178" s="107">
        <v>14.03</v>
      </c>
      <c r="F178" s="108">
        <v>7279</v>
      </c>
      <c r="G178" s="109">
        <f t="shared" si="46"/>
        <v>102124.37</v>
      </c>
      <c r="H178" s="26"/>
      <c r="I178" s="110">
        <v>3</v>
      </c>
      <c r="J178" s="111">
        <v>3000</v>
      </c>
      <c r="K178" s="112">
        <f t="shared" si="42"/>
        <v>1000</v>
      </c>
      <c r="L178" s="113">
        <v>3</v>
      </c>
      <c r="M178" s="111">
        <f>F178/V178*60</f>
        <v>2680.2086529610301</v>
      </c>
      <c r="N178" s="112">
        <f>M178/L178</f>
        <v>893.40288432034333</v>
      </c>
      <c r="O178" s="114">
        <f>L178-I178</f>
        <v>0</v>
      </c>
      <c r="P178" s="115">
        <f>N178-K178</f>
        <v>-106.59711567965667</v>
      </c>
      <c r="Q178" s="116">
        <f>N178/K178</f>
        <v>0.89340288432034332</v>
      </c>
      <c r="R178" s="309"/>
      <c r="S178" s="47">
        <v>0.91392361111111109</v>
      </c>
      <c r="T178" s="48">
        <v>1.0270833333333333</v>
      </c>
      <c r="U178" s="117">
        <v>77.049999999999898</v>
      </c>
      <c r="V178" s="118">
        <v>162.95000000000005</v>
      </c>
      <c r="W178" s="119"/>
      <c r="X178" s="123"/>
      <c r="Y178" s="300"/>
      <c r="Z178" s="301"/>
      <c r="AA178" s="124">
        <f>M178-J178</f>
        <v>-319.79134703896989</v>
      </c>
      <c r="AB178" s="116">
        <f>M178/J178</f>
        <v>0.89340288432034332</v>
      </c>
      <c r="AC178" s="314"/>
    </row>
    <row r="179" spans="1:29" ht="15.75" customHeight="1">
      <c r="A179" s="304"/>
      <c r="B179" s="106"/>
      <c r="C179" s="298"/>
      <c r="D179" s="299"/>
      <c r="E179" s="107"/>
      <c r="F179" s="108"/>
      <c r="G179" s="109"/>
      <c r="H179" s="13"/>
      <c r="I179" s="110"/>
      <c r="J179" s="111"/>
      <c r="K179" s="112"/>
      <c r="L179" s="126"/>
      <c r="M179" s="111"/>
      <c r="N179" s="112"/>
      <c r="O179" s="114"/>
      <c r="P179" s="115"/>
      <c r="Q179" s="116"/>
      <c r="R179" s="309"/>
      <c r="S179" s="47"/>
      <c r="T179" s="48"/>
      <c r="U179" s="117"/>
      <c r="V179" s="118"/>
      <c r="W179" s="119"/>
      <c r="X179" s="123"/>
      <c r="Y179" s="300"/>
      <c r="Z179" s="301"/>
      <c r="AA179" s="124"/>
      <c r="AB179" s="116"/>
      <c r="AC179" s="314"/>
    </row>
    <row r="180" spans="1:29" ht="15.75" customHeight="1">
      <c r="A180" s="304"/>
      <c r="B180" s="106"/>
      <c r="C180" s="298"/>
      <c r="D180" s="299"/>
      <c r="E180" s="107"/>
      <c r="F180" s="108"/>
      <c r="G180" s="129"/>
      <c r="H180" s="130"/>
      <c r="I180" s="110"/>
      <c r="J180" s="111"/>
      <c r="K180" s="112"/>
      <c r="L180" s="113"/>
      <c r="M180" s="111"/>
      <c r="N180" s="112"/>
      <c r="O180" s="114"/>
      <c r="P180" s="115"/>
      <c r="Q180" s="116"/>
      <c r="R180" s="309"/>
      <c r="S180" s="47"/>
      <c r="T180" s="48"/>
      <c r="U180" s="117"/>
      <c r="V180" s="118"/>
      <c r="W180" s="119"/>
      <c r="X180" s="123"/>
      <c r="Y180" s="300"/>
      <c r="Z180" s="301"/>
      <c r="AA180" s="124"/>
      <c r="AB180" s="116"/>
      <c r="AC180" s="314"/>
    </row>
    <row r="181" spans="1:29" ht="15.75" customHeight="1">
      <c r="A181" s="304"/>
      <c r="B181" s="106"/>
      <c r="C181" s="298"/>
      <c r="D181" s="299"/>
      <c r="E181" s="107"/>
      <c r="F181" s="108"/>
      <c r="G181" s="129"/>
      <c r="H181" s="68"/>
      <c r="I181" s="110"/>
      <c r="J181" s="111"/>
      <c r="K181" s="112"/>
      <c r="L181" s="126"/>
      <c r="M181" s="111"/>
      <c r="N181" s="112"/>
      <c r="O181" s="131"/>
      <c r="P181" s="132"/>
      <c r="Q181" s="133"/>
      <c r="R181" s="309"/>
      <c r="S181" s="47"/>
      <c r="T181" s="48"/>
      <c r="U181" s="117"/>
      <c r="V181" s="118"/>
      <c r="W181" s="119"/>
      <c r="X181" s="123"/>
      <c r="Y181" s="300"/>
      <c r="Z181" s="301"/>
      <c r="AA181" s="124"/>
      <c r="AB181" s="116"/>
      <c r="AC181" s="314"/>
    </row>
    <row r="182" spans="1:29" ht="15.75" customHeight="1">
      <c r="A182" s="304"/>
      <c r="B182" s="106"/>
      <c r="C182" s="298"/>
      <c r="D182" s="299"/>
      <c r="E182" s="107"/>
      <c r="F182" s="108"/>
      <c r="G182" s="129"/>
      <c r="H182" s="68"/>
      <c r="I182" s="110"/>
      <c r="J182" s="111"/>
      <c r="K182" s="112"/>
      <c r="L182" s="126"/>
      <c r="M182" s="111"/>
      <c r="N182" s="112"/>
      <c r="O182" s="131"/>
      <c r="P182" s="132"/>
      <c r="Q182" s="133"/>
      <c r="R182" s="309"/>
      <c r="S182" s="47"/>
      <c r="T182" s="48"/>
      <c r="U182" s="117"/>
      <c r="V182" s="118"/>
      <c r="W182" s="119"/>
      <c r="X182" s="123"/>
      <c r="Y182" s="300"/>
      <c r="Z182" s="301"/>
      <c r="AA182" s="124"/>
      <c r="AB182" s="116"/>
      <c r="AC182" s="314"/>
    </row>
    <row r="183" spans="1:29" ht="15.75" customHeight="1">
      <c r="A183" s="304"/>
      <c r="B183" s="106"/>
      <c r="C183" s="298"/>
      <c r="D183" s="299"/>
      <c r="E183" s="107"/>
      <c r="F183" s="108"/>
      <c r="G183" s="129"/>
      <c r="H183" s="68"/>
      <c r="I183" s="110"/>
      <c r="J183" s="111"/>
      <c r="K183" s="112"/>
      <c r="L183" s="126"/>
      <c r="M183" s="111"/>
      <c r="N183" s="112"/>
      <c r="O183" s="131"/>
      <c r="P183" s="132"/>
      <c r="Q183" s="133"/>
      <c r="R183" s="309"/>
      <c r="S183" s="47"/>
      <c r="T183" s="48"/>
      <c r="U183" s="117"/>
      <c r="V183" s="118"/>
      <c r="W183" s="119"/>
      <c r="X183" s="123"/>
      <c r="Y183" s="300"/>
      <c r="Z183" s="301"/>
      <c r="AA183" s="124"/>
      <c r="AB183" s="116"/>
      <c r="AC183" s="314"/>
    </row>
    <row r="184" spans="1:29" ht="15.75" customHeight="1">
      <c r="A184" s="304"/>
      <c r="B184" s="106"/>
      <c r="C184" s="298"/>
      <c r="D184" s="299"/>
      <c r="E184" s="107"/>
      <c r="F184" s="108"/>
      <c r="G184" s="129"/>
      <c r="H184" s="68"/>
      <c r="I184" s="110"/>
      <c r="J184" s="111"/>
      <c r="K184" s="112"/>
      <c r="L184" s="126"/>
      <c r="M184" s="111"/>
      <c r="N184" s="112"/>
      <c r="O184" s="131"/>
      <c r="P184" s="132"/>
      <c r="Q184" s="133"/>
      <c r="R184" s="309"/>
      <c r="S184" s="47"/>
      <c r="T184" s="48"/>
      <c r="U184" s="117"/>
      <c r="V184" s="118"/>
      <c r="W184" s="119"/>
      <c r="X184" s="123"/>
      <c r="Y184" s="300"/>
      <c r="Z184" s="301"/>
      <c r="AA184" s="124"/>
      <c r="AB184" s="116"/>
      <c r="AC184" s="314"/>
    </row>
    <row r="185" spans="1:29" ht="15.75" customHeight="1">
      <c r="A185" s="304"/>
      <c r="B185" s="106"/>
      <c r="C185" s="298"/>
      <c r="D185" s="299"/>
      <c r="E185" s="107"/>
      <c r="F185" s="108"/>
      <c r="G185" s="129"/>
      <c r="H185" s="68"/>
      <c r="I185" s="110"/>
      <c r="J185" s="111"/>
      <c r="K185" s="112"/>
      <c r="L185" s="126"/>
      <c r="M185" s="111"/>
      <c r="N185" s="112"/>
      <c r="O185" s="131"/>
      <c r="P185" s="132"/>
      <c r="Q185" s="133"/>
      <c r="R185" s="309"/>
      <c r="S185" s="47"/>
      <c r="T185" s="48"/>
      <c r="U185" s="117"/>
      <c r="V185" s="118"/>
      <c r="W185" s="134"/>
      <c r="X185" s="135"/>
      <c r="Y185" s="300"/>
      <c r="Z185" s="301"/>
      <c r="AA185" s="124"/>
      <c r="AB185" s="116"/>
      <c r="AC185" s="314"/>
    </row>
    <row r="186" spans="1:29" ht="15.75" customHeight="1">
      <c r="A186" s="304"/>
      <c r="B186" s="106"/>
      <c r="C186" s="298"/>
      <c r="D186" s="299"/>
      <c r="E186" s="107"/>
      <c r="F186" s="108"/>
      <c r="G186" s="129"/>
      <c r="H186" s="68"/>
      <c r="I186" s="110"/>
      <c r="J186" s="111"/>
      <c r="K186" s="112"/>
      <c r="L186" s="126"/>
      <c r="M186" s="111"/>
      <c r="N186" s="112"/>
      <c r="O186" s="131"/>
      <c r="P186" s="132"/>
      <c r="Q186" s="133"/>
      <c r="R186" s="309"/>
      <c r="S186" s="47"/>
      <c r="T186" s="48"/>
      <c r="U186" s="117"/>
      <c r="V186" s="118"/>
      <c r="W186" s="134"/>
      <c r="X186" s="135"/>
      <c r="Y186" s="300"/>
      <c r="Z186" s="301"/>
      <c r="AA186" s="124"/>
      <c r="AB186" s="116"/>
      <c r="AC186" s="314"/>
    </row>
    <row r="187" spans="1:29" ht="15.75" customHeight="1">
      <c r="A187" s="304"/>
      <c r="B187" s="106"/>
      <c r="C187" s="298"/>
      <c r="D187" s="299"/>
      <c r="E187" s="107"/>
      <c r="F187" s="108"/>
      <c r="G187" s="129"/>
      <c r="H187" s="68"/>
      <c r="I187" s="110"/>
      <c r="J187" s="111"/>
      <c r="K187" s="112"/>
      <c r="L187" s="126"/>
      <c r="M187" s="111"/>
      <c r="N187" s="112"/>
      <c r="O187" s="131"/>
      <c r="P187" s="132"/>
      <c r="Q187" s="133"/>
      <c r="R187" s="309"/>
      <c r="S187" s="47"/>
      <c r="T187" s="48"/>
      <c r="U187" s="117"/>
      <c r="V187" s="118"/>
      <c r="W187" s="134"/>
      <c r="X187" s="135"/>
      <c r="Y187" s="300"/>
      <c r="Z187" s="301"/>
      <c r="AA187" s="124"/>
      <c r="AB187" s="116"/>
      <c r="AC187" s="314"/>
    </row>
    <row r="188" spans="1:29" ht="15.75" customHeight="1">
      <c r="A188" s="304"/>
      <c r="B188" s="106"/>
      <c r="C188" s="298"/>
      <c r="D188" s="299"/>
      <c r="E188" s="107"/>
      <c r="F188" s="108"/>
      <c r="G188" s="129"/>
      <c r="H188" s="68"/>
      <c r="I188" s="110"/>
      <c r="J188" s="111"/>
      <c r="K188" s="112"/>
      <c r="L188" s="126"/>
      <c r="M188" s="111"/>
      <c r="N188" s="112"/>
      <c r="O188" s="131"/>
      <c r="P188" s="132"/>
      <c r="Q188" s="133"/>
      <c r="R188" s="309"/>
      <c r="S188" s="47"/>
      <c r="T188" s="48"/>
      <c r="U188" s="117"/>
      <c r="V188" s="118"/>
      <c r="W188" s="134"/>
      <c r="X188" s="135"/>
      <c r="Y188" s="300"/>
      <c r="Z188" s="301"/>
      <c r="AA188" s="124"/>
      <c r="AB188" s="116"/>
      <c r="AC188" s="314"/>
    </row>
    <row r="189" spans="1:29" ht="15.75" customHeight="1">
      <c r="A189" s="304"/>
      <c r="B189" s="106"/>
      <c r="C189" s="298"/>
      <c r="D189" s="299"/>
      <c r="E189" s="107"/>
      <c r="F189" s="108"/>
      <c r="G189" s="129"/>
      <c r="H189" s="68"/>
      <c r="I189" s="110"/>
      <c r="J189" s="111"/>
      <c r="K189" s="112"/>
      <c r="L189" s="126"/>
      <c r="M189" s="111"/>
      <c r="N189" s="112"/>
      <c r="O189" s="131"/>
      <c r="P189" s="132"/>
      <c r="Q189" s="133"/>
      <c r="R189" s="309"/>
      <c r="S189" s="47"/>
      <c r="T189" s="48"/>
      <c r="U189" s="117"/>
      <c r="V189" s="118"/>
      <c r="W189" s="134"/>
      <c r="X189" s="135"/>
      <c r="Y189" s="300"/>
      <c r="Z189" s="301"/>
      <c r="AA189" s="124"/>
      <c r="AB189" s="116"/>
      <c r="AC189" s="314"/>
    </row>
    <row r="190" spans="1:29" ht="15.75" customHeight="1">
      <c r="A190" s="304"/>
      <c r="B190" s="106"/>
      <c r="C190" s="298"/>
      <c r="D190" s="299"/>
      <c r="E190" s="185"/>
      <c r="F190" s="108"/>
      <c r="G190" s="139"/>
      <c r="H190" s="68"/>
      <c r="I190" s="110"/>
      <c r="J190" s="111"/>
      <c r="K190" s="112"/>
      <c r="L190" s="126"/>
      <c r="M190" s="111"/>
      <c r="N190" s="112"/>
      <c r="O190" s="131"/>
      <c r="P190" s="132"/>
      <c r="Q190" s="133"/>
      <c r="R190" s="309"/>
      <c r="S190" s="127"/>
      <c r="T190" s="128"/>
      <c r="U190" s="140"/>
      <c r="V190" s="141"/>
      <c r="W190" s="134"/>
      <c r="X190" s="135"/>
      <c r="Y190" s="300"/>
      <c r="Z190" s="301"/>
      <c r="AA190" s="180"/>
      <c r="AB190" s="133"/>
      <c r="AC190" s="314"/>
    </row>
    <row r="191" spans="1:29" ht="15.75" customHeight="1" thickBot="1">
      <c r="A191" s="305"/>
      <c r="B191" s="144" t="s">
        <v>124</v>
      </c>
      <c r="C191" s="295"/>
      <c r="D191" s="295"/>
      <c r="E191" s="145"/>
      <c r="F191" s="105"/>
      <c r="G191" s="146"/>
      <c r="H191" s="75"/>
      <c r="I191" s="147">
        <f t="shared" ref="I191:J191" si="47">AVERAGE(I175:I190)</f>
        <v>3.25</v>
      </c>
      <c r="J191" s="148">
        <f t="shared" si="47"/>
        <v>3150</v>
      </c>
      <c r="K191" s="149">
        <f t="shared" ref="K191" si="48">J191/I191</f>
        <v>969.23076923076928</v>
      </c>
      <c r="L191" s="147">
        <f t="shared" ref="L191:M191" si="49">AVERAGE(L175:L190)</f>
        <v>3.25</v>
      </c>
      <c r="M191" s="148">
        <f t="shared" si="49"/>
        <v>2787.4521259670323</v>
      </c>
      <c r="N191" s="149">
        <f t="shared" ref="N191:N197" si="50">M191/L191</f>
        <v>857.67757722062538</v>
      </c>
      <c r="O191" s="150">
        <f t="shared" ref="O191:O197" si="51">L191-I191</f>
        <v>0</v>
      </c>
      <c r="P191" s="151">
        <f t="shared" ref="P191:P197" si="52">N191-K191</f>
        <v>-111.5531920101439</v>
      </c>
      <c r="Q191" s="152">
        <f t="shared" ref="Q191:Q197" si="53">N191/K191</f>
        <v>0.88490543681493095</v>
      </c>
      <c r="R191" s="310"/>
      <c r="S191" s="153">
        <f>S175</f>
        <v>0.70848379629629632</v>
      </c>
      <c r="T191" s="154">
        <f>INDEX(T175:T190,COUNTA(T175:T190))</f>
        <v>1.0270833333333333</v>
      </c>
      <c r="U191" s="155"/>
      <c r="V191" s="181"/>
      <c r="W191" s="105"/>
      <c r="X191" s="75"/>
      <c r="Y191" s="296"/>
      <c r="Z191" s="297"/>
      <c r="AA191" s="183">
        <f t="shared" ref="AA191:AA197" si="54">M191-J191</f>
        <v>-362.54787403296768</v>
      </c>
      <c r="AB191" s="152">
        <f t="shared" ref="AB191:AB197" si="55">M191/J191</f>
        <v>0.88490543681493095</v>
      </c>
      <c r="AC191" s="315"/>
    </row>
    <row r="192" spans="1:29" ht="15.75" customHeight="1">
      <c r="A192" s="316" t="s">
        <v>160</v>
      </c>
      <c r="B192" s="120" t="s">
        <v>118</v>
      </c>
      <c r="C192" s="306" t="s">
        <v>164</v>
      </c>
      <c r="D192" s="307"/>
      <c r="E192" s="162">
        <v>18.18</v>
      </c>
      <c r="F192" s="103">
        <v>1140</v>
      </c>
      <c r="G192" s="163">
        <f t="shared" ref="G192:G197" si="56">E192*F192</f>
        <v>20725.2</v>
      </c>
      <c r="H192" s="164">
        <v>2</v>
      </c>
      <c r="I192" s="165">
        <v>3</v>
      </c>
      <c r="J192" s="166">
        <v>3600</v>
      </c>
      <c r="K192" s="167">
        <f>J192/I192</f>
        <v>1200</v>
      </c>
      <c r="L192" s="168">
        <v>3</v>
      </c>
      <c r="M192" s="166">
        <f t="shared" ref="M192:M197" si="57">F192/V192*60</f>
        <v>3113.8088012139574</v>
      </c>
      <c r="N192" s="167">
        <f t="shared" si="50"/>
        <v>1037.9362670713192</v>
      </c>
      <c r="O192" s="169">
        <f t="shared" si="51"/>
        <v>0</v>
      </c>
      <c r="P192" s="170">
        <f t="shared" si="52"/>
        <v>-162.06373292868079</v>
      </c>
      <c r="Q192" s="171">
        <f t="shared" si="53"/>
        <v>0.8649468892260993</v>
      </c>
      <c r="R192" s="308">
        <f>Q208</f>
        <v>0.870843983853962</v>
      </c>
      <c r="S192" s="172">
        <v>0.70835648148148145</v>
      </c>
      <c r="T192" s="173">
        <v>0.72361111111111109</v>
      </c>
      <c r="U192" s="174"/>
      <c r="V192" s="175">
        <v>21.96666666666669</v>
      </c>
      <c r="W192" s="173"/>
      <c r="X192" s="184"/>
      <c r="Y192" s="311"/>
      <c r="Z192" s="312"/>
      <c r="AA192" s="186">
        <f t="shared" si="54"/>
        <v>-486.19119878604261</v>
      </c>
      <c r="AB192" s="171">
        <f t="shared" si="55"/>
        <v>0.8649468892260993</v>
      </c>
      <c r="AC192" s="313">
        <f>AB208</f>
        <v>0.870843983853962</v>
      </c>
    </row>
    <row r="193" spans="1:29" ht="15.75" customHeight="1">
      <c r="A193" s="317"/>
      <c r="B193" s="106" t="s">
        <v>118</v>
      </c>
      <c r="C193" s="298" t="s">
        <v>161</v>
      </c>
      <c r="D193" s="299"/>
      <c r="E193" s="107">
        <v>18.18</v>
      </c>
      <c r="F193" s="108">
        <v>1734</v>
      </c>
      <c r="G193" s="109">
        <f t="shared" si="56"/>
        <v>31524.12</v>
      </c>
      <c r="H193" s="26"/>
      <c r="I193" s="110">
        <v>3</v>
      </c>
      <c r="J193" s="111">
        <v>3600</v>
      </c>
      <c r="K193" s="112">
        <f t="shared" si="42"/>
        <v>1200</v>
      </c>
      <c r="L193" s="113">
        <v>3</v>
      </c>
      <c r="M193" s="111">
        <f t="shared" si="57"/>
        <v>3111.8644067796604</v>
      </c>
      <c r="N193" s="112">
        <f t="shared" si="50"/>
        <v>1037.2881355932202</v>
      </c>
      <c r="O193" s="114">
        <f t="shared" si="51"/>
        <v>0</v>
      </c>
      <c r="P193" s="115">
        <f t="shared" si="52"/>
        <v>-162.7118644067798</v>
      </c>
      <c r="Q193" s="116">
        <f t="shared" si="53"/>
        <v>0.86440677966101687</v>
      </c>
      <c r="R193" s="309"/>
      <c r="S193" s="47">
        <v>0.73402777777777772</v>
      </c>
      <c r="T193" s="48">
        <v>0.75724537037037032</v>
      </c>
      <c r="U193" s="117">
        <v>14.999999999999947</v>
      </c>
      <c r="V193" s="118">
        <v>33.433333333333337</v>
      </c>
      <c r="W193" s="119"/>
      <c r="X193" s="13"/>
      <c r="Y193" s="300"/>
      <c r="Z193" s="301"/>
      <c r="AA193" s="187">
        <f t="shared" si="54"/>
        <v>-488.13559322033962</v>
      </c>
      <c r="AB193" s="116">
        <f t="shared" si="55"/>
        <v>0.86440677966101676</v>
      </c>
      <c r="AC193" s="314"/>
    </row>
    <row r="194" spans="1:29" ht="15.75" customHeight="1">
      <c r="A194" s="317"/>
      <c r="B194" s="106" t="s">
        <v>118</v>
      </c>
      <c r="C194" s="298" t="s">
        <v>162</v>
      </c>
      <c r="D194" s="299"/>
      <c r="E194" s="107">
        <v>24.82</v>
      </c>
      <c r="F194" s="108">
        <v>2937</v>
      </c>
      <c r="G194" s="109">
        <f t="shared" si="56"/>
        <v>72896.34</v>
      </c>
      <c r="H194" s="26"/>
      <c r="I194" s="110">
        <v>4</v>
      </c>
      <c r="J194" s="111">
        <v>3300</v>
      </c>
      <c r="K194" s="112">
        <f t="shared" si="42"/>
        <v>825</v>
      </c>
      <c r="L194" s="113">
        <v>4</v>
      </c>
      <c r="M194" s="111">
        <f t="shared" si="57"/>
        <v>2918.3549544576367</v>
      </c>
      <c r="N194" s="112">
        <f t="shared" si="50"/>
        <v>729.58873861440918</v>
      </c>
      <c r="O194" s="114">
        <f t="shared" si="51"/>
        <v>0</v>
      </c>
      <c r="P194" s="115">
        <f t="shared" si="52"/>
        <v>-95.411261385590819</v>
      </c>
      <c r="Q194" s="116">
        <f t="shared" si="53"/>
        <v>0.88434998619928384</v>
      </c>
      <c r="R194" s="309"/>
      <c r="S194" s="47">
        <v>0.76736111111111116</v>
      </c>
      <c r="T194" s="48">
        <v>0.80929398148148146</v>
      </c>
      <c r="U194" s="117">
        <v>14.566666666666812</v>
      </c>
      <c r="V194" s="118">
        <v>60.383333333333233</v>
      </c>
      <c r="W194" s="119"/>
      <c r="X194" s="13"/>
      <c r="Y194" s="300"/>
      <c r="Z194" s="301"/>
      <c r="AA194" s="187">
        <f t="shared" si="54"/>
        <v>-381.64504554236328</v>
      </c>
      <c r="AB194" s="116">
        <f t="shared" si="55"/>
        <v>0.88434998619928384</v>
      </c>
      <c r="AC194" s="314"/>
    </row>
    <row r="195" spans="1:29" ht="15.75" customHeight="1">
      <c r="A195" s="317"/>
      <c r="B195" s="106" t="s">
        <v>118</v>
      </c>
      <c r="C195" s="298" t="s">
        <v>163</v>
      </c>
      <c r="D195" s="299"/>
      <c r="E195" s="107">
        <v>25.03</v>
      </c>
      <c r="F195" s="108">
        <v>2494</v>
      </c>
      <c r="G195" s="109">
        <f t="shared" si="56"/>
        <v>62424.82</v>
      </c>
      <c r="H195" s="26"/>
      <c r="I195" s="110">
        <v>4</v>
      </c>
      <c r="J195" s="111">
        <v>3300</v>
      </c>
      <c r="K195" s="112">
        <f t="shared" si="42"/>
        <v>825</v>
      </c>
      <c r="L195" s="113">
        <v>4</v>
      </c>
      <c r="M195" s="111">
        <f t="shared" si="57"/>
        <v>2916.9590643274837</v>
      </c>
      <c r="N195" s="112">
        <f t="shared" si="50"/>
        <v>729.23976608187093</v>
      </c>
      <c r="O195" s="114">
        <f t="shared" si="51"/>
        <v>0</v>
      </c>
      <c r="P195" s="115">
        <f t="shared" si="52"/>
        <v>-95.760233918129074</v>
      </c>
      <c r="Q195" s="116">
        <f t="shared" si="53"/>
        <v>0.88392698919014656</v>
      </c>
      <c r="R195" s="309"/>
      <c r="S195" s="47">
        <v>0.81944444444444442</v>
      </c>
      <c r="T195" s="48">
        <v>0.85506944444444444</v>
      </c>
      <c r="U195" s="117">
        <v>14.61666666666666</v>
      </c>
      <c r="V195" s="118">
        <v>51.300000000000026</v>
      </c>
      <c r="W195" s="119">
        <v>0.85506944444444444</v>
      </c>
      <c r="X195" s="123">
        <v>0.90931712962962963</v>
      </c>
      <c r="Y195" s="300"/>
      <c r="Z195" s="301"/>
      <c r="AA195" s="187">
        <f t="shared" si="54"/>
        <v>-383.0409356725163</v>
      </c>
      <c r="AB195" s="116">
        <f t="shared" si="55"/>
        <v>0.88392698919014656</v>
      </c>
      <c r="AC195" s="314"/>
    </row>
    <row r="196" spans="1:29" ht="15.75" customHeight="1">
      <c r="A196" s="317"/>
      <c r="B196" s="106" t="s">
        <v>118</v>
      </c>
      <c r="C196" s="298" t="s">
        <v>164</v>
      </c>
      <c r="D196" s="299"/>
      <c r="E196" s="107">
        <v>18.18</v>
      </c>
      <c r="F196" s="108">
        <v>2885</v>
      </c>
      <c r="G196" s="109">
        <f t="shared" si="56"/>
        <v>52449.299999999996</v>
      </c>
      <c r="H196" s="13"/>
      <c r="I196" s="110">
        <v>3</v>
      </c>
      <c r="J196" s="111">
        <v>3600</v>
      </c>
      <c r="K196" s="112">
        <f t="shared" si="42"/>
        <v>1200</v>
      </c>
      <c r="L196" s="126">
        <v>3</v>
      </c>
      <c r="M196" s="111">
        <f t="shared" si="57"/>
        <v>3114.2428785607221</v>
      </c>
      <c r="N196" s="112">
        <f t="shared" si="50"/>
        <v>1038.0809595202406</v>
      </c>
      <c r="O196" s="114">
        <f t="shared" si="51"/>
        <v>0</v>
      </c>
      <c r="P196" s="115">
        <f t="shared" si="52"/>
        <v>-161.91904047975936</v>
      </c>
      <c r="Q196" s="116">
        <f t="shared" si="53"/>
        <v>0.86506746626686715</v>
      </c>
      <c r="R196" s="309"/>
      <c r="S196" s="47">
        <v>0.90931712962962963</v>
      </c>
      <c r="T196" s="48">
        <v>0.94791666666666663</v>
      </c>
      <c r="U196" s="117">
        <v>78.116666666666674</v>
      </c>
      <c r="V196" s="118">
        <v>55.583333333333286</v>
      </c>
      <c r="W196" s="119"/>
      <c r="X196" s="123"/>
      <c r="Y196" s="300"/>
      <c r="Z196" s="301"/>
      <c r="AA196" s="187">
        <f t="shared" si="54"/>
        <v>-485.75712143927785</v>
      </c>
      <c r="AB196" s="116">
        <f t="shared" si="55"/>
        <v>0.86506746626686726</v>
      </c>
      <c r="AC196" s="314"/>
    </row>
    <row r="197" spans="1:29" ht="15.75" customHeight="1">
      <c r="A197" s="317"/>
      <c r="B197" s="106" t="s">
        <v>118</v>
      </c>
      <c r="C197" s="298" t="s">
        <v>159</v>
      </c>
      <c r="D197" s="299"/>
      <c r="E197" s="107">
        <v>14.28</v>
      </c>
      <c r="F197" s="108">
        <v>5031</v>
      </c>
      <c r="G197" s="129">
        <f t="shared" si="56"/>
        <v>71842.679999999993</v>
      </c>
      <c r="H197" s="130"/>
      <c r="I197" s="110">
        <v>3</v>
      </c>
      <c r="J197" s="111">
        <v>3600</v>
      </c>
      <c r="K197" s="112">
        <f t="shared" si="42"/>
        <v>1200</v>
      </c>
      <c r="L197" s="113">
        <v>3</v>
      </c>
      <c r="M197" s="111">
        <f t="shared" si="57"/>
        <v>3112.4935555937436</v>
      </c>
      <c r="N197" s="112">
        <f t="shared" si="50"/>
        <v>1037.4978518645812</v>
      </c>
      <c r="O197" s="114">
        <f t="shared" si="51"/>
        <v>0</v>
      </c>
      <c r="P197" s="115">
        <f t="shared" si="52"/>
        <v>-162.50214813541879</v>
      </c>
      <c r="Q197" s="116">
        <f t="shared" si="53"/>
        <v>0.86458154322048431</v>
      </c>
      <c r="R197" s="309"/>
      <c r="S197" s="47">
        <v>0.95834490740740741</v>
      </c>
      <c r="T197" s="48">
        <v>1.0256944444444445</v>
      </c>
      <c r="U197" s="117">
        <v>15.016666666666723</v>
      </c>
      <c r="V197" s="118">
        <v>96.983333333333363</v>
      </c>
      <c r="W197" s="119"/>
      <c r="X197" s="50"/>
      <c r="Y197" s="300"/>
      <c r="Z197" s="301"/>
      <c r="AA197" s="187">
        <f t="shared" si="54"/>
        <v>-487.50644440625638</v>
      </c>
      <c r="AB197" s="116">
        <f t="shared" si="55"/>
        <v>0.86458154322048431</v>
      </c>
      <c r="AC197" s="314"/>
    </row>
    <row r="198" spans="1:29" ht="15.75" customHeight="1">
      <c r="A198" s="317"/>
      <c r="B198" s="106"/>
      <c r="C198" s="298"/>
      <c r="D198" s="299"/>
      <c r="E198" s="107"/>
      <c r="F198" s="108"/>
      <c r="G198" s="129"/>
      <c r="H198" s="68"/>
      <c r="I198" s="110"/>
      <c r="J198" s="111"/>
      <c r="K198" s="112"/>
      <c r="L198" s="126"/>
      <c r="M198" s="111"/>
      <c r="N198" s="112"/>
      <c r="O198" s="131"/>
      <c r="P198" s="132"/>
      <c r="Q198" s="133"/>
      <c r="R198" s="309"/>
      <c r="S198" s="47"/>
      <c r="T198" s="48"/>
      <c r="U198" s="117"/>
      <c r="V198" s="118"/>
      <c r="W198" s="119"/>
      <c r="X198" s="123"/>
      <c r="Y198" s="300"/>
      <c r="Z198" s="301"/>
      <c r="AA198" s="187"/>
      <c r="AB198" s="116"/>
      <c r="AC198" s="314"/>
    </row>
    <row r="199" spans="1:29" ht="15.75" customHeight="1">
      <c r="A199" s="317"/>
      <c r="B199" s="106"/>
      <c r="C199" s="298"/>
      <c r="D199" s="299"/>
      <c r="E199" s="107"/>
      <c r="F199" s="108"/>
      <c r="G199" s="129"/>
      <c r="H199" s="68"/>
      <c r="I199" s="110"/>
      <c r="J199" s="111"/>
      <c r="K199" s="112"/>
      <c r="L199" s="126"/>
      <c r="M199" s="111"/>
      <c r="N199" s="112"/>
      <c r="O199" s="131"/>
      <c r="P199" s="132"/>
      <c r="Q199" s="133"/>
      <c r="R199" s="309"/>
      <c r="S199" s="47"/>
      <c r="T199" s="48"/>
      <c r="U199" s="117"/>
      <c r="V199" s="118"/>
      <c r="W199" s="119"/>
      <c r="X199" s="123"/>
      <c r="Y199" s="300"/>
      <c r="Z199" s="301"/>
      <c r="AA199" s="187"/>
      <c r="AB199" s="116"/>
      <c r="AC199" s="314"/>
    </row>
    <row r="200" spans="1:29" ht="15.75" customHeight="1">
      <c r="A200" s="317"/>
      <c r="B200" s="106"/>
      <c r="C200" s="298"/>
      <c r="D200" s="299"/>
      <c r="E200" s="107"/>
      <c r="F200" s="108"/>
      <c r="G200" s="129"/>
      <c r="H200" s="68"/>
      <c r="I200" s="110"/>
      <c r="J200" s="111"/>
      <c r="K200" s="112"/>
      <c r="L200" s="126"/>
      <c r="M200" s="111"/>
      <c r="N200" s="112"/>
      <c r="O200" s="131"/>
      <c r="P200" s="132"/>
      <c r="Q200" s="133"/>
      <c r="R200" s="309"/>
      <c r="S200" s="47"/>
      <c r="T200" s="48"/>
      <c r="U200" s="117"/>
      <c r="V200" s="118"/>
      <c r="W200" s="134"/>
      <c r="X200" s="135"/>
      <c r="Y200" s="300"/>
      <c r="Z200" s="301"/>
      <c r="AA200" s="187"/>
      <c r="AB200" s="116"/>
      <c r="AC200" s="314"/>
    </row>
    <row r="201" spans="1:29" ht="15.75" customHeight="1">
      <c r="A201" s="317"/>
      <c r="B201" s="106"/>
      <c r="C201" s="298"/>
      <c r="D201" s="299"/>
      <c r="E201" s="107"/>
      <c r="F201" s="108"/>
      <c r="G201" s="129"/>
      <c r="H201" s="68"/>
      <c r="I201" s="110"/>
      <c r="J201" s="111"/>
      <c r="K201" s="112"/>
      <c r="L201" s="126"/>
      <c r="M201" s="111"/>
      <c r="N201" s="112"/>
      <c r="O201" s="131"/>
      <c r="P201" s="132"/>
      <c r="Q201" s="133"/>
      <c r="R201" s="309"/>
      <c r="S201" s="47"/>
      <c r="T201" s="48"/>
      <c r="U201" s="117"/>
      <c r="V201" s="118"/>
      <c r="W201" s="134"/>
      <c r="X201" s="135"/>
      <c r="Y201" s="300"/>
      <c r="Z201" s="301"/>
      <c r="AA201" s="187"/>
      <c r="AB201" s="116"/>
      <c r="AC201" s="314"/>
    </row>
    <row r="202" spans="1:29" ht="15.75" customHeight="1">
      <c r="A202" s="317"/>
      <c r="B202" s="106"/>
      <c r="C202" s="298"/>
      <c r="D202" s="299"/>
      <c r="E202" s="107"/>
      <c r="F202" s="108"/>
      <c r="G202" s="129"/>
      <c r="H202" s="68"/>
      <c r="I202" s="110"/>
      <c r="J202" s="111"/>
      <c r="K202" s="112"/>
      <c r="L202" s="126"/>
      <c r="M202" s="111"/>
      <c r="N202" s="112"/>
      <c r="O202" s="131"/>
      <c r="P202" s="132"/>
      <c r="Q202" s="133"/>
      <c r="R202" s="309"/>
      <c r="S202" s="47"/>
      <c r="T202" s="48"/>
      <c r="U202" s="117"/>
      <c r="V202" s="118"/>
      <c r="W202" s="134"/>
      <c r="X202" s="135"/>
      <c r="Y202" s="300"/>
      <c r="Z202" s="301"/>
      <c r="AA202" s="187"/>
      <c r="AB202" s="116"/>
      <c r="AC202" s="314"/>
    </row>
    <row r="203" spans="1:29" ht="15.75" customHeight="1">
      <c r="A203" s="317"/>
      <c r="B203" s="106"/>
      <c r="C203" s="298"/>
      <c r="D203" s="299"/>
      <c r="E203" s="107"/>
      <c r="F203" s="108"/>
      <c r="G203" s="129"/>
      <c r="H203" s="68"/>
      <c r="I203" s="110"/>
      <c r="J203" s="111"/>
      <c r="K203" s="112"/>
      <c r="L203" s="126"/>
      <c r="M203" s="111"/>
      <c r="N203" s="112"/>
      <c r="O203" s="131"/>
      <c r="P203" s="132"/>
      <c r="Q203" s="133"/>
      <c r="R203" s="309"/>
      <c r="S203" s="47"/>
      <c r="T203" s="48"/>
      <c r="U203" s="117"/>
      <c r="V203" s="118"/>
      <c r="W203" s="134"/>
      <c r="X203" s="135"/>
      <c r="Y203" s="300"/>
      <c r="Z203" s="301"/>
      <c r="AA203" s="187"/>
      <c r="AB203" s="116"/>
      <c r="AC203" s="314"/>
    </row>
    <row r="204" spans="1:29" ht="15.75" customHeight="1">
      <c r="A204" s="317"/>
      <c r="B204" s="106"/>
      <c r="C204" s="298"/>
      <c r="D204" s="299"/>
      <c r="E204" s="107"/>
      <c r="F204" s="108"/>
      <c r="G204" s="129"/>
      <c r="H204" s="68"/>
      <c r="I204" s="110"/>
      <c r="J204" s="111"/>
      <c r="K204" s="112"/>
      <c r="L204" s="126"/>
      <c r="M204" s="111"/>
      <c r="N204" s="112"/>
      <c r="O204" s="131"/>
      <c r="P204" s="132"/>
      <c r="Q204" s="133"/>
      <c r="R204" s="309"/>
      <c r="S204" s="47"/>
      <c r="T204" s="48"/>
      <c r="U204" s="117"/>
      <c r="V204" s="118"/>
      <c r="W204" s="134"/>
      <c r="X204" s="135"/>
      <c r="Y204" s="300"/>
      <c r="Z204" s="301"/>
      <c r="AA204" s="187"/>
      <c r="AB204" s="116"/>
      <c r="AC204" s="314"/>
    </row>
    <row r="205" spans="1:29" ht="15.75" customHeight="1">
      <c r="A205" s="317"/>
      <c r="B205" s="106"/>
      <c r="C205" s="298"/>
      <c r="D205" s="299"/>
      <c r="E205" s="107"/>
      <c r="F205" s="108"/>
      <c r="G205" s="129"/>
      <c r="H205" s="68"/>
      <c r="I205" s="110"/>
      <c r="J205" s="111"/>
      <c r="K205" s="112"/>
      <c r="L205" s="126"/>
      <c r="M205" s="111"/>
      <c r="N205" s="112"/>
      <c r="O205" s="131"/>
      <c r="P205" s="132"/>
      <c r="Q205" s="133"/>
      <c r="R205" s="309"/>
      <c r="S205" s="47"/>
      <c r="T205" s="48"/>
      <c r="U205" s="117"/>
      <c r="V205" s="118"/>
      <c r="W205" s="119"/>
      <c r="X205" s="123"/>
      <c r="Y205" s="300"/>
      <c r="Z205" s="301"/>
      <c r="AA205" s="187"/>
      <c r="AB205" s="116"/>
      <c r="AC205" s="314"/>
    </row>
    <row r="206" spans="1:29" ht="15.75" customHeight="1">
      <c r="A206" s="317"/>
      <c r="B206" s="106"/>
      <c r="C206" s="298"/>
      <c r="D206" s="299"/>
      <c r="E206" s="107"/>
      <c r="F206" s="108"/>
      <c r="G206" s="129"/>
      <c r="H206" s="68"/>
      <c r="I206" s="110"/>
      <c r="J206" s="111"/>
      <c r="K206" s="112"/>
      <c r="L206" s="126"/>
      <c r="M206" s="111"/>
      <c r="N206" s="112"/>
      <c r="O206" s="131"/>
      <c r="P206" s="132"/>
      <c r="Q206" s="133"/>
      <c r="R206" s="309"/>
      <c r="S206" s="47"/>
      <c r="T206" s="48"/>
      <c r="U206" s="117"/>
      <c r="V206" s="118"/>
      <c r="W206" s="134"/>
      <c r="X206" s="135"/>
      <c r="Y206" s="300"/>
      <c r="Z206" s="301"/>
      <c r="AA206" s="187"/>
      <c r="AB206" s="116"/>
      <c r="AC206" s="314"/>
    </row>
    <row r="207" spans="1:29" ht="15.75" customHeight="1">
      <c r="A207" s="317"/>
      <c r="B207" s="106"/>
      <c r="C207" s="298"/>
      <c r="D207" s="299"/>
      <c r="E207" s="185"/>
      <c r="F207" s="108"/>
      <c r="G207" s="139"/>
      <c r="H207" s="68"/>
      <c r="I207" s="110"/>
      <c r="J207" s="111"/>
      <c r="K207" s="112"/>
      <c r="L207" s="126"/>
      <c r="M207" s="111"/>
      <c r="N207" s="112"/>
      <c r="O207" s="131"/>
      <c r="P207" s="132"/>
      <c r="Q207" s="133"/>
      <c r="R207" s="309"/>
      <c r="S207" s="127"/>
      <c r="T207" s="128"/>
      <c r="U207" s="140"/>
      <c r="V207" s="141"/>
      <c r="W207" s="134"/>
      <c r="X207" s="135"/>
      <c r="Y207" s="300"/>
      <c r="Z207" s="301"/>
      <c r="AA207" s="188"/>
      <c r="AB207" s="133"/>
      <c r="AC207" s="314"/>
    </row>
    <row r="208" spans="1:29" ht="15.75" customHeight="1" thickBot="1">
      <c r="A208" s="318"/>
      <c r="B208" s="144" t="s">
        <v>124</v>
      </c>
      <c r="C208" s="295"/>
      <c r="D208" s="295"/>
      <c r="E208" s="145"/>
      <c r="F208" s="182"/>
      <c r="G208" s="146"/>
      <c r="H208" s="75"/>
      <c r="I208" s="147">
        <f t="shared" ref="I208:J208" si="58">AVERAGE(I192:I207)</f>
        <v>3.3333333333333335</v>
      </c>
      <c r="J208" s="148">
        <f t="shared" si="58"/>
        <v>3500</v>
      </c>
      <c r="K208" s="149">
        <f t="shared" ref="K208" si="59">J208/I208</f>
        <v>1050</v>
      </c>
      <c r="L208" s="147">
        <f t="shared" ref="L208:M208" si="60">AVERAGE(L192:L207)</f>
        <v>3.3333333333333335</v>
      </c>
      <c r="M208" s="148">
        <f t="shared" si="60"/>
        <v>3047.953943488867</v>
      </c>
      <c r="N208" s="149">
        <f>M208/L208</f>
        <v>914.38618304666011</v>
      </c>
      <c r="O208" s="150">
        <f>L208-I208</f>
        <v>0</v>
      </c>
      <c r="P208" s="151">
        <f>N208-K208</f>
        <v>-135.61381695333989</v>
      </c>
      <c r="Q208" s="152">
        <f>N208/K208</f>
        <v>0.870843983853962</v>
      </c>
      <c r="R208" s="310"/>
      <c r="S208" s="153">
        <f>S192</f>
        <v>0.70835648148148145</v>
      </c>
      <c r="T208" s="154">
        <f>INDEX(T192:T207,COUNTA(T192:T207))</f>
        <v>1.0256944444444445</v>
      </c>
      <c r="U208" s="155"/>
      <c r="V208" s="181"/>
      <c r="W208" s="182"/>
      <c r="X208" s="149"/>
      <c r="Y208" s="296"/>
      <c r="Z208" s="297"/>
      <c r="AA208" s="189">
        <f>M208-J208</f>
        <v>-452.04605651113297</v>
      </c>
      <c r="AB208" s="152">
        <f>M208/J208</f>
        <v>0.870843983853962</v>
      </c>
      <c r="AC208" s="315"/>
    </row>
    <row r="210" spans="25:26">
      <c r="Y210" s="294" t="s">
        <v>165</v>
      </c>
      <c r="Z210" s="294"/>
    </row>
    <row r="211" spans="25:26">
      <c r="Y211" s="294" t="s">
        <v>166</v>
      </c>
      <c r="Z211" s="294"/>
    </row>
    <row r="212" spans="25:26">
      <c r="Y212" s="294" t="s">
        <v>167</v>
      </c>
      <c r="Z212" s="294"/>
    </row>
    <row r="213" spans="25:26">
      <c r="Y213" s="294" t="s">
        <v>168</v>
      </c>
      <c r="Z213" s="294"/>
    </row>
    <row r="214" spans="25:26">
      <c r="Y214" s="294" t="s">
        <v>169</v>
      </c>
      <c r="Z214" s="294"/>
    </row>
    <row r="215" spans="25:26">
      <c r="Y215" s="294" t="s">
        <v>170</v>
      </c>
      <c r="Z215" s="294"/>
    </row>
    <row r="216" spans="25:26">
      <c r="Y216" s="294" t="s">
        <v>171</v>
      </c>
      <c r="Z216" s="294"/>
    </row>
    <row r="217" spans="25:26">
      <c r="Y217" s="294" t="s">
        <v>172</v>
      </c>
      <c r="Z217" s="294"/>
    </row>
    <row r="218" spans="25:26">
      <c r="Y218" s="294" t="s">
        <v>173</v>
      </c>
      <c r="Z218" s="294"/>
    </row>
    <row r="219" spans="25:26">
      <c r="Y219" s="294" t="s">
        <v>174</v>
      </c>
      <c r="Z219" s="294"/>
    </row>
    <row r="220" spans="25:26">
      <c r="Y220" s="294" t="s">
        <v>175</v>
      </c>
      <c r="Z220" s="294"/>
    </row>
    <row r="221" spans="25:26">
      <c r="Y221" s="294" t="s">
        <v>176</v>
      </c>
      <c r="Z221" s="294"/>
    </row>
    <row r="222" spans="25:26">
      <c r="Y222" s="294" t="s">
        <v>177</v>
      </c>
      <c r="Z222" s="294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208">
    <cfRule type="cellIs" dxfId="242" priority="1" operator="greaterThan">
      <formula>0</formula>
    </cfRule>
  </conditionalFormatting>
  <conditionalFormatting sqref="P5:P208 AA5:AA208">
    <cfRule type="cellIs" dxfId="241" priority="4" operator="lessThan">
      <formula>0</formula>
    </cfRule>
  </conditionalFormatting>
  <conditionalFormatting sqref="Q5:Q208 AB5:AB208">
    <cfRule type="cellIs" dxfId="240" priority="2" operator="greaterThan">
      <formula>1</formula>
    </cfRule>
    <cfRule type="cellIs" dxfId="239" priority="3" operator="lessThan">
      <formula>0.8</formula>
    </cfRule>
  </conditionalFormatting>
  <conditionalFormatting sqref="AC5:AC23 R5:R208 AC124:AC129">
    <cfRule type="cellIs" dxfId="238" priority="5" operator="lessThan">
      <formula>0.8</formula>
    </cfRule>
  </conditionalFormatting>
  <conditionalFormatting sqref="AC29:AC37">
    <cfRule type="cellIs" dxfId="237" priority="15" operator="lessThan">
      <formula>0.8</formula>
    </cfRule>
  </conditionalFormatting>
  <conditionalFormatting sqref="AC39:AC44">
    <cfRule type="cellIs" dxfId="236" priority="14" operator="lessThan">
      <formula>0.8</formula>
    </cfRule>
  </conditionalFormatting>
  <conditionalFormatting sqref="AC56:AC61">
    <cfRule type="cellIs" dxfId="235" priority="8" operator="lessThan">
      <formula>0.8</formula>
    </cfRule>
  </conditionalFormatting>
  <conditionalFormatting sqref="AC73">
    <cfRule type="cellIs" dxfId="234" priority="13" operator="lessThan">
      <formula>0.8</formula>
    </cfRule>
  </conditionalFormatting>
  <conditionalFormatting sqref="AC90">
    <cfRule type="cellIs" dxfId="233" priority="7" operator="lessThan">
      <formula>0.8</formula>
    </cfRule>
  </conditionalFormatting>
  <conditionalFormatting sqref="AC107:AC112">
    <cfRule type="cellIs" dxfId="232" priority="6" operator="lessThan">
      <formula>0.8</formula>
    </cfRule>
  </conditionalFormatting>
  <conditionalFormatting sqref="AC141">
    <cfRule type="cellIs" dxfId="231" priority="12" operator="lessThan">
      <formula>0.8</formula>
    </cfRule>
  </conditionalFormatting>
  <conditionalFormatting sqref="AC158">
    <cfRule type="cellIs" dxfId="230" priority="11" operator="lessThan">
      <formula>0.8</formula>
    </cfRule>
  </conditionalFormatting>
  <conditionalFormatting sqref="AC175">
    <cfRule type="cellIs" dxfId="229" priority="10" operator="lessThan">
      <formula>0.8</formula>
    </cfRule>
  </conditionalFormatting>
  <conditionalFormatting sqref="AC192:AC197">
    <cfRule type="cellIs" dxfId="228" priority="9" operator="lessThan">
      <formula>0.8</formula>
    </cfRule>
  </conditionalFormatting>
  <dataValidations count="1">
    <dataValidation type="list" allowBlank="1" showInputMessage="1" showErrorMessage="1" sqref="Y5:Z208" xr:uid="{5C7CACB8-4DAD-4B91-B449-3399FD1533BE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DD9B9-A772-4A1A-9451-91948577F2DB}">
  <sheetPr>
    <tabColor theme="9" tint="0.59999389629810485"/>
    <pageSetUpPr fitToPage="1"/>
  </sheetPr>
  <dimension ref="A1:AK188"/>
  <sheetViews>
    <sheetView zoomScale="85" zoomScaleNormal="85" workbookViewId="0">
      <pane ySplit="4" topLeftCell="A5" activePane="bottomLeft" state="frozen"/>
      <selection pane="bottomLeft" activeCell="L43" sqref="L43"/>
      <selection activeCell="L43" sqref="L43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SUM(F5:F174)</f>
        <v>101410</v>
      </c>
      <c r="E1" s="94" t="s">
        <v>4</v>
      </c>
      <c r="F1" s="95">
        <f>SUM(G5:G174)</f>
        <v>4889883.3400000008</v>
      </c>
      <c r="G1" s="96" t="s">
        <v>85</v>
      </c>
      <c r="H1" s="97">
        <f>L21+L38+L55+L72+L89+L106+L123+L140+L157+L174</f>
        <v>189.53174603174605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46000</v>
      </c>
      <c r="B2" s="353"/>
      <c r="C2" s="98" t="s">
        <v>41</v>
      </c>
      <c r="D2" s="99">
        <f>AVERAGE(N21,N38,N55,N72,N89,N106,N123,N140,N157,N174)</f>
        <v>137.56534537506596</v>
      </c>
      <c r="E2" s="99" t="s">
        <v>92</v>
      </c>
      <c r="F2" s="100">
        <f>F1/D1</f>
        <v>48.218946257765516</v>
      </c>
      <c r="G2" s="101" t="s">
        <v>93</v>
      </c>
      <c r="H2" s="102">
        <f>COUNT(H5:H174)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SUM(Y21+Y38+Y55+Y72+Y89+Y106+Y123+Y140+Y157+Y174)</f>
        <v>0</v>
      </c>
      <c r="Z2" s="195">
        <f>SUM(Z21+Z38+Z55+Z72+Z89+Z106+Z123+Z140+Z157+Z174)</f>
        <v>0</v>
      </c>
      <c r="AA2" s="398"/>
      <c r="AB2" s="399"/>
      <c r="AC2" s="196">
        <f t="shared" ref="AC2:AD2" si="0">SUM(AC21+AC38+AC55+AC72+AC89+AC106+AC123+AC140+AC157+AC174)</f>
        <v>0</v>
      </c>
      <c r="AD2" s="197">
        <f t="shared" si="0"/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02" t="s">
        <v>243</v>
      </c>
      <c r="B5" s="120" t="s">
        <v>195</v>
      </c>
      <c r="C5" s="400" t="s">
        <v>196</v>
      </c>
      <c r="D5" s="401"/>
      <c r="E5" s="162">
        <v>19.7</v>
      </c>
      <c r="F5" s="103">
        <v>3495</v>
      </c>
      <c r="G5" s="163">
        <f t="shared" ref="G5:G7" si="1">E5*F5</f>
        <v>68851.5</v>
      </c>
      <c r="H5" s="164"/>
      <c r="I5" s="165">
        <v>13</v>
      </c>
      <c r="J5" s="166">
        <v>1200</v>
      </c>
      <c r="K5" s="167">
        <f>J5/I5</f>
        <v>92.307692307692307</v>
      </c>
      <c r="L5" s="168">
        <v>13</v>
      </c>
      <c r="M5" s="166">
        <f>F5/V5*60</f>
        <v>1077.7796813431553</v>
      </c>
      <c r="N5" s="167">
        <f>M5/L5</f>
        <v>82.906129334088874</v>
      </c>
      <c r="O5" s="200">
        <f>L5-I5</f>
        <v>0</v>
      </c>
      <c r="P5" s="201">
        <f>N5-K5</f>
        <v>-9.4015629736034327</v>
      </c>
      <c r="Q5" s="143">
        <f>N5/K5</f>
        <v>0.89814973445262947</v>
      </c>
      <c r="R5" s="309">
        <f>Q21</f>
        <v>0.88861700649575814</v>
      </c>
      <c r="S5" s="172">
        <v>0.2503009259259259</v>
      </c>
      <c r="T5" s="173">
        <v>0.38541666666666669</v>
      </c>
      <c r="U5" s="174"/>
      <c r="V5" s="175">
        <v>194.56666666666672</v>
      </c>
      <c r="W5" s="103"/>
      <c r="X5" s="104"/>
      <c r="Y5" s="202"/>
      <c r="Z5" s="203"/>
      <c r="AA5" s="421"/>
      <c r="AB5" s="405"/>
      <c r="AC5" s="202"/>
      <c r="AD5" s="203"/>
      <c r="AE5" s="311"/>
      <c r="AF5" s="312"/>
      <c r="AG5" s="311"/>
      <c r="AH5" s="312"/>
      <c r="AI5" s="204">
        <f>M5-J5</f>
        <v>-122.22031865684471</v>
      </c>
      <c r="AJ5" s="143">
        <f>M5/J5</f>
        <v>0.89814973445262936</v>
      </c>
      <c r="AK5" s="384">
        <f>AJ21</f>
        <v>0.88861700649575814</v>
      </c>
    </row>
    <row r="6" spans="1:37" ht="15.75" customHeight="1">
      <c r="A6" s="303"/>
      <c r="B6" s="106" t="s">
        <v>188</v>
      </c>
      <c r="C6" s="402" t="s">
        <v>189</v>
      </c>
      <c r="D6" s="403"/>
      <c r="E6" s="107">
        <v>24.07</v>
      </c>
      <c r="F6" s="108">
        <v>1660</v>
      </c>
      <c r="G6" s="109">
        <f t="shared" si="1"/>
        <v>39956.199999999997</v>
      </c>
      <c r="H6" s="26"/>
      <c r="I6" s="110">
        <v>20</v>
      </c>
      <c r="J6" s="111">
        <v>2600</v>
      </c>
      <c r="K6" s="112">
        <f t="shared" ref="K6:K7" si="2">J6/I6</f>
        <v>130</v>
      </c>
      <c r="L6" s="113">
        <v>20</v>
      </c>
      <c r="M6" s="111">
        <f>F6/V6*60</f>
        <v>2304.6664095642122</v>
      </c>
      <c r="N6" s="112">
        <f>M6/L6</f>
        <v>115.23332047821062</v>
      </c>
      <c r="O6" s="114">
        <f>L6-I6</f>
        <v>0</v>
      </c>
      <c r="P6" s="115">
        <f>N6-K6</f>
        <v>-14.766679521789385</v>
      </c>
      <c r="Q6" s="116">
        <f>N6/K6</f>
        <v>0.88641015752469698</v>
      </c>
      <c r="R6" s="309"/>
      <c r="S6" s="47">
        <v>0.45624999999999999</v>
      </c>
      <c r="T6" s="48">
        <v>0.48626157407407405</v>
      </c>
      <c r="U6" s="117">
        <v>4.9999999999999822</v>
      </c>
      <c r="V6" s="118">
        <v>43.216666666666654</v>
      </c>
      <c r="W6" s="119">
        <v>0.48626157407407405</v>
      </c>
      <c r="X6" s="123">
        <v>0.52638888888888891</v>
      </c>
      <c r="Y6" s="106"/>
      <c r="Z6" s="205"/>
      <c r="AA6" s="419"/>
      <c r="AB6" s="404"/>
      <c r="AC6" s="106"/>
      <c r="AD6" s="205"/>
      <c r="AE6" s="300"/>
      <c r="AF6" s="301"/>
      <c r="AG6" s="300"/>
      <c r="AH6" s="301"/>
      <c r="AI6" s="124">
        <f>M6-J6</f>
        <v>-295.33359043578776</v>
      </c>
      <c r="AJ6" s="116">
        <f>M6/J6</f>
        <v>0.88641015752469698</v>
      </c>
      <c r="AK6" s="380"/>
    </row>
    <row r="7" spans="1:37" ht="15.75" customHeight="1">
      <c r="A7" s="303"/>
      <c r="B7" s="106" t="s">
        <v>188</v>
      </c>
      <c r="C7" s="402" t="s">
        <v>190</v>
      </c>
      <c r="D7" s="403"/>
      <c r="E7" s="107">
        <v>29.97</v>
      </c>
      <c r="F7" s="108">
        <v>2886</v>
      </c>
      <c r="G7" s="109">
        <f t="shared" si="1"/>
        <v>86493.42</v>
      </c>
      <c r="H7" s="13"/>
      <c r="I7" s="110">
        <v>20</v>
      </c>
      <c r="J7" s="111">
        <v>2600</v>
      </c>
      <c r="K7" s="112">
        <f t="shared" si="2"/>
        <v>130</v>
      </c>
      <c r="L7" s="126">
        <v>20</v>
      </c>
      <c r="M7" s="111">
        <f>F7/V7*60</f>
        <v>2304.7027506654845</v>
      </c>
      <c r="N7" s="112">
        <f>M7/L7</f>
        <v>115.23513753327423</v>
      </c>
      <c r="O7" s="114">
        <f>L7-I7</f>
        <v>0</v>
      </c>
      <c r="P7" s="115">
        <f>N7-K7</f>
        <v>-14.764862466725774</v>
      </c>
      <c r="Q7" s="116">
        <f>N7/K7</f>
        <v>0.8864241348713402</v>
      </c>
      <c r="R7" s="309"/>
      <c r="S7" s="47">
        <v>0.52638888888888891</v>
      </c>
      <c r="T7" s="48">
        <v>0.57856481481481481</v>
      </c>
      <c r="U7" s="117">
        <v>57.783333333333388</v>
      </c>
      <c r="V7" s="118">
        <v>75.133333333333297</v>
      </c>
      <c r="W7" s="119"/>
      <c r="X7" s="123"/>
      <c r="Y7" s="106"/>
      <c r="Z7" s="205"/>
      <c r="AA7" s="419"/>
      <c r="AB7" s="404"/>
      <c r="AC7" s="106"/>
      <c r="AD7" s="205"/>
      <c r="AE7" s="300"/>
      <c r="AF7" s="301"/>
      <c r="AG7" s="300"/>
      <c r="AH7" s="301"/>
      <c r="AI7" s="124">
        <f>M7-J7</f>
        <v>-295.29724933451553</v>
      </c>
      <c r="AJ7" s="116">
        <f>M7/J7</f>
        <v>0.8864241348713402</v>
      </c>
      <c r="AK7" s="380"/>
    </row>
    <row r="8" spans="1:37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106"/>
      <c r="Z8" s="205"/>
      <c r="AA8" s="419"/>
      <c r="AB8" s="404"/>
      <c r="AC8" s="106"/>
      <c r="AD8" s="205"/>
      <c r="AE8" s="300"/>
      <c r="AF8" s="301"/>
      <c r="AG8" s="300"/>
      <c r="AH8" s="301"/>
      <c r="AI8" s="124"/>
      <c r="AJ8" s="116"/>
      <c r="AK8" s="380"/>
    </row>
    <row r="9" spans="1:37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47"/>
      <c r="T9" s="48"/>
      <c r="U9" s="117"/>
      <c r="V9" s="118"/>
      <c r="W9" s="119"/>
      <c r="X9" s="123"/>
      <c r="Y9" s="106"/>
      <c r="Z9" s="205"/>
      <c r="AA9" s="419"/>
      <c r="AB9" s="404"/>
      <c r="AC9" s="106"/>
      <c r="AD9" s="205"/>
      <c r="AE9" s="300"/>
      <c r="AF9" s="301"/>
      <c r="AG9" s="300"/>
      <c r="AH9" s="301"/>
      <c r="AI9" s="124"/>
      <c r="AJ9" s="116"/>
      <c r="AK9" s="380"/>
    </row>
    <row r="10" spans="1:37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106"/>
      <c r="Z10" s="205"/>
      <c r="AA10" s="419"/>
      <c r="AB10" s="404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106"/>
      <c r="Z11" s="205"/>
      <c r="AA11" s="419"/>
      <c r="AB11" s="404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106"/>
      <c r="Z12" s="205"/>
      <c r="AA12" s="419"/>
      <c r="AB12" s="404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106"/>
      <c r="Z13" s="205"/>
      <c r="AA13" s="419"/>
      <c r="AB13" s="404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106"/>
      <c r="Z14" s="205"/>
      <c r="AA14" s="419"/>
      <c r="AB14" s="404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106"/>
      <c r="Z15" s="205"/>
      <c r="AA15" s="419"/>
      <c r="AB15" s="404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106"/>
      <c r="Z16" s="205"/>
      <c r="AA16" s="419"/>
      <c r="AB16" s="404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106"/>
      <c r="Z17" s="205"/>
      <c r="AA17" s="419"/>
      <c r="AB17" s="404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106"/>
      <c r="Z18" s="205"/>
      <c r="AA18" s="419"/>
      <c r="AB18" s="404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106"/>
      <c r="Z19" s="205"/>
      <c r="AA19" s="419"/>
      <c r="AB19" s="404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106"/>
      <c r="Z20" s="205"/>
      <c r="AA20" s="419"/>
      <c r="AB20" s="404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3">AVERAGE(I5:I20)</f>
        <v>17.666666666666668</v>
      </c>
      <c r="J21" s="148">
        <f t="shared" si="3"/>
        <v>2133.3333333333335</v>
      </c>
      <c r="K21" s="149">
        <f t="shared" ref="K21" si="4">J21/I21</f>
        <v>120.75471698113208</v>
      </c>
      <c r="L21" s="147">
        <f t="shared" ref="L21:M21" si="5">AVERAGE(L5:L20)</f>
        <v>17.666666666666668</v>
      </c>
      <c r="M21" s="148">
        <f t="shared" si="5"/>
        <v>1895.7162805242842</v>
      </c>
      <c r="N21" s="149">
        <f>M21/L21</f>
        <v>107.30469512401608</v>
      </c>
      <c r="O21" s="150">
        <f>L21-I21</f>
        <v>0</v>
      </c>
      <c r="P21" s="151">
        <f>N21-K21</f>
        <v>-13.450021857115999</v>
      </c>
      <c r="Q21" s="152">
        <f>N21/K21</f>
        <v>0.88861700649575814</v>
      </c>
      <c r="R21" s="310"/>
      <c r="S21" s="153">
        <f>S5</f>
        <v>0.2503009259259259</v>
      </c>
      <c r="T21" s="154">
        <f>INDEX(T5:T20,COUNTA(T5:T20))</f>
        <v>0.57856481481481481</v>
      </c>
      <c r="U21" s="155"/>
      <c r="V21" s="155"/>
      <c r="W21" s="156"/>
      <c r="X21" s="157"/>
      <c r="Y21" s="206">
        <f>SUM(Y5:Y20)</f>
        <v>0</v>
      </c>
      <c r="Z21" s="207">
        <f>SUM(Z5:Z20)</f>
        <v>0</v>
      </c>
      <c r="AA21" s="420"/>
      <c r="AB21" s="406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223">
        <f>M21-J21</f>
        <v>-237.61705280904926</v>
      </c>
      <c r="AJ21" s="159">
        <f>M21/J21</f>
        <v>0.88861700649575814</v>
      </c>
      <c r="AK21" s="381"/>
    </row>
    <row r="22" spans="1:37" ht="15.75" customHeight="1">
      <c r="A22" s="316" t="s">
        <v>185</v>
      </c>
      <c r="B22" s="120" t="s">
        <v>186</v>
      </c>
      <c r="C22" s="383" t="s">
        <v>187</v>
      </c>
      <c r="D22" s="383"/>
      <c r="E22" s="162">
        <v>56.77</v>
      </c>
      <c r="F22" s="166">
        <v>4164</v>
      </c>
      <c r="G22" s="163">
        <f t="shared" ref="G22:G25" si="6">E22*F22</f>
        <v>236390.28</v>
      </c>
      <c r="H22" s="164"/>
      <c r="I22" s="165">
        <v>25</v>
      </c>
      <c r="J22" s="166">
        <v>2000</v>
      </c>
      <c r="K22" s="167">
        <f>J22/I22</f>
        <v>80</v>
      </c>
      <c r="L22" s="168">
        <v>25</v>
      </c>
      <c r="M22" s="166">
        <f>F22/V22*60</f>
        <v>1774.8520009471945</v>
      </c>
      <c r="N22" s="167">
        <f>M22/L22</f>
        <v>70.994080037887784</v>
      </c>
      <c r="O22" s="169">
        <f>L22-I22</f>
        <v>0</v>
      </c>
      <c r="P22" s="170">
        <f>N22-K22</f>
        <v>-9.0059199621122161</v>
      </c>
      <c r="Q22" s="171">
        <f>N22/K22</f>
        <v>0.88742600047359732</v>
      </c>
      <c r="R22" s="308">
        <f>Q38</f>
        <v>0.8876914469999575</v>
      </c>
      <c r="S22" s="172">
        <v>0.25016203703703704</v>
      </c>
      <c r="T22" s="173">
        <v>0.34791666666666665</v>
      </c>
      <c r="U22" s="174"/>
      <c r="V22" s="175">
        <v>140.76666666666662</v>
      </c>
      <c r="W22" s="208"/>
      <c r="X22" s="167"/>
      <c r="Y22" s="202"/>
      <c r="Z22" s="203"/>
      <c r="AA22" s="311"/>
      <c r="AB22" s="312"/>
      <c r="AC22" s="202"/>
      <c r="AD22" s="203"/>
      <c r="AE22" s="311"/>
      <c r="AF22" s="312"/>
      <c r="AG22" s="411"/>
      <c r="AH22" s="412"/>
      <c r="AI22" s="204">
        <f>M22-J22</f>
        <v>-225.14799905280552</v>
      </c>
      <c r="AJ22" s="143">
        <f>M22/J22</f>
        <v>0.88742600047359721</v>
      </c>
      <c r="AK22" s="384">
        <f>AJ38</f>
        <v>0.88769144699995739</v>
      </c>
    </row>
    <row r="23" spans="1:37" ht="15.75" customHeight="1">
      <c r="A23" s="317"/>
      <c r="B23" s="106" t="s">
        <v>186</v>
      </c>
      <c r="C23" s="382" t="s">
        <v>259</v>
      </c>
      <c r="D23" s="382"/>
      <c r="E23" s="107">
        <v>51.86</v>
      </c>
      <c r="F23" s="108">
        <v>1386</v>
      </c>
      <c r="G23" s="109">
        <f t="shared" si="6"/>
        <v>71877.960000000006</v>
      </c>
      <c r="H23" s="26"/>
      <c r="I23" s="110">
        <v>25</v>
      </c>
      <c r="J23" s="111">
        <v>2000</v>
      </c>
      <c r="K23" s="112">
        <f t="shared" ref="K23:K60" si="7">J23/I23</f>
        <v>80</v>
      </c>
      <c r="L23" s="113">
        <v>25</v>
      </c>
      <c r="M23" s="111">
        <f>F23/V23*60</f>
        <v>1769.9893579283448</v>
      </c>
      <c r="N23" s="112">
        <f>M23/L23</f>
        <v>70.799574317133789</v>
      </c>
      <c r="O23" s="114">
        <f>L23-I23</f>
        <v>0</v>
      </c>
      <c r="P23" s="115">
        <f>N23-K23</f>
        <v>-9.2004256828662108</v>
      </c>
      <c r="Q23" s="116">
        <f>N23/K23</f>
        <v>0.88499467896417239</v>
      </c>
      <c r="R23" s="309"/>
      <c r="S23" s="47">
        <v>0.35140046296296296</v>
      </c>
      <c r="T23" s="48">
        <v>0.38402777777777775</v>
      </c>
      <c r="U23" s="117">
        <v>5.0166666666666782</v>
      </c>
      <c r="V23" s="118">
        <v>46.983333333333299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407"/>
      <c r="AH23" s="408"/>
      <c r="AI23" s="124">
        <f>M23-J23</f>
        <v>-230.01064207165518</v>
      </c>
      <c r="AJ23" s="116">
        <f>M23/J23</f>
        <v>0.88499467896417239</v>
      </c>
      <c r="AK23" s="380"/>
    </row>
    <row r="24" spans="1:37" ht="15.75" customHeight="1">
      <c r="A24" s="317"/>
      <c r="B24" s="106" t="s">
        <v>191</v>
      </c>
      <c r="C24" s="382" t="s">
        <v>192</v>
      </c>
      <c r="D24" s="382"/>
      <c r="E24" s="107">
        <v>77.34</v>
      </c>
      <c r="F24" s="108">
        <v>2218</v>
      </c>
      <c r="G24" s="109">
        <f t="shared" si="6"/>
        <v>171540.12</v>
      </c>
      <c r="H24" s="26"/>
      <c r="I24" s="110">
        <v>25</v>
      </c>
      <c r="J24" s="111">
        <v>2000</v>
      </c>
      <c r="K24" s="112">
        <f t="shared" si="7"/>
        <v>80</v>
      </c>
      <c r="L24" s="113">
        <v>25</v>
      </c>
      <c r="M24" s="111">
        <f>F24/V24*60</f>
        <v>1775.5837224816555</v>
      </c>
      <c r="N24" s="112">
        <f>M24/L24</f>
        <v>71.023348899266225</v>
      </c>
      <c r="O24" s="114">
        <f>L24-I24</f>
        <v>0</v>
      </c>
      <c r="P24" s="115">
        <f>N24-K24</f>
        <v>-8.9766511007337755</v>
      </c>
      <c r="Q24" s="116">
        <f>N24/K24</f>
        <v>0.88779186124082776</v>
      </c>
      <c r="R24" s="309"/>
      <c r="S24" s="47">
        <v>0.38753472222222224</v>
      </c>
      <c r="T24" s="48">
        <v>0.43958333333333333</v>
      </c>
      <c r="U24" s="117">
        <v>5.05000000000007</v>
      </c>
      <c r="V24" s="118">
        <v>74.94999999999996</v>
      </c>
      <c r="W24" s="119">
        <v>0.43958333333333333</v>
      </c>
      <c r="X24" s="123">
        <v>0.47986111111111102</v>
      </c>
      <c r="Y24" s="106"/>
      <c r="Z24" s="205"/>
      <c r="AA24" s="300"/>
      <c r="AB24" s="301"/>
      <c r="AC24" s="106"/>
      <c r="AD24" s="205"/>
      <c r="AE24" s="300"/>
      <c r="AF24" s="301"/>
      <c r="AG24" s="407"/>
      <c r="AH24" s="408"/>
      <c r="AI24" s="124">
        <f>M24-J24</f>
        <v>-224.41627751834449</v>
      </c>
      <c r="AJ24" s="116">
        <f>M24/J24</f>
        <v>0.88779186124082776</v>
      </c>
      <c r="AK24" s="380"/>
    </row>
    <row r="25" spans="1:37" ht="15.75" customHeight="1">
      <c r="A25" s="317"/>
      <c r="B25" s="106" t="s">
        <v>191</v>
      </c>
      <c r="C25" s="382" t="s">
        <v>193</v>
      </c>
      <c r="D25" s="382"/>
      <c r="E25" s="107">
        <v>59.52</v>
      </c>
      <c r="F25" s="108">
        <v>4525</v>
      </c>
      <c r="G25" s="109">
        <f t="shared" si="6"/>
        <v>269328</v>
      </c>
      <c r="H25" s="26"/>
      <c r="I25" s="110">
        <v>25</v>
      </c>
      <c r="J25" s="111">
        <v>2000</v>
      </c>
      <c r="K25" s="112">
        <f t="shared" si="7"/>
        <v>80</v>
      </c>
      <c r="L25" s="113">
        <v>25</v>
      </c>
      <c r="M25" s="111">
        <f>F25/V25*60</f>
        <v>1781.1064946424649</v>
      </c>
      <c r="N25" s="112">
        <f>M25/L25</f>
        <v>71.244259785698603</v>
      </c>
      <c r="O25" s="114">
        <f>L25-I25</f>
        <v>0</v>
      </c>
      <c r="P25" s="115">
        <f>N25-K25</f>
        <v>-8.7557402143013974</v>
      </c>
      <c r="Q25" s="116">
        <f>N25/K25</f>
        <v>0.89055324732123253</v>
      </c>
      <c r="R25" s="309"/>
      <c r="S25" s="47">
        <v>0.47986111111111102</v>
      </c>
      <c r="T25" s="48">
        <v>0.5857175925925926</v>
      </c>
      <c r="U25" s="117">
        <v>57.999999999999872</v>
      </c>
      <c r="V25" s="118">
        <v>152.43333333333348</v>
      </c>
      <c r="W25" s="119"/>
      <c r="X25" s="123"/>
      <c r="Y25" s="106"/>
      <c r="Z25" s="205"/>
      <c r="AA25" s="300"/>
      <c r="AB25" s="301"/>
      <c r="AC25" s="106"/>
      <c r="AD25" s="205"/>
      <c r="AE25" s="300"/>
      <c r="AF25" s="301"/>
      <c r="AG25" s="407"/>
      <c r="AH25" s="408"/>
      <c r="AI25" s="124">
        <f>M25-J25</f>
        <v>-218.8935053575351</v>
      </c>
      <c r="AJ25" s="116">
        <f>M25/J25</f>
        <v>0.89055324732123242</v>
      </c>
      <c r="AK25" s="380"/>
    </row>
    <row r="26" spans="1:37" ht="15.75" customHeight="1">
      <c r="A26" s="317"/>
      <c r="B26" s="106"/>
      <c r="C26" s="382"/>
      <c r="D26" s="382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407"/>
      <c r="AH26" s="408"/>
      <c r="AI26" s="124"/>
      <c r="AJ26" s="116"/>
      <c r="AK26" s="380"/>
    </row>
    <row r="27" spans="1:37" ht="15.75" customHeight="1">
      <c r="A27" s="317"/>
      <c r="B27" s="106"/>
      <c r="C27" s="382"/>
      <c r="D27" s="382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407"/>
      <c r="AH27" s="408"/>
      <c r="AI27" s="124"/>
      <c r="AJ27" s="116"/>
      <c r="AK27" s="380"/>
    </row>
    <row r="28" spans="1:37" ht="15.75" customHeight="1">
      <c r="A28" s="317"/>
      <c r="B28" s="106"/>
      <c r="C28" s="382"/>
      <c r="D28" s="382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407"/>
      <c r="AH28" s="408"/>
      <c r="AI28" s="124"/>
      <c r="AJ28" s="116"/>
      <c r="AK28" s="380"/>
    </row>
    <row r="29" spans="1:37" ht="15.75" customHeight="1">
      <c r="A29" s="317"/>
      <c r="B29" s="106"/>
      <c r="C29" s="382"/>
      <c r="D29" s="382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407"/>
      <c r="AH29" s="408"/>
      <c r="AI29" s="124"/>
      <c r="AJ29" s="116"/>
      <c r="AK29" s="380"/>
    </row>
    <row r="30" spans="1:37" ht="15.75" customHeight="1">
      <c r="A30" s="317"/>
      <c r="B30" s="106"/>
      <c r="C30" s="382"/>
      <c r="D30" s="382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407"/>
      <c r="AH30" s="408"/>
      <c r="AI30" s="124"/>
      <c r="AJ30" s="116"/>
      <c r="AK30" s="380"/>
    </row>
    <row r="31" spans="1:37" ht="15.75" customHeight="1">
      <c r="A31" s="317"/>
      <c r="B31" s="106"/>
      <c r="C31" s="382"/>
      <c r="D31" s="382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407"/>
      <c r="AH31" s="408"/>
      <c r="AI31" s="124"/>
      <c r="AJ31" s="116"/>
      <c r="AK31" s="380"/>
    </row>
    <row r="32" spans="1:37" ht="15.75" customHeight="1">
      <c r="A32" s="317"/>
      <c r="B32" s="106"/>
      <c r="C32" s="382"/>
      <c r="D32" s="382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407"/>
      <c r="AH32" s="408"/>
      <c r="AI32" s="124"/>
      <c r="AJ32" s="116"/>
      <c r="AK32" s="380"/>
    </row>
    <row r="33" spans="1:37" ht="15.75" customHeight="1">
      <c r="A33" s="317"/>
      <c r="B33" s="106"/>
      <c r="C33" s="382"/>
      <c r="D33" s="382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407"/>
      <c r="AH33" s="408"/>
      <c r="AI33" s="124"/>
      <c r="AJ33" s="116"/>
      <c r="AK33" s="380"/>
    </row>
    <row r="34" spans="1:37" ht="15.75" customHeight="1">
      <c r="A34" s="317"/>
      <c r="B34" s="106"/>
      <c r="C34" s="382"/>
      <c r="D34" s="382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407"/>
      <c r="AH34" s="408"/>
      <c r="AI34" s="124"/>
      <c r="AJ34" s="116"/>
      <c r="AK34" s="380"/>
    </row>
    <row r="35" spans="1:37" ht="15.75" customHeight="1">
      <c r="A35" s="317"/>
      <c r="B35" s="106"/>
      <c r="C35" s="382"/>
      <c r="D35" s="382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23"/>
      <c r="Y35" s="106"/>
      <c r="Z35" s="205"/>
      <c r="AA35" s="300"/>
      <c r="AB35" s="301"/>
      <c r="AC35" s="106"/>
      <c r="AD35" s="205"/>
      <c r="AE35" s="300"/>
      <c r="AF35" s="301"/>
      <c r="AG35" s="407"/>
      <c r="AH35" s="408"/>
      <c r="AI35" s="124"/>
      <c r="AJ35" s="116"/>
      <c r="AK35" s="380"/>
    </row>
    <row r="36" spans="1:37" ht="15.75" customHeight="1">
      <c r="A36" s="317"/>
      <c r="B36" s="106"/>
      <c r="C36" s="382"/>
      <c r="D36" s="382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23"/>
      <c r="Y36" s="106"/>
      <c r="Z36" s="205"/>
      <c r="AA36" s="300"/>
      <c r="AB36" s="301"/>
      <c r="AC36" s="106"/>
      <c r="AD36" s="205"/>
      <c r="AE36" s="300"/>
      <c r="AF36" s="301"/>
      <c r="AG36" s="407"/>
      <c r="AH36" s="408"/>
      <c r="AI36" s="124"/>
      <c r="AJ36" s="116"/>
      <c r="AK36" s="380"/>
    </row>
    <row r="37" spans="1:37" ht="15.75" customHeight="1">
      <c r="A37" s="317"/>
      <c r="B37" s="106"/>
      <c r="C37" s="382"/>
      <c r="D37" s="382"/>
      <c r="E37" s="209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119"/>
      <c r="X37" s="123"/>
      <c r="Y37" s="106"/>
      <c r="Z37" s="205"/>
      <c r="AA37" s="300"/>
      <c r="AB37" s="301"/>
      <c r="AC37" s="106"/>
      <c r="AD37" s="205"/>
      <c r="AE37" s="300"/>
      <c r="AF37" s="301"/>
      <c r="AG37" s="407"/>
      <c r="AH37" s="408"/>
      <c r="AI37" s="124"/>
      <c r="AJ37" s="116"/>
      <c r="AK37" s="380"/>
    </row>
    <row r="38" spans="1:37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8">AVERAGE(I22:I37)</f>
        <v>25</v>
      </c>
      <c r="J38" s="148">
        <f t="shared" si="8"/>
        <v>2000</v>
      </c>
      <c r="K38" s="149">
        <f t="shared" ref="K38" si="9">J38/I38</f>
        <v>80</v>
      </c>
      <c r="L38" s="147">
        <f t="shared" ref="L38:M38" si="10">AVERAGE(L22:L37)</f>
        <v>25</v>
      </c>
      <c r="M38" s="148">
        <f t="shared" si="10"/>
        <v>1775.3828939999148</v>
      </c>
      <c r="N38" s="149">
        <f t="shared" ref="N38:N45" si="11">M38/L38</f>
        <v>71.015315759996597</v>
      </c>
      <c r="O38" s="150">
        <f t="shared" ref="O38:O45" si="12">L38-I38</f>
        <v>0</v>
      </c>
      <c r="P38" s="151">
        <f t="shared" ref="P38:P45" si="13">N38-K38</f>
        <v>-8.9846842400034035</v>
      </c>
      <c r="Q38" s="152">
        <f t="shared" ref="Q38:Q45" si="14">N38/K38</f>
        <v>0.8876914469999575</v>
      </c>
      <c r="R38" s="310"/>
      <c r="S38" s="153">
        <f>S22</f>
        <v>0.25016203703703704</v>
      </c>
      <c r="T38" s="154">
        <f>INDEX(T22:T37,COUNTA(T22:T37))</f>
        <v>0.5857175925925926</v>
      </c>
      <c r="U38" s="155"/>
      <c r="V38" s="181"/>
      <c r="W38" s="182"/>
      <c r="X38" s="149"/>
      <c r="Y38" s="206">
        <f t="shared" ref="Y38:Z38" si="15">SUM(Y22:Y37)</f>
        <v>0</v>
      </c>
      <c r="Z38" s="207">
        <f t="shared" si="15"/>
        <v>0</v>
      </c>
      <c r="AA38" s="296"/>
      <c r="AB38" s="297"/>
      <c r="AC38" s="206">
        <f t="shared" ref="AC38:AD38" si="16">SUM(AC22:AC37)</f>
        <v>0</v>
      </c>
      <c r="AD38" s="207">
        <f t="shared" si="16"/>
        <v>0</v>
      </c>
      <c r="AE38" s="296"/>
      <c r="AF38" s="297"/>
      <c r="AG38" s="409"/>
      <c r="AH38" s="410"/>
      <c r="AI38" s="183">
        <f t="shared" ref="AI38:AI45" si="17">M38-J38</f>
        <v>-224.61710600008519</v>
      </c>
      <c r="AJ38" s="152">
        <f t="shared" ref="AJ38:AJ45" si="18">M38/J38</f>
        <v>0.88769144699995739</v>
      </c>
      <c r="AK38" s="381"/>
    </row>
    <row r="39" spans="1:37" ht="15.75" customHeight="1">
      <c r="A39" s="302" t="s">
        <v>194</v>
      </c>
      <c r="B39" s="161" t="s">
        <v>200</v>
      </c>
      <c r="C39" s="306" t="s">
        <v>208</v>
      </c>
      <c r="D39" s="307"/>
      <c r="E39" s="162">
        <v>57.3</v>
      </c>
      <c r="F39" s="174">
        <v>2805</v>
      </c>
      <c r="G39" s="163">
        <f t="shared" ref="G39:G45" si="19">E39*F39</f>
        <v>160726.5</v>
      </c>
      <c r="H39" s="164"/>
      <c r="I39" s="168">
        <v>22</v>
      </c>
      <c r="J39" s="166">
        <v>1800</v>
      </c>
      <c r="K39" s="167">
        <f>J39/I39</f>
        <v>81.818181818181813</v>
      </c>
      <c r="L39" s="168">
        <v>22</v>
      </c>
      <c r="M39" s="166">
        <f t="shared" ref="M39:M45" si="20">F39/V39*60</f>
        <v>1592.7444794952683</v>
      </c>
      <c r="N39" s="167">
        <f t="shared" si="11"/>
        <v>72.397476340694013</v>
      </c>
      <c r="O39" s="169">
        <f t="shared" si="12"/>
        <v>0</v>
      </c>
      <c r="P39" s="170">
        <f t="shared" si="13"/>
        <v>-9.4207054774878003</v>
      </c>
      <c r="Q39" s="171">
        <f t="shared" si="14"/>
        <v>0.88485804416403802</v>
      </c>
      <c r="R39" s="308">
        <f>Q55</f>
        <v>0.88526353067033159</v>
      </c>
      <c r="S39" s="172">
        <v>0.16689814814814816</v>
      </c>
      <c r="T39" s="173">
        <v>0.24027777777777778</v>
      </c>
      <c r="U39" s="174"/>
      <c r="V39" s="175">
        <v>105.66666666666666</v>
      </c>
      <c r="W39" s="103"/>
      <c r="X39" s="104"/>
      <c r="Y39" s="202"/>
      <c r="Z39" s="203"/>
      <c r="AA39" s="311"/>
      <c r="AB39" s="312"/>
      <c r="AC39" s="202"/>
      <c r="AD39" s="203"/>
      <c r="AE39" s="311"/>
      <c r="AF39" s="312"/>
      <c r="AG39" s="411"/>
      <c r="AH39" s="412"/>
      <c r="AI39" s="121">
        <f t="shared" si="17"/>
        <v>-207.25552050473175</v>
      </c>
      <c r="AJ39" s="171">
        <f t="shared" si="18"/>
        <v>0.8848580441640379</v>
      </c>
      <c r="AK39" s="379">
        <f>AJ55</f>
        <v>0.88526353067033159</v>
      </c>
    </row>
    <row r="40" spans="1:37" ht="15.75" customHeight="1">
      <c r="A40" s="303"/>
      <c r="B40" s="178" t="s">
        <v>186</v>
      </c>
      <c r="C40" s="298" t="s">
        <v>260</v>
      </c>
      <c r="D40" s="299"/>
      <c r="E40" s="107">
        <v>56.43</v>
      </c>
      <c r="F40" s="117">
        <v>2494</v>
      </c>
      <c r="G40" s="109">
        <f t="shared" si="19"/>
        <v>140736.42000000001</v>
      </c>
      <c r="H40" s="26"/>
      <c r="I40" s="113">
        <v>22</v>
      </c>
      <c r="J40" s="111">
        <v>2000</v>
      </c>
      <c r="K40" s="112">
        <f t="shared" si="7"/>
        <v>90.909090909090907</v>
      </c>
      <c r="L40" s="113">
        <v>22</v>
      </c>
      <c r="M40" s="111">
        <f t="shared" si="20"/>
        <v>1769.8403311649915</v>
      </c>
      <c r="N40" s="112">
        <f t="shared" si="11"/>
        <v>80.447287780226887</v>
      </c>
      <c r="O40" s="114">
        <f t="shared" si="12"/>
        <v>0</v>
      </c>
      <c r="P40" s="115">
        <f t="shared" si="13"/>
        <v>-10.46180312886402</v>
      </c>
      <c r="Q40" s="116">
        <f t="shared" si="14"/>
        <v>0.88492016558249575</v>
      </c>
      <c r="R40" s="309"/>
      <c r="S40" s="47">
        <v>0.24406249999999999</v>
      </c>
      <c r="T40" s="48">
        <v>0.30277777777777776</v>
      </c>
      <c r="U40" s="117">
        <v>5.4499999999999726</v>
      </c>
      <c r="V40" s="118">
        <v>84.549999999999983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407"/>
      <c r="AH40" s="408"/>
      <c r="AI40" s="124">
        <f t="shared" si="17"/>
        <v>-230.15966883500846</v>
      </c>
      <c r="AJ40" s="116">
        <f t="shared" si="18"/>
        <v>0.88492016558249575</v>
      </c>
      <c r="AK40" s="380"/>
    </row>
    <row r="41" spans="1:37" ht="15.75" customHeight="1">
      <c r="A41" s="303"/>
      <c r="B41" s="178" t="s">
        <v>191</v>
      </c>
      <c r="C41" s="298" t="s">
        <v>198</v>
      </c>
      <c r="D41" s="299"/>
      <c r="E41" s="107">
        <v>53.76</v>
      </c>
      <c r="F41" s="117">
        <v>3363</v>
      </c>
      <c r="G41" s="109">
        <f t="shared" si="19"/>
        <v>180794.88</v>
      </c>
      <c r="H41" s="26"/>
      <c r="I41" s="113">
        <v>21</v>
      </c>
      <c r="J41" s="111">
        <v>2000</v>
      </c>
      <c r="K41" s="112">
        <f t="shared" si="7"/>
        <v>95.238095238095241</v>
      </c>
      <c r="L41" s="113">
        <v>21</v>
      </c>
      <c r="M41" s="111">
        <f t="shared" si="20"/>
        <v>1769.7412658967996</v>
      </c>
      <c r="N41" s="112">
        <f t="shared" si="11"/>
        <v>84.273393614133312</v>
      </c>
      <c r="O41" s="114">
        <f t="shared" si="12"/>
        <v>0</v>
      </c>
      <c r="P41" s="115">
        <f t="shared" si="13"/>
        <v>-10.964701623961929</v>
      </c>
      <c r="Q41" s="116">
        <f t="shared" si="14"/>
        <v>0.88487063294839974</v>
      </c>
      <c r="R41" s="309"/>
      <c r="S41" s="47">
        <v>0.30625000000000002</v>
      </c>
      <c r="T41" s="48">
        <v>0.38542824074074072</v>
      </c>
      <c r="U41" s="117">
        <v>5.0000000000000622</v>
      </c>
      <c r="V41" s="118">
        <v>114.01666666666661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407"/>
      <c r="AH41" s="408"/>
      <c r="AI41" s="124">
        <f t="shared" si="17"/>
        <v>-230.25873410320037</v>
      </c>
      <c r="AJ41" s="116">
        <f t="shared" si="18"/>
        <v>0.88487063294839985</v>
      </c>
      <c r="AK41" s="380"/>
    </row>
    <row r="42" spans="1:37" ht="15.75" customHeight="1">
      <c r="A42" s="303"/>
      <c r="B42" s="178" t="s">
        <v>191</v>
      </c>
      <c r="C42" s="298" t="s">
        <v>197</v>
      </c>
      <c r="D42" s="299"/>
      <c r="E42" s="107">
        <v>47.37</v>
      </c>
      <c r="F42" s="117">
        <v>1657</v>
      </c>
      <c r="G42" s="109">
        <f t="shared" si="19"/>
        <v>78492.09</v>
      </c>
      <c r="H42" s="26"/>
      <c r="I42" s="113">
        <v>21</v>
      </c>
      <c r="J42" s="111">
        <v>2000</v>
      </c>
      <c r="K42" s="112">
        <f t="shared" si="7"/>
        <v>95.238095238095241</v>
      </c>
      <c r="L42" s="113">
        <v>21</v>
      </c>
      <c r="M42" s="111">
        <f t="shared" si="20"/>
        <v>1771.6661716661715</v>
      </c>
      <c r="N42" s="112">
        <f t="shared" si="11"/>
        <v>84.365055793627221</v>
      </c>
      <c r="O42" s="114">
        <f t="shared" si="12"/>
        <v>0</v>
      </c>
      <c r="P42" s="115">
        <f t="shared" si="13"/>
        <v>-10.87303944446802</v>
      </c>
      <c r="Q42" s="116">
        <f t="shared" si="14"/>
        <v>0.88583308583308584</v>
      </c>
      <c r="R42" s="309"/>
      <c r="S42" s="47">
        <v>0.3888888888888889</v>
      </c>
      <c r="T42" s="48">
        <v>0.42785879629629631</v>
      </c>
      <c r="U42" s="117">
        <v>4.9833333333333663</v>
      </c>
      <c r="V42" s="118">
        <v>56.116666666666674</v>
      </c>
      <c r="W42" s="119"/>
      <c r="X42" s="123"/>
      <c r="Y42" s="106"/>
      <c r="Z42" s="205"/>
      <c r="AA42" s="300"/>
      <c r="AB42" s="301"/>
      <c r="AC42" s="106"/>
      <c r="AD42" s="205"/>
      <c r="AE42" s="300"/>
      <c r="AF42" s="301"/>
      <c r="AG42" s="407"/>
      <c r="AH42" s="408"/>
      <c r="AI42" s="124">
        <f t="shared" si="17"/>
        <v>-228.33382833382848</v>
      </c>
      <c r="AJ42" s="116">
        <f t="shared" si="18"/>
        <v>0.88583308583308573</v>
      </c>
      <c r="AK42" s="380"/>
    </row>
    <row r="43" spans="1:37" ht="15.75" customHeight="1">
      <c r="A43" s="304"/>
      <c r="B43" s="178" t="s">
        <v>191</v>
      </c>
      <c r="C43" s="298" t="s">
        <v>248</v>
      </c>
      <c r="D43" s="299"/>
      <c r="E43" s="107">
        <v>59.36</v>
      </c>
      <c r="F43" s="117">
        <v>982</v>
      </c>
      <c r="G43" s="109">
        <f t="shared" si="19"/>
        <v>58291.519999999997</v>
      </c>
      <c r="H43" s="13"/>
      <c r="I43" s="126">
        <v>20</v>
      </c>
      <c r="J43" s="111">
        <v>2000</v>
      </c>
      <c r="K43" s="112">
        <f t="shared" si="7"/>
        <v>100</v>
      </c>
      <c r="L43" s="126">
        <v>20</v>
      </c>
      <c r="M43" s="111">
        <f t="shared" si="20"/>
        <v>1770.2553830746128</v>
      </c>
      <c r="N43" s="112">
        <f t="shared" si="11"/>
        <v>88.512769153730645</v>
      </c>
      <c r="O43" s="114">
        <f t="shared" si="12"/>
        <v>0</v>
      </c>
      <c r="P43" s="115">
        <f t="shared" si="13"/>
        <v>-11.487230846269355</v>
      </c>
      <c r="Q43" s="116">
        <f t="shared" si="14"/>
        <v>0.88512769153730642</v>
      </c>
      <c r="R43" s="309"/>
      <c r="S43" s="47">
        <v>0.43125000000000002</v>
      </c>
      <c r="T43" s="48">
        <v>0.45436342592592593</v>
      </c>
      <c r="U43" s="117">
        <v>4.8833333333333506</v>
      </c>
      <c r="V43" s="118">
        <v>33.283333333333317</v>
      </c>
      <c r="W43" s="119">
        <v>0.45436342592592593</v>
      </c>
      <c r="X43" s="123">
        <v>0.49444444444444446</v>
      </c>
      <c r="Y43" s="106"/>
      <c r="Z43" s="205"/>
      <c r="AA43" s="300"/>
      <c r="AB43" s="301"/>
      <c r="AC43" s="106"/>
      <c r="AD43" s="205"/>
      <c r="AE43" s="300"/>
      <c r="AF43" s="301"/>
      <c r="AG43" s="407"/>
      <c r="AH43" s="408"/>
      <c r="AI43" s="124">
        <f t="shared" si="17"/>
        <v>-229.74461692538716</v>
      </c>
      <c r="AJ43" s="116">
        <f t="shared" si="18"/>
        <v>0.88512769153730642</v>
      </c>
      <c r="AK43" s="380"/>
    </row>
    <row r="44" spans="1:37" ht="15.75" customHeight="1">
      <c r="A44" s="304"/>
      <c r="B44" s="178" t="s">
        <v>191</v>
      </c>
      <c r="C44" s="298" t="s">
        <v>199</v>
      </c>
      <c r="D44" s="299"/>
      <c r="E44" s="107">
        <v>64.97</v>
      </c>
      <c r="F44" s="117">
        <v>1401</v>
      </c>
      <c r="G44" s="129">
        <f t="shared" si="19"/>
        <v>91022.97</v>
      </c>
      <c r="H44" s="130"/>
      <c r="I44" s="113">
        <v>21</v>
      </c>
      <c r="J44" s="111">
        <v>2000</v>
      </c>
      <c r="K44" s="112">
        <f t="shared" si="7"/>
        <v>95.238095238095241</v>
      </c>
      <c r="L44" s="113">
        <v>21</v>
      </c>
      <c r="M44" s="111">
        <f t="shared" si="20"/>
        <v>1770.9269662921342</v>
      </c>
      <c r="N44" s="112">
        <f t="shared" si="11"/>
        <v>84.329855537720675</v>
      </c>
      <c r="O44" s="114">
        <f t="shared" si="12"/>
        <v>0</v>
      </c>
      <c r="P44" s="115">
        <f t="shared" si="13"/>
        <v>-10.908239700374565</v>
      </c>
      <c r="Q44" s="116">
        <f t="shared" si="14"/>
        <v>0.88546348314606704</v>
      </c>
      <c r="R44" s="309"/>
      <c r="S44" s="47">
        <v>0.49444444444444446</v>
      </c>
      <c r="T44" s="48">
        <v>0.52740740740740744</v>
      </c>
      <c r="U44" s="117">
        <v>57.716666666666683</v>
      </c>
      <c r="V44" s="118">
        <v>47.466666666666683</v>
      </c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407"/>
      <c r="AH44" s="408"/>
      <c r="AI44" s="124">
        <f t="shared" si="17"/>
        <v>-229.07303370786576</v>
      </c>
      <c r="AJ44" s="116">
        <f t="shared" si="18"/>
        <v>0.88546348314606715</v>
      </c>
      <c r="AK44" s="380"/>
    </row>
    <row r="45" spans="1:37" ht="15.75" customHeight="1">
      <c r="A45" s="304"/>
      <c r="B45" s="178" t="s">
        <v>200</v>
      </c>
      <c r="C45" s="298" t="s">
        <v>201</v>
      </c>
      <c r="D45" s="299"/>
      <c r="E45" s="107">
        <v>57.3</v>
      </c>
      <c r="F45" s="117">
        <v>1676</v>
      </c>
      <c r="G45" s="129">
        <f t="shared" si="19"/>
        <v>96034.799999999988</v>
      </c>
      <c r="H45" s="68"/>
      <c r="I45" s="126">
        <v>21</v>
      </c>
      <c r="J45" s="111">
        <v>2000</v>
      </c>
      <c r="K45" s="112">
        <f t="shared" si="7"/>
        <v>95.238095238095241</v>
      </c>
      <c r="L45" s="126">
        <v>21</v>
      </c>
      <c r="M45" s="111">
        <f t="shared" si="20"/>
        <v>1771.4621256605981</v>
      </c>
      <c r="N45" s="112">
        <f t="shared" si="11"/>
        <v>84.355339317171342</v>
      </c>
      <c r="O45" s="131">
        <f t="shared" si="12"/>
        <v>0</v>
      </c>
      <c r="P45" s="132">
        <f t="shared" si="13"/>
        <v>-10.882755920923898</v>
      </c>
      <c r="Q45" s="133">
        <f t="shared" si="14"/>
        <v>0.88573106283029912</v>
      </c>
      <c r="R45" s="309"/>
      <c r="S45" s="47">
        <v>0.53071759259259255</v>
      </c>
      <c r="T45" s="48">
        <v>0.57013888888888886</v>
      </c>
      <c r="U45" s="117">
        <v>4.7666666666665591</v>
      </c>
      <c r="V45" s="118">
        <v>56.766666666666694</v>
      </c>
      <c r="W45" s="119"/>
      <c r="X45" s="123"/>
      <c r="Y45" s="106"/>
      <c r="Z45" s="205"/>
      <c r="AA45" s="300"/>
      <c r="AB45" s="301"/>
      <c r="AC45" s="106"/>
      <c r="AD45" s="205"/>
      <c r="AE45" s="300"/>
      <c r="AF45" s="301"/>
      <c r="AG45" s="407"/>
      <c r="AH45" s="408"/>
      <c r="AI45" s="124">
        <f t="shared" si="17"/>
        <v>-228.53787433940192</v>
      </c>
      <c r="AJ45" s="116">
        <f t="shared" si="18"/>
        <v>0.88573106283029901</v>
      </c>
      <c r="AK45" s="380"/>
    </row>
    <row r="46" spans="1:37" ht="15.75" customHeight="1">
      <c r="A46" s="304"/>
      <c r="B46" s="178"/>
      <c r="C46" s="298"/>
      <c r="D46" s="299"/>
      <c r="E46" s="107"/>
      <c r="F46" s="117"/>
      <c r="G46" s="129"/>
      <c r="H46" s="68"/>
      <c r="I46" s="126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106"/>
      <c r="Z46" s="205"/>
      <c r="AA46" s="300"/>
      <c r="AB46" s="301"/>
      <c r="AC46" s="106"/>
      <c r="AD46" s="205"/>
      <c r="AE46" s="300"/>
      <c r="AF46" s="301"/>
      <c r="AG46" s="407"/>
      <c r="AH46" s="408"/>
      <c r="AI46" s="124"/>
      <c r="AJ46" s="116"/>
      <c r="AK46" s="380"/>
    </row>
    <row r="47" spans="1:37" ht="15.75" customHeight="1">
      <c r="A47" s="304"/>
      <c r="B47" s="178"/>
      <c r="C47" s="298"/>
      <c r="D47" s="299"/>
      <c r="E47" s="107"/>
      <c r="F47" s="117"/>
      <c r="G47" s="129"/>
      <c r="H47" s="68"/>
      <c r="I47" s="126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106"/>
      <c r="Z47" s="205"/>
      <c r="AA47" s="300"/>
      <c r="AB47" s="301"/>
      <c r="AC47" s="106"/>
      <c r="AD47" s="205"/>
      <c r="AE47" s="300"/>
      <c r="AF47" s="301"/>
      <c r="AG47" s="407"/>
      <c r="AH47" s="408"/>
      <c r="AI47" s="124"/>
      <c r="AJ47" s="116"/>
      <c r="AK47" s="380"/>
    </row>
    <row r="48" spans="1:37" ht="15.75" customHeight="1">
      <c r="A48" s="304"/>
      <c r="B48" s="178"/>
      <c r="C48" s="298"/>
      <c r="D48" s="299"/>
      <c r="E48" s="107"/>
      <c r="F48" s="117"/>
      <c r="G48" s="129"/>
      <c r="H48" s="68"/>
      <c r="I48" s="126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106"/>
      <c r="Z48" s="205"/>
      <c r="AA48" s="300"/>
      <c r="AB48" s="301"/>
      <c r="AC48" s="106"/>
      <c r="AD48" s="205"/>
      <c r="AE48" s="300"/>
      <c r="AF48" s="301"/>
      <c r="AG48" s="407"/>
      <c r="AH48" s="408"/>
      <c r="AI48" s="124"/>
      <c r="AJ48" s="116"/>
      <c r="AK48" s="380"/>
    </row>
    <row r="49" spans="1:37" ht="15.75" customHeight="1">
      <c r="A49" s="304"/>
      <c r="B49" s="178"/>
      <c r="C49" s="298"/>
      <c r="D49" s="299"/>
      <c r="E49" s="107"/>
      <c r="F49" s="117"/>
      <c r="G49" s="129"/>
      <c r="H49" s="68"/>
      <c r="I49" s="126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106"/>
      <c r="Z49" s="205"/>
      <c r="AA49" s="300"/>
      <c r="AB49" s="301"/>
      <c r="AC49" s="106"/>
      <c r="AD49" s="205"/>
      <c r="AE49" s="300"/>
      <c r="AF49" s="301"/>
      <c r="AG49" s="407"/>
      <c r="AH49" s="408"/>
      <c r="AI49" s="124"/>
      <c r="AJ49" s="116"/>
      <c r="AK49" s="380"/>
    </row>
    <row r="50" spans="1:37" ht="15.75" customHeight="1">
      <c r="A50" s="304"/>
      <c r="B50" s="178"/>
      <c r="C50" s="298"/>
      <c r="D50" s="299"/>
      <c r="E50" s="107"/>
      <c r="F50" s="117"/>
      <c r="G50" s="129"/>
      <c r="H50" s="68"/>
      <c r="I50" s="126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106"/>
      <c r="Z50" s="205"/>
      <c r="AA50" s="300"/>
      <c r="AB50" s="301"/>
      <c r="AC50" s="106"/>
      <c r="AD50" s="205"/>
      <c r="AE50" s="300"/>
      <c r="AF50" s="301"/>
      <c r="AG50" s="407"/>
      <c r="AH50" s="408"/>
      <c r="AI50" s="124"/>
      <c r="AJ50" s="116"/>
      <c r="AK50" s="380"/>
    </row>
    <row r="51" spans="1:37" ht="15.75" customHeight="1">
      <c r="A51" s="304"/>
      <c r="B51" s="178"/>
      <c r="C51" s="298"/>
      <c r="D51" s="299"/>
      <c r="E51" s="107"/>
      <c r="F51" s="117"/>
      <c r="G51" s="129"/>
      <c r="H51" s="68"/>
      <c r="I51" s="126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106"/>
      <c r="Z51" s="205"/>
      <c r="AA51" s="300"/>
      <c r="AB51" s="301"/>
      <c r="AC51" s="106"/>
      <c r="AD51" s="205"/>
      <c r="AE51" s="300"/>
      <c r="AF51" s="301"/>
      <c r="AG51" s="407"/>
      <c r="AH51" s="408"/>
      <c r="AI51" s="124"/>
      <c r="AJ51" s="116"/>
      <c r="AK51" s="380"/>
    </row>
    <row r="52" spans="1:37" ht="15.75" customHeight="1">
      <c r="A52" s="304"/>
      <c r="B52" s="178"/>
      <c r="C52" s="298"/>
      <c r="D52" s="299"/>
      <c r="E52" s="107"/>
      <c r="F52" s="117"/>
      <c r="G52" s="129"/>
      <c r="H52" s="68"/>
      <c r="I52" s="126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210"/>
      <c r="X52" s="211"/>
      <c r="Y52" s="106"/>
      <c r="Z52" s="205"/>
      <c r="AA52" s="300"/>
      <c r="AB52" s="301"/>
      <c r="AC52" s="106"/>
      <c r="AD52" s="205"/>
      <c r="AE52" s="300"/>
      <c r="AF52" s="301"/>
      <c r="AG52" s="407"/>
      <c r="AH52" s="408"/>
      <c r="AI52" s="124"/>
      <c r="AJ52" s="116"/>
      <c r="AK52" s="380"/>
    </row>
    <row r="53" spans="1:37" ht="15.75" customHeight="1">
      <c r="A53" s="304"/>
      <c r="B53" s="178"/>
      <c r="C53" s="298"/>
      <c r="D53" s="299"/>
      <c r="E53" s="107"/>
      <c r="F53" s="117"/>
      <c r="G53" s="129"/>
      <c r="H53" s="68"/>
      <c r="I53" s="126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212"/>
      <c r="X53" s="213"/>
      <c r="Y53" s="106"/>
      <c r="Z53" s="205"/>
      <c r="AA53" s="300"/>
      <c r="AB53" s="301"/>
      <c r="AC53" s="106"/>
      <c r="AD53" s="205"/>
      <c r="AE53" s="300"/>
      <c r="AF53" s="301"/>
      <c r="AG53" s="407"/>
      <c r="AH53" s="408"/>
      <c r="AI53" s="124"/>
      <c r="AJ53" s="116"/>
      <c r="AK53" s="380"/>
    </row>
    <row r="54" spans="1:37" ht="15.75" customHeight="1">
      <c r="A54" s="304"/>
      <c r="B54" s="106"/>
      <c r="C54" s="298"/>
      <c r="D54" s="299"/>
      <c r="E54" s="185"/>
      <c r="F54" s="108"/>
      <c r="G54" s="139"/>
      <c r="H54" s="68"/>
      <c r="I54" s="126"/>
      <c r="J54" s="111"/>
      <c r="K54" s="112"/>
      <c r="L54" s="126"/>
      <c r="M54" s="111"/>
      <c r="N54" s="112"/>
      <c r="O54" s="131"/>
      <c r="P54" s="132"/>
      <c r="Q54" s="133"/>
      <c r="R54" s="309"/>
      <c r="S54" s="47"/>
      <c r="T54" s="48"/>
      <c r="U54" s="140"/>
      <c r="V54" s="118"/>
      <c r="W54" s="212"/>
      <c r="X54" s="213"/>
      <c r="Y54" s="106"/>
      <c r="Z54" s="205"/>
      <c r="AA54" s="300"/>
      <c r="AB54" s="301"/>
      <c r="AC54" s="106"/>
      <c r="AD54" s="205"/>
      <c r="AE54" s="300"/>
      <c r="AF54" s="301"/>
      <c r="AG54" s="407"/>
      <c r="AH54" s="408"/>
      <c r="AI54" s="124"/>
      <c r="AJ54" s="116"/>
      <c r="AK54" s="380"/>
    </row>
    <row r="55" spans="1:37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21">AVERAGE(I39:I54)</f>
        <v>21.142857142857142</v>
      </c>
      <c r="J55" s="148">
        <f t="shared" si="21"/>
        <v>1971.4285714285713</v>
      </c>
      <c r="K55" s="149">
        <f t="shared" ref="K55" si="22">J55/I55</f>
        <v>93.243243243243242</v>
      </c>
      <c r="L55" s="147">
        <f t="shared" ref="L55:M55" si="23">AVERAGE(L39:L54)</f>
        <v>21.142857142857142</v>
      </c>
      <c r="M55" s="148">
        <f t="shared" si="23"/>
        <v>1745.2338176072251</v>
      </c>
      <c r="N55" s="149">
        <f t="shared" ref="N55:N60" si="24">M55/L55</f>
        <v>82.544842724666054</v>
      </c>
      <c r="O55" s="150">
        <f t="shared" ref="O55:O60" si="25">L55-I55</f>
        <v>0</v>
      </c>
      <c r="P55" s="151">
        <f t="shared" ref="P55:P60" si="26">N55-K55</f>
        <v>-10.698400518577188</v>
      </c>
      <c r="Q55" s="152">
        <f t="shared" ref="Q55:Q60" si="27">N55/K55</f>
        <v>0.88526353067033159</v>
      </c>
      <c r="R55" s="310"/>
      <c r="S55" s="153">
        <f>S39</f>
        <v>0.16689814814814816</v>
      </c>
      <c r="T55" s="154">
        <f>INDEX(T39:T54,COUNTA(T39:T54))</f>
        <v>0.57013888888888886</v>
      </c>
      <c r="U55" s="155"/>
      <c r="V55" s="181"/>
      <c r="W55" s="214"/>
      <c r="X55" s="215"/>
      <c r="Y55" s="206">
        <f t="shared" ref="Y55:Z55" si="28">SUM(Y39:Y54)</f>
        <v>0</v>
      </c>
      <c r="Z55" s="207">
        <f t="shared" si="28"/>
        <v>0</v>
      </c>
      <c r="AA55" s="296"/>
      <c r="AB55" s="297"/>
      <c r="AC55" s="206">
        <f t="shared" ref="AC55:AD55" si="29">SUM(AC39:AC54)</f>
        <v>0</v>
      </c>
      <c r="AD55" s="207">
        <f t="shared" si="29"/>
        <v>0</v>
      </c>
      <c r="AE55" s="296"/>
      <c r="AF55" s="297"/>
      <c r="AG55" s="409"/>
      <c r="AH55" s="410"/>
      <c r="AI55" s="183">
        <f t="shared" ref="AI55:AI60" si="30">M55-J55</f>
        <v>-226.19475382134624</v>
      </c>
      <c r="AJ55" s="152">
        <f t="shared" ref="AJ55:AJ60" si="31">M55/J55</f>
        <v>0.88526353067033159</v>
      </c>
      <c r="AK55" s="381"/>
    </row>
    <row r="56" spans="1:37" ht="15.75" customHeight="1">
      <c r="A56" s="316" t="s">
        <v>202</v>
      </c>
      <c r="B56" s="161" t="s">
        <v>191</v>
      </c>
      <c r="C56" s="306" t="s">
        <v>203</v>
      </c>
      <c r="D56" s="307"/>
      <c r="E56" s="162">
        <v>59.34</v>
      </c>
      <c r="F56" s="103">
        <v>1667</v>
      </c>
      <c r="G56" s="163">
        <f t="shared" ref="G56:G60" si="32">E56*F56</f>
        <v>98919.78</v>
      </c>
      <c r="H56" s="164"/>
      <c r="I56" s="165">
        <v>24</v>
      </c>
      <c r="J56" s="166">
        <v>2000</v>
      </c>
      <c r="K56" s="167">
        <f>J56/I56</f>
        <v>83.333333333333329</v>
      </c>
      <c r="L56" s="168">
        <v>24</v>
      </c>
      <c r="M56" s="166">
        <f>F56/V56*60</f>
        <v>1769.7434385137133</v>
      </c>
      <c r="N56" s="167">
        <f t="shared" si="24"/>
        <v>73.739309938071386</v>
      </c>
      <c r="O56" s="169">
        <f t="shared" si="25"/>
        <v>0</v>
      </c>
      <c r="P56" s="170">
        <f t="shared" si="26"/>
        <v>-9.5940233952619423</v>
      </c>
      <c r="Q56" s="171">
        <f t="shared" si="27"/>
        <v>0.8848717192568567</v>
      </c>
      <c r="R56" s="308">
        <f>Q72</f>
        <v>0.88549841789943706</v>
      </c>
      <c r="S56" s="172">
        <v>0.16700231481481481</v>
      </c>
      <c r="T56" s="173">
        <v>0.20624999999999999</v>
      </c>
      <c r="U56" s="174"/>
      <c r="V56" s="175">
        <v>56.516666666666652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411"/>
      <c r="AH56" s="412"/>
      <c r="AI56" s="121">
        <f t="shared" si="30"/>
        <v>-230.25656148628673</v>
      </c>
      <c r="AJ56" s="171">
        <f t="shared" si="31"/>
        <v>0.88487171925685659</v>
      </c>
      <c r="AK56" s="313">
        <f>AJ72</f>
        <v>0.88549841789943706</v>
      </c>
    </row>
    <row r="57" spans="1:37" ht="15.75" customHeight="1">
      <c r="A57" s="317"/>
      <c r="B57" s="178" t="s">
        <v>191</v>
      </c>
      <c r="C57" s="298" t="s">
        <v>204</v>
      </c>
      <c r="D57" s="299"/>
      <c r="E57" s="107">
        <v>58.67</v>
      </c>
      <c r="F57" s="108">
        <v>3397</v>
      </c>
      <c r="G57" s="109">
        <f t="shared" si="32"/>
        <v>199301.99000000002</v>
      </c>
      <c r="H57" s="26"/>
      <c r="I57" s="110">
        <v>23</v>
      </c>
      <c r="J57" s="111">
        <v>2000</v>
      </c>
      <c r="K57" s="112">
        <f t="shared" si="7"/>
        <v>86.956521739130437</v>
      </c>
      <c r="L57" s="113">
        <v>23</v>
      </c>
      <c r="M57" s="111">
        <f>F57/V57*60</f>
        <v>1774.6626033957327</v>
      </c>
      <c r="N57" s="112">
        <f t="shared" si="24"/>
        <v>77.159243625901425</v>
      </c>
      <c r="O57" s="114">
        <f t="shared" si="25"/>
        <v>0</v>
      </c>
      <c r="P57" s="115">
        <f t="shared" si="26"/>
        <v>-9.7972781132290123</v>
      </c>
      <c r="Q57" s="116">
        <f t="shared" si="27"/>
        <v>0.88733130169786634</v>
      </c>
      <c r="R57" s="309"/>
      <c r="S57" s="47">
        <v>0.20982638888888888</v>
      </c>
      <c r="T57" s="48">
        <v>0.28958333333333336</v>
      </c>
      <c r="U57" s="117">
        <v>5.1500000000000057</v>
      </c>
      <c r="V57" s="118">
        <v>114.85000000000005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407"/>
      <c r="AH57" s="408"/>
      <c r="AI57" s="124">
        <f t="shared" si="30"/>
        <v>-225.33739660426727</v>
      </c>
      <c r="AJ57" s="116">
        <f t="shared" si="31"/>
        <v>0.88733130169786634</v>
      </c>
      <c r="AK57" s="314"/>
    </row>
    <row r="58" spans="1:37" ht="15.75" customHeight="1">
      <c r="A58" s="317"/>
      <c r="B58" s="178" t="s">
        <v>191</v>
      </c>
      <c r="C58" s="298" t="s">
        <v>274</v>
      </c>
      <c r="D58" s="299"/>
      <c r="E58" s="107">
        <v>59.14</v>
      </c>
      <c r="F58" s="108">
        <v>2428</v>
      </c>
      <c r="G58" s="109">
        <f t="shared" si="32"/>
        <v>143591.92000000001</v>
      </c>
      <c r="H58" s="26"/>
      <c r="I58" s="110">
        <v>23</v>
      </c>
      <c r="J58" s="111">
        <v>2000</v>
      </c>
      <c r="K58" s="112">
        <f t="shared" si="7"/>
        <v>86.956521739130437</v>
      </c>
      <c r="L58" s="113">
        <v>23</v>
      </c>
      <c r="M58" s="111">
        <f>F58/V58*60</f>
        <v>1770.8265802269023</v>
      </c>
      <c r="N58" s="112">
        <f t="shared" si="24"/>
        <v>76.992460009865312</v>
      </c>
      <c r="O58" s="114">
        <f t="shared" si="25"/>
        <v>0</v>
      </c>
      <c r="P58" s="115">
        <f t="shared" si="26"/>
        <v>-9.9640617292651257</v>
      </c>
      <c r="Q58" s="116">
        <f t="shared" si="27"/>
        <v>0.88541329011345105</v>
      </c>
      <c r="R58" s="309"/>
      <c r="S58" s="47">
        <v>0.29305555555555551</v>
      </c>
      <c r="T58" s="48">
        <v>0.35018518518518521</v>
      </c>
      <c r="U58" s="117">
        <v>4.9999999999999023</v>
      </c>
      <c r="V58" s="118">
        <v>82.266666666666765</v>
      </c>
      <c r="W58" s="119"/>
      <c r="X58" s="123"/>
      <c r="Y58" s="106"/>
      <c r="Z58" s="205"/>
      <c r="AA58" s="300"/>
      <c r="AB58" s="301"/>
      <c r="AC58" s="106"/>
      <c r="AD58" s="205"/>
      <c r="AE58" s="300"/>
      <c r="AF58" s="301"/>
      <c r="AG58" s="407"/>
      <c r="AH58" s="408"/>
      <c r="AI58" s="124">
        <f t="shared" si="30"/>
        <v>-229.17341977309775</v>
      </c>
      <c r="AJ58" s="116">
        <f t="shared" si="31"/>
        <v>0.88541329011345116</v>
      </c>
      <c r="AK58" s="314"/>
    </row>
    <row r="59" spans="1:37" ht="15.75" customHeight="1">
      <c r="A59" s="317"/>
      <c r="B59" s="178" t="s">
        <v>191</v>
      </c>
      <c r="C59" s="298" t="s">
        <v>206</v>
      </c>
      <c r="D59" s="299"/>
      <c r="E59" s="107">
        <v>71.55</v>
      </c>
      <c r="F59" s="108">
        <v>2326</v>
      </c>
      <c r="G59" s="109">
        <f t="shared" si="32"/>
        <v>166425.29999999999</v>
      </c>
      <c r="H59" s="26"/>
      <c r="I59" s="110">
        <v>23</v>
      </c>
      <c r="J59" s="111">
        <v>2000</v>
      </c>
      <c r="K59" s="112">
        <f t="shared" si="7"/>
        <v>86.956521739130437</v>
      </c>
      <c r="L59" s="113">
        <v>23</v>
      </c>
      <c r="M59" s="111">
        <f>F59/V59*60</f>
        <v>1771.0659898477154</v>
      </c>
      <c r="N59" s="112">
        <f t="shared" si="24"/>
        <v>77.00286912381371</v>
      </c>
      <c r="O59" s="114">
        <f t="shared" si="25"/>
        <v>0</v>
      </c>
      <c r="P59" s="115">
        <f t="shared" si="26"/>
        <v>-9.9536526153167273</v>
      </c>
      <c r="Q59" s="116">
        <f t="shared" si="27"/>
        <v>0.88553299492385762</v>
      </c>
      <c r="R59" s="309"/>
      <c r="S59" s="47">
        <v>0.35430555555555554</v>
      </c>
      <c r="T59" s="48">
        <v>0.40902777777777777</v>
      </c>
      <c r="U59" s="117">
        <v>5.933333333333275</v>
      </c>
      <c r="V59" s="118">
        <v>78.800000000000011</v>
      </c>
      <c r="W59" s="119"/>
      <c r="X59" s="123"/>
      <c r="Y59" s="106"/>
      <c r="Z59" s="205"/>
      <c r="AA59" s="300"/>
      <c r="AB59" s="301"/>
      <c r="AC59" s="106"/>
      <c r="AD59" s="205"/>
      <c r="AE59" s="300"/>
      <c r="AF59" s="301"/>
      <c r="AG59" s="407"/>
      <c r="AH59" s="408"/>
      <c r="AI59" s="124">
        <f t="shared" si="30"/>
        <v>-228.9340101522846</v>
      </c>
      <c r="AJ59" s="116">
        <f t="shared" si="31"/>
        <v>0.88553299492385773</v>
      </c>
      <c r="AK59" s="314"/>
    </row>
    <row r="60" spans="1:37" ht="15.75" customHeight="1">
      <c r="A60" s="317"/>
      <c r="B60" s="178" t="s">
        <v>191</v>
      </c>
      <c r="C60" s="298" t="s">
        <v>205</v>
      </c>
      <c r="D60" s="299"/>
      <c r="E60" s="107">
        <v>59.54</v>
      </c>
      <c r="F60" s="108">
        <v>3050</v>
      </c>
      <c r="G60" s="109">
        <f t="shared" si="32"/>
        <v>181597</v>
      </c>
      <c r="H60" s="13"/>
      <c r="I60" s="110">
        <v>23</v>
      </c>
      <c r="J60" s="111">
        <v>2000</v>
      </c>
      <c r="K60" s="112">
        <f t="shared" si="7"/>
        <v>86.956521739130437</v>
      </c>
      <c r="L60" s="126">
        <v>23</v>
      </c>
      <c r="M60" s="111">
        <f>F60/V60*60</f>
        <v>1768.6855670103082</v>
      </c>
      <c r="N60" s="112">
        <f t="shared" si="24"/>
        <v>76.899372478709054</v>
      </c>
      <c r="O60" s="114">
        <f t="shared" si="25"/>
        <v>0</v>
      </c>
      <c r="P60" s="115">
        <f t="shared" si="26"/>
        <v>-10.057149260421383</v>
      </c>
      <c r="Q60" s="116">
        <f t="shared" si="27"/>
        <v>0.88434278350515405</v>
      </c>
      <c r="R60" s="309"/>
      <c r="S60" s="47">
        <v>0.41249999999999998</v>
      </c>
      <c r="T60" s="48">
        <v>0.48435185185185187</v>
      </c>
      <c r="U60" s="117">
        <v>4.9999999999999822</v>
      </c>
      <c r="V60" s="118">
        <v>103.46666666666673</v>
      </c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407"/>
      <c r="AH60" s="408"/>
      <c r="AI60" s="124">
        <f t="shared" si="30"/>
        <v>-231.3144329896918</v>
      </c>
      <c r="AJ60" s="116">
        <f t="shared" si="31"/>
        <v>0.88434278350515405</v>
      </c>
      <c r="AK60" s="314"/>
    </row>
    <row r="61" spans="1:37" ht="15.75" customHeight="1">
      <c r="A61" s="317"/>
      <c r="B61" s="178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407"/>
      <c r="AH61" s="408"/>
      <c r="AI61" s="124"/>
      <c r="AJ61" s="116"/>
      <c r="AK61" s="314"/>
    </row>
    <row r="62" spans="1:37" ht="15.75" customHeight="1">
      <c r="A62" s="317"/>
      <c r="B62" s="178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127"/>
      <c r="T62" s="128"/>
      <c r="U62" s="117"/>
      <c r="V62" s="118"/>
      <c r="W62" s="128"/>
      <c r="X62" s="216"/>
      <c r="Y62" s="106"/>
      <c r="Z62" s="205"/>
      <c r="AA62" s="300"/>
      <c r="AB62" s="301"/>
      <c r="AC62" s="106"/>
      <c r="AD62" s="205"/>
      <c r="AE62" s="300"/>
      <c r="AF62" s="301"/>
      <c r="AG62" s="407"/>
      <c r="AH62" s="408"/>
      <c r="AI62" s="124"/>
      <c r="AJ62" s="116"/>
      <c r="AK62" s="314"/>
    </row>
    <row r="63" spans="1:37" ht="15.75" customHeight="1">
      <c r="A63" s="317"/>
      <c r="B63" s="178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127"/>
      <c r="T63" s="128"/>
      <c r="U63" s="117"/>
      <c r="V63" s="118"/>
      <c r="W63" s="128"/>
      <c r="X63" s="216"/>
      <c r="Y63" s="106"/>
      <c r="Z63" s="205"/>
      <c r="AA63" s="300"/>
      <c r="AB63" s="301"/>
      <c r="AC63" s="106"/>
      <c r="AD63" s="205"/>
      <c r="AE63" s="300"/>
      <c r="AF63" s="301"/>
      <c r="AG63" s="407"/>
      <c r="AH63" s="408"/>
      <c r="AI63" s="124"/>
      <c r="AJ63" s="116"/>
      <c r="AK63" s="314"/>
    </row>
    <row r="64" spans="1:37" ht="15.75" customHeight="1">
      <c r="A64" s="317"/>
      <c r="B64" s="178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127"/>
      <c r="T64" s="128"/>
      <c r="U64" s="117"/>
      <c r="V64" s="118"/>
      <c r="W64" s="128"/>
      <c r="X64" s="216"/>
      <c r="Y64" s="106"/>
      <c r="Z64" s="205"/>
      <c r="AA64" s="300"/>
      <c r="AB64" s="301"/>
      <c r="AC64" s="106"/>
      <c r="AD64" s="205"/>
      <c r="AE64" s="300"/>
      <c r="AF64" s="301"/>
      <c r="AG64" s="407"/>
      <c r="AH64" s="408"/>
      <c r="AI64" s="124"/>
      <c r="AJ64" s="116"/>
      <c r="AK64" s="314"/>
    </row>
    <row r="65" spans="1:37" ht="15.75" customHeight="1">
      <c r="A65" s="317"/>
      <c r="B65" s="178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127"/>
      <c r="T65" s="128"/>
      <c r="U65" s="117"/>
      <c r="V65" s="118"/>
      <c r="W65" s="128"/>
      <c r="X65" s="216"/>
      <c r="Y65" s="106"/>
      <c r="Z65" s="205"/>
      <c r="AA65" s="300"/>
      <c r="AB65" s="301"/>
      <c r="AC65" s="106"/>
      <c r="AD65" s="205"/>
      <c r="AE65" s="300"/>
      <c r="AF65" s="301"/>
      <c r="AG65" s="407"/>
      <c r="AH65" s="408"/>
      <c r="AI65" s="124"/>
      <c r="AJ65" s="116"/>
      <c r="AK65" s="314"/>
    </row>
    <row r="66" spans="1:37" ht="15.75" customHeight="1">
      <c r="A66" s="317"/>
      <c r="B66" s="178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127"/>
      <c r="T66" s="128"/>
      <c r="U66" s="117"/>
      <c r="V66" s="118"/>
      <c r="W66" s="128"/>
      <c r="X66" s="216"/>
      <c r="Y66" s="106"/>
      <c r="Z66" s="205"/>
      <c r="AA66" s="300"/>
      <c r="AB66" s="301"/>
      <c r="AC66" s="106"/>
      <c r="AD66" s="205"/>
      <c r="AE66" s="300"/>
      <c r="AF66" s="301"/>
      <c r="AG66" s="407"/>
      <c r="AH66" s="408"/>
      <c r="AI66" s="124"/>
      <c r="AJ66" s="116"/>
      <c r="AK66" s="314"/>
    </row>
    <row r="67" spans="1:37" ht="15.75" customHeight="1">
      <c r="A67" s="317"/>
      <c r="B67" s="178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127"/>
      <c r="T67" s="128"/>
      <c r="U67" s="117"/>
      <c r="V67" s="118"/>
      <c r="W67" s="128"/>
      <c r="X67" s="216"/>
      <c r="Y67" s="106"/>
      <c r="Z67" s="205"/>
      <c r="AA67" s="300"/>
      <c r="AB67" s="301"/>
      <c r="AC67" s="106"/>
      <c r="AD67" s="205"/>
      <c r="AE67" s="300"/>
      <c r="AF67" s="301"/>
      <c r="AG67" s="407"/>
      <c r="AH67" s="408"/>
      <c r="AI67" s="124"/>
      <c r="AJ67" s="116"/>
      <c r="AK67" s="314"/>
    </row>
    <row r="68" spans="1:37" ht="15.75" customHeight="1">
      <c r="A68" s="317"/>
      <c r="B68" s="178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127"/>
      <c r="T68" s="128"/>
      <c r="U68" s="117"/>
      <c r="V68" s="118"/>
      <c r="W68" s="128"/>
      <c r="X68" s="216"/>
      <c r="Y68" s="106"/>
      <c r="Z68" s="205"/>
      <c r="AA68" s="300"/>
      <c r="AB68" s="301"/>
      <c r="AC68" s="106"/>
      <c r="AD68" s="205"/>
      <c r="AE68" s="300"/>
      <c r="AF68" s="301"/>
      <c r="AG68" s="407"/>
      <c r="AH68" s="408"/>
      <c r="AI68" s="124"/>
      <c r="AJ68" s="116"/>
      <c r="AK68" s="314"/>
    </row>
    <row r="69" spans="1:37" ht="15.75" customHeight="1">
      <c r="A69" s="317"/>
      <c r="B69" s="178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127"/>
      <c r="T69" s="128"/>
      <c r="U69" s="117"/>
      <c r="V69" s="118"/>
      <c r="W69" s="128"/>
      <c r="X69" s="216"/>
      <c r="Y69" s="106"/>
      <c r="Z69" s="205"/>
      <c r="AA69" s="300"/>
      <c r="AB69" s="301"/>
      <c r="AC69" s="106"/>
      <c r="AD69" s="205"/>
      <c r="AE69" s="300"/>
      <c r="AF69" s="301"/>
      <c r="AG69" s="407"/>
      <c r="AH69" s="408"/>
      <c r="AI69" s="124"/>
      <c r="AJ69" s="116"/>
      <c r="AK69" s="314"/>
    </row>
    <row r="70" spans="1:37" ht="15.75" customHeight="1">
      <c r="A70" s="317"/>
      <c r="B70" s="178"/>
      <c r="C70" s="298"/>
      <c r="D70" s="299"/>
      <c r="E70" s="107"/>
      <c r="F70" s="13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127"/>
      <c r="T70" s="128"/>
      <c r="U70" s="117"/>
      <c r="V70" s="118"/>
      <c r="W70" s="128"/>
      <c r="X70" s="216"/>
      <c r="Y70" s="106"/>
      <c r="Z70" s="205"/>
      <c r="AA70" s="300"/>
      <c r="AB70" s="301"/>
      <c r="AC70" s="106"/>
      <c r="AD70" s="205"/>
      <c r="AE70" s="300"/>
      <c r="AF70" s="301"/>
      <c r="AG70" s="407"/>
      <c r="AH70" s="408"/>
      <c r="AI70" s="124"/>
      <c r="AJ70" s="116"/>
      <c r="AK70" s="314"/>
    </row>
    <row r="71" spans="1:37" ht="15.75" customHeight="1">
      <c r="A71" s="317"/>
      <c r="B71" s="178"/>
      <c r="C71" s="298"/>
      <c r="D71" s="299"/>
      <c r="E71" s="179"/>
      <c r="F71" s="13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407"/>
      <c r="AH71" s="408"/>
      <c r="AI71" s="180"/>
      <c r="AJ71" s="133"/>
      <c r="AK71" s="314"/>
    </row>
    <row r="72" spans="1:37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33">AVERAGE(I56:I71)</f>
        <v>23.2</v>
      </c>
      <c r="J72" s="148">
        <f t="shared" si="33"/>
        <v>2000</v>
      </c>
      <c r="K72" s="149">
        <f t="shared" ref="K72" si="34">J72/I72</f>
        <v>86.206896551724142</v>
      </c>
      <c r="L72" s="147">
        <f t="shared" ref="L72:M72" si="35">AVERAGE(L56:L71)</f>
        <v>23.2</v>
      </c>
      <c r="M72" s="148">
        <f t="shared" si="35"/>
        <v>1770.9968357988741</v>
      </c>
      <c r="N72" s="149">
        <f t="shared" ref="N72:N81" si="36">M72/L72</f>
        <v>76.336070508572163</v>
      </c>
      <c r="O72" s="150">
        <f t="shared" ref="O72:O81" si="37">L72-I72</f>
        <v>0</v>
      </c>
      <c r="P72" s="151">
        <f t="shared" ref="P72:P81" si="38">N72-K72</f>
        <v>-9.870826043151979</v>
      </c>
      <c r="Q72" s="152">
        <f t="shared" ref="Q72:Q81" si="39">N72/K72</f>
        <v>0.88549841789943706</v>
      </c>
      <c r="R72" s="310"/>
      <c r="S72" s="153">
        <f>S56</f>
        <v>0.16700231481481481</v>
      </c>
      <c r="T72" s="154">
        <f>INDEX(T56:T71,COUNTA(T56:T71))</f>
        <v>0.48435185185185187</v>
      </c>
      <c r="U72" s="155"/>
      <c r="V72" s="181"/>
      <c r="W72" s="182"/>
      <c r="X72" s="149"/>
      <c r="Y72" s="206">
        <f t="shared" ref="Y72:Z72" si="40">SUM(Y56:Y71)</f>
        <v>0</v>
      </c>
      <c r="Z72" s="207">
        <f t="shared" si="40"/>
        <v>0</v>
      </c>
      <c r="AA72" s="296"/>
      <c r="AB72" s="297"/>
      <c r="AC72" s="206">
        <f t="shared" ref="AC72:AD72" si="41">SUM(AC56:AC71)</f>
        <v>0</v>
      </c>
      <c r="AD72" s="207">
        <f t="shared" si="41"/>
        <v>0</v>
      </c>
      <c r="AE72" s="296"/>
      <c r="AF72" s="297"/>
      <c r="AG72" s="409"/>
      <c r="AH72" s="410"/>
      <c r="AI72" s="183">
        <f t="shared" ref="AI72:AI81" si="42">M72-J72</f>
        <v>-229.00316420112586</v>
      </c>
      <c r="AJ72" s="152">
        <f t="shared" ref="AJ72:AJ81" si="43">M72/J72</f>
        <v>0.88549841789943706</v>
      </c>
      <c r="AK72" s="315"/>
    </row>
    <row r="73" spans="1:37" ht="15.75" customHeight="1">
      <c r="A73" s="302" t="s">
        <v>207</v>
      </c>
      <c r="B73" s="120" t="s">
        <v>209</v>
      </c>
      <c r="C73" s="383" t="s">
        <v>275</v>
      </c>
      <c r="D73" s="383"/>
      <c r="E73" s="162">
        <v>38.630000000000003</v>
      </c>
      <c r="F73" s="103">
        <v>1887</v>
      </c>
      <c r="G73" s="163">
        <f t="shared" ref="G73:G81" si="44">E73*F73</f>
        <v>72894.81</v>
      </c>
      <c r="H73" s="164"/>
      <c r="I73" s="165">
        <v>20</v>
      </c>
      <c r="J73" s="166">
        <v>3600</v>
      </c>
      <c r="K73" s="167">
        <f>J73/I73</f>
        <v>180</v>
      </c>
      <c r="L73" s="168">
        <v>20</v>
      </c>
      <c r="M73" s="166">
        <f t="shared" ref="M73:M81" si="45">F73/V73*60</f>
        <v>3255.0071873502657</v>
      </c>
      <c r="N73" s="167">
        <f t="shared" si="36"/>
        <v>162.75035936751328</v>
      </c>
      <c r="O73" s="169">
        <f t="shared" si="37"/>
        <v>0</v>
      </c>
      <c r="P73" s="170">
        <f t="shared" si="38"/>
        <v>-17.249640632486717</v>
      </c>
      <c r="Q73" s="171">
        <f t="shared" si="39"/>
        <v>0.9041686631528516</v>
      </c>
      <c r="R73" s="308">
        <f>Q89</f>
        <v>0.88995053049016615</v>
      </c>
      <c r="S73" s="172">
        <v>0.16681712962962963</v>
      </c>
      <c r="T73" s="173">
        <v>0.19097222222222221</v>
      </c>
      <c r="U73" s="174"/>
      <c r="V73" s="175">
        <v>34.78333333333331</v>
      </c>
      <c r="W73" s="173"/>
      <c r="X73" s="184"/>
      <c r="Y73" s="202"/>
      <c r="Z73" s="203"/>
      <c r="AA73" s="311"/>
      <c r="AB73" s="312"/>
      <c r="AC73" s="202"/>
      <c r="AD73" s="203"/>
      <c r="AE73" s="311"/>
      <c r="AF73" s="312"/>
      <c r="AG73" s="411"/>
      <c r="AH73" s="412"/>
      <c r="AI73" s="121">
        <f t="shared" si="42"/>
        <v>-344.99281264973433</v>
      </c>
      <c r="AJ73" s="171">
        <f t="shared" si="43"/>
        <v>0.9041686631528516</v>
      </c>
      <c r="AK73" s="313">
        <f>AJ89</f>
        <v>0.88995053049016637</v>
      </c>
    </row>
    <row r="74" spans="1:37" ht="15.75" customHeight="1">
      <c r="A74" s="303"/>
      <c r="B74" s="106" t="s">
        <v>209</v>
      </c>
      <c r="C74" s="382" t="s">
        <v>276</v>
      </c>
      <c r="D74" s="382"/>
      <c r="E74" s="107">
        <v>38</v>
      </c>
      <c r="F74" s="108">
        <v>3050</v>
      </c>
      <c r="G74" s="109">
        <f t="shared" si="44"/>
        <v>115900</v>
      </c>
      <c r="H74" s="26"/>
      <c r="I74" s="110">
        <v>21</v>
      </c>
      <c r="J74" s="111">
        <v>3600</v>
      </c>
      <c r="K74" s="112">
        <f t="shared" ref="K74:K111" si="46">J74/I74</f>
        <v>171.42857142857142</v>
      </c>
      <c r="L74" s="113">
        <v>21</v>
      </c>
      <c r="M74" s="111">
        <f t="shared" si="45"/>
        <v>3254.2975696502663</v>
      </c>
      <c r="N74" s="112">
        <f t="shared" si="36"/>
        <v>154.96655093572696</v>
      </c>
      <c r="O74" s="114">
        <f t="shared" si="37"/>
        <v>0</v>
      </c>
      <c r="P74" s="115">
        <f t="shared" si="38"/>
        <v>-16.462020492844459</v>
      </c>
      <c r="Q74" s="116">
        <f t="shared" si="39"/>
        <v>0.90397154712507399</v>
      </c>
      <c r="R74" s="309"/>
      <c r="S74" s="47">
        <v>0.19444444444444445</v>
      </c>
      <c r="T74" s="48">
        <v>0.23349537037037038</v>
      </c>
      <c r="U74" s="117">
        <v>5.0000000000000222</v>
      </c>
      <c r="V74" s="118">
        <v>56.233333333333341</v>
      </c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407"/>
      <c r="AH74" s="408"/>
      <c r="AI74" s="124">
        <f t="shared" si="42"/>
        <v>-345.70243034973373</v>
      </c>
      <c r="AJ74" s="116">
        <f t="shared" si="43"/>
        <v>0.90397154712507399</v>
      </c>
      <c r="AK74" s="314"/>
    </row>
    <row r="75" spans="1:37" ht="15.75" customHeight="1">
      <c r="A75" s="303"/>
      <c r="B75" s="106" t="s">
        <v>209</v>
      </c>
      <c r="C75" s="382" t="s">
        <v>277</v>
      </c>
      <c r="D75" s="382"/>
      <c r="E75" s="107">
        <v>37.94</v>
      </c>
      <c r="F75" s="108">
        <v>2575</v>
      </c>
      <c r="G75" s="109">
        <f t="shared" si="44"/>
        <v>97695.5</v>
      </c>
      <c r="H75" s="26"/>
      <c r="I75" s="110">
        <v>21</v>
      </c>
      <c r="J75" s="111">
        <v>3600</v>
      </c>
      <c r="K75" s="112">
        <f t="shared" si="46"/>
        <v>171.42857142857142</v>
      </c>
      <c r="L75" s="113">
        <v>21</v>
      </c>
      <c r="M75" s="111">
        <f t="shared" si="45"/>
        <v>3169.2307692307704</v>
      </c>
      <c r="N75" s="112">
        <f t="shared" si="36"/>
        <v>150.91575091575098</v>
      </c>
      <c r="O75" s="114">
        <f t="shared" si="37"/>
        <v>0</v>
      </c>
      <c r="P75" s="115">
        <f t="shared" si="38"/>
        <v>-20.51282051282044</v>
      </c>
      <c r="Q75" s="116">
        <f t="shared" si="39"/>
        <v>0.88034188034188077</v>
      </c>
      <c r="R75" s="309"/>
      <c r="S75" s="47">
        <v>0.23697916666666666</v>
      </c>
      <c r="T75" s="48">
        <v>0.27083333333333331</v>
      </c>
      <c r="U75" s="117">
        <v>5.0166666666666382</v>
      </c>
      <c r="V75" s="118">
        <v>48.749999999999986</v>
      </c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407"/>
      <c r="AH75" s="408"/>
      <c r="AI75" s="124">
        <f t="shared" si="42"/>
        <v>-430.76923076922958</v>
      </c>
      <c r="AJ75" s="116">
        <f t="shared" si="43"/>
        <v>0.88034188034188066</v>
      </c>
      <c r="AK75" s="314"/>
    </row>
    <row r="76" spans="1:37" ht="15.75" customHeight="1">
      <c r="A76" s="303"/>
      <c r="B76" s="106" t="s">
        <v>209</v>
      </c>
      <c r="C76" s="382" t="s">
        <v>212</v>
      </c>
      <c r="D76" s="382"/>
      <c r="E76" s="107">
        <v>32.06</v>
      </c>
      <c r="F76" s="108">
        <v>784</v>
      </c>
      <c r="G76" s="109">
        <f t="shared" si="44"/>
        <v>25135.040000000001</v>
      </c>
      <c r="H76" s="26"/>
      <c r="I76" s="110">
        <v>19</v>
      </c>
      <c r="J76" s="111">
        <v>3600</v>
      </c>
      <c r="K76" s="112">
        <f t="shared" si="46"/>
        <v>189.47368421052633</v>
      </c>
      <c r="L76" s="113">
        <v>19</v>
      </c>
      <c r="M76" s="111">
        <f t="shared" si="45"/>
        <v>3167.6767676767668</v>
      </c>
      <c r="N76" s="112">
        <f t="shared" si="36"/>
        <v>166.71982987772458</v>
      </c>
      <c r="O76" s="114">
        <f t="shared" si="37"/>
        <v>0</v>
      </c>
      <c r="P76" s="115">
        <f t="shared" si="38"/>
        <v>-22.753854332801751</v>
      </c>
      <c r="Q76" s="116">
        <f t="shared" si="39"/>
        <v>0.87991021324354635</v>
      </c>
      <c r="R76" s="309"/>
      <c r="S76" s="47">
        <v>0.27440972222222221</v>
      </c>
      <c r="T76" s="48">
        <v>0.28472222222222221</v>
      </c>
      <c r="U76" s="117">
        <v>5.1500000000000057</v>
      </c>
      <c r="V76" s="118">
        <v>14.850000000000003</v>
      </c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407"/>
      <c r="AH76" s="408"/>
      <c r="AI76" s="217">
        <f t="shared" si="42"/>
        <v>-432.32323232323324</v>
      </c>
      <c r="AJ76" s="218">
        <f t="shared" si="43"/>
        <v>0.87991021324354635</v>
      </c>
      <c r="AK76" s="314"/>
    </row>
    <row r="77" spans="1:37" ht="15.75" customHeight="1">
      <c r="A77" s="304"/>
      <c r="B77" s="106" t="s">
        <v>195</v>
      </c>
      <c r="C77" s="382" t="s">
        <v>214</v>
      </c>
      <c r="D77" s="382"/>
      <c r="E77" s="107">
        <v>57.73</v>
      </c>
      <c r="F77" s="111">
        <v>1250</v>
      </c>
      <c r="G77" s="109">
        <f t="shared" si="44"/>
        <v>72162.5</v>
      </c>
      <c r="H77" s="13"/>
      <c r="I77" s="110">
        <v>22</v>
      </c>
      <c r="J77" s="111">
        <v>1800</v>
      </c>
      <c r="K77" s="112">
        <f t="shared" si="46"/>
        <v>81.818181818181813</v>
      </c>
      <c r="L77" s="126">
        <v>22</v>
      </c>
      <c r="M77" s="111">
        <f t="shared" si="45"/>
        <v>1595.1790145338528</v>
      </c>
      <c r="N77" s="112">
        <f t="shared" si="36"/>
        <v>72.508137024266034</v>
      </c>
      <c r="O77" s="114">
        <f t="shared" si="37"/>
        <v>0</v>
      </c>
      <c r="P77" s="115">
        <f t="shared" si="38"/>
        <v>-9.3100447939157789</v>
      </c>
      <c r="Q77" s="116">
        <f t="shared" si="39"/>
        <v>0.88621056362991824</v>
      </c>
      <c r="R77" s="309"/>
      <c r="S77" s="47">
        <v>0.28888888888888886</v>
      </c>
      <c r="T77" s="48">
        <v>0.32153935185185184</v>
      </c>
      <c r="U77" s="117">
        <v>5.9999999999999787</v>
      </c>
      <c r="V77" s="118">
        <v>47.016666666666687</v>
      </c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407"/>
      <c r="AH77" s="408"/>
      <c r="AI77" s="217">
        <f t="shared" si="42"/>
        <v>-204.82098546614725</v>
      </c>
      <c r="AJ77" s="218">
        <f t="shared" si="43"/>
        <v>0.88621056362991824</v>
      </c>
      <c r="AK77" s="314"/>
    </row>
    <row r="78" spans="1:37" ht="15.75" customHeight="1">
      <c r="A78" s="304"/>
      <c r="B78" s="106" t="s">
        <v>195</v>
      </c>
      <c r="C78" s="382" t="s">
        <v>213</v>
      </c>
      <c r="D78" s="382"/>
      <c r="E78" s="107">
        <v>57.73</v>
      </c>
      <c r="F78" s="111">
        <v>1188</v>
      </c>
      <c r="G78" s="129">
        <f t="shared" si="44"/>
        <v>68583.239999999991</v>
      </c>
      <c r="H78" s="130"/>
      <c r="I78" s="110">
        <v>22</v>
      </c>
      <c r="J78" s="111">
        <v>1800</v>
      </c>
      <c r="K78" s="112">
        <f t="shared" si="46"/>
        <v>81.818181818181813</v>
      </c>
      <c r="L78" s="113">
        <v>22</v>
      </c>
      <c r="M78" s="111">
        <f t="shared" si="45"/>
        <v>1594.6308724832204</v>
      </c>
      <c r="N78" s="112">
        <f t="shared" si="36"/>
        <v>72.483221476510025</v>
      </c>
      <c r="O78" s="114">
        <f t="shared" si="37"/>
        <v>0</v>
      </c>
      <c r="P78" s="115">
        <f t="shared" si="38"/>
        <v>-9.3349603416717883</v>
      </c>
      <c r="Q78" s="116">
        <f t="shared" si="39"/>
        <v>0.88590604026845587</v>
      </c>
      <c r="R78" s="309"/>
      <c r="S78" s="47">
        <v>0.32520833333333332</v>
      </c>
      <c r="T78" s="48">
        <v>0.35625000000000001</v>
      </c>
      <c r="U78" s="117">
        <v>5.2833333333333332</v>
      </c>
      <c r="V78" s="118">
        <v>44.700000000000031</v>
      </c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407"/>
      <c r="AH78" s="408"/>
      <c r="AI78" s="217">
        <f t="shared" si="42"/>
        <v>-205.3691275167796</v>
      </c>
      <c r="AJ78" s="218">
        <f t="shared" si="43"/>
        <v>0.88590604026845576</v>
      </c>
      <c r="AK78" s="314"/>
    </row>
    <row r="79" spans="1:37" ht="15.75" customHeight="1">
      <c r="A79" s="304"/>
      <c r="B79" s="106" t="s">
        <v>209</v>
      </c>
      <c r="C79" s="382" t="s">
        <v>210</v>
      </c>
      <c r="D79" s="382"/>
      <c r="E79" s="107">
        <v>71.84</v>
      </c>
      <c r="F79" s="111">
        <v>1352</v>
      </c>
      <c r="G79" s="129">
        <f t="shared" si="44"/>
        <v>97127.680000000008</v>
      </c>
      <c r="H79" s="68"/>
      <c r="I79" s="110">
        <v>19</v>
      </c>
      <c r="J79" s="111">
        <v>1800</v>
      </c>
      <c r="K79" s="112">
        <f t="shared" si="46"/>
        <v>94.736842105263165</v>
      </c>
      <c r="L79" s="126">
        <v>19</v>
      </c>
      <c r="M79" s="111">
        <f t="shared" si="45"/>
        <v>1596.3266644801581</v>
      </c>
      <c r="N79" s="112">
        <f t="shared" si="36"/>
        <v>84.01719286737675</v>
      </c>
      <c r="O79" s="131">
        <f t="shared" si="37"/>
        <v>0</v>
      </c>
      <c r="P79" s="132">
        <f t="shared" si="38"/>
        <v>-10.719649237886415</v>
      </c>
      <c r="Q79" s="133">
        <f t="shared" si="39"/>
        <v>0.88684814693342118</v>
      </c>
      <c r="R79" s="309"/>
      <c r="S79" s="47">
        <v>0.35984953703703704</v>
      </c>
      <c r="T79" s="48">
        <v>0.39513888888888887</v>
      </c>
      <c r="U79" s="117">
        <v>5.1833333333333176</v>
      </c>
      <c r="V79" s="118">
        <v>50.816666666666642</v>
      </c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407"/>
      <c r="AH79" s="408"/>
      <c r="AI79" s="217">
        <f t="shared" si="42"/>
        <v>-203.67333551984188</v>
      </c>
      <c r="AJ79" s="218">
        <f t="shared" si="43"/>
        <v>0.88684814693342118</v>
      </c>
      <c r="AK79" s="314"/>
    </row>
    <row r="80" spans="1:37" ht="15.75" customHeight="1">
      <c r="A80" s="304"/>
      <c r="B80" s="106" t="s">
        <v>209</v>
      </c>
      <c r="C80" s="382" t="s">
        <v>272</v>
      </c>
      <c r="D80" s="382"/>
      <c r="E80" s="107">
        <v>79.19</v>
      </c>
      <c r="F80" s="111">
        <v>2266</v>
      </c>
      <c r="G80" s="129">
        <f t="shared" si="44"/>
        <v>179444.54</v>
      </c>
      <c r="H80" s="68"/>
      <c r="I80" s="110">
        <v>17</v>
      </c>
      <c r="J80" s="111">
        <v>1800</v>
      </c>
      <c r="K80" s="112">
        <f t="shared" si="46"/>
        <v>105.88235294117646</v>
      </c>
      <c r="L80" s="126">
        <v>17</v>
      </c>
      <c r="M80" s="111">
        <f t="shared" si="45"/>
        <v>1596.0868714537282</v>
      </c>
      <c r="N80" s="112">
        <f t="shared" si="36"/>
        <v>93.8874630266899</v>
      </c>
      <c r="O80" s="131">
        <f t="shared" si="37"/>
        <v>0</v>
      </c>
      <c r="P80" s="132">
        <f t="shared" si="38"/>
        <v>-11.994889914486563</v>
      </c>
      <c r="Q80" s="133">
        <f t="shared" si="39"/>
        <v>0.88671492858540468</v>
      </c>
      <c r="R80" s="309"/>
      <c r="S80" s="47">
        <v>0.39861111111111114</v>
      </c>
      <c r="T80" s="48">
        <v>0.45776620370370369</v>
      </c>
      <c r="U80" s="117">
        <v>5.0000000000000622</v>
      </c>
      <c r="V80" s="118">
        <v>85.18333333333328</v>
      </c>
      <c r="W80" s="119">
        <v>0.45776620370370369</v>
      </c>
      <c r="X80" s="123">
        <v>0.49804398148148149</v>
      </c>
      <c r="Y80" s="106"/>
      <c r="Z80" s="205"/>
      <c r="AA80" s="300"/>
      <c r="AB80" s="301"/>
      <c r="AC80" s="106"/>
      <c r="AD80" s="205"/>
      <c r="AE80" s="300"/>
      <c r="AF80" s="301"/>
      <c r="AG80" s="407"/>
      <c r="AH80" s="408"/>
      <c r="AI80" s="217">
        <f t="shared" si="42"/>
        <v>-203.91312854627176</v>
      </c>
      <c r="AJ80" s="218">
        <f t="shared" si="43"/>
        <v>0.88671492858540457</v>
      </c>
      <c r="AK80" s="314"/>
    </row>
    <row r="81" spans="1:37" ht="15.75" customHeight="1">
      <c r="A81" s="304"/>
      <c r="B81" s="106" t="s">
        <v>209</v>
      </c>
      <c r="C81" s="382" t="s">
        <v>211</v>
      </c>
      <c r="D81" s="382"/>
      <c r="E81" s="107">
        <v>72.400000000000006</v>
      </c>
      <c r="F81" s="111">
        <v>1086</v>
      </c>
      <c r="G81" s="129">
        <f t="shared" si="44"/>
        <v>78626.400000000009</v>
      </c>
      <c r="H81" s="68"/>
      <c r="I81" s="110">
        <v>18</v>
      </c>
      <c r="J81" s="111">
        <v>1800</v>
      </c>
      <c r="K81" s="112">
        <f t="shared" si="46"/>
        <v>100</v>
      </c>
      <c r="L81" s="126">
        <v>18</v>
      </c>
      <c r="M81" s="111">
        <f t="shared" si="45"/>
        <v>1596.406696610861</v>
      </c>
      <c r="N81" s="112">
        <f t="shared" si="36"/>
        <v>88.689260922825611</v>
      </c>
      <c r="O81" s="131">
        <f t="shared" si="37"/>
        <v>0</v>
      </c>
      <c r="P81" s="132">
        <f t="shared" si="38"/>
        <v>-11.310739077174389</v>
      </c>
      <c r="Q81" s="133">
        <f t="shared" si="39"/>
        <v>0.88689260922825608</v>
      </c>
      <c r="R81" s="309"/>
      <c r="S81" s="47">
        <v>0.49804398148148149</v>
      </c>
      <c r="T81" s="48">
        <v>0.52638888888888891</v>
      </c>
      <c r="U81" s="117">
        <v>58.000000000000036</v>
      </c>
      <c r="V81" s="118">
        <v>40.816666666666677</v>
      </c>
      <c r="W81" s="119"/>
      <c r="X81" s="123"/>
      <c r="Y81" s="106"/>
      <c r="Z81" s="205"/>
      <c r="AA81" s="300"/>
      <c r="AB81" s="301"/>
      <c r="AC81" s="106"/>
      <c r="AD81" s="205"/>
      <c r="AE81" s="300"/>
      <c r="AF81" s="301"/>
      <c r="AG81" s="407"/>
      <c r="AH81" s="408"/>
      <c r="AI81" s="217">
        <f t="shared" si="42"/>
        <v>-203.59330338913901</v>
      </c>
      <c r="AJ81" s="218">
        <f t="shared" si="43"/>
        <v>0.88689260922825608</v>
      </c>
      <c r="AK81" s="314"/>
    </row>
    <row r="82" spans="1:37" ht="15.75" customHeight="1">
      <c r="A82" s="304"/>
      <c r="B82" s="106"/>
      <c r="C82" s="382"/>
      <c r="D82" s="382"/>
      <c r="E82" s="107"/>
      <c r="F82" s="111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106"/>
      <c r="Z82" s="205"/>
      <c r="AA82" s="300"/>
      <c r="AB82" s="301"/>
      <c r="AC82" s="106"/>
      <c r="AD82" s="205"/>
      <c r="AE82" s="300"/>
      <c r="AF82" s="301"/>
      <c r="AG82" s="407"/>
      <c r="AH82" s="408"/>
      <c r="AI82" s="217"/>
      <c r="AJ82" s="218"/>
      <c r="AK82" s="314"/>
    </row>
    <row r="83" spans="1:37" ht="15.75" customHeight="1">
      <c r="A83" s="304"/>
      <c r="B83" s="106"/>
      <c r="C83" s="382"/>
      <c r="D83" s="382"/>
      <c r="E83" s="107"/>
      <c r="F83" s="111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106"/>
      <c r="Z83" s="205"/>
      <c r="AA83" s="300"/>
      <c r="AB83" s="301"/>
      <c r="AC83" s="106"/>
      <c r="AD83" s="205"/>
      <c r="AE83" s="300"/>
      <c r="AF83" s="301"/>
      <c r="AG83" s="407"/>
      <c r="AH83" s="408"/>
      <c r="AI83" s="217"/>
      <c r="AJ83" s="218"/>
      <c r="AK83" s="314"/>
    </row>
    <row r="84" spans="1:37" ht="15.75" customHeight="1">
      <c r="A84" s="304"/>
      <c r="B84" s="106"/>
      <c r="C84" s="382"/>
      <c r="D84" s="382"/>
      <c r="E84" s="107"/>
      <c r="F84" s="111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106"/>
      <c r="Z84" s="205"/>
      <c r="AA84" s="300"/>
      <c r="AB84" s="301"/>
      <c r="AC84" s="106"/>
      <c r="AD84" s="205"/>
      <c r="AE84" s="300"/>
      <c r="AF84" s="301"/>
      <c r="AG84" s="407"/>
      <c r="AH84" s="408"/>
      <c r="AI84" s="217"/>
      <c r="AJ84" s="218"/>
      <c r="AK84" s="314"/>
    </row>
    <row r="85" spans="1:37" ht="15.75" customHeight="1">
      <c r="A85" s="304"/>
      <c r="B85" s="106"/>
      <c r="C85" s="382"/>
      <c r="D85" s="382"/>
      <c r="E85" s="107"/>
      <c r="F85" s="111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106"/>
      <c r="Z85" s="205"/>
      <c r="AA85" s="300"/>
      <c r="AB85" s="301"/>
      <c r="AC85" s="106"/>
      <c r="AD85" s="205"/>
      <c r="AE85" s="300"/>
      <c r="AF85" s="301"/>
      <c r="AG85" s="407"/>
      <c r="AH85" s="408"/>
      <c r="AI85" s="217"/>
      <c r="AJ85" s="218"/>
      <c r="AK85" s="314"/>
    </row>
    <row r="86" spans="1:37" ht="15.75" customHeight="1">
      <c r="A86" s="304"/>
      <c r="B86" s="106"/>
      <c r="C86" s="382"/>
      <c r="D86" s="382"/>
      <c r="E86" s="107"/>
      <c r="F86" s="111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106"/>
      <c r="Z86" s="205"/>
      <c r="AA86" s="300"/>
      <c r="AB86" s="301"/>
      <c r="AC86" s="106"/>
      <c r="AD86" s="205"/>
      <c r="AE86" s="300"/>
      <c r="AF86" s="301"/>
      <c r="AG86" s="407"/>
      <c r="AH86" s="408"/>
      <c r="AI86" s="217"/>
      <c r="AJ86" s="218"/>
      <c r="AK86" s="314"/>
    </row>
    <row r="87" spans="1:37" ht="15.75" customHeight="1">
      <c r="A87" s="304"/>
      <c r="B87" s="106"/>
      <c r="C87" s="382"/>
      <c r="D87" s="382"/>
      <c r="E87" s="107"/>
      <c r="F87" s="111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106"/>
      <c r="Z87" s="205"/>
      <c r="AA87" s="300"/>
      <c r="AB87" s="301"/>
      <c r="AC87" s="106"/>
      <c r="AD87" s="205"/>
      <c r="AE87" s="300"/>
      <c r="AF87" s="301"/>
      <c r="AG87" s="407"/>
      <c r="AH87" s="408"/>
      <c r="AI87" s="217"/>
      <c r="AJ87" s="218"/>
      <c r="AK87" s="314"/>
    </row>
    <row r="88" spans="1:37" ht="15.75" customHeight="1">
      <c r="A88" s="304"/>
      <c r="B88" s="106"/>
      <c r="C88" s="382"/>
      <c r="D88" s="382"/>
      <c r="E88" s="209"/>
      <c r="F88" s="111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407"/>
      <c r="AH88" s="408"/>
      <c r="AI88" s="180"/>
      <c r="AJ88" s="133"/>
      <c r="AK88" s="314"/>
    </row>
    <row r="89" spans="1:37" ht="15.75" customHeight="1" thickBot="1">
      <c r="A89" s="305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47">AVERAGE(I73:I88)</f>
        <v>19.888888888888889</v>
      </c>
      <c r="J89" s="148">
        <f t="shared" si="47"/>
        <v>2600</v>
      </c>
      <c r="K89" s="149">
        <f t="shared" ref="K89:K93" si="48">J89/I89</f>
        <v>130.72625698324023</v>
      </c>
      <c r="L89" s="147">
        <f t="shared" ref="L89:M89" si="49">AVERAGE(L73:L88)</f>
        <v>19.888888888888889</v>
      </c>
      <c r="M89" s="148">
        <f t="shared" si="49"/>
        <v>2313.8713792744325</v>
      </c>
      <c r="N89" s="149">
        <f>M89/L89</f>
        <v>116.33990175122844</v>
      </c>
      <c r="O89" s="150">
        <f>L89-I89</f>
        <v>0</v>
      </c>
      <c r="P89" s="151">
        <f>N89-K89</f>
        <v>-14.386355232011795</v>
      </c>
      <c r="Q89" s="152">
        <f>N89/K89</f>
        <v>0.88995053049016615</v>
      </c>
      <c r="R89" s="310"/>
      <c r="S89" s="153">
        <f>S73</f>
        <v>0.16681712962962963</v>
      </c>
      <c r="T89" s="154">
        <f>INDEX(T73:T88,COUNTA(T73:T88))</f>
        <v>0.52638888888888891</v>
      </c>
      <c r="U89" s="155"/>
      <c r="V89" s="181"/>
      <c r="W89" s="182"/>
      <c r="X89" s="149"/>
      <c r="Y89" s="206">
        <f t="shared" ref="Y89:Z89" si="50">SUM(Y73:Y88)</f>
        <v>0</v>
      </c>
      <c r="Z89" s="207">
        <f t="shared" si="50"/>
        <v>0</v>
      </c>
      <c r="AA89" s="296"/>
      <c r="AB89" s="297"/>
      <c r="AC89" s="206">
        <f t="shared" ref="AC89:AD89" si="51">SUM(AC73:AC88)</f>
        <v>0</v>
      </c>
      <c r="AD89" s="207">
        <f t="shared" si="51"/>
        <v>0</v>
      </c>
      <c r="AE89" s="296"/>
      <c r="AF89" s="297"/>
      <c r="AG89" s="409"/>
      <c r="AH89" s="410"/>
      <c r="AI89" s="183">
        <f>M89-J89</f>
        <v>-286.12862072556754</v>
      </c>
      <c r="AJ89" s="152">
        <f>M89/J89</f>
        <v>0.88995053049016637</v>
      </c>
      <c r="AK89" s="315"/>
    </row>
    <row r="90" spans="1:37" ht="15.75" customHeight="1">
      <c r="A90" s="316" t="s">
        <v>115</v>
      </c>
      <c r="B90" s="106" t="s">
        <v>279</v>
      </c>
      <c r="C90" s="298" t="s">
        <v>282</v>
      </c>
      <c r="D90" s="299"/>
      <c r="E90" s="107">
        <v>30.84</v>
      </c>
      <c r="F90" s="108">
        <v>1078</v>
      </c>
      <c r="G90" s="109">
        <f t="shared" ref="G90:G93" si="52">E90*F90</f>
        <v>33245.519999999997</v>
      </c>
      <c r="H90" s="26"/>
      <c r="I90" s="110">
        <v>15</v>
      </c>
      <c r="J90" s="111">
        <v>3000</v>
      </c>
      <c r="K90" s="112">
        <f t="shared" si="48"/>
        <v>200</v>
      </c>
      <c r="L90" s="113">
        <v>15</v>
      </c>
      <c r="M90" s="111">
        <f>F90/V90*60</f>
        <v>2620.3916272788579</v>
      </c>
      <c r="N90" s="112">
        <f>M90/L90</f>
        <v>174.69277515192385</v>
      </c>
      <c r="O90" s="114">
        <f>L90-I90</f>
        <v>0</v>
      </c>
      <c r="P90" s="115">
        <f>N90-K90</f>
        <v>-25.307224848076146</v>
      </c>
      <c r="Q90" s="116">
        <f>N90/K90</f>
        <v>0.87346387575961926</v>
      </c>
      <c r="R90" s="308">
        <f>Q106</f>
        <v>0.87990722505943308</v>
      </c>
      <c r="S90" s="47">
        <v>0.31966435185185182</v>
      </c>
      <c r="T90" s="48">
        <v>0.33680555555555558</v>
      </c>
      <c r="U90" s="117">
        <v>5.3166666666666451</v>
      </c>
      <c r="V90" s="118">
        <v>24.683333333333408</v>
      </c>
      <c r="W90" s="119"/>
      <c r="X90" s="123"/>
      <c r="Y90" s="202"/>
      <c r="Z90" s="203"/>
      <c r="AA90" s="311"/>
      <c r="AB90" s="312"/>
      <c r="AC90" s="202"/>
      <c r="AD90" s="203"/>
      <c r="AE90" s="311"/>
      <c r="AF90" s="312"/>
      <c r="AG90" s="411"/>
      <c r="AH90" s="412"/>
      <c r="AI90" s="121">
        <f>M90-J90</f>
        <v>-379.60837272114213</v>
      </c>
      <c r="AJ90" s="171">
        <f>M90/J90</f>
        <v>0.87346387575961926</v>
      </c>
      <c r="AK90" s="313">
        <f>AJ106</f>
        <v>0.87990722505943308</v>
      </c>
    </row>
    <row r="91" spans="1:37" ht="15.75" customHeight="1">
      <c r="A91" s="317"/>
      <c r="B91" s="106" t="s">
        <v>188</v>
      </c>
      <c r="C91" s="298" t="s">
        <v>261</v>
      </c>
      <c r="D91" s="299"/>
      <c r="E91" s="107">
        <v>34.229999999999997</v>
      </c>
      <c r="F91" s="108">
        <v>1891</v>
      </c>
      <c r="G91" s="109">
        <f t="shared" si="52"/>
        <v>64728.929999999993</v>
      </c>
      <c r="H91" s="26"/>
      <c r="I91" s="110">
        <v>16</v>
      </c>
      <c r="J91" s="111">
        <v>3000</v>
      </c>
      <c r="K91" s="112">
        <f t="shared" si="48"/>
        <v>187.5</v>
      </c>
      <c r="L91" s="113">
        <v>16</v>
      </c>
      <c r="M91" s="111">
        <f>F91/V91*60</f>
        <v>2603.2887189292546</v>
      </c>
      <c r="N91" s="112">
        <f>M91/L91</f>
        <v>162.70554493307841</v>
      </c>
      <c r="O91" s="114">
        <f>L91-I91</f>
        <v>0</v>
      </c>
      <c r="P91" s="115">
        <f>N91-K91</f>
        <v>-24.794455066921586</v>
      </c>
      <c r="Q91" s="116">
        <f>N91/K91</f>
        <v>0.8677629063097515</v>
      </c>
      <c r="R91" s="309"/>
      <c r="S91" s="47">
        <v>0.34056712962962965</v>
      </c>
      <c r="T91" s="48">
        <v>0.37083333333333335</v>
      </c>
      <c r="U91" s="117">
        <v>5.4166666666666607</v>
      </c>
      <c r="V91" s="118">
        <v>43.583333333333329</v>
      </c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407"/>
      <c r="AH91" s="408"/>
      <c r="AI91" s="124">
        <f>M91-J91</f>
        <v>-396.71128107074537</v>
      </c>
      <c r="AJ91" s="116">
        <f>M91/J91</f>
        <v>0.8677629063097515</v>
      </c>
      <c r="AK91" s="314"/>
    </row>
    <row r="92" spans="1:37" ht="15.75" customHeight="1">
      <c r="A92" s="317"/>
      <c r="B92" s="106" t="s">
        <v>188</v>
      </c>
      <c r="C92" s="298" t="s">
        <v>262</v>
      </c>
      <c r="D92" s="299"/>
      <c r="E92" s="107">
        <v>35.83</v>
      </c>
      <c r="F92" s="108">
        <v>6511</v>
      </c>
      <c r="G92" s="109">
        <f t="shared" si="52"/>
        <v>233289.12999999998</v>
      </c>
      <c r="H92" s="13"/>
      <c r="I92" s="110">
        <v>12</v>
      </c>
      <c r="J92" s="111">
        <v>3273</v>
      </c>
      <c r="K92" s="112">
        <f t="shared" si="48"/>
        <v>272.75</v>
      </c>
      <c r="L92" s="126">
        <v>12</v>
      </c>
      <c r="M92" s="111">
        <f>F92/V92*60</f>
        <v>2907.7781912914038</v>
      </c>
      <c r="N92" s="112">
        <f>M92/L92</f>
        <v>242.31484927428366</v>
      </c>
      <c r="O92" s="114">
        <f>L92-I92</f>
        <v>0</v>
      </c>
      <c r="P92" s="115">
        <f>N92-K92</f>
        <v>-30.435150725716341</v>
      </c>
      <c r="Q92" s="116">
        <f>N92/K92</f>
        <v>0.88841374619352398</v>
      </c>
      <c r="R92" s="309"/>
      <c r="S92" s="47">
        <v>0.37430555555555556</v>
      </c>
      <c r="T92" s="48">
        <v>0.46760416666666665</v>
      </c>
      <c r="U92" s="117">
        <v>4.9999999999999822</v>
      </c>
      <c r="V92" s="118">
        <v>134.34999999999997</v>
      </c>
      <c r="W92" s="119">
        <v>0.46760416666666665</v>
      </c>
      <c r="X92" s="123">
        <v>0.50709490740740737</v>
      </c>
      <c r="Y92" s="106"/>
      <c r="Z92" s="205"/>
      <c r="AA92" s="300"/>
      <c r="AB92" s="301"/>
      <c r="AC92" s="106"/>
      <c r="AD92" s="205"/>
      <c r="AE92" s="300"/>
      <c r="AF92" s="301"/>
      <c r="AG92" s="407"/>
      <c r="AH92" s="408"/>
      <c r="AI92" s="124">
        <f>M92-J92</f>
        <v>-365.2218087085962</v>
      </c>
      <c r="AJ92" s="116">
        <f>M92/J92</f>
        <v>0.88841374619352387</v>
      </c>
      <c r="AK92" s="314"/>
    </row>
    <row r="93" spans="1:37" ht="15.75" customHeight="1">
      <c r="A93" s="317"/>
      <c r="B93" s="106" t="s">
        <v>188</v>
      </c>
      <c r="C93" s="298" t="s">
        <v>263</v>
      </c>
      <c r="D93" s="299"/>
      <c r="E93" s="107">
        <v>36.409999999999997</v>
      </c>
      <c r="F93" s="108">
        <v>4739</v>
      </c>
      <c r="G93" s="129">
        <f t="shared" si="52"/>
        <v>172546.99</v>
      </c>
      <c r="H93" s="130"/>
      <c r="I93" s="110">
        <v>11</v>
      </c>
      <c r="J93" s="111">
        <v>3273</v>
      </c>
      <c r="K93" s="112">
        <f t="shared" si="48"/>
        <v>297.54545454545456</v>
      </c>
      <c r="L93" s="113">
        <v>11</v>
      </c>
      <c r="M93" s="111">
        <f>F93/V93*60</f>
        <v>2907.8575080961309</v>
      </c>
      <c r="N93" s="112">
        <f>M93/L93</f>
        <v>264.35068255419372</v>
      </c>
      <c r="O93" s="114">
        <f>L93-I93</f>
        <v>0</v>
      </c>
      <c r="P93" s="115">
        <f>N93-K93</f>
        <v>-33.194771991260836</v>
      </c>
      <c r="Q93" s="116">
        <f>N93/K93</f>
        <v>0.88843797986438455</v>
      </c>
      <c r="R93" s="309"/>
      <c r="S93" s="47">
        <v>0.50709490740740737</v>
      </c>
      <c r="T93" s="48">
        <v>0.57499999999999996</v>
      </c>
      <c r="U93" s="117">
        <v>56.866666666666632</v>
      </c>
      <c r="V93" s="118">
        <v>97.783333333333331</v>
      </c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407"/>
      <c r="AH93" s="408"/>
      <c r="AI93" s="124">
        <f>M93-J93</f>
        <v>-365.14249190386909</v>
      </c>
      <c r="AJ93" s="116">
        <f>M93/J93</f>
        <v>0.88843797986438466</v>
      </c>
      <c r="AK93" s="314"/>
    </row>
    <row r="94" spans="1:37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407"/>
      <c r="AH94" s="408"/>
      <c r="AI94" s="124"/>
      <c r="AJ94" s="116"/>
      <c r="AK94" s="314"/>
    </row>
    <row r="95" spans="1:37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407"/>
      <c r="AH95" s="408"/>
      <c r="AI95" s="124"/>
      <c r="AJ95" s="116"/>
      <c r="AK95" s="314"/>
    </row>
    <row r="96" spans="1:37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35"/>
      <c r="Y96" s="106"/>
      <c r="Z96" s="205"/>
      <c r="AA96" s="300"/>
      <c r="AB96" s="301"/>
      <c r="AC96" s="106"/>
      <c r="AD96" s="205"/>
      <c r="AE96" s="300"/>
      <c r="AF96" s="301"/>
      <c r="AG96" s="407"/>
      <c r="AH96" s="408"/>
      <c r="AI96" s="124"/>
      <c r="AJ96" s="116"/>
      <c r="AK96" s="314"/>
    </row>
    <row r="97" spans="1:37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35"/>
      <c r="Y97" s="106"/>
      <c r="Z97" s="205"/>
      <c r="AA97" s="300"/>
      <c r="AB97" s="301"/>
      <c r="AC97" s="106"/>
      <c r="AD97" s="205"/>
      <c r="AE97" s="300"/>
      <c r="AF97" s="301"/>
      <c r="AG97" s="407"/>
      <c r="AH97" s="408"/>
      <c r="AI97" s="124"/>
      <c r="AJ97" s="116"/>
      <c r="AK97" s="314"/>
    </row>
    <row r="98" spans="1:37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35"/>
      <c r="Y98" s="106"/>
      <c r="Z98" s="205"/>
      <c r="AA98" s="300"/>
      <c r="AB98" s="301"/>
      <c r="AC98" s="106"/>
      <c r="AD98" s="205"/>
      <c r="AE98" s="300"/>
      <c r="AF98" s="301"/>
      <c r="AG98" s="407"/>
      <c r="AH98" s="408"/>
      <c r="AI98" s="124"/>
      <c r="AJ98" s="116"/>
      <c r="AK98" s="314"/>
    </row>
    <row r="99" spans="1:37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35"/>
      <c r="Y99" s="106"/>
      <c r="Z99" s="205"/>
      <c r="AA99" s="300"/>
      <c r="AB99" s="301"/>
      <c r="AC99" s="106"/>
      <c r="AD99" s="205"/>
      <c r="AE99" s="300"/>
      <c r="AF99" s="301"/>
      <c r="AG99" s="407"/>
      <c r="AH99" s="408"/>
      <c r="AI99" s="124"/>
      <c r="AJ99" s="116"/>
      <c r="AK99" s="314"/>
    </row>
    <row r="100" spans="1:37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19"/>
      <c r="X100" s="135"/>
      <c r="Y100" s="106"/>
      <c r="Z100" s="205"/>
      <c r="AA100" s="300"/>
      <c r="AB100" s="301"/>
      <c r="AC100" s="106"/>
      <c r="AD100" s="205"/>
      <c r="AE100" s="300"/>
      <c r="AF100" s="301"/>
      <c r="AG100" s="407"/>
      <c r="AH100" s="408"/>
      <c r="AI100" s="124"/>
      <c r="AJ100" s="116"/>
      <c r="AK100" s="314"/>
    </row>
    <row r="101" spans="1:37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19"/>
      <c r="X101" s="135"/>
      <c r="Y101" s="106"/>
      <c r="Z101" s="205"/>
      <c r="AA101" s="300"/>
      <c r="AB101" s="301"/>
      <c r="AC101" s="106"/>
      <c r="AD101" s="205"/>
      <c r="AE101" s="300"/>
      <c r="AF101" s="301"/>
      <c r="AG101" s="407"/>
      <c r="AH101" s="408"/>
      <c r="AI101" s="124"/>
      <c r="AJ101" s="116"/>
      <c r="AK101" s="314"/>
    </row>
    <row r="102" spans="1:37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19"/>
      <c r="X102" s="135"/>
      <c r="Y102" s="106"/>
      <c r="Z102" s="205"/>
      <c r="AA102" s="300"/>
      <c r="AB102" s="301"/>
      <c r="AC102" s="106"/>
      <c r="AD102" s="205"/>
      <c r="AE102" s="300"/>
      <c r="AF102" s="301"/>
      <c r="AG102" s="407"/>
      <c r="AH102" s="408"/>
      <c r="AI102" s="124"/>
      <c r="AJ102" s="116"/>
      <c r="AK102" s="314"/>
    </row>
    <row r="103" spans="1:37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19"/>
      <c r="X103" s="135"/>
      <c r="Y103" s="106"/>
      <c r="Z103" s="205"/>
      <c r="AA103" s="300"/>
      <c r="AB103" s="301"/>
      <c r="AC103" s="106"/>
      <c r="AD103" s="205"/>
      <c r="AE103" s="300"/>
      <c r="AF103" s="301"/>
      <c r="AG103" s="407"/>
      <c r="AH103" s="408"/>
      <c r="AI103" s="124"/>
      <c r="AJ103" s="116"/>
      <c r="AK103" s="314"/>
    </row>
    <row r="104" spans="1:37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19"/>
      <c r="X104" s="135"/>
      <c r="Y104" s="106"/>
      <c r="Z104" s="205"/>
      <c r="AA104" s="300"/>
      <c r="AB104" s="301"/>
      <c r="AC104" s="106"/>
      <c r="AD104" s="205"/>
      <c r="AE104" s="300"/>
      <c r="AF104" s="301"/>
      <c r="AG104" s="407"/>
      <c r="AH104" s="408"/>
      <c r="AI104" s="124"/>
      <c r="AJ104" s="116"/>
      <c r="AK104" s="314"/>
    </row>
    <row r="105" spans="1:37" ht="15.75" customHeight="1">
      <c r="A105" s="317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407"/>
      <c r="AH105" s="408"/>
      <c r="AI105" s="180"/>
      <c r="AJ105" s="133"/>
      <c r="AK105" s="314"/>
    </row>
    <row r="106" spans="1:37" ht="15.75" customHeight="1" thickBot="1">
      <c r="A106" s="318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53">AVERAGE(I90:I105)</f>
        <v>13.5</v>
      </c>
      <c r="J106" s="148">
        <f t="shared" si="53"/>
        <v>3136.5</v>
      </c>
      <c r="K106" s="149">
        <f t="shared" ref="K106" si="54">J106/I106</f>
        <v>232.33333333333334</v>
      </c>
      <c r="L106" s="147">
        <f t="shared" ref="L106:M106" si="55">AVERAGE(L90:L105)</f>
        <v>13.5</v>
      </c>
      <c r="M106" s="148">
        <f t="shared" si="55"/>
        <v>2759.8290113989119</v>
      </c>
      <c r="N106" s="149">
        <f t="shared" ref="N106:N111" si="56">M106/L106</f>
        <v>204.43177862214162</v>
      </c>
      <c r="O106" s="150">
        <f t="shared" ref="O106:O111" si="57">L106-I106</f>
        <v>0</v>
      </c>
      <c r="P106" s="151">
        <f t="shared" ref="P106:P111" si="58">N106-K106</f>
        <v>-27.901554711191721</v>
      </c>
      <c r="Q106" s="152">
        <f t="shared" ref="Q106:Q111" si="59">N106/K106</f>
        <v>0.87990722505943308</v>
      </c>
      <c r="R106" s="310"/>
      <c r="S106" s="153">
        <f>S90</f>
        <v>0.31966435185185182</v>
      </c>
      <c r="T106" s="154">
        <f>INDEX(T90:T105,COUNTA(T90:T105))</f>
        <v>0.57499999999999996</v>
      </c>
      <c r="U106" s="155"/>
      <c r="V106" s="181"/>
      <c r="W106" s="182"/>
      <c r="X106" s="149"/>
      <c r="Y106" s="206">
        <f t="shared" ref="Y106:Z106" si="60">SUM(Y90:Y105)</f>
        <v>0</v>
      </c>
      <c r="Z106" s="207">
        <f t="shared" si="60"/>
        <v>0</v>
      </c>
      <c r="AA106" s="296"/>
      <c r="AB106" s="297"/>
      <c r="AC106" s="206">
        <f t="shared" ref="AC106:AD106" si="61">SUM(AC90:AC105)</f>
        <v>0</v>
      </c>
      <c r="AD106" s="207">
        <f t="shared" si="61"/>
        <v>0</v>
      </c>
      <c r="AE106" s="296"/>
      <c r="AF106" s="297"/>
      <c r="AG106" s="409"/>
      <c r="AH106" s="410"/>
      <c r="AI106" s="183">
        <f t="shared" ref="AI106:AI111" si="62">M106-J106</f>
        <v>-376.67098860108808</v>
      </c>
      <c r="AJ106" s="152">
        <f t="shared" ref="AJ106:AJ111" si="63">M106/J106</f>
        <v>0.87990722505943308</v>
      </c>
      <c r="AK106" s="315"/>
    </row>
    <row r="107" spans="1:37" ht="15.75" customHeight="1">
      <c r="A107" s="302" t="s">
        <v>251</v>
      </c>
      <c r="B107" s="120" t="s">
        <v>188</v>
      </c>
      <c r="C107" s="306" t="s">
        <v>264</v>
      </c>
      <c r="D107" s="307"/>
      <c r="E107" s="162">
        <v>22.83</v>
      </c>
      <c r="F107" s="103">
        <v>1235</v>
      </c>
      <c r="G107" s="163">
        <f t="shared" ref="G107:G111" si="64">E107*F107</f>
        <v>28195.05</v>
      </c>
      <c r="H107" s="164"/>
      <c r="I107" s="165">
        <v>10</v>
      </c>
      <c r="J107" s="166">
        <v>3600</v>
      </c>
      <c r="K107" s="167">
        <f>J107/I107</f>
        <v>360</v>
      </c>
      <c r="L107" s="168">
        <v>10</v>
      </c>
      <c r="M107" s="166">
        <f>F107/V107*60</f>
        <v>3096.1002785515375</v>
      </c>
      <c r="N107" s="167">
        <f t="shared" si="56"/>
        <v>309.61002785515376</v>
      </c>
      <c r="O107" s="169">
        <f t="shared" si="57"/>
        <v>0</v>
      </c>
      <c r="P107" s="170">
        <f t="shared" si="58"/>
        <v>-50.38997214484624</v>
      </c>
      <c r="Q107" s="171">
        <f t="shared" si="59"/>
        <v>0.8600278551532049</v>
      </c>
      <c r="R107" s="308">
        <f>Q123</f>
        <v>0.89239680610413297</v>
      </c>
      <c r="S107" s="219">
        <v>0.25004629629629632</v>
      </c>
      <c r="T107" s="220">
        <v>0.26666666666666666</v>
      </c>
      <c r="U107" s="174"/>
      <c r="V107" s="175">
        <v>23.933333333333291</v>
      </c>
      <c r="W107" s="173"/>
      <c r="X107" s="184"/>
      <c r="Y107" s="202"/>
      <c r="Z107" s="203"/>
      <c r="AA107" s="311"/>
      <c r="AB107" s="312"/>
      <c r="AC107" s="202"/>
      <c r="AD107" s="203"/>
      <c r="AE107" s="417"/>
      <c r="AF107" s="418"/>
      <c r="AG107" s="411"/>
      <c r="AH107" s="412"/>
      <c r="AI107" s="121">
        <f t="shared" si="62"/>
        <v>-503.89972144846251</v>
      </c>
      <c r="AJ107" s="171">
        <f t="shared" si="63"/>
        <v>0.8600278551532049</v>
      </c>
      <c r="AK107" s="313">
        <f>AJ123</f>
        <v>0.89239680610413286</v>
      </c>
    </row>
    <row r="108" spans="1:37" ht="15.75" customHeight="1">
      <c r="A108" s="303"/>
      <c r="B108" s="106" t="s">
        <v>188</v>
      </c>
      <c r="C108" s="298" t="s">
        <v>265</v>
      </c>
      <c r="D108" s="299"/>
      <c r="E108" s="107">
        <v>24.73</v>
      </c>
      <c r="F108" s="108">
        <v>2320</v>
      </c>
      <c r="G108" s="109">
        <f t="shared" si="64"/>
        <v>57373.599999999999</v>
      </c>
      <c r="H108" s="26"/>
      <c r="I108" s="110">
        <v>6</v>
      </c>
      <c r="J108" s="111">
        <v>3600</v>
      </c>
      <c r="K108" s="112">
        <f t="shared" si="46"/>
        <v>600</v>
      </c>
      <c r="L108" s="113">
        <v>6</v>
      </c>
      <c r="M108" s="111">
        <f>F108/V108*60</f>
        <v>3258.6812329301611</v>
      </c>
      <c r="N108" s="112">
        <f t="shared" si="56"/>
        <v>543.11353882169351</v>
      </c>
      <c r="O108" s="114">
        <f t="shared" si="57"/>
        <v>0</v>
      </c>
      <c r="P108" s="115">
        <f t="shared" si="58"/>
        <v>-56.88646117830649</v>
      </c>
      <c r="Q108" s="116">
        <f t="shared" si="59"/>
        <v>0.90518923136948914</v>
      </c>
      <c r="R108" s="309"/>
      <c r="S108" s="47">
        <v>0.27033564814814814</v>
      </c>
      <c r="T108" s="48">
        <v>0.3</v>
      </c>
      <c r="U108" s="117">
        <v>5.2833333333333332</v>
      </c>
      <c r="V108" s="118">
        <v>42.716666666666654</v>
      </c>
      <c r="W108" s="119"/>
      <c r="X108" s="13"/>
      <c r="Y108" s="106"/>
      <c r="Z108" s="205"/>
      <c r="AA108" s="300"/>
      <c r="AB108" s="301"/>
      <c r="AC108" s="106"/>
      <c r="AD108" s="205"/>
      <c r="AE108" s="300"/>
      <c r="AF108" s="301"/>
      <c r="AG108" s="407"/>
      <c r="AH108" s="408"/>
      <c r="AI108" s="124">
        <f t="shared" si="62"/>
        <v>-341.31876706983894</v>
      </c>
      <c r="AJ108" s="116">
        <f t="shared" si="63"/>
        <v>0.90518923136948914</v>
      </c>
      <c r="AK108" s="314"/>
    </row>
    <row r="109" spans="1:37" ht="15.75" customHeight="1">
      <c r="A109" s="303"/>
      <c r="B109" s="106" t="s">
        <v>188</v>
      </c>
      <c r="C109" s="298" t="s">
        <v>266</v>
      </c>
      <c r="D109" s="299"/>
      <c r="E109" s="107">
        <v>24.73</v>
      </c>
      <c r="F109" s="108">
        <v>1826</v>
      </c>
      <c r="G109" s="109">
        <f t="shared" si="64"/>
        <v>45156.98</v>
      </c>
      <c r="H109" s="26"/>
      <c r="I109" s="110">
        <v>6</v>
      </c>
      <c r="J109" s="111">
        <v>3600</v>
      </c>
      <c r="K109" s="112">
        <f t="shared" si="46"/>
        <v>600</v>
      </c>
      <c r="L109" s="113">
        <v>6</v>
      </c>
      <c r="M109" s="111">
        <f>F109/V109*60</f>
        <v>3259.0976698066424</v>
      </c>
      <c r="N109" s="112">
        <f t="shared" si="56"/>
        <v>543.18294496777378</v>
      </c>
      <c r="O109" s="114">
        <f t="shared" si="57"/>
        <v>0</v>
      </c>
      <c r="P109" s="115">
        <f t="shared" si="58"/>
        <v>-56.817055032226222</v>
      </c>
      <c r="Q109" s="116">
        <f t="shared" si="59"/>
        <v>0.90530490827962296</v>
      </c>
      <c r="R109" s="309"/>
      <c r="S109" s="47">
        <v>0.30373842592592593</v>
      </c>
      <c r="T109" s="48">
        <v>0.32708333333333334</v>
      </c>
      <c r="U109" s="117">
        <v>5.3833333333333488</v>
      </c>
      <c r="V109" s="118">
        <v>33.616666666666674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407"/>
      <c r="AH109" s="408"/>
      <c r="AI109" s="124">
        <f t="shared" si="62"/>
        <v>-340.90233019335756</v>
      </c>
      <c r="AJ109" s="116">
        <f t="shared" si="63"/>
        <v>0.90530490827962296</v>
      </c>
      <c r="AK109" s="314"/>
    </row>
    <row r="110" spans="1:37" ht="15.75" customHeight="1">
      <c r="A110" s="303"/>
      <c r="B110" s="106" t="s">
        <v>188</v>
      </c>
      <c r="C110" s="298" t="s">
        <v>215</v>
      </c>
      <c r="D110" s="299"/>
      <c r="E110" s="107">
        <v>21.74</v>
      </c>
      <c r="F110" s="108">
        <v>1530</v>
      </c>
      <c r="G110" s="109">
        <f t="shared" si="64"/>
        <v>33262.199999999997</v>
      </c>
      <c r="H110" s="26"/>
      <c r="I110" s="110">
        <v>6</v>
      </c>
      <c r="J110" s="111">
        <v>3600</v>
      </c>
      <c r="K110" s="112">
        <f t="shared" si="46"/>
        <v>600</v>
      </c>
      <c r="L110" s="113">
        <v>6</v>
      </c>
      <c r="M110" s="111">
        <f>F110/V110*60</f>
        <v>3257.2442341809601</v>
      </c>
      <c r="N110" s="112">
        <f t="shared" si="56"/>
        <v>542.87403903016002</v>
      </c>
      <c r="O110" s="114">
        <f t="shared" si="57"/>
        <v>0</v>
      </c>
      <c r="P110" s="115">
        <f t="shared" si="58"/>
        <v>-57.12596096983998</v>
      </c>
      <c r="Q110" s="116">
        <f t="shared" si="59"/>
        <v>0.90479006505026671</v>
      </c>
      <c r="R110" s="309"/>
      <c r="S110" s="47">
        <v>0.33055555555555555</v>
      </c>
      <c r="T110" s="48">
        <v>0.35012731481481479</v>
      </c>
      <c r="U110" s="117">
        <v>4.9999999999999822</v>
      </c>
      <c r="V110" s="118">
        <v>28.183333333333316</v>
      </c>
      <c r="W110" s="119"/>
      <c r="X110" s="13"/>
      <c r="Y110" s="106"/>
      <c r="Z110" s="205"/>
      <c r="AA110" s="300"/>
      <c r="AB110" s="301"/>
      <c r="AC110" s="106"/>
      <c r="AD110" s="205"/>
      <c r="AE110" s="300"/>
      <c r="AF110" s="301"/>
      <c r="AG110" s="407"/>
      <c r="AH110" s="408"/>
      <c r="AI110" s="124">
        <f t="shared" si="62"/>
        <v>-342.75576581903988</v>
      </c>
      <c r="AJ110" s="116">
        <f t="shared" si="63"/>
        <v>0.90479006505026671</v>
      </c>
      <c r="AK110" s="314"/>
    </row>
    <row r="111" spans="1:37" ht="15.75" customHeight="1">
      <c r="A111" s="304"/>
      <c r="B111" s="106" t="s">
        <v>279</v>
      </c>
      <c r="C111" s="298" t="s">
        <v>280</v>
      </c>
      <c r="D111" s="299"/>
      <c r="E111" s="107">
        <v>26.21</v>
      </c>
      <c r="F111" s="108">
        <v>1177</v>
      </c>
      <c r="G111" s="109">
        <f t="shared" si="64"/>
        <v>30849.170000000002</v>
      </c>
      <c r="H111" s="13"/>
      <c r="I111" s="110">
        <v>6</v>
      </c>
      <c r="J111" s="111">
        <v>3273</v>
      </c>
      <c r="K111" s="112">
        <f t="shared" si="46"/>
        <v>545.5</v>
      </c>
      <c r="L111" s="126">
        <v>6</v>
      </c>
      <c r="M111" s="111">
        <f>F111/V111*60</f>
        <v>2900.2053388090385</v>
      </c>
      <c r="N111" s="112">
        <f t="shared" si="56"/>
        <v>483.36755646817306</v>
      </c>
      <c r="O111" s="114">
        <f t="shared" si="57"/>
        <v>0</v>
      </c>
      <c r="P111" s="115">
        <f t="shared" si="58"/>
        <v>-62.132443531826937</v>
      </c>
      <c r="Q111" s="116">
        <f t="shared" si="59"/>
        <v>0.88610001185732912</v>
      </c>
      <c r="R111" s="309"/>
      <c r="S111" s="47">
        <v>0.35347222222222224</v>
      </c>
      <c r="T111" s="48">
        <v>0.37038194444444444</v>
      </c>
      <c r="U111" s="117">
        <v>4.8166666666667268</v>
      </c>
      <c r="V111" s="118">
        <v>24.349999999999969</v>
      </c>
      <c r="W111" s="119"/>
      <c r="X111" s="13"/>
      <c r="Y111" s="106"/>
      <c r="Z111" s="205"/>
      <c r="AA111" s="300"/>
      <c r="AB111" s="301"/>
      <c r="AC111" s="106"/>
      <c r="AD111" s="205"/>
      <c r="AE111" s="300"/>
      <c r="AF111" s="301"/>
      <c r="AG111" s="407"/>
      <c r="AH111" s="408"/>
      <c r="AI111" s="124">
        <f t="shared" si="62"/>
        <v>-372.79466119096151</v>
      </c>
      <c r="AJ111" s="116">
        <f t="shared" si="63"/>
        <v>0.88610001185732923</v>
      </c>
      <c r="AK111" s="314"/>
    </row>
    <row r="112" spans="1:37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3"/>
      <c r="Y112" s="106"/>
      <c r="Z112" s="205"/>
      <c r="AA112" s="300"/>
      <c r="AB112" s="301"/>
      <c r="AC112" s="106"/>
      <c r="AD112" s="205"/>
      <c r="AE112" s="300"/>
      <c r="AF112" s="301"/>
      <c r="AG112" s="407"/>
      <c r="AH112" s="408"/>
      <c r="AI112" s="124"/>
      <c r="AJ112" s="116"/>
      <c r="AK112" s="314"/>
    </row>
    <row r="113" spans="1:37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3"/>
      <c r="Y113" s="106"/>
      <c r="Z113" s="205"/>
      <c r="AA113" s="300"/>
      <c r="AB113" s="301"/>
      <c r="AC113" s="106"/>
      <c r="AD113" s="205"/>
      <c r="AE113" s="300"/>
      <c r="AF113" s="301"/>
      <c r="AG113" s="407"/>
      <c r="AH113" s="408"/>
      <c r="AI113" s="124"/>
      <c r="AJ113" s="116"/>
      <c r="AK113" s="314"/>
    </row>
    <row r="114" spans="1:37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407"/>
      <c r="AH114" s="408"/>
      <c r="AI114" s="124"/>
      <c r="AJ114" s="116"/>
      <c r="AK114" s="314"/>
    </row>
    <row r="115" spans="1:37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3"/>
      <c r="Y115" s="106"/>
      <c r="Z115" s="205"/>
      <c r="AA115" s="300"/>
      <c r="AB115" s="301"/>
      <c r="AC115" s="106"/>
      <c r="AD115" s="205"/>
      <c r="AE115" s="300"/>
      <c r="AF115" s="301"/>
      <c r="AG115" s="407"/>
      <c r="AH115" s="408"/>
      <c r="AI115" s="124"/>
      <c r="AJ115" s="116"/>
      <c r="AK115" s="314"/>
    </row>
    <row r="116" spans="1:37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3"/>
      <c r="Y116" s="106"/>
      <c r="Z116" s="205"/>
      <c r="AA116" s="300"/>
      <c r="AB116" s="301"/>
      <c r="AC116" s="106"/>
      <c r="AD116" s="205"/>
      <c r="AE116" s="300"/>
      <c r="AF116" s="301"/>
      <c r="AG116" s="407"/>
      <c r="AH116" s="408"/>
      <c r="AI116" s="124"/>
      <c r="AJ116" s="116"/>
      <c r="AK116" s="314"/>
    </row>
    <row r="117" spans="1:37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3"/>
      <c r="Y117" s="106"/>
      <c r="Z117" s="205"/>
      <c r="AA117" s="300"/>
      <c r="AB117" s="301"/>
      <c r="AC117" s="106"/>
      <c r="AD117" s="205"/>
      <c r="AE117" s="300"/>
      <c r="AF117" s="301"/>
      <c r="AG117" s="407"/>
      <c r="AH117" s="408"/>
      <c r="AI117" s="124"/>
      <c r="AJ117" s="116"/>
      <c r="AK117" s="314"/>
    </row>
    <row r="118" spans="1:37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3"/>
      <c r="Y118" s="106"/>
      <c r="Z118" s="205"/>
      <c r="AA118" s="300"/>
      <c r="AB118" s="301"/>
      <c r="AC118" s="106"/>
      <c r="AD118" s="205"/>
      <c r="AE118" s="300"/>
      <c r="AF118" s="301"/>
      <c r="AG118" s="407"/>
      <c r="AH118" s="408"/>
      <c r="AI118" s="124"/>
      <c r="AJ118" s="116"/>
      <c r="AK118" s="314"/>
    </row>
    <row r="119" spans="1:37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3"/>
      <c r="Y119" s="106"/>
      <c r="Z119" s="205"/>
      <c r="AA119" s="300"/>
      <c r="AB119" s="301"/>
      <c r="AC119" s="106"/>
      <c r="AD119" s="205"/>
      <c r="AE119" s="300"/>
      <c r="AF119" s="301"/>
      <c r="AG119" s="407"/>
      <c r="AH119" s="408"/>
      <c r="AI119" s="124"/>
      <c r="AJ119" s="116"/>
      <c r="AK119" s="314"/>
    </row>
    <row r="120" spans="1:37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3"/>
      <c r="Y120" s="106"/>
      <c r="Z120" s="205"/>
      <c r="AA120" s="300"/>
      <c r="AB120" s="301"/>
      <c r="AC120" s="106"/>
      <c r="AD120" s="205"/>
      <c r="AE120" s="300"/>
      <c r="AF120" s="301"/>
      <c r="AG120" s="407"/>
      <c r="AH120" s="408"/>
      <c r="AI120" s="124"/>
      <c r="AJ120" s="116"/>
      <c r="AK120" s="314"/>
    </row>
    <row r="121" spans="1:37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3"/>
      <c r="Y121" s="106"/>
      <c r="Z121" s="205"/>
      <c r="AA121" s="300"/>
      <c r="AB121" s="301"/>
      <c r="AC121" s="106"/>
      <c r="AD121" s="205"/>
      <c r="AE121" s="300"/>
      <c r="AF121" s="301"/>
      <c r="AG121" s="407"/>
      <c r="AH121" s="408"/>
      <c r="AI121" s="124"/>
      <c r="AJ121" s="116"/>
      <c r="AK121" s="314"/>
    </row>
    <row r="122" spans="1:37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106"/>
      <c r="Z122" s="205"/>
      <c r="AA122" s="300"/>
      <c r="AB122" s="301"/>
      <c r="AC122" s="106"/>
      <c r="AD122" s="205"/>
      <c r="AE122" s="300"/>
      <c r="AF122" s="301"/>
      <c r="AG122" s="407"/>
      <c r="AH122" s="408"/>
      <c r="AI122" s="180"/>
      <c r="AJ122" s="133"/>
      <c r="AK122" s="314"/>
    </row>
    <row r="123" spans="1:37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65">AVERAGE(I107:I122)</f>
        <v>6.8</v>
      </c>
      <c r="J123" s="148">
        <f t="shared" si="65"/>
        <v>3534.6</v>
      </c>
      <c r="K123" s="149">
        <f t="shared" ref="K123" si="66">J123/I123</f>
        <v>519.79411764705878</v>
      </c>
      <c r="L123" s="147">
        <f t="shared" ref="L123:M123" si="67">AVERAGE(L107:L122)</f>
        <v>6.8</v>
      </c>
      <c r="M123" s="148">
        <f t="shared" si="67"/>
        <v>3154.2657508556681</v>
      </c>
      <c r="N123" s="149">
        <f>M123/L123</f>
        <v>463.86261041995118</v>
      </c>
      <c r="O123" s="150">
        <f>L123-I123</f>
        <v>0</v>
      </c>
      <c r="P123" s="151">
        <f>N123-K123</f>
        <v>-55.931507227107602</v>
      </c>
      <c r="Q123" s="152">
        <f>N123/K123</f>
        <v>0.89239680610413297</v>
      </c>
      <c r="R123" s="310"/>
      <c r="S123" s="153">
        <f>S107</f>
        <v>0.25004629629629632</v>
      </c>
      <c r="T123" s="154">
        <f>INDEX(T107:T122,COUNTA(T107:T122))</f>
        <v>0.37038194444444444</v>
      </c>
      <c r="U123" s="155"/>
      <c r="V123" s="181"/>
      <c r="W123" s="182"/>
      <c r="X123" s="149"/>
      <c r="Y123" s="206">
        <f t="shared" ref="Y123:Z123" si="68">SUM(Y107:Y122)</f>
        <v>0</v>
      </c>
      <c r="Z123" s="207">
        <f t="shared" si="68"/>
        <v>0</v>
      </c>
      <c r="AA123" s="296"/>
      <c r="AB123" s="297"/>
      <c r="AC123" s="206">
        <f t="shared" ref="AC123:AD123" si="69">SUM(AC107:AC122)</f>
        <v>0</v>
      </c>
      <c r="AD123" s="207">
        <f t="shared" si="69"/>
        <v>0</v>
      </c>
      <c r="AE123" s="415"/>
      <c r="AF123" s="416"/>
      <c r="AG123" s="409"/>
      <c r="AH123" s="410"/>
      <c r="AI123" s="183">
        <f>M123-J123</f>
        <v>-380.33424914433181</v>
      </c>
      <c r="AJ123" s="152">
        <f>M123/J123</f>
        <v>0.89239680610413286</v>
      </c>
      <c r="AK123" s="315"/>
    </row>
    <row r="124" spans="1:37" ht="15.75" customHeight="1">
      <c r="A124" s="316" t="s">
        <v>216</v>
      </c>
      <c r="B124" s="161" t="s">
        <v>186</v>
      </c>
      <c r="C124" s="306" t="s">
        <v>225</v>
      </c>
      <c r="D124" s="307"/>
      <c r="E124" s="162">
        <v>51.62</v>
      </c>
      <c r="F124" s="103">
        <v>6974</v>
      </c>
      <c r="G124" s="163">
        <f t="shared" ref="G124" si="70">E124*F124</f>
        <v>359997.88</v>
      </c>
      <c r="H124" s="164"/>
      <c r="I124" s="165">
        <v>19</v>
      </c>
      <c r="J124" s="166">
        <v>2000</v>
      </c>
      <c r="K124" s="167">
        <f>J124/I124</f>
        <v>105.26315789473684</v>
      </c>
      <c r="L124" s="168">
        <v>20</v>
      </c>
      <c r="M124" s="166">
        <f>F124/V124*60</f>
        <v>1707.9183673469392</v>
      </c>
      <c r="N124" s="167">
        <f>M124/L124</f>
        <v>85.395918367346965</v>
      </c>
      <c r="O124" s="169">
        <f>L124-I124</f>
        <v>1</v>
      </c>
      <c r="P124" s="170">
        <f>N124-K124</f>
        <v>-19.86723952738987</v>
      </c>
      <c r="Q124" s="171">
        <f>N124/K124</f>
        <v>0.81126122448979621</v>
      </c>
      <c r="R124" s="308">
        <f>Q140</f>
        <v>0.81126122448979621</v>
      </c>
      <c r="S124" s="172">
        <v>0.70833333333333337</v>
      </c>
      <c r="T124" s="173">
        <v>0.87847222222222221</v>
      </c>
      <c r="U124" s="174"/>
      <c r="V124" s="175">
        <v>244.99999999999994</v>
      </c>
      <c r="W124" s="173"/>
      <c r="X124" s="184"/>
      <c r="Y124" s="202"/>
      <c r="Z124" s="203"/>
      <c r="AA124" s="311"/>
      <c r="AB124" s="312"/>
      <c r="AC124" s="202"/>
      <c r="AD124" s="203"/>
      <c r="AE124" s="311"/>
      <c r="AF124" s="312"/>
      <c r="AG124" s="411"/>
      <c r="AH124" s="412"/>
      <c r="AI124" s="121">
        <f>M124-J124</f>
        <v>-292.08163265306075</v>
      </c>
      <c r="AJ124" s="171">
        <f>M124/J124</f>
        <v>0.85395918367346968</v>
      </c>
      <c r="AK124" s="313">
        <f>AJ140</f>
        <v>0.85395918367346968</v>
      </c>
    </row>
    <row r="125" spans="1:37" ht="15.75" customHeight="1">
      <c r="A125" s="317"/>
      <c r="B125" s="178"/>
      <c r="C125" s="298"/>
      <c r="D125" s="299"/>
      <c r="E125" s="107"/>
      <c r="F125" s="108"/>
      <c r="G125" s="109"/>
      <c r="H125" s="26"/>
      <c r="I125" s="110"/>
      <c r="J125" s="111"/>
      <c r="K125" s="112"/>
      <c r="L125" s="113"/>
      <c r="M125" s="111"/>
      <c r="N125" s="112"/>
      <c r="O125" s="114"/>
      <c r="P125" s="115"/>
      <c r="Q125" s="116"/>
      <c r="R125" s="309"/>
      <c r="S125" s="47"/>
      <c r="T125" s="48"/>
      <c r="U125" s="117"/>
      <c r="V125" s="118"/>
      <c r="W125" s="119"/>
      <c r="X125" s="123"/>
      <c r="Y125" s="106"/>
      <c r="Z125" s="205"/>
      <c r="AA125" s="300"/>
      <c r="AB125" s="301"/>
      <c r="AC125" s="106"/>
      <c r="AD125" s="205"/>
      <c r="AE125" s="300"/>
      <c r="AF125" s="301"/>
      <c r="AG125" s="407"/>
      <c r="AH125" s="408"/>
      <c r="AI125" s="124"/>
      <c r="AJ125" s="116"/>
      <c r="AK125" s="314"/>
    </row>
    <row r="126" spans="1:37" ht="15.75" customHeight="1">
      <c r="A126" s="317"/>
      <c r="B126" s="178"/>
      <c r="C126" s="298"/>
      <c r="D126" s="299"/>
      <c r="E126" s="107"/>
      <c r="F126" s="108"/>
      <c r="G126" s="109"/>
      <c r="H126" s="26"/>
      <c r="I126" s="110"/>
      <c r="J126" s="111"/>
      <c r="K126" s="112"/>
      <c r="L126" s="113"/>
      <c r="M126" s="111"/>
      <c r="N126" s="112"/>
      <c r="O126" s="114"/>
      <c r="P126" s="115"/>
      <c r="Q126" s="116"/>
      <c r="R126" s="309"/>
      <c r="S126" s="47"/>
      <c r="T126" s="48"/>
      <c r="U126" s="117"/>
      <c r="V126" s="118"/>
      <c r="W126" s="119"/>
      <c r="X126" s="123"/>
      <c r="Y126" s="106"/>
      <c r="Z126" s="205"/>
      <c r="AA126" s="300"/>
      <c r="AB126" s="301"/>
      <c r="AC126" s="106"/>
      <c r="AD126" s="205"/>
      <c r="AE126" s="300"/>
      <c r="AF126" s="301"/>
      <c r="AG126" s="407"/>
      <c r="AH126" s="408"/>
      <c r="AI126" s="124"/>
      <c r="AJ126" s="116"/>
      <c r="AK126" s="314"/>
    </row>
    <row r="127" spans="1:37" ht="15.75" customHeight="1">
      <c r="A127" s="317"/>
      <c r="B127" s="178"/>
      <c r="C127" s="298"/>
      <c r="D127" s="299"/>
      <c r="E127" s="107"/>
      <c r="F127" s="108"/>
      <c r="G127" s="109"/>
      <c r="H127" s="26"/>
      <c r="I127" s="110"/>
      <c r="J127" s="111"/>
      <c r="K127" s="112"/>
      <c r="L127" s="113"/>
      <c r="M127" s="111"/>
      <c r="N127" s="112"/>
      <c r="O127" s="114"/>
      <c r="P127" s="115"/>
      <c r="Q127" s="116"/>
      <c r="R127" s="309"/>
      <c r="S127" s="47"/>
      <c r="T127" s="48"/>
      <c r="U127" s="117"/>
      <c r="V127" s="118"/>
      <c r="W127" s="119"/>
      <c r="X127" s="123"/>
      <c r="Y127" s="106"/>
      <c r="Z127" s="205"/>
      <c r="AA127" s="300"/>
      <c r="AB127" s="301"/>
      <c r="AC127" s="106"/>
      <c r="AD127" s="205"/>
      <c r="AE127" s="300"/>
      <c r="AF127" s="301"/>
      <c r="AG127" s="407"/>
      <c r="AH127" s="408"/>
      <c r="AI127" s="124"/>
      <c r="AJ127" s="116"/>
      <c r="AK127" s="314"/>
    </row>
    <row r="128" spans="1:37" ht="15.75" customHeight="1">
      <c r="A128" s="317"/>
      <c r="B128" s="178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106"/>
      <c r="Z128" s="205"/>
      <c r="AA128" s="300"/>
      <c r="AB128" s="301"/>
      <c r="AC128" s="106"/>
      <c r="AD128" s="205"/>
      <c r="AE128" s="300"/>
      <c r="AF128" s="301"/>
      <c r="AG128" s="407"/>
      <c r="AH128" s="408"/>
      <c r="AI128" s="124"/>
      <c r="AJ128" s="116"/>
      <c r="AK128" s="314"/>
    </row>
    <row r="129" spans="1:37" ht="15.75" customHeight="1">
      <c r="A129" s="317"/>
      <c r="B129" s="178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106"/>
      <c r="Z129" s="205"/>
      <c r="AA129" s="300"/>
      <c r="AB129" s="301"/>
      <c r="AC129" s="106"/>
      <c r="AD129" s="205"/>
      <c r="AE129" s="300"/>
      <c r="AF129" s="301"/>
      <c r="AG129" s="407"/>
      <c r="AH129" s="408"/>
      <c r="AI129" s="124"/>
      <c r="AJ129" s="116"/>
      <c r="AK129" s="314"/>
    </row>
    <row r="130" spans="1:37" ht="15.75" customHeight="1">
      <c r="A130" s="317"/>
      <c r="B130" s="178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127"/>
      <c r="T130" s="128"/>
      <c r="U130" s="117"/>
      <c r="V130" s="118"/>
      <c r="W130" s="128"/>
      <c r="X130" s="216"/>
      <c r="Y130" s="106"/>
      <c r="Z130" s="205"/>
      <c r="AA130" s="300"/>
      <c r="AB130" s="301"/>
      <c r="AC130" s="106"/>
      <c r="AD130" s="205"/>
      <c r="AE130" s="300"/>
      <c r="AF130" s="301"/>
      <c r="AG130" s="407"/>
      <c r="AH130" s="408"/>
      <c r="AI130" s="124"/>
      <c r="AJ130" s="116"/>
      <c r="AK130" s="314"/>
    </row>
    <row r="131" spans="1:37" ht="15.75" customHeight="1">
      <c r="A131" s="317"/>
      <c r="B131" s="178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127"/>
      <c r="T131" s="128"/>
      <c r="U131" s="117"/>
      <c r="V131" s="118"/>
      <c r="W131" s="128"/>
      <c r="X131" s="216"/>
      <c r="Y131" s="106"/>
      <c r="Z131" s="205"/>
      <c r="AA131" s="300"/>
      <c r="AB131" s="301"/>
      <c r="AC131" s="106"/>
      <c r="AD131" s="205"/>
      <c r="AE131" s="300"/>
      <c r="AF131" s="301"/>
      <c r="AG131" s="407"/>
      <c r="AH131" s="408"/>
      <c r="AI131" s="124"/>
      <c r="AJ131" s="116"/>
      <c r="AK131" s="314"/>
    </row>
    <row r="132" spans="1:37" ht="15.75" customHeight="1">
      <c r="A132" s="317"/>
      <c r="B132" s="178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127"/>
      <c r="T132" s="128"/>
      <c r="U132" s="117"/>
      <c r="V132" s="118"/>
      <c r="W132" s="128"/>
      <c r="X132" s="216"/>
      <c r="Y132" s="106"/>
      <c r="Z132" s="205"/>
      <c r="AA132" s="300"/>
      <c r="AB132" s="301"/>
      <c r="AC132" s="106"/>
      <c r="AD132" s="205"/>
      <c r="AE132" s="300"/>
      <c r="AF132" s="301"/>
      <c r="AG132" s="407"/>
      <c r="AH132" s="408"/>
      <c r="AI132" s="124"/>
      <c r="AJ132" s="116"/>
      <c r="AK132" s="314"/>
    </row>
    <row r="133" spans="1:37" ht="15.75" customHeight="1">
      <c r="A133" s="317"/>
      <c r="B133" s="178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127"/>
      <c r="T133" s="128"/>
      <c r="U133" s="117"/>
      <c r="V133" s="118"/>
      <c r="W133" s="128"/>
      <c r="X133" s="216"/>
      <c r="Y133" s="106"/>
      <c r="Z133" s="205"/>
      <c r="AA133" s="300"/>
      <c r="AB133" s="301"/>
      <c r="AC133" s="106"/>
      <c r="AD133" s="205"/>
      <c r="AE133" s="300"/>
      <c r="AF133" s="301"/>
      <c r="AG133" s="407"/>
      <c r="AH133" s="408"/>
      <c r="AI133" s="124"/>
      <c r="AJ133" s="116"/>
      <c r="AK133" s="314"/>
    </row>
    <row r="134" spans="1:37" ht="15.75" customHeight="1">
      <c r="A134" s="317"/>
      <c r="B134" s="178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127"/>
      <c r="T134" s="128"/>
      <c r="U134" s="117"/>
      <c r="V134" s="118"/>
      <c r="W134" s="128"/>
      <c r="X134" s="216"/>
      <c r="Y134" s="106"/>
      <c r="Z134" s="205"/>
      <c r="AA134" s="300"/>
      <c r="AB134" s="301"/>
      <c r="AC134" s="106"/>
      <c r="AD134" s="205"/>
      <c r="AE134" s="300"/>
      <c r="AF134" s="301"/>
      <c r="AG134" s="407"/>
      <c r="AH134" s="408"/>
      <c r="AI134" s="124"/>
      <c r="AJ134" s="116"/>
      <c r="AK134" s="314"/>
    </row>
    <row r="135" spans="1:37" ht="15.75" customHeight="1">
      <c r="A135" s="317"/>
      <c r="B135" s="178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127"/>
      <c r="T135" s="128"/>
      <c r="U135" s="117"/>
      <c r="V135" s="118"/>
      <c r="W135" s="128"/>
      <c r="X135" s="216"/>
      <c r="Y135" s="106"/>
      <c r="Z135" s="205"/>
      <c r="AA135" s="300"/>
      <c r="AB135" s="301"/>
      <c r="AC135" s="106"/>
      <c r="AD135" s="205"/>
      <c r="AE135" s="300"/>
      <c r="AF135" s="301"/>
      <c r="AG135" s="407"/>
      <c r="AH135" s="408"/>
      <c r="AI135" s="124"/>
      <c r="AJ135" s="116"/>
      <c r="AK135" s="314"/>
    </row>
    <row r="136" spans="1:37" ht="15.75" customHeight="1">
      <c r="A136" s="317"/>
      <c r="B136" s="178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127"/>
      <c r="T136" s="128"/>
      <c r="U136" s="117"/>
      <c r="V136" s="118"/>
      <c r="W136" s="128"/>
      <c r="X136" s="216"/>
      <c r="Y136" s="106"/>
      <c r="Z136" s="205"/>
      <c r="AA136" s="300"/>
      <c r="AB136" s="301"/>
      <c r="AC136" s="106"/>
      <c r="AD136" s="205"/>
      <c r="AE136" s="300"/>
      <c r="AF136" s="301"/>
      <c r="AG136" s="407"/>
      <c r="AH136" s="408"/>
      <c r="AI136" s="124"/>
      <c r="AJ136" s="116"/>
      <c r="AK136" s="314"/>
    </row>
    <row r="137" spans="1:37" ht="15.75" customHeight="1">
      <c r="A137" s="317"/>
      <c r="B137" s="178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127"/>
      <c r="T137" s="128"/>
      <c r="U137" s="117"/>
      <c r="V137" s="118"/>
      <c r="W137" s="128"/>
      <c r="X137" s="216"/>
      <c r="Y137" s="106"/>
      <c r="Z137" s="205"/>
      <c r="AA137" s="300"/>
      <c r="AB137" s="301"/>
      <c r="AC137" s="106"/>
      <c r="AD137" s="205"/>
      <c r="AE137" s="300"/>
      <c r="AF137" s="301"/>
      <c r="AG137" s="407"/>
      <c r="AH137" s="408"/>
      <c r="AI137" s="124"/>
      <c r="AJ137" s="116"/>
      <c r="AK137" s="314"/>
    </row>
    <row r="138" spans="1:37" ht="15.75" customHeight="1">
      <c r="A138" s="317"/>
      <c r="B138" s="178"/>
      <c r="C138" s="298"/>
      <c r="D138" s="299"/>
      <c r="E138" s="107"/>
      <c r="F138" s="13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127"/>
      <c r="T138" s="128"/>
      <c r="U138" s="117"/>
      <c r="V138" s="118"/>
      <c r="W138" s="128"/>
      <c r="X138" s="216"/>
      <c r="Y138" s="106"/>
      <c r="Z138" s="205"/>
      <c r="AA138" s="300"/>
      <c r="AB138" s="301"/>
      <c r="AC138" s="106"/>
      <c r="AD138" s="205"/>
      <c r="AE138" s="300"/>
      <c r="AF138" s="301"/>
      <c r="AG138" s="407"/>
      <c r="AH138" s="408"/>
      <c r="AI138" s="124"/>
      <c r="AJ138" s="116"/>
      <c r="AK138" s="314"/>
    </row>
    <row r="139" spans="1:37" ht="15.75" customHeight="1">
      <c r="A139" s="317"/>
      <c r="B139" s="178"/>
      <c r="C139" s="298"/>
      <c r="D139" s="299"/>
      <c r="E139" s="179"/>
      <c r="F139" s="13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106"/>
      <c r="Z139" s="205"/>
      <c r="AA139" s="300"/>
      <c r="AB139" s="301"/>
      <c r="AC139" s="106"/>
      <c r="AD139" s="205"/>
      <c r="AE139" s="300"/>
      <c r="AF139" s="301"/>
      <c r="AG139" s="407"/>
      <c r="AH139" s="408"/>
      <c r="AI139" s="180"/>
      <c r="AJ139" s="133"/>
      <c r="AK139" s="314"/>
    </row>
    <row r="140" spans="1:37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71">AVERAGE(I124:I139)</f>
        <v>19</v>
      </c>
      <c r="J140" s="148">
        <f t="shared" si="71"/>
        <v>2000</v>
      </c>
      <c r="K140" s="149">
        <f t="shared" ref="K140" si="72">J140/I140</f>
        <v>105.26315789473684</v>
      </c>
      <c r="L140" s="147">
        <f t="shared" ref="L140:M140" si="73">AVERAGE(L124:L139)</f>
        <v>20</v>
      </c>
      <c r="M140" s="148">
        <f t="shared" si="73"/>
        <v>1707.9183673469392</v>
      </c>
      <c r="N140" s="149">
        <f>M140/L140</f>
        <v>85.395918367346965</v>
      </c>
      <c r="O140" s="150">
        <f>L140-I140</f>
        <v>1</v>
      </c>
      <c r="P140" s="151">
        <f>N140-K140</f>
        <v>-19.86723952738987</v>
      </c>
      <c r="Q140" s="152">
        <f>N140/K140</f>
        <v>0.81126122448979621</v>
      </c>
      <c r="R140" s="310"/>
      <c r="S140" s="153">
        <f>S124</f>
        <v>0.70833333333333337</v>
      </c>
      <c r="T140" s="154">
        <f>INDEX(T124:T139,COUNTA(T124:T139))</f>
        <v>0.87847222222222221</v>
      </c>
      <c r="U140" s="155"/>
      <c r="V140" s="181"/>
      <c r="W140" s="182"/>
      <c r="X140" s="149"/>
      <c r="Y140" s="206">
        <f t="shared" ref="Y140:Z140" si="74">SUM(Y124:Y139)</f>
        <v>0</v>
      </c>
      <c r="Z140" s="207">
        <f t="shared" si="74"/>
        <v>0</v>
      </c>
      <c r="AA140" s="296"/>
      <c r="AB140" s="297"/>
      <c r="AC140" s="206">
        <f t="shared" ref="AC140:AD140" si="75">SUM(AC124:AC139)</f>
        <v>0</v>
      </c>
      <c r="AD140" s="207">
        <f t="shared" si="75"/>
        <v>0</v>
      </c>
      <c r="AE140" s="296"/>
      <c r="AF140" s="297"/>
      <c r="AG140" s="409"/>
      <c r="AH140" s="410"/>
      <c r="AI140" s="183">
        <f>M140-J140</f>
        <v>-292.08163265306075</v>
      </c>
      <c r="AJ140" s="152">
        <f>M140/J140</f>
        <v>0.85395918367346968</v>
      </c>
      <c r="AK140" s="315"/>
    </row>
    <row r="141" spans="1:37" ht="15.75" customHeight="1">
      <c r="A141" s="302" t="s">
        <v>221</v>
      </c>
      <c r="B141" s="161" t="s">
        <v>186</v>
      </c>
      <c r="C141" s="306" t="s">
        <v>217</v>
      </c>
      <c r="D141" s="307"/>
      <c r="E141" s="162">
        <v>44.3</v>
      </c>
      <c r="F141" s="174">
        <v>1018</v>
      </c>
      <c r="G141" s="163">
        <f t="shared" ref="G141:G143" si="76">E141*F141</f>
        <v>45097.399999999994</v>
      </c>
      <c r="H141" s="164"/>
      <c r="I141" s="165">
        <v>17</v>
      </c>
      <c r="J141" s="166">
        <v>2000</v>
      </c>
      <c r="K141" s="167">
        <f>J141/I141</f>
        <v>117.64705882352941</v>
      </c>
      <c r="L141" s="168">
        <v>17</v>
      </c>
      <c r="M141" s="166">
        <f>F141/V141*60</f>
        <v>1769.5799130854623</v>
      </c>
      <c r="N141" s="167">
        <f>M141/L141</f>
        <v>104.09293606385073</v>
      </c>
      <c r="O141" s="169">
        <f>L141-I141</f>
        <v>0</v>
      </c>
      <c r="P141" s="170">
        <f>N141-K141</f>
        <v>-13.554122759678677</v>
      </c>
      <c r="Q141" s="171">
        <f>N141/K141</f>
        <v>0.88478995654273129</v>
      </c>
      <c r="R141" s="308">
        <f>Q157</f>
        <v>0.88408412639252243</v>
      </c>
      <c r="S141" s="172">
        <v>0.75033564814814813</v>
      </c>
      <c r="T141" s="173">
        <v>0.77430555555555558</v>
      </c>
      <c r="U141" s="174"/>
      <c r="V141" s="175">
        <v>34.516666666666737</v>
      </c>
      <c r="W141" s="103"/>
      <c r="X141" s="104"/>
      <c r="Y141" s="202"/>
      <c r="Z141" s="203"/>
      <c r="AA141" s="311"/>
      <c r="AB141" s="312"/>
      <c r="AC141" s="202"/>
      <c r="AD141" s="203"/>
      <c r="AE141" s="311"/>
      <c r="AF141" s="312"/>
      <c r="AG141" s="411"/>
      <c r="AH141" s="412"/>
      <c r="AI141" s="121">
        <f>M141-J141</f>
        <v>-230.42008691453771</v>
      </c>
      <c r="AJ141" s="171">
        <f>M141/J141</f>
        <v>0.88478995654273118</v>
      </c>
      <c r="AK141" s="379">
        <f>AJ157</f>
        <v>0.88408412639252232</v>
      </c>
    </row>
    <row r="142" spans="1:37" ht="15.75" customHeight="1">
      <c r="A142" s="303"/>
      <c r="B142" s="178" t="s">
        <v>186</v>
      </c>
      <c r="C142" s="298" t="s">
        <v>219</v>
      </c>
      <c r="D142" s="299"/>
      <c r="E142" s="107">
        <v>50.67</v>
      </c>
      <c r="F142" s="117">
        <v>940</v>
      </c>
      <c r="G142" s="109">
        <f t="shared" si="76"/>
        <v>47629.8</v>
      </c>
      <c r="H142" s="26"/>
      <c r="I142" s="110">
        <v>20</v>
      </c>
      <c r="J142" s="111">
        <v>2000</v>
      </c>
      <c r="K142" s="112">
        <f t="shared" ref="K142:K143" si="77">J142/I142</f>
        <v>100</v>
      </c>
      <c r="L142" s="113">
        <v>20</v>
      </c>
      <c r="M142" s="111">
        <f>F142/V142*60</f>
        <v>1768.0250783699043</v>
      </c>
      <c r="N142" s="112">
        <f>M142/L142</f>
        <v>88.401253918495215</v>
      </c>
      <c r="O142" s="114">
        <f>L142-I142</f>
        <v>0</v>
      </c>
      <c r="P142" s="115">
        <f>N142-K142</f>
        <v>-11.598746081504785</v>
      </c>
      <c r="Q142" s="116">
        <f>N142/K142</f>
        <v>0.88401253918495215</v>
      </c>
      <c r="R142" s="309"/>
      <c r="S142" s="47">
        <v>0.77784722222222225</v>
      </c>
      <c r="T142" s="48">
        <v>0.8</v>
      </c>
      <c r="U142" s="117">
        <v>5.0999999999999979</v>
      </c>
      <c r="V142" s="118">
        <v>31.900000000000031</v>
      </c>
      <c r="W142" s="119"/>
      <c r="X142" s="123"/>
      <c r="Y142" s="106"/>
      <c r="Z142" s="205"/>
      <c r="AA142" s="300"/>
      <c r="AB142" s="301"/>
      <c r="AC142" s="106"/>
      <c r="AD142" s="205"/>
      <c r="AE142" s="300"/>
      <c r="AF142" s="301"/>
      <c r="AG142" s="407"/>
      <c r="AH142" s="408"/>
      <c r="AI142" s="124">
        <f>M142-J142</f>
        <v>-231.97492163009565</v>
      </c>
      <c r="AJ142" s="116">
        <f>M142/J142</f>
        <v>0.88401253918495215</v>
      </c>
      <c r="AK142" s="380"/>
    </row>
    <row r="143" spans="1:37" ht="15.75" customHeight="1">
      <c r="A143" s="303"/>
      <c r="B143" s="178" t="s">
        <v>186</v>
      </c>
      <c r="C143" s="298" t="s">
        <v>220</v>
      </c>
      <c r="D143" s="299"/>
      <c r="E143" s="107">
        <v>57.3</v>
      </c>
      <c r="F143" s="117">
        <v>1895</v>
      </c>
      <c r="G143" s="109">
        <f t="shared" si="76"/>
        <v>108583.5</v>
      </c>
      <c r="H143" s="26"/>
      <c r="I143" s="110">
        <v>21</v>
      </c>
      <c r="J143" s="111">
        <v>2000</v>
      </c>
      <c r="K143" s="112">
        <f t="shared" si="77"/>
        <v>95.238095238095241</v>
      </c>
      <c r="L143" s="113">
        <v>21</v>
      </c>
      <c r="M143" s="111">
        <f>F143/V143*60</f>
        <v>1766.899766899767</v>
      </c>
      <c r="N143" s="112">
        <f>M143/L143</f>
        <v>84.138084138084139</v>
      </c>
      <c r="O143" s="114">
        <f>L143-I143</f>
        <v>0</v>
      </c>
      <c r="P143" s="115">
        <f>N143-K143</f>
        <v>-11.100011100011102</v>
      </c>
      <c r="Q143" s="116">
        <f>N143/K143</f>
        <v>0.8834498834498834</v>
      </c>
      <c r="R143" s="309"/>
      <c r="S143" s="47">
        <v>0.80347222222222225</v>
      </c>
      <c r="T143" s="48">
        <v>0.84815972222222225</v>
      </c>
      <c r="U143" s="117">
        <v>4.9999999999999822</v>
      </c>
      <c r="V143" s="118">
        <v>64.349999999999994</v>
      </c>
      <c r="W143" s="119"/>
      <c r="X143" s="123"/>
      <c r="Y143" s="106"/>
      <c r="Z143" s="205"/>
      <c r="AA143" s="300"/>
      <c r="AB143" s="301"/>
      <c r="AC143" s="106"/>
      <c r="AD143" s="205"/>
      <c r="AE143" s="300"/>
      <c r="AF143" s="301"/>
      <c r="AG143" s="407"/>
      <c r="AH143" s="408"/>
      <c r="AI143" s="124">
        <f>M143-J143</f>
        <v>-233.10023310023303</v>
      </c>
      <c r="AJ143" s="116">
        <f>M143/J143</f>
        <v>0.88344988344988351</v>
      </c>
      <c r="AK143" s="380"/>
    </row>
    <row r="144" spans="1:37" ht="15.75" customHeight="1">
      <c r="A144" s="303"/>
      <c r="B144" s="178"/>
      <c r="C144" s="298"/>
      <c r="D144" s="299"/>
      <c r="E144" s="107"/>
      <c r="F144" s="117"/>
      <c r="G144" s="109"/>
      <c r="H144" s="26"/>
      <c r="I144" s="110"/>
      <c r="J144" s="111"/>
      <c r="K144" s="112"/>
      <c r="L144" s="113"/>
      <c r="M144" s="111"/>
      <c r="N144" s="112"/>
      <c r="O144" s="114"/>
      <c r="P144" s="115"/>
      <c r="Q144" s="116"/>
      <c r="R144" s="309"/>
      <c r="S144" s="47"/>
      <c r="T144" s="48"/>
      <c r="U144" s="117"/>
      <c r="V144" s="118"/>
      <c r="W144" s="119"/>
      <c r="X144" s="123"/>
      <c r="Y144" s="106"/>
      <c r="Z144" s="205"/>
      <c r="AA144" s="300"/>
      <c r="AB144" s="301"/>
      <c r="AC144" s="106"/>
      <c r="AD144" s="205"/>
      <c r="AE144" s="300"/>
      <c r="AF144" s="301"/>
      <c r="AG144" s="407"/>
      <c r="AH144" s="408"/>
      <c r="AI144" s="124"/>
      <c r="AJ144" s="116"/>
      <c r="AK144" s="380"/>
    </row>
    <row r="145" spans="1:37" ht="15.75" customHeight="1">
      <c r="A145" s="304"/>
      <c r="B145" s="178"/>
      <c r="C145" s="298"/>
      <c r="D145" s="299"/>
      <c r="E145" s="107"/>
      <c r="F145" s="117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106"/>
      <c r="Z145" s="205"/>
      <c r="AA145" s="300"/>
      <c r="AB145" s="301"/>
      <c r="AC145" s="106"/>
      <c r="AD145" s="205"/>
      <c r="AE145" s="300"/>
      <c r="AF145" s="301"/>
      <c r="AG145" s="407"/>
      <c r="AH145" s="408"/>
      <c r="AI145" s="124"/>
      <c r="AJ145" s="116"/>
      <c r="AK145" s="380"/>
    </row>
    <row r="146" spans="1:37" ht="15.75" customHeight="1">
      <c r="A146" s="304"/>
      <c r="B146" s="178"/>
      <c r="C146" s="298"/>
      <c r="D146" s="299"/>
      <c r="E146" s="107"/>
      <c r="F146" s="117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106"/>
      <c r="Z146" s="205"/>
      <c r="AA146" s="300"/>
      <c r="AB146" s="301"/>
      <c r="AC146" s="106"/>
      <c r="AD146" s="205"/>
      <c r="AE146" s="300"/>
      <c r="AF146" s="301"/>
      <c r="AG146" s="407"/>
      <c r="AH146" s="408"/>
      <c r="AI146" s="124"/>
      <c r="AJ146" s="116"/>
      <c r="AK146" s="380"/>
    </row>
    <row r="147" spans="1:37" ht="15.75" customHeight="1">
      <c r="A147" s="304"/>
      <c r="B147" s="178"/>
      <c r="C147" s="298"/>
      <c r="D147" s="299"/>
      <c r="E147" s="107"/>
      <c r="F147" s="117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106"/>
      <c r="Z147" s="205"/>
      <c r="AA147" s="300"/>
      <c r="AB147" s="301"/>
      <c r="AC147" s="106"/>
      <c r="AD147" s="205"/>
      <c r="AE147" s="300"/>
      <c r="AF147" s="301"/>
      <c r="AG147" s="407"/>
      <c r="AH147" s="408"/>
      <c r="AI147" s="124"/>
      <c r="AJ147" s="116"/>
      <c r="AK147" s="380"/>
    </row>
    <row r="148" spans="1:37" ht="15.75" customHeight="1">
      <c r="A148" s="304"/>
      <c r="B148" s="178"/>
      <c r="C148" s="298"/>
      <c r="D148" s="299"/>
      <c r="E148" s="107"/>
      <c r="F148" s="117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106"/>
      <c r="Z148" s="205"/>
      <c r="AA148" s="300"/>
      <c r="AB148" s="301"/>
      <c r="AC148" s="106"/>
      <c r="AD148" s="205"/>
      <c r="AE148" s="300"/>
      <c r="AF148" s="301"/>
      <c r="AG148" s="407"/>
      <c r="AH148" s="408"/>
      <c r="AI148" s="124"/>
      <c r="AJ148" s="116"/>
      <c r="AK148" s="380"/>
    </row>
    <row r="149" spans="1:37" ht="15.75" customHeight="1">
      <c r="A149" s="304"/>
      <c r="B149" s="178"/>
      <c r="C149" s="298"/>
      <c r="D149" s="299"/>
      <c r="E149" s="107"/>
      <c r="F149" s="117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106"/>
      <c r="Z149" s="205"/>
      <c r="AA149" s="300"/>
      <c r="AB149" s="301"/>
      <c r="AC149" s="106"/>
      <c r="AD149" s="205"/>
      <c r="AE149" s="300"/>
      <c r="AF149" s="301"/>
      <c r="AG149" s="407"/>
      <c r="AH149" s="408"/>
      <c r="AI149" s="124"/>
      <c r="AJ149" s="116"/>
      <c r="AK149" s="380"/>
    </row>
    <row r="150" spans="1:37" ht="15.75" customHeight="1">
      <c r="A150" s="304"/>
      <c r="B150" s="178"/>
      <c r="C150" s="298"/>
      <c r="D150" s="299"/>
      <c r="E150" s="107"/>
      <c r="F150" s="117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106"/>
      <c r="Z150" s="205"/>
      <c r="AA150" s="300"/>
      <c r="AB150" s="301"/>
      <c r="AC150" s="106"/>
      <c r="AD150" s="205"/>
      <c r="AE150" s="300"/>
      <c r="AF150" s="301"/>
      <c r="AG150" s="407"/>
      <c r="AH150" s="408"/>
      <c r="AI150" s="124"/>
      <c r="AJ150" s="116"/>
      <c r="AK150" s="380"/>
    </row>
    <row r="151" spans="1:37" ht="15.75" customHeight="1">
      <c r="A151" s="304"/>
      <c r="B151" s="178"/>
      <c r="C151" s="298"/>
      <c r="D151" s="299"/>
      <c r="E151" s="107"/>
      <c r="F151" s="117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19"/>
      <c r="X151" s="123"/>
      <c r="Y151" s="106"/>
      <c r="Z151" s="205"/>
      <c r="AA151" s="300"/>
      <c r="AB151" s="301"/>
      <c r="AC151" s="106"/>
      <c r="AD151" s="205"/>
      <c r="AE151" s="300"/>
      <c r="AF151" s="301"/>
      <c r="AG151" s="407"/>
      <c r="AH151" s="408"/>
      <c r="AI151" s="124"/>
      <c r="AJ151" s="116"/>
      <c r="AK151" s="380"/>
    </row>
    <row r="152" spans="1:37" ht="15.75" customHeight="1">
      <c r="A152" s="304"/>
      <c r="B152" s="178"/>
      <c r="C152" s="298"/>
      <c r="D152" s="299"/>
      <c r="E152" s="107"/>
      <c r="F152" s="117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19"/>
      <c r="X152" s="123"/>
      <c r="Y152" s="106"/>
      <c r="Z152" s="205"/>
      <c r="AA152" s="300"/>
      <c r="AB152" s="301"/>
      <c r="AC152" s="106"/>
      <c r="AD152" s="205"/>
      <c r="AE152" s="300"/>
      <c r="AF152" s="301"/>
      <c r="AG152" s="407"/>
      <c r="AH152" s="408"/>
      <c r="AI152" s="124"/>
      <c r="AJ152" s="116"/>
      <c r="AK152" s="380"/>
    </row>
    <row r="153" spans="1:37" ht="15.75" customHeight="1">
      <c r="A153" s="304"/>
      <c r="B153" s="178"/>
      <c r="C153" s="298"/>
      <c r="D153" s="299"/>
      <c r="E153" s="107"/>
      <c r="F153" s="117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19"/>
      <c r="X153" s="123"/>
      <c r="Y153" s="106"/>
      <c r="Z153" s="205"/>
      <c r="AA153" s="300"/>
      <c r="AB153" s="301"/>
      <c r="AC153" s="106"/>
      <c r="AD153" s="205"/>
      <c r="AE153" s="300"/>
      <c r="AF153" s="301"/>
      <c r="AG153" s="407"/>
      <c r="AH153" s="408"/>
      <c r="AI153" s="124"/>
      <c r="AJ153" s="116"/>
      <c r="AK153" s="380"/>
    </row>
    <row r="154" spans="1:37" ht="15.75" customHeight="1">
      <c r="A154" s="304"/>
      <c r="B154" s="178"/>
      <c r="C154" s="298"/>
      <c r="D154" s="299"/>
      <c r="E154" s="107"/>
      <c r="F154" s="117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210"/>
      <c r="X154" s="211"/>
      <c r="Y154" s="106"/>
      <c r="Z154" s="205"/>
      <c r="AA154" s="300"/>
      <c r="AB154" s="301"/>
      <c r="AC154" s="106"/>
      <c r="AD154" s="205"/>
      <c r="AE154" s="300"/>
      <c r="AF154" s="301"/>
      <c r="AG154" s="407"/>
      <c r="AH154" s="408"/>
      <c r="AI154" s="124"/>
      <c r="AJ154" s="116"/>
      <c r="AK154" s="380"/>
    </row>
    <row r="155" spans="1:37" ht="15.75" customHeight="1">
      <c r="A155" s="304"/>
      <c r="B155" s="178"/>
      <c r="C155" s="298"/>
      <c r="D155" s="299"/>
      <c r="E155" s="107"/>
      <c r="F155" s="117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212"/>
      <c r="X155" s="213"/>
      <c r="Y155" s="106"/>
      <c r="Z155" s="205"/>
      <c r="AA155" s="300"/>
      <c r="AB155" s="301"/>
      <c r="AC155" s="106"/>
      <c r="AD155" s="205"/>
      <c r="AE155" s="300"/>
      <c r="AF155" s="301"/>
      <c r="AG155" s="407"/>
      <c r="AH155" s="408"/>
      <c r="AI155" s="124"/>
      <c r="AJ155" s="116"/>
      <c r="AK155" s="380"/>
    </row>
    <row r="156" spans="1:37" ht="15.75" customHeight="1">
      <c r="A156" s="304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47"/>
      <c r="T156" s="48"/>
      <c r="U156" s="140"/>
      <c r="V156" s="118"/>
      <c r="W156" s="212"/>
      <c r="X156" s="213"/>
      <c r="Y156" s="106"/>
      <c r="Z156" s="205"/>
      <c r="AA156" s="300"/>
      <c r="AB156" s="301"/>
      <c r="AC156" s="106"/>
      <c r="AD156" s="205"/>
      <c r="AE156" s="300"/>
      <c r="AF156" s="301"/>
      <c r="AG156" s="407"/>
      <c r="AH156" s="408"/>
      <c r="AI156" s="124"/>
      <c r="AJ156" s="116"/>
      <c r="AK156" s="380"/>
    </row>
    <row r="157" spans="1:37" ht="15.75" customHeight="1" thickBot="1">
      <c r="A157" s="305"/>
      <c r="B157" s="144" t="s">
        <v>124</v>
      </c>
      <c r="C157" s="295"/>
      <c r="D157" s="295"/>
      <c r="E157" s="145"/>
      <c r="F157" s="182"/>
      <c r="G157" s="146"/>
      <c r="H157" s="75"/>
      <c r="I157" s="147">
        <f t="shared" ref="I157:J157" si="78">AVERAGE(I141:I156)</f>
        <v>19.333333333333332</v>
      </c>
      <c r="J157" s="148">
        <f t="shared" si="78"/>
        <v>2000</v>
      </c>
      <c r="K157" s="149">
        <f t="shared" ref="K157" si="79">J157/I157</f>
        <v>103.44827586206897</v>
      </c>
      <c r="L157" s="147">
        <f t="shared" ref="L157:M157" si="80">AVERAGE(L141:L156)</f>
        <v>19.333333333333332</v>
      </c>
      <c r="M157" s="148">
        <f t="shared" si="80"/>
        <v>1768.1682527850446</v>
      </c>
      <c r="N157" s="149">
        <f>M157/L157</f>
        <v>91.456978592329904</v>
      </c>
      <c r="O157" s="150">
        <f>L157-I157</f>
        <v>0</v>
      </c>
      <c r="P157" s="151">
        <f>N157-K157</f>
        <v>-11.991297269739064</v>
      </c>
      <c r="Q157" s="152">
        <f>N157/K157</f>
        <v>0.88408412639252243</v>
      </c>
      <c r="R157" s="310"/>
      <c r="S157" s="153">
        <f>S141</f>
        <v>0.75033564814814813</v>
      </c>
      <c r="T157" s="154">
        <f>INDEX(T141:T156,COUNTA(T141:T156))</f>
        <v>0.84815972222222225</v>
      </c>
      <c r="U157" s="155"/>
      <c r="V157" s="181"/>
      <c r="W157" s="214"/>
      <c r="X157" s="215"/>
      <c r="Y157" s="206">
        <f t="shared" ref="Y157:Z157" si="81">SUM(Y141:Y156)</f>
        <v>0</v>
      </c>
      <c r="Z157" s="207">
        <f t="shared" si="81"/>
        <v>0</v>
      </c>
      <c r="AA157" s="296"/>
      <c r="AB157" s="297"/>
      <c r="AC157" s="206">
        <f t="shared" ref="AC157:AD157" si="82">SUM(AC141:AC156)</f>
        <v>0</v>
      </c>
      <c r="AD157" s="207">
        <f t="shared" si="82"/>
        <v>0</v>
      </c>
      <c r="AE157" s="296"/>
      <c r="AF157" s="297"/>
      <c r="AG157" s="409"/>
      <c r="AH157" s="410"/>
      <c r="AI157" s="183">
        <f>M157-J157</f>
        <v>-231.83174721495539</v>
      </c>
      <c r="AJ157" s="152">
        <f>M157/J157</f>
        <v>0.88408412639252232</v>
      </c>
      <c r="AK157" s="381"/>
    </row>
    <row r="158" spans="1:37" ht="15.75" customHeight="1">
      <c r="A158" s="316" t="s">
        <v>244</v>
      </c>
      <c r="B158" s="161" t="s">
        <v>186</v>
      </c>
      <c r="C158" s="306" t="s">
        <v>222</v>
      </c>
      <c r="D158" s="307"/>
      <c r="E158" s="162">
        <v>56.79</v>
      </c>
      <c r="F158" s="103">
        <v>1962</v>
      </c>
      <c r="G158" s="163">
        <f t="shared" ref="G158:G160" si="83">E158*F158</f>
        <v>111421.98</v>
      </c>
      <c r="H158" s="164"/>
      <c r="I158" s="165">
        <v>23</v>
      </c>
      <c r="J158" s="166">
        <v>2000</v>
      </c>
      <c r="K158" s="167">
        <f>J158/I158</f>
        <v>86.956521739130437</v>
      </c>
      <c r="L158" s="168">
        <v>23</v>
      </c>
      <c r="M158" s="166">
        <f>F158/V158*60</f>
        <v>1769.7820095214242</v>
      </c>
      <c r="N158" s="167">
        <f>M158/L158</f>
        <v>76.94704389223584</v>
      </c>
      <c r="O158" s="169">
        <f>L158-I158</f>
        <v>0</v>
      </c>
      <c r="P158" s="170">
        <f>N158-K158</f>
        <v>-10.009477846894598</v>
      </c>
      <c r="Q158" s="171">
        <f>N158/K158</f>
        <v>0.88489100476071214</v>
      </c>
      <c r="R158" s="308">
        <f>Q174</f>
        <v>0.88510143162472132</v>
      </c>
      <c r="S158" s="172">
        <v>0.7086689814814815</v>
      </c>
      <c r="T158" s="173">
        <v>0.75486111111111109</v>
      </c>
      <c r="U158" s="174"/>
      <c r="V158" s="175">
        <v>66.516666666666623</v>
      </c>
      <c r="W158" s="173"/>
      <c r="X158" s="184"/>
      <c r="Y158" s="202"/>
      <c r="Z158" s="203"/>
      <c r="AA158" s="311"/>
      <c r="AB158" s="312"/>
      <c r="AC158" s="202"/>
      <c r="AD158" s="203"/>
      <c r="AE158" s="311"/>
      <c r="AF158" s="312"/>
      <c r="AG158" s="411"/>
      <c r="AH158" s="412"/>
      <c r="AI158" s="121">
        <f>M158-J158</f>
        <v>-230.21799047857576</v>
      </c>
      <c r="AJ158" s="171">
        <f>M158/J158</f>
        <v>0.88489100476071214</v>
      </c>
      <c r="AK158" s="313">
        <f>AJ174</f>
        <v>0.88510143162472144</v>
      </c>
    </row>
    <row r="159" spans="1:37" ht="15.75" customHeight="1">
      <c r="A159" s="317"/>
      <c r="B159" s="178" t="s">
        <v>186</v>
      </c>
      <c r="C159" s="298" t="s">
        <v>223</v>
      </c>
      <c r="D159" s="299"/>
      <c r="E159" s="107">
        <v>56.87</v>
      </c>
      <c r="F159" s="108">
        <v>1475</v>
      </c>
      <c r="G159" s="109">
        <f t="shared" si="83"/>
        <v>83883.25</v>
      </c>
      <c r="H159" s="26"/>
      <c r="I159" s="110">
        <v>23</v>
      </c>
      <c r="J159" s="111">
        <v>2000</v>
      </c>
      <c r="K159" s="112">
        <f t="shared" ref="K159:K160" si="84">J159/I159</f>
        <v>86.956521739130437</v>
      </c>
      <c r="L159" s="113">
        <v>23</v>
      </c>
      <c r="M159" s="111">
        <f>F159/V159*60</f>
        <v>1770.0000000000005</v>
      </c>
      <c r="N159" s="112">
        <f>M159/L159</f>
        <v>76.956521739130451</v>
      </c>
      <c r="O159" s="114">
        <f>L159-I159</f>
        <v>0</v>
      </c>
      <c r="P159" s="115">
        <f>N159-K159</f>
        <v>-9.9999999999999858</v>
      </c>
      <c r="Q159" s="116">
        <f>N159/K159</f>
        <v>0.88500000000000012</v>
      </c>
      <c r="R159" s="309"/>
      <c r="S159" s="47">
        <v>0.7583333333333333</v>
      </c>
      <c r="T159" s="48">
        <v>0.79305555555555551</v>
      </c>
      <c r="U159" s="117">
        <v>4.9999999999999822</v>
      </c>
      <c r="V159" s="118">
        <v>49.999999999999986</v>
      </c>
      <c r="W159" s="119"/>
      <c r="X159" s="123"/>
      <c r="Y159" s="106"/>
      <c r="Z159" s="205"/>
      <c r="AA159" s="300"/>
      <c r="AB159" s="301"/>
      <c r="AC159" s="106"/>
      <c r="AD159" s="205"/>
      <c r="AE159" s="300"/>
      <c r="AF159" s="301"/>
      <c r="AG159" s="407"/>
      <c r="AH159" s="408"/>
      <c r="AI159" s="124">
        <f>M159-J159</f>
        <v>-229.99999999999955</v>
      </c>
      <c r="AJ159" s="116">
        <f>M159/J159</f>
        <v>0.88500000000000023</v>
      </c>
      <c r="AK159" s="314"/>
    </row>
    <row r="160" spans="1:37" ht="15.75" customHeight="1">
      <c r="A160" s="317"/>
      <c r="B160" s="178" t="s">
        <v>186</v>
      </c>
      <c r="C160" s="298" t="s">
        <v>224</v>
      </c>
      <c r="D160" s="299"/>
      <c r="E160" s="107">
        <v>47.6</v>
      </c>
      <c r="F160" s="108">
        <v>1821</v>
      </c>
      <c r="G160" s="109">
        <f t="shared" si="83"/>
        <v>86679.6</v>
      </c>
      <c r="H160" s="26"/>
      <c r="I160" s="110">
        <v>23</v>
      </c>
      <c r="J160" s="111">
        <v>2000</v>
      </c>
      <c r="K160" s="112">
        <f t="shared" si="84"/>
        <v>86.956521739130437</v>
      </c>
      <c r="L160" s="113">
        <v>23</v>
      </c>
      <c r="M160" s="111">
        <f>F160/V160*60</f>
        <v>1770.8265802269029</v>
      </c>
      <c r="N160" s="112">
        <f>M160/L160</f>
        <v>76.99246000986534</v>
      </c>
      <c r="O160" s="114">
        <f>L160-I160</f>
        <v>0</v>
      </c>
      <c r="P160" s="115">
        <f>N160-K160</f>
        <v>-9.9640617292650973</v>
      </c>
      <c r="Q160" s="116">
        <f>N160/K160</f>
        <v>0.88541329011345138</v>
      </c>
      <c r="R160" s="309"/>
      <c r="S160" s="47">
        <v>0.79673611111111109</v>
      </c>
      <c r="T160" s="48">
        <v>0.83958333333333335</v>
      </c>
      <c r="U160" s="117">
        <v>5.3000000000000291</v>
      </c>
      <c r="V160" s="118">
        <v>61.700000000000053</v>
      </c>
      <c r="W160" s="119"/>
      <c r="X160" s="123"/>
      <c r="Y160" s="106"/>
      <c r="Z160" s="205"/>
      <c r="AA160" s="300"/>
      <c r="AB160" s="301"/>
      <c r="AC160" s="106"/>
      <c r="AD160" s="205"/>
      <c r="AE160" s="300"/>
      <c r="AF160" s="301"/>
      <c r="AG160" s="407"/>
      <c r="AH160" s="408"/>
      <c r="AI160" s="124">
        <f>M160-J160</f>
        <v>-229.17341977309707</v>
      </c>
      <c r="AJ160" s="116">
        <f>M160/J160</f>
        <v>0.88541329011345149</v>
      </c>
      <c r="AK160" s="314"/>
    </row>
    <row r="161" spans="1:37" ht="15.75" customHeight="1">
      <c r="A161" s="317"/>
      <c r="B161" s="178"/>
      <c r="C161" s="298"/>
      <c r="D161" s="299"/>
      <c r="E161" s="107"/>
      <c r="F161" s="108"/>
      <c r="G161" s="109"/>
      <c r="H161" s="26"/>
      <c r="I161" s="110"/>
      <c r="J161" s="111"/>
      <c r="K161" s="112"/>
      <c r="L161" s="113"/>
      <c r="M161" s="111"/>
      <c r="N161" s="112"/>
      <c r="O161" s="114"/>
      <c r="P161" s="115"/>
      <c r="Q161" s="116"/>
      <c r="R161" s="309"/>
      <c r="S161" s="47"/>
      <c r="T161" s="48"/>
      <c r="U161" s="117"/>
      <c r="V161" s="118"/>
      <c r="W161" s="119"/>
      <c r="X161" s="123"/>
      <c r="Y161" s="106"/>
      <c r="Z161" s="205"/>
      <c r="AA161" s="300"/>
      <c r="AB161" s="301"/>
      <c r="AC161" s="106"/>
      <c r="AD161" s="205"/>
      <c r="AE161" s="300"/>
      <c r="AF161" s="301"/>
      <c r="AG161" s="407"/>
      <c r="AH161" s="408"/>
      <c r="AI161" s="124"/>
      <c r="AJ161" s="116"/>
      <c r="AK161" s="314"/>
    </row>
    <row r="162" spans="1:37" ht="15.75" customHeight="1">
      <c r="A162" s="317"/>
      <c r="B162" s="178"/>
      <c r="C162" s="298"/>
      <c r="D162" s="299"/>
      <c r="E162" s="107"/>
      <c r="F162" s="108"/>
      <c r="G162" s="109"/>
      <c r="H162" s="13"/>
      <c r="I162" s="110"/>
      <c r="J162" s="111"/>
      <c r="K162" s="112"/>
      <c r="L162" s="126"/>
      <c r="M162" s="111"/>
      <c r="N162" s="112"/>
      <c r="O162" s="114"/>
      <c r="P162" s="115"/>
      <c r="Q162" s="116"/>
      <c r="R162" s="309"/>
      <c r="S162" s="47"/>
      <c r="T162" s="48"/>
      <c r="U162" s="117"/>
      <c r="V162" s="118"/>
      <c r="W162" s="119"/>
      <c r="X162" s="123"/>
      <c r="Y162" s="106"/>
      <c r="Z162" s="205"/>
      <c r="AA162" s="300"/>
      <c r="AB162" s="301"/>
      <c r="AC162" s="106"/>
      <c r="AD162" s="205"/>
      <c r="AE162" s="300"/>
      <c r="AF162" s="301"/>
      <c r="AG162" s="407"/>
      <c r="AH162" s="408"/>
      <c r="AI162" s="124"/>
      <c r="AJ162" s="116"/>
      <c r="AK162" s="314"/>
    </row>
    <row r="163" spans="1:37" ht="15.75" customHeight="1">
      <c r="A163" s="317"/>
      <c r="B163" s="178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123"/>
      <c r="Y163" s="106"/>
      <c r="Z163" s="205"/>
      <c r="AA163" s="300"/>
      <c r="AB163" s="301"/>
      <c r="AC163" s="106"/>
      <c r="AD163" s="205"/>
      <c r="AE163" s="300"/>
      <c r="AF163" s="301"/>
      <c r="AG163" s="407"/>
      <c r="AH163" s="408"/>
      <c r="AI163" s="124"/>
      <c r="AJ163" s="116"/>
      <c r="AK163" s="314"/>
    </row>
    <row r="164" spans="1:37" ht="15.75" customHeight="1">
      <c r="A164" s="317"/>
      <c r="B164" s="178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127"/>
      <c r="T164" s="128"/>
      <c r="U164" s="117"/>
      <c r="V164" s="118"/>
      <c r="W164" s="128"/>
      <c r="X164" s="216"/>
      <c r="Y164" s="106"/>
      <c r="Z164" s="205"/>
      <c r="AA164" s="300"/>
      <c r="AB164" s="301"/>
      <c r="AC164" s="106"/>
      <c r="AD164" s="205"/>
      <c r="AE164" s="300"/>
      <c r="AF164" s="301"/>
      <c r="AG164" s="407"/>
      <c r="AH164" s="408"/>
      <c r="AI164" s="124"/>
      <c r="AJ164" s="116"/>
      <c r="AK164" s="314"/>
    </row>
    <row r="165" spans="1:37" ht="15.75" customHeight="1">
      <c r="A165" s="317"/>
      <c r="B165" s="178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127"/>
      <c r="T165" s="128"/>
      <c r="U165" s="117"/>
      <c r="V165" s="118"/>
      <c r="W165" s="128"/>
      <c r="X165" s="216"/>
      <c r="Y165" s="106"/>
      <c r="Z165" s="205"/>
      <c r="AA165" s="300"/>
      <c r="AB165" s="301"/>
      <c r="AC165" s="106"/>
      <c r="AD165" s="205"/>
      <c r="AE165" s="300"/>
      <c r="AF165" s="301"/>
      <c r="AG165" s="407"/>
      <c r="AH165" s="408"/>
      <c r="AI165" s="124"/>
      <c r="AJ165" s="116"/>
      <c r="AK165" s="314"/>
    </row>
    <row r="166" spans="1:37" ht="15.75" customHeight="1">
      <c r="A166" s="317"/>
      <c r="B166" s="178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127"/>
      <c r="T166" s="128"/>
      <c r="U166" s="117"/>
      <c r="V166" s="118"/>
      <c r="W166" s="128"/>
      <c r="X166" s="216"/>
      <c r="Y166" s="106"/>
      <c r="Z166" s="205"/>
      <c r="AA166" s="300"/>
      <c r="AB166" s="301"/>
      <c r="AC166" s="106"/>
      <c r="AD166" s="205"/>
      <c r="AE166" s="300"/>
      <c r="AF166" s="301"/>
      <c r="AG166" s="407"/>
      <c r="AH166" s="408"/>
      <c r="AI166" s="124"/>
      <c r="AJ166" s="116"/>
      <c r="AK166" s="314"/>
    </row>
    <row r="167" spans="1:37" ht="15.75" customHeight="1">
      <c r="A167" s="317"/>
      <c r="B167" s="178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127"/>
      <c r="T167" s="128"/>
      <c r="U167" s="117"/>
      <c r="V167" s="118"/>
      <c r="W167" s="128"/>
      <c r="X167" s="216"/>
      <c r="Y167" s="106"/>
      <c r="Z167" s="205"/>
      <c r="AA167" s="300"/>
      <c r="AB167" s="301"/>
      <c r="AC167" s="106"/>
      <c r="AD167" s="205"/>
      <c r="AE167" s="300"/>
      <c r="AF167" s="301"/>
      <c r="AG167" s="407"/>
      <c r="AH167" s="408"/>
      <c r="AI167" s="124"/>
      <c r="AJ167" s="116"/>
      <c r="AK167" s="314"/>
    </row>
    <row r="168" spans="1:37" ht="15.75" customHeight="1">
      <c r="A168" s="317"/>
      <c r="B168" s="178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127"/>
      <c r="T168" s="128"/>
      <c r="U168" s="117"/>
      <c r="V168" s="118"/>
      <c r="W168" s="128"/>
      <c r="X168" s="216"/>
      <c r="Y168" s="106"/>
      <c r="Z168" s="205"/>
      <c r="AA168" s="300"/>
      <c r="AB168" s="301"/>
      <c r="AC168" s="106"/>
      <c r="AD168" s="205"/>
      <c r="AE168" s="300"/>
      <c r="AF168" s="301"/>
      <c r="AG168" s="407"/>
      <c r="AH168" s="408"/>
      <c r="AI168" s="124"/>
      <c r="AJ168" s="116"/>
      <c r="AK168" s="314"/>
    </row>
    <row r="169" spans="1:37" ht="15.75" customHeight="1">
      <c r="A169" s="317"/>
      <c r="B169" s="178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127"/>
      <c r="T169" s="128"/>
      <c r="U169" s="117"/>
      <c r="V169" s="118"/>
      <c r="W169" s="128"/>
      <c r="X169" s="216"/>
      <c r="Y169" s="106"/>
      <c r="Z169" s="205"/>
      <c r="AA169" s="300"/>
      <c r="AB169" s="301"/>
      <c r="AC169" s="106"/>
      <c r="AD169" s="205"/>
      <c r="AE169" s="300"/>
      <c r="AF169" s="301"/>
      <c r="AG169" s="407"/>
      <c r="AH169" s="408"/>
      <c r="AI169" s="124"/>
      <c r="AJ169" s="116"/>
      <c r="AK169" s="314"/>
    </row>
    <row r="170" spans="1:37" ht="15.75" customHeight="1">
      <c r="A170" s="317"/>
      <c r="B170" s="178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127"/>
      <c r="T170" s="128"/>
      <c r="U170" s="117"/>
      <c r="V170" s="118"/>
      <c r="W170" s="128"/>
      <c r="X170" s="216"/>
      <c r="Y170" s="106"/>
      <c r="Z170" s="205"/>
      <c r="AA170" s="300"/>
      <c r="AB170" s="301"/>
      <c r="AC170" s="106"/>
      <c r="AD170" s="205"/>
      <c r="AE170" s="300"/>
      <c r="AF170" s="301"/>
      <c r="AG170" s="407"/>
      <c r="AH170" s="408"/>
      <c r="AI170" s="124"/>
      <c r="AJ170" s="116"/>
      <c r="AK170" s="314"/>
    </row>
    <row r="171" spans="1:37" ht="15.75" customHeight="1">
      <c r="A171" s="317"/>
      <c r="B171" s="178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127"/>
      <c r="T171" s="128"/>
      <c r="U171" s="117"/>
      <c r="V171" s="118"/>
      <c r="W171" s="128"/>
      <c r="X171" s="216"/>
      <c r="Y171" s="106"/>
      <c r="Z171" s="205"/>
      <c r="AA171" s="300"/>
      <c r="AB171" s="301"/>
      <c r="AC171" s="106"/>
      <c r="AD171" s="205"/>
      <c r="AE171" s="300"/>
      <c r="AF171" s="301"/>
      <c r="AG171" s="407"/>
      <c r="AH171" s="408"/>
      <c r="AI171" s="124"/>
      <c r="AJ171" s="116"/>
      <c r="AK171" s="314"/>
    </row>
    <row r="172" spans="1:37" ht="15.75" customHeight="1">
      <c r="A172" s="317"/>
      <c r="B172" s="178"/>
      <c r="C172" s="298"/>
      <c r="D172" s="299"/>
      <c r="E172" s="107"/>
      <c r="F172" s="13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127"/>
      <c r="T172" s="128"/>
      <c r="U172" s="117"/>
      <c r="V172" s="118"/>
      <c r="W172" s="128"/>
      <c r="X172" s="216"/>
      <c r="Y172" s="106"/>
      <c r="Z172" s="205"/>
      <c r="AA172" s="300"/>
      <c r="AB172" s="301"/>
      <c r="AC172" s="106"/>
      <c r="AD172" s="205"/>
      <c r="AE172" s="300"/>
      <c r="AF172" s="301"/>
      <c r="AG172" s="407"/>
      <c r="AH172" s="408"/>
      <c r="AI172" s="124"/>
      <c r="AJ172" s="116"/>
      <c r="AK172" s="314"/>
    </row>
    <row r="173" spans="1:37" ht="15.75" customHeight="1">
      <c r="A173" s="317"/>
      <c r="B173" s="178"/>
      <c r="C173" s="298"/>
      <c r="D173" s="299"/>
      <c r="E173" s="179"/>
      <c r="F173" s="13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106"/>
      <c r="Z173" s="205"/>
      <c r="AA173" s="300"/>
      <c r="AB173" s="301"/>
      <c r="AC173" s="106"/>
      <c r="AD173" s="205"/>
      <c r="AE173" s="300"/>
      <c r="AF173" s="301"/>
      <c r="AG173" s="407"/>
      <c r="AH173" s="408"/>
      <c r="AI173" s="180"/>
      <c r="AJ173" s="133"/>
      <c r="AK173" s="314"/>
    </row>
    <row r="174" spans="1:37" ht="15.75" customHeight="1" thickBot="1">
      <c r="A174" s="318"/>
      <c r="B174" s="144" t="s">
        <v>124</v>
      </c>
      <c r="C174" s="295"/>
      <c r="D174" s="295"/>
      <c r="E174" s="145"/>
      <c r="F174" s="182"/>
      <c r="G174" s="146"/>
      <c r="H174" s="75"/>
      <c r="I174" s="147">
        <f t="shared" ref="I174:J174" si="85">AVERAGE(I158:I173)</f>
        <v>23</v>
      </c>
      <c r="J174" s="148">
        <f t="shared" si="85"/>
        <v>2000</v>
      </c>
      <c r="K174" s="149">
        <f t="shared" ref="K174" si="86">J174/I174</f>
        <v>86.956521739130437</v>
      </c>
      <c r="L174" s="147">
        <f t="shared" ref="L174:M174" si="87">AVERAGE(L158:L173)</f>
        <v>23</v>
      </c>
      <c r="M174" s="148">
        <f t="shared" si="87"/>
        <v>1770.2028632494428</v>
      </c>
      <c r="N174" s="149">
        <f>M174/L174</f>
        <v>76.965341880410548</v>
      </c>
      <c r="O174" s="150">
        <f>L174-I174</f>
        <v>0</v>
      </c>
      <c r="P174" s="151">
        <f>N174-K174</f>
        <v>-9.9911798587198888</v>
      </c>
      <c r="Q174" s="152">
        <f>N174/K174</f>
        <v>0.88510143162472132</v>
      </c>
      <c r="R174" s="310"/>
      <c r="S174" s="153">
        <f>S158</f>
        <v>0.7086689814814815</v>
      </c>
      <c r="T174" s="154">
        <f>INDEX(T158:T173,COUNTA(T158:T173))</f>
        <v>0.83958333333333335</v>
      </c>
      <c r="U174" s="155"/>
      <c r="V174" s="181"/>
      <c r="W174" s="182"/>
      <c r="X174" s="149"/>
      <c r="Y174" s="206">
        <f t="shared" ref="Y174:Z174" si="88">SUM(Y158:Y173)</f>
        <v>0</v>
      </c>
      <c r="Z174" s="207">
        <f t="shared" si="88"/>
        <v>0</v>
      </c>
      <c r="AA174" s="296"/>
      <c r="AB174" s="297"/>
      <c r="AC174" s="206">
        <f t="shared" ref="AC174:AD174" si="89">SUM(AC158:AC173)</f>
        <v>0</v>
      </c>
      <c r="AD174" s="207">
        <f t="shared" si="89"/>
        <v>0</v>
      </c>
      <c r="AE174" s="296"/>
      <c r="AF174" s="297"/>
      <c r="AG174" s="409"/>
      <c r="AH174" s="410"/>
      <c r="AI174" s="183">
        <f>M174-J174</f>
        <v>-229.79713675055723</v>
      </c>
      <c r="AJ174" s="152">
        <f>M174/J174</f>
        <v>0.88510143162472144</v>
      </c>
      <c r="AK174" s="315"/>
    </row>
    <row r="176" spans="1:37">
      <c r="AA176" s="294" t="s">
        <v>165</v>
      </c>
      <c r="AB176" s="294"/>
      <c r="AE176" s="5" t="s">
        <v>226</v>
      </c>
      <c r="AF176" s="190"/>
      <c r="AG176" s="190"/>
      <c r="AH176" s="190"/>
    </row>
    <row r="177" spans="27:34">
      <c r="AA177" s="294" t="s">
        <v>166</v>
      </c>
      <c r="AB177" s="294"/>
      <c r="AE177" s="5" t="s">
        <v>227</v>
      </c>
      <c r="AF177" s="190"/>
      <c r="AG177" s="190"/>
      <c r="AH177" s="190"/>
    </row>
    <row r="178" spans="27:34">
      <c r="AA178" s="294" t="s">
        <v>167</v>
      </c>
      <c r="AB178" s="294"/>
      <c r="AE178" s="5" t="s">
        <v>228</v>
      </c>
      <c r="AF178" s="190"/>
      <c r="AG178" s="190"/>
      <c r="AH178" s="190"/>
    </row>
    <row r="179" spans="27:34">
      <c r="AA179" s="294" t="s">
        <v>168</v>
      </c>
      <c r="AB179" s="294"/>
      <c r="AE179" s="5" t="s">
        <v>229</v>
      </c>
      <c r="AF179" s="190"/>
      <c r="AG179" s="190"/>
      <c r="AH179" s="190"/>
    </row>
    <row r="180" spans="27:34">
      <c r="AA180" s="294" t="s">
        <v>169</v>
      </c>
      <c r="AB180" s="294"/>
      <c r="AE180" s="5" t="s">
        <v>230</v>
      </c>
      <c r="AF180" s="190"/>
      <c r="AG180" s="190"/>
      <c r="AH180" s="190"/>
    </row>
    <row r="181" spans="27:34">
      <c r="AA181" s="294" t="s">
        <v>170</v>
      </c>
      <c r="AB181" s="294"/>
      <c r="AE181" s="5" t="s">
        <v>231</v>
      </c>
      <c r="AF181" s="190"/>
      <c r="AG181" s="190"/>
      <c r="AH181" s="190"/>
    </row>
    <row r="182" spans="27:34">
      <c r="AA182" s="294" t="s">
        <v>171</v>
      </c>
      <c r="AB182" s="294"/>
      <c r="AE182" s="221" t="s">
        <v>232</v>
      </c>
      <c r="AF182" s="190"/>
      <c r="AG182" s="190"/>
      <c r="AH182" s="190"/>
    </row>
    <row r="183" spans="27:34">
      <c r="AA183" s="294" t="s">
        <v>172</v>
      </c>
      <c r="AB183" s="294"/>
      <c r="AE183" s="221" t="s">
        <v>233</v>
      </c>
      <c r="AF183" s="190"/>
      <c r="AG183" s="190"/>
      <c r="AH183" s="190"/>
    </row>
    <row r="184" spans="27:34">
      <c r="AA184" s="294" t="s">
        <v>173</v>
      </c>
      <c r="AB184" s="294"/>
      <c r="AE184" s="221" t="s">
        <v>234</v>
      </c>
      <c r="AF184" s="190"/>
      <c r="AG184" s="190"/>
      <c r="AH184" s="190"/>
    </row>
    <row r="185" spans="27:34">
      <c r="AA185" s="294" t="s">
        <v>174</v>
      </c>
      <c r="AB185" s="294"/>
      <c r="AE185" s="221"/>
      <c r="AF185" s="190"/>
      <c r="AG185" s="190"/>
      <c r="AH185" s="190"/>
    </row>
    <row r="186" spans="27:34">
      <c r="AA186" s="294" t="s">
        <v>175</v>
      </c>
      <c r="AB186" s="294"/>
      <c r="AE186" s="221"/>
      <c r="AF186" s="190"/>
      <c r="AG186" s="190"/>
      <c r="AH186" s="190"/>
    </row>
    <row r="187" spans="27:34">
      <c r="AA187" s="294" t="s">
        <v>176</v>
      </c>
      <c r="AB187" s="294"/>
      <c r="AE187" s="190"/>
      <c r="AF187" s="190"/>
      <c r="AG187" s="190"/>
      <c r="AH187" s="190"/>
    </row>
    <row r="188" spans="27:34">
      <c r="AA188" s="294" t="s">
        <v>177</v>
      </c>
      <c r="AB188" s="294"/>
      <c r="AE188" s="190"/>
      <c r="AF188" s="190"/>
      <c r="AG188" s="190"/>
      <c r="AH188" s="190"/>
    </row>
  </sheetData>
  <mergeCells count="761">
    <mergeCell ref="AA184:AB184"/>
    <mergeCell ref="AA185:AB185"/>
    <mergeCell ref="AA186:AB186"/>
    <mergeCell ref="AA187:AB187"/>
    <mergeCell ref="AA188:AB188"/>
    <mergeCell ref="AA178:AB178"/>
    <mergeCell ref="AA179:AB179"/>
    <mergeCell ref="AA180:AB180"/>
    <mergeCell ref="AA181:AB181"/>
    <mergeCell ref="AA182:AB182"/>
    <mergeCell ref="AA183:AB183"/>
    <mergeCell ref="C174:D174"/>
    <mergeCell ref="AA174:AB174"/>
    <mergeCell ref="AE174:AF174"/>
    <mergeCell ref="AG174:AH174"/>
    <mergeCell ref="AA176:AB176"/>
    <mergeCell ref="AA177:AB177"/>
    <mergeCell ref="C172:D172"/>
    <mergeCell ref="AA172:AB172"/>
    <mergeCell ref="AE172:AF172"/>
    <mergeCell ref="AG172:AH172"/>
    <mergeCell ref="C173:D173"/>
    <mergeCell ref="AA173:AB173"/>
    <mergeCell ref="AE173:AF173"/>
    <mergeCell ref="AG173:AH173"/>
    <mergeCell ref="AA171:AB171"/>
    <mergeCell ref="AE171:AF171"/>
    <mergeCell ref="AG171:AH171"/>
    <mergeCell ref="C168:D168"/>
    <mergeCell ref="AA168:AB168"/>
    <mergeCell ref="AE168:AF168"/>
    <mergeCell ref="AG168:AH168"/>
    <mergeCell ref="C169:D169"/>
    <mergeCell ref="AA169:AB169"/>
    <mergeCell ref="AE169:AF169"/>
    <mergeCell ref="AG169:AH169"/>
    <mergeCell ref="AK158:AK174"/>
    <mergeCell ref="C159:D159"/>
    <mergeCell ref="AA159:AB159"/>
    <mergeCell ref="AE159:AF159"/>
    <mergeCell ref="AG159:AH159"/>
    <mergeCell ref="C160:D160"/>
    <mergeCell ref="AA160:AB160"/>
    <mergeCell ref="AE160:AF160"/>
    <mergeCell ref="AG160:AH160"/>
    <mergeCell ref="C161:D161"/>
    <mergeCell ref="C166:D166"/>
    <mergeCell ref="AA166:AB166"/>
    <mergeCell ref="AE166:AF166"/>
    <mergeCell ref="AG166:AH166"/>
    <mergeCell ref="C167:D167"/>
    <mergeCell ref="AA167:AB167"/>
    <mergeCell ref="AE167:AF167"/>
    <mergeCell ref="AG167:AH167"/>
    <mergeCell ref="C164:D164"/>
    <mergeCell ref="AA164:AB164"/>
    <mergeCell ref="AE164:AF164"/>
    <mergeCell ref="AG164:AH164"/>
    <mergeCell ref="C165:D165"/>
    <mergeCell ref="AA165:AB165"/>
    <mergeCell ref="A158:A174"/>
    <mergeCell ref="C158:D158"/>
    <mergeCell ref="R158:R174"/>
    <mergeCell ref="AA158:AB158"/>
    <mergeCell ref="AE158:AF158"/>
    <mergeCell ref="AG158:AH158"/>
    <mergeCell ref="AA161:AB161"/>
    <mergeCell ref="AE161:AF161"/>
    <mergeCell ref="AG161:AH161"/>
    <mergeCell ref="C162:D162"/>
    <mergeCell ref="AA162:AB162"/>
    <mergeCell ref="AE162:AF162"/>
    <mergeCell ref="AG162:AH162"/>
    <mergeCell ref="C163:D163"/>
    <mergeCell ref="AA163:AB163"/>
    <mergeCell ref="AE163:AF163"/>
    <mergeCell ref="AG163:AH163"/>
    <mergeCell ref="AE165:AF165"/>
    <mergeCell ref="AG165:AH165"/>
    <mergeCell ref="C170:D170"/>
    <mergeCell ref="AA170:AB170"/>
    <mergeCell ref="AE170:AF170"/>
    <mergeCell ref="AG170:AH170"/>
    <mergeCell ref="C171:D171"/>
    <mergeCell ref="C156:D156"/>
    <mergeCell ref="AA156:AB156"/>
    <mergeCell ref="AE156:AF156"/>
    <mergeCell ref="AG156:AH156"/>
    <mergeCell ref="C157:D157"/>
    <mergeCell ref="AA157:AB157"/>
    <mergeCell ref="AE157:AF157"/>
    <mergeCell ref="AG157:AH157"/>
    <mergeCell ref="C154:D154"/>
    <mergeCell ref="AA154:AB154"/>
    <mergeCell ref="AE154:AF154"/>
    <mergeCell ref="AG154:AH154"/>
    <mergeCell ref="C155:D155"/>
    <mergeCell ref="AA155:AB155"/>
    <mergeCell ref="AE155:AF155"/>
    <mergeCell ref="AG155:AH155"/>
    <mergeCell ref="C153:D153"/>
    <mergeCell ref="AA153:AB153"/>
    <mergeCell ref="AE153:AF153"/>
    <mergeCell ref="AG153:AH153"/>
    <mergeCell ref="C150:D150"/>
    <mergeCell ref="AA150:AB150"/>
    <mergeCell ref="AE150:AF150"/>
    <mergeCell ref="AG150:AH150"/>
    <mergeCell ref="C151:D151"/>
    <mergeCell ref="AA151:AB151"/>
    <mergeCell ref="AE151:AF151"/>
    <mergeCell ref="AG151:AH151"/>
    <mergeCell ref="AK141:AK157"/>
    <mergeCell ref="C142:D142"/>
    <mergeCell ref="AA142:AB142"/>
    <mergeCell ref="AE142:AF142"/>
    <mergeCell ref="AG142:AH142"/>
    <mergeCell ref="C143:D143"/>
    <mergeCell ref="AA143:AB143"/>
    <mergeCell ref="AE143:AF143"/>
    <mergeCell ref="AG143:AH143"/>
    <mergeCell ref="C144:D144"/>
    <mergeCell ref="C148:D148"/>
    <mergeCell ref="AA148:AB148"/>
    <mergeCell ref="AE148:AF148"/>
    <mergeCell ref="AG148:AH148"/>
    <mergeCell ref="C149:D149"/>
    <mergeCell ref="AA149:AB149"/>
    <mergeCell ref="AE149:AF149"/>
    <mergeCell ref="AG149:AH149"/>
    <mergeCell ref="C146:D146"/>
    <mergeCell ref="AA146:AB146"/>
    <mergeCell ref="AE146:AF146"/>
    <mergeCell ref="AG146:AH146"/>
    <mergeCell ref="C147:D147"/>
    <mergeCell ref="AA147:AB147"/>
    <mergeCell ref="C140:D140"/>
    <mergeCell ref="AA140:AB140"/>
    <mergeCell ref="AE140:AF140"/>
    <mergeCell ref="AG140:AH140"/>
    <mergeCell ref="A141:A157"/>
    <mergeCell ref="C141:D141"/>
    <mergeCell ref="R141:R157"/>
    <mergeCell ref="AA141:AB141"/>
    <mergeCell ref="AE141:AF141"/>
    <mergeCell ref="AG141:AH141"/>
    <mergeCell ref="A124:A140"/>
    <mergeCell ref="AA144:AB144"/>
    <mergeCell ref="AE144:AF144"/>
    <mergeCell ref="AG144:AH144"/>
    <mergeCell ref="C145:D145"/>
    <mergeCell ref="AA145:AB145"/>
    <mergeCell ref="AE145:AF145"/>
    <mergeCell ref="AG145:AH145"/>
    <mergeCell ref="AE147:AF147"/>
    <mergeCell ref="AG147:AH147"/>
    <mergeCell ref="C152:D152"/>
    <mergeCell ref="AA152:AB152"/>
    <mergeCell ref="AE152:AF152"/>
    <mergeCell ref="AG152:AH152"/>
    <mergeCell ref="C138:D138"/>
    <mergeCell ref="AA138:AB138"/>
    <mergeCell ref="AE138:AF138"/>
    <mergeCell ref="AG138:AH138"/>
    <mergeCell ref="C139:D139"/>
    <mergeCell ref="AA139:AB139"/>
    <mergeCell ref="AE139:AF139"/>
    <mergeCell ref="AG139:AH139"/>
    <mergeCell ref="C136:D136"/>
    <mergeCell ref="AA136:AB136"/>
    <mergeCell ref="AE136:AF136"/>
    <mergeCell ref="AG136:AH136"/>
    <mergeCell ref="C137:D137"/>
    <mergeCell ref="AA137:AB137"/>
    <mergeCell ref="AE137:AF137"/>
    <mergeCell ref="AG137:AH137"/>
    <mergeCell ref="C134:D134"/>
    <mergeCell ref="AA134:AB134"/>
    <mergeCell ref="AE134:AF134"/>
    <mergeCell ref="AG134:AH134"/>
    <mergeCell ref="C135:D135"/>
    <mergeCell ref="AA135:AB135"/>
    <mergeCell ref="AE135:AF135"/>
    <mergeCell ref="AG135:AH135"/>
    <mergeCell ref="C132:D132"/>
    <mergeCell ref="AA132:AB132"/>
    <mergeCell ref="AE132:AF132"/>
    <mergeCell ref="AG132:AH132"/>
    <mergeCell ref="C133:D133"/>
    <mergeCell ref="AA133:AB133"/>
    <mergeCell ref="AE133:AF133"/>
    <mergeCell ref="AG133:AH133"/>
    <mergeCell ref="AA131:AB131"/>
    <mergeCell ref="AE131:AF131"/>
    <mergeCell ref="AG131:AH131"/>
    <mergeCell ref="AA128:AB128"/>
    <mergeCell ref="AE128:AF128"/>
    <mergeCell ref="AG128:AH128"/>
    <mergeCell ref="C129:D129"/>
    <mergeCell ref="AA129:AB129"/>
    <mergeCell ref="AE129:AF129"/>
    <mergeCell ref="AG129:AH129"/>
    <mergeCell ref="AK124:AK140"/>
    <mergeCell ref="C125:D125"/>
    <mergeCell ref="AA125:AB125"/>
    <mergeCell ref="AE125:AF125"/>
    <mergeCell ref="AG125:AH125"/>
    <mergeCell ref="C126:D126"/>
    <mergeCell ref="AA126:AB126"/>
    <mergeCell ref="AE126:AF126"/>
    <mergeCell ref="AG126:AH126"/>
    <mergeCell ref="C127:D127"/>
    <mergeCell ref="C124:D124"/>
    <mergeCell ref="R124:R140"/>
    <mergeCell ref="AA124:AB124"/>
    <mergeCell ref="AE124:AF124"/>
    <mergeCell ref="AG124:AH124"/>
    <mergeCell ref="AA127:AB127"/>
    <mergeCell ref="AE127:AF127"/>
    <mergeCell ref="AG127:AH127"/>
    <mergeCell ref="C128:D128"/>
    <mergeCell ref="C130:D130"/>
    <mergeCell ref="AA130:AB130"/>
    <mergeCell ref="AE130:AF130"/>
    <mergeCell ref="AG130:AH130"/>
    <mergeCell ref="C131:D131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</mergeCells>
  <phoneticPr fontId="5" type="noConversion"/>
  <conditionalFormatting sqref="O5:O174">
    <cfRule type="cellIs" dxfId="227" priority="3" operator="greaterThan">
      <formula>0</formula>
    </cfRule>
  </conditionalFormatting>
  <conditionalFormatting sqref="P5:P174 AI5:AI174">
    <cfRule type="cellIs" dxfId="226" priority="6" operator="lessThan">
      <formula>0</formula>
    </cfRule>
  </conditionalFormatting>
  <conditionalFormatting sqref="Q5:Q174 AJ5:AJ174">
    <cfRule type="cellIs" dxfId="225" priority="4" operator="greaterThan">
      <formula>1</formula>
    </cfRule>
    <cfRule type="cellIs" dxfId="224" priority="5" operator="lessThan">
      <formula>0.8</formula>
    </cfRule>
  </conditionalFormatting>
  <conditionalFormatting sqref="R5:R174 AK124:AK141">
    <cfRule type="cellIs" dxfId="223" priority="7" operator="lessThan">
      <formula>0.8</formula>
    </cfRule>
  </conditionalFormatting>
  <conditionalFormatting sqref="AK5:AK22 AK56:AK91">
    <cfRule type="cellIs" dxfId="222" priority="9" operator="lessThan">
      <formula>0.8</formula>
    </cfRule>
  </conditionalFormatting>
  <conditionalFormatting sqref="AK39">
    <cfRule type="cellIs" dxfId="221" priority="12" operator="lessThan">
      <formula>0.8</formula>
    </cfRule>
  </conditionalFormatting>
  <conditionalFormatting sqref="AK54">
    <cfRule type="cellIs" dxfId="220" priority="11" operator="lessThan">
      <formula>0.8</formula>
    </cfRule>
  </conditionalFormatting>
  <conditionalFormatting sqref="AK97:AK105">
    <cfRule type="cellIs" dxfId="219" priority="10" operator="lessThan">
      <formula>0.8</formula>
    </cfRule>
  </conditionalFormatting>
  <conditionalFormatting sqref="AK107:AK112">
    <cfRule type="cellIs" dxfId="218" priority="8" operator="lessThan">
      <formula>0.8</formula>
    </cfRule>
  </conditionalFormatting>
  <conditionalFormatting sqref="AK156">
    <cfRule type="cellIs" dxfId="217" priority="2" operator="lessThan">
      <formula>0.8</formula>
    </cfRule>
  </conditionalFormatting>
  <conditionalFormatting sqref="AK158:AK174">
    <cfRule type="cellIs" dxfId="216" priority="1" operator="lessThan">
      <formula>0.8</formula>
    </cfRule>
  </conditionalFormatting>
  <dataValidations count="2">
    <dataValidation type="list" allowBlank="1" showInputMessage="1" showErrorMessage="1" sqref="AA5:AB174" xr:uid="{1C1D5B86-1BF0-4F96-96EB-4728DEDA607C}">
      <formula1>$Z$176:$Z$204</formula1>
    </dataValidation>
    <dataValidation type="list" allowBlank="1" showInputMessage="1" showErrorMessage="1" sqref="AE5:AH174" xr:uid="{D6BB9DEA-B9E8-461C-A363-4021117B7452}">
      <formula1>$AD$176:$AD$184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B73E-0B7F-4922-BE89-222FEF49F211}">
  <sheetPr>
    <tabColor theme="8" tint="0.59999389629810485"/>
  </sheetPr>
  <dimension ref="B1:AR42"/>
  <sheetViews>
    <sheetView zoomScale="70" zoomScaleNormal="70" workbookViewId="0">
      <selection activeCell="M41" sqref="M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283</v>
      </c>
      <c r="D3" s="284"/>
      <c r="E3" s="3" t="s">
        <v>3</v>
      </c>
      <c r="F3" s="285">
        <f>'1208(18度C)'!D1+'1208(4度C)'!D1</f>
        <v>225143</v>
      </c>
      <c r="G3" s="286"/>
      <c r="H3" s="3" t="s">
        <v>4</v>
      </c>
      <c r="I3" s="287">
        <f>'1208(18度C)'!F1+'1208(4度C)'!F1</f>
        <v>7483887.3199999994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437.7422354206301</v>
      </c>
      <c r="F6" s="259" t="e">
        <f>AVERAGE(#REF!,D14:K14)</f>
        <v>#REF!</v>
      </c>
      <c r="G6" s="260">
        <f>AVERAGE(D14:K14)</f>
        <v>180.43693781996171</v>
      </c>
      <c r="H6" s="261"/>
      <c r="I6" s="260">
        <f>AVERAGE(L14:O14)</f>
        <v>98.555985165312066</v>
      </c>
      <c r="J6" s="261"/>
      <c r="K6" s="260">
        <f>AVERAGE(D32:O32)</f>
        <v>594.46839605407388</v>
      </c>
      <c r="L6" s="261"/>
      <c r="M6" s="260">
        <f>AVERAGE(P32:X32)</f>
        <v>782.06477732793519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386.11264696252033</v>
      </c>
      <c r="F7" s="255" t="e">
        <f>AVERAGE(#REF!,D15:K15)</f>
        <v>#REF!</v>
      </c>
      <c r="G7" s="256">
        <f>AVERAGE(D15:K15)</f>
        <v>160.25428690704925</v>
      </c>
      <c r="H7" s="257"/>
      <c r="I7" s="256">
        <f>AVERAGE(L15:O15)</f>
        <v>84.46986098648857</v>
      </c>
      <c r="J7" s="257"/>
      <c r="K7" s="256">
        <f>AVERAGE(D33:O33)</f>
        <v>524.11004886274873</v>
      </c>
      <c r="L7" s="257"/>
      <c r="M7" s="256">
        <f>AVERAGE(P33:X33)</f>
        <v>690.10365996547887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0.87977944860043733</v>
      </c>
      <c r="F8" s="264" t="e">
        <f>AVERAGE(D16:K16,#REF!)</f>
        <v>#REF!</v>
      </c>
      <c r="G8" s="243">
        <f>AVERAGE(D16:K16)</f>
        <v>0.88701038885024286</v>
      </c>
      <c r="H8" s="244"/>
      <c r="I8" s="243">
        <f>AVERAGE(L16:O16)</f>
        <v>0.85885167290487141</v>
      </c>
      <c r="J8" s="244"/>
      <c r="K8" s="243">
        <f>AVERAGE(D34:O34)</f>
        <v>0.8808053518497998</v>
      </c>
      <c r="L8" s="244"/>
      <c r="M8" s="243">
        <f>AVERAGE(P34:X34)</f>
        <v>0.88077653311894188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>
        <v>120.75471698113208</v>
      </c>
      <c r="E14" s="28">
        <v>80</v>
      </c>
      <c r="F14" s="28">
        <v>93.243243243243242</v>
      </c>
      <c r="G14" s="28">
        <v>86.206896551724142</v>
      </c>
      <c r="H14" s="28">
        <v>130.72625698324023</v>
      </c>
      <c r="I14" s="28">
        <v>232.33333333333334</v>
      </c>
      <c r="J14" s="28" t="s">
        <v>43</v>
      </c>
      <c r="K14" s="29">
        <v>519.79411764705878</v>
      </c>
      <c r="L14" s="27" t="s">
        <v>43</v>
      </c>
      <c r="M14" s="30">
        <v>105.26315789473684</v>
      </c>
      <c r="N14" s="28">
        <v>103.44827586206897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>
        <v>107.30343997168072</v>
      </c>
      <c r="E15" s="35">
        <v>71.013377533951171</v>
      </c>
      <c r="F15" s="35">
        <v>82.535477761866531</v>
      </c>
      <c r="G15" s="35">
        <v>76.335032437717132</v>
      </c>
      <c r="H15" s="35">
        <v>116.33780963998169</v>
      </c>
      <c r="I15" s="35">
        <v>204.42627005155251</v>
      </c>
      <c r="J15" s="35" t="s">
        <v>43</v>
      </c>
      <c r="K15" s="36">
        <v>463.82860095259508</v>
      </c>
      <c r="L15" s="34" t="s">
        <v>43</v>
      </c>
      <c r="M15" s="37">
        <v>84.989066442388591</v>
      </c>
      <c r="N15" s="35">
        <v>91.460210418798553</v>
      </c>
      <c r="O15" s="38">
        <v>76.960306098278551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>
        <f t="shared" ref="D16:I16" si="0">D15/D14</f>
        <v>0.88860661226548088</v>
      </c>
      <c r="E16" s="43">
        <f t="shared" si="0"/>
        <v>0.88766721917438962</v>
      </c>
      <c r="F16" s="43">
        <f t="shared" si="0"/>
        <v>0.88516309483740918</v>
      </c>
      <c r="G16" s="43">
        <f t="shared" si="0"/>
        <v>0.88548637627751869</v>
      </c>
      <c r="H16" s="43">
        <f t="shared" si="0"/>
        <v>0.88993452673319318</v>
      </c>
      <c r="I16" s="43">
        <f t="shared" si="0"/>
        <v>0.8798835152864527</v>
      </c>
      <c r="J16" s="43" t="s">
        <v>43</v>
      </c>
      <c r="K16" s="44">
        <f t="shared" ref="K16" si="1">K15/K14</f>
        <v>0.89233137737725532</v>
      </c>
      <c r="L16" s="42" t="s">
        <v>43</v>
      </c>
      <c r="M16" s="45">
        <f t="shared" ref="M16:O16" si="2">M15/M14</f>
        <v>0.80739613120269171</v>
      </c>
      <c r="N16" s="43">
        <f t="shared" si="2"/>
        <v>0.88411536738171936</v>
      </c>
      <c r="O16" s="46">
        <f t="shared" si="2"/>
        <v>0.88504352013020327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>
        <v>0.25</v>
      </c>
      <c r="E17" s="48">
        <v>0.25</v>
      </c>
      <c r="F17" s="48">
        <v>0.16670138888888889</v>
      </c>
      <c r="G17" s="48">
        <v>0.16666666666666666</v>
      </c>
      <c r="H17" s="48">
        <v>0.16666666666666666</v>
      </c>
      <c r="I17" s="48">
        <v>0.31947916666666665</v>
      </c>
      <c r="J17" s="48" t="s">
        <v>43</v>
      </c>
      <c r="K17" s="48">
        <v>0.25</v>
      </c>
      <c r="L17" s="47" t="s">
        <v>43</v>
      </c>
      <c r="M17" s="49">
        <v>0.70833333333333337</v>
      </c>
      <c r="N17" s="48">
        <v>0.75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>
        <v>0.5805555555555556</v>
      </c>
      <c r="E18" s="48">
        <v>0.60311342592592587</v>
      </c>
      <c r="F18" s="48">
        <v>0.60238425925925931</v>
      </c>
      <c r="G18" s="48">
        <v>0.55557870370370366</v>
      </c>
      <c r="H18" s="48">
        <v>0.54861111111111116</v>
      </c>
      <c r="I18" s="48">
        <v>0.5857175925925926</v>
      </c>
      <c r="J18" s="48" t="s">
        <v>43</v>
      </c>
      <c r="K18" s="48">
        <v>0.3840277777777778</v>
      </c>
      <c r="L18" s="47" t="s">
        <v>43</v>
      </c>
      <c r="M18" s="49">
        <v>0.84594907407407405</v>
      </c>
      <c r="N18" s="48">
        <v>0.84791666666666665</v>
      </c>
      <c r="O18" s="50">
        <v>0.84375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>
        <v>17.666666666666668</v>
      </c>
      <c r="E23" s="64">
        <v>25</v>
      </c>
      <c r="F23" s="64">
        <v>21.142857142857142</v>
      </c>
      <c r="G23" s="64">
        <v>23.2</v>
      </c>
      <c r="H23" s="64">
        <v>19.888888888888889</v>
      </c>
      <c r="I23" s="64">
        <v>13.5</v>
      </c>
      <c r="J23" s="64" t="s">
        <v>43</v>
      </c>
      <c r="K23" s="65">
        <v>6.8</v>
      </c>
      <c r="L23" s="63" t="s">
        <v>43</v>
      </c>
      <c r="M23" s="66">
        <v>20</v>
      </c>
      <c r="N23" s="64">
        <v>19.333333333333332</v>
      </c>
      <c r="O23" s="67">
        <v>23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>
        <v>211.76470588235293</v>
      </c>
      <c r="E32" s="28" t="s">
        <v>43</v>
      </c>
      <c r="F32" s="28" t="s">
        <v>43</v>
      </c>
      <c r="G32" s="28">
        <v>313.04347826086956</v>
      </c>
      <c r="H32" s="28">
        <v>433.33333333333331</v>
      </c>
      <c r="I32" s="28">
        <v>416.66666666666669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738.46153846153857</v>
      </c>
      <c r="U32" s="28" t="s">
        <v>43</v>
      </c>
      <c r="V32" s="28">
        <v>900</v>
      </c>
      <c r="W32" s="28">
        <v>969.23076923076928</v>
      </c>
      <c r="X32" s="31">
        <v>1050</v>
      </c>
    </row>
    <row r="33" spans="2:24" ht="39.6" customHeight="1">
      <c r="B33" s="240"/>
      <c r="C33" s="33" t="s">
        <v>44</v>
      </c>
      <c r="D33" s="35">
        <v>183.39600597721503</v>
      </c>
      <c r="E33" s="35" t="s">
        <v>43</v>
      </c>
      <c r="F33" s="35" t="s">
        <v>43</v>
      </c>
      <c r="G33" s="35">
        <v>271.77439034214689</v>
      </c>
      <c r="H33" s="35">
        <v>384.96629150958876</v>
      </c>
      <c r="I33" s="35">
        <v>372.32779097387152</v>
      </c>
      <c r="J33" s="35" t="s">
        <v>43</v>
      </c>
      <c r="K33" s="35" t="s">
        <v>43</v>
      </c>
      <c r="L33" s="35" t="s">
        <v>43</v>
      </c>
      <c r="M33" s="35">
        <v>693.20151108721984</v>
      </c>
      <c r="N33" s="35">
        <v>1000.6590579003547</v>
      </c>
      <c r="O33" s="35">
        <v>762.44529424884433</v>
      </c>
      <c r="P33" s="34">
        <v>219.0157385534099</v>
      </c>
      <c r="Q33" s="35" t="s">
        <v>43</v>
      </c>
      <c r="R33" s="35" t="s">
        <v>43</v>
      </c>
      <c r="S33" s="35" t="s">
        <v>43</v>
      </c>
      <c r="T33" s="35">
        <v>656.58685029169442</v>
      </c>
      <c r="U33" s="35" t="s">
        <v>43</v>
      </c>
      <c r="V33" s="35">
        <v>802.94053130332964</v>
      </c>
      <c r="W33" s="35">
        <v>857.62889864583974</v>
      </c>
      <c r="X33" s="38">
        <v>914.34628103312059</v>
      </c>
    </row>
    <row r="34" spans="2:24" ht="40.15" customHeight="1">
      <c r="B34" s="240"/>
      <c r="C34" s="41" t="s">
        <v>45</v>
      </c>
      <c r="D34" s="43">
        <f>D33/D32</f>
        <v>0.86603669489240431</v>
      </c>
      <c r="E34" s="43" t="s">
        <v>43</v>
      </c>
      <c r="F34" s="43" t="s">
        <v>43</v>
      </c>
      <c r="G34" s="43">
        <f>G33/G32</f>
        <v>0.86816819137074697</v>
      </c>
      <c r="H34" s="43">
        <f>H33/H32</f>
        <v>0.88838374963751254</v>
      </c>
      <c r="I34" s="43">
        <f>I33/I32</f>
        <v>0.89358669833729154</v>
      </c>
      <c r="J34" s="43" t="s">
        <v>43</v>
      </c>
      <c r="K34" s="43" t="s">
        <v>43</v>
      </c>
      <c r="L34" s="43" t="s">
        <v>43</v>
      </c>
      <c r="M34" s="43">
        <f>M33/M32</f>
        <v>0.89275952185475282</v>
      </c>
      <c r="N34" s="43">
        <f>N33/N32</f>
        <v>0.87013831121769969</v>
      </c>
      <c r="O34" s="43">
        <f>O33/O32</f>
        <v>0.88656429563819106</v>
      </c>
      <c r="P34" s="42">
        <f>P33/P32</f>
        <v>0.86693729844058087</v>
      </c>
      <c r="Q34" s="43" t="s">
        <v>43</v>
      </c>
      <c r="R34" s="43" t="s">
        <v>43</v>
      </c>
      <c r="S34" s="43" t="s">
        <v>43</v>
      </c>
      <c r="T34" s="43">
        <f>T33/T32</f>
        <v>0.88912802643666944</v>
      </c>
      <c r="U34" s="43" t="s">
        <v>43</v>
      </c>
      <c r="V34" s="43">
        <f>V33/V32</f>
        <v>0.89215614589258851</v>
      </c>
      <c r="W34" s="43">
        <f>W33/W32</f>
        <v>0.88485521288856472</v>
      </c>
      <c r="X34" s="46">
        <f>X33/X32</f>
        <v>0.87080598193630532</v>
      </c>
    </row>
    <row r="35" spans="2:24" ht="17.25" customHeight="1">
      <c r="B35" s="225" t="s">
        <v>46</v>
      </c>
      <c r="C35" s="13" t="s">
        <v>47</v>
      </c>
      <c r="D35" s="48">
        <v>0.38548611111111108</v>
      </c>
      <c r="E35" s="48" t="s">
        <v>43</v>
      </c>
      <c r="F35" s="48" t="s">
        <v>43</v>
      </c>
      <c r="G35" s="48">
        <v>0.2502199074074074</v>
      </c>
      <c r="H35" s="48">
        <v>0.25</v>
      </c>
      <c r="I35" s="48">
        <v>0.38750000000000001</v>
      </c>
      <c r="J35" s="48" t="s">
        <v>43</v>
      </c>
      <c r="K35" s="48" t="s">
        <v>43</v>
      </c>
      <c r="L35" s="48" t="s">
        <v>43</v>
      </c>
      <c r="M35" s="48">
        <v>0.25013888888888891</v>
      </c>
      <c r="N35" s="48">
        <v>0.16667824074074075</v>
      </c>
      <c r="O35" s="48">
        <v>0.25008101851851849</v>
      </c>
      <c r="P35" s="47">
        <v>0.70854166666666663</v>
      </c>
      <c r="Q35" s="48" t="s">
        <v>43</v>
      </c>
      <c r="R35" s="48" t="s">
        <v>43</v>
      </c>
      <c r="S35" s="48" t="s">
        <v>43</v>
      </c>
      <c r="T35" s="48">
        <v>0.70839120370370368</v>
      </c>
      <c r="U35" s="48" t="s">
        <v>43</v>
      </c>
      <c r="V35" s="48">
        <v>0.70833333333333337</v>
      </c>
      <c r="W35" s="48">
        <v>0.70833333333333337</v>
      </c>
      <c r="X35" s="50">
        <v>0.70835648148148145</v>
      </c>
    </row>
    <row r="36" spans="2:24" ht="17.25" customHeight="1">
      <c r="B36" s="226"/>
      <c r="C36" s="13" t="s">
        <v>48</v>
      </c>
      <c r="D36" s="48">
        <v>0.45012731481481483</v>
      </c>
      <c r="E36" s="48" t="s">
        <v>43</v>
      </c>
      <c r="F36" s="48" t="s">
        <v>43</v>
      </c>
      <c r="G36" s="48">
        <v>0.31597222222222221</v>
      </c>
      <c r="H36" s="48">
        <v>0.32708333333333334</v>
      </c>
      <c r="I36" s="48">
        <v>0.40699074074074076</v>
      </c>
      <c r="J36" s="48" t="s">
        <v>43</v>
      </c>
      <c r="K36" s="48" t="s">
        <v>43</v>
      </c>
      <c r="L36" s="48" t="s">
        <v>43</v>
      </c>
      <c r="M36" s="48">
        <v>0.44399305555555557</v>
      </c>
      <c r="N36" s="48">
        <v>0.43194444444444446</v>
      </c>
      <c r="O36" s="48">
        <v>0.41111111111111109</v>
      </c>
      <c r="P36" s="47">
        <v>0.83263888888888893</v>
      </c>
      <c r="Q36" s="48" t="s">
        <v>43</v>
      </c>
      <c r="R36" s="48" t="s">
        <v>43</v>
      </c>
      <c r="S36" s="48" t="s">
        <v>43</v>
      </c>
      <c r="T36" s="48">
        <v>0.88749999999999996</v>
      </c>
      <c r="U36" s="48" t="s">
        <v>43</v>
      </c>
      <c r="V36" s="48">
        <v>0.89652777777777781</v>
      </c>
      <c r="W36" s="48">
        <v>1.0263888888888888</v>
      </c>
      <c r="X36" s="50">
        <v>1.0284722222222222</v>
      </c>
    </row>
    <row r="37" spans="2:24" ht="17.25" customHeight="1">
      <c r="B37" s="226" t="s">
        <v>54</v>
      </c>
      <c r="C37" s="227"/>
      <c r="D37" s="64">
        <v>17</v>
      </c>
      <c r="E37" s="64" t="s">
        <v>43</v>
      </c>
      <c r="F37" s="64" t="s">
        <v>43</v>
      </c>
      <c r="G37" s="64">
        <v>11.5</v>
      </c>
      <c r="H37" s="64">
        <v>6</v>
      </c>
      <c r="I37" s="64">
        <v>6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3.6666666666666665</v>
      </c>
      <c r="W37" s="64">
        <v>3.25</v>
      </c>
      <c r="X37" s="67">
        <v>3.3333333333333335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3FBC9-651F-49DB-B2D6-A0D45A9A913B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pane="bottomLeft" activeCell="M41" sqref="M41"/>
      <selection activeCell="M41" sqref="M41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SUM(F5:F208)</f>
        <v>118375</v>
      </c>
      <c r="E1" s="94" t="s">
        <v>4</v>
      </c>
      <c r="F1" s="95">
        <f>SUM(G5:G208)</f>
        <v>2331482.9500000002</v>
      </c>
      <c r="G1" s="96" t="s">
        <v>85</v>
      </c>
      <c r="H1" s="97">
        <f>L21+L38+L55+L72+L89+L106+L123+L140+L157+L174+L191+L208</f>
        <v>80.333333333333329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45999</v>
      </c>
      <c r="B2" s="353"/>
      <c r="C2" s="98" t="s">
        <v>41</v>
      </c>
      <c r="D2" s="99">
        <f>AVERAGE(N21,N38,N55,N72,N89,N106,N123,N140,N157,N174,N191,N208)</f>
        <v>593.27405348888612</v>
      </c>
      <c r="E2" s="99" t="s">
        <v>92</v>
      </c>
      <c r="F2" s="100">
        <f>F1/D1</f>
        <v>19.695737697993664</v>
      </c>
      <c r="G2" s="101" t="s">
        <v>93</v>
      </c>
      <c r="H2" s="102">
        <f>COUNT(H5:H208)</f>
        <v>3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02" t="s">
        <v>243</v>
      </c>
      <c r="B5" s="106" t="s">
        <v>116</v>
      </c>
      <c r="C5" s="402" t="s">
        <v>120</v>
      </c>
      <c r="D5" s="403"/>
      <c r="E5" s="107">
        <v>29.85</v>
      </c>
      <c r="F5" s="108">
        <v>2333</v>
      </c>
      <c r="G5" s="109">
        <f>E5*F5</f>
        <v>69640.05</v>
      </c>
      <c r="H5" s="26"/>
      <c r="I5" s="110">
        <v>17</v>
      </c>
      <c r="J5" s="111">
        <v>3600</v>
      </c>
      <c r="K5" s="112">
        <f>J5/I5</f>
        <v>211.76470588235293</v>
      </c>
      <c r="L5" s="113">
        <v>17</v>
      </c>
      <c r="M5" s="111">
        <f>F5/V5*60</f>
        <v>3117.5946547884146</v>
      </c>
      <c r="N5" s="112">
        <f>M5/L5</f>
        <v>183.38792086990674</v>
      </c>
      <c r="O5" s="114">
        <f>L5-I5</f>
        <v>0</v>
      </c>
      <c r="P5" s="115">
        <f>N5-K5</f>
        <v>-28.376785012446192</v>
      </c>
      <c r="Q5" s="116">
        <f>N5/K5</f>
        <v>0.86599851521900406</v>
      </c>
      <c r="R5" s="309">
        <f>Q21</f>
        <v>0.86603669489240431</v>
      </c>
      <c r="S5" s="47">
        <v>0.38548611111111108</v>
      </c>
      <c r="T5" s="48">
        <v>0.41666666666666669</v>
      </c>
      <c r="U5" s="117">
        <v>4.6999999999999353</v>
      </c>
      <c r="V5" s="118">
        <v>44.900000000000063</v>
      </c>
      <c r="W5" s="119"/>
      <c r="X5" s="104"/>
      <c r="Y5" s="311"/>
      <c r="Z5" s="405"/>
      <c r="AA5" s="204">
        <f>M5-J5</f>
        <v>-482.40534521158543</v>
      </c>
      <c r="AB5" s="143">
        <f>M5/J5</f>
        <v>0.86599851521900406</v>
      </c>
      <c r="AC5" s="384">
        <f>AB21</f>
        <v>0.8660366948924042</v>
      </c>
    </row>
    <row r="6" spans="1:29" ht="15.75" customHeight="1">
      <c r="A6" s="303"/>
      <c r="B6" s="106" t="s">
        <v>116</v>
      </c>
      <c r="C6" s="402" t="s">
        <v>121</v>
      </c>
      <c r="D6" s="403"/>
      <c r="E6" s="107">
        <v>29.52</v>
      </c>
      <c r="F6" s="108">
        <v>2244</v>
      </c>
      <c r="G6" s="109">
        <f>E6*F6</f>
        <v>66242.880000000005</v>
      </c>
      <c r="H6" s="26"/>
      <c r="I6" s="110">
        <v>17</v>
      </c>
      <c r="J6" s="111">
        <v>3600</v>
      </c>
      <c r="K6" s="112">
        <f>J6/I6</f>
        <v>211.76470588235293</v>
      </c>
      <c r="L6" s="113">
        <v>17</v>
      </c>
      <c r="M6" s="111">
        <f>F6/V6*60</f>
        <v>3117.8695484368964</v>
      </c>
      <c r="N6" s="112">
        <f>M6/L6</f>
        <v>183.40409108452332</v>
      </c>
      <c r="O6" s="114">
        <f>L6-I6</f>
        <v>0</v>
      </c>
      <c r="P6" s="115">
        <f>N6-K6</f>
        <v>-28.360614797829612</v>
      </c>
      <c r="Q6" s="116">
        <f>N6/K6</f>
        <v>0.86607487456580456</v>
      </c>
      <c r="R6" s="309"/>
      <c r="S6" s="47">
        <v>0.4201388888888889</v>
      </c>
      <c r="T6" s="48">
        <v>0.45012731481481483</v>
      </c>
      <c r="U6" s="117">
        <v>4.9999999999999822</v>
      </c>
      <c r="V6" s="118">
        <v>43.183333333333344</v>
      </c>
      <c r="W6" s="119"/>
      <c r="X6" s="123"/>
      <c r="Y6" s="300"/>
      <c r="Z6" s="404"/>
      <c r="AA6" s="124">
        <f>M6-J6</f>
        <v>-482.13045156310363</v>
      </c>
      <c r="AB6" s="116">
        <f>M6/J6</f>
        <v>0.86607487456580456</v>
      </c>
      <c r="AC6" s="380"/>
    </row>
    <row r="7" spans="1:29" ht="15.75" customHeight="1">
      <c r="A7" s="303"/>
      <c r="B7" s="106"/>
      <c r="C7" s="402"/>
      <c r="D7" s="403"/>
      <c r="E7" s="107"/>
      <c r="F7" s="108"/>
      <c r="G7" s="109"/>
      <c r="H7" s="26"/>
      <c r="I7" s="110"/>
      <c r="J7" s="111"/>
      <c r="K7" s="112"/>
      <c r="L7" s="113"/>
      <c r="M7" s="111"/>
      <c r="N7" s="112"/>
      <c r="O7" s="114"/>
      <c r="P7" s="115"/>
      <c r="Q7" s="116"/>
      <c r="R7" s="309"/>
      <c r="S7" s="47"/>
      <c r="T7" s="48"/>
      <c r="U7" s="117"/>
      <c r="V7" s="118"/>
      <c r="W7" s="119"/>
      <c r="X7" s="123"/>
      <c r="Y7" s="300"/>
      <c r="Z7" s="404"/>
      <c r="AA7" s="124"/>
      <c r="AB7" s="116"/>
      <c r="AC7" s="380"/>
    </row>
    <row r="8" spans="1:29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300"/>
      <c r="Z8" s="404"/>
      <c r="AA8" s="124"/>
      <c r="AB8" s="116"/>
      <c r="AC8" s="380"/>
    </row>
    <row r="9" spans="1:29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300"/>
      <c r="Z9" s="404"/>
      <c r="AA9" s="124"/>
      <c r="AB9" s="116"/>
      <c r="AC9" s="380"/>
    </row>
    <row r="10" spans="1:29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300"/>
      <c r="Z10" s="404"/>
      <c r="AA10" s="124"/>
      <c r="AB10" s="116"/>
      <c r="AC10" s="380"/>
    </row>
    <row r="11" spans="1:29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300"/>
      <c r="Z11" s="404"/>
      <c r="AA11" s="124"/>
      <c r="AB11" s="116"/>
      <c r="AC11" s="380"/>
    </row>
    <row r="12" spans="1:29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300"/>
      <c r="Z12" s="404"/>
      <c r="AA12" s="124"/>
      <c r="AB12" s="116"/>
      <c r="AC12" s="380"/>
    </row>
    <row r="13" spans="1:29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300"/>
      <c r="Z13" s="404"/>
      <c r="AA13" s="124"/>
      <c r="AB13" s="116"/>
      <c r="AC13" s="380"/>
    </row>
    <row r="14" spans="1:29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300"/>
      <c r="Z14" s="404"/>
      <c r="AA14" s="124"/>
      <c r="AB14" s="116"/>
      <c r="AC14" s="380"/>
    </row>
    <row r="15" spans="1:29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300"/>
      <c r="Z15" s="404"/>
      <c r="AA15" s="124"/>
      <c r="AB15" s="116"/>
      <c r="AC15" s="380"/>
    </row>
    <row r="16" spans="1:29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300"/>
      <c r="Z16" s="404"/>
      <c r="AA16" s="124"/>
      <c r="AB16" s="116"/>
      <c r="AC16" s="380"/>
    </row>
    <row r="17" spans="1:29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300"/>
      <c r="Z17" s="404"/>
      <c r="AA17" s="124"/>
      <c r="AB17" s="116"/>
      <c r="AC17" s="380"/>
    </row>
    <row r="18" spans="1:29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300"/>
      <c r="Z18" s="404"/>
      <c r="AA18" s="124"/>
      <c r="AB18" s="116"/>
      <c r="AC18" s="380"/>
    </row>
    <row r="19" spans="1:29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300"/>
      <c r="Z19" s="404"/>
      <c r="AA19" s="124"/>
      <c r="AB19" s="116"/>
      <c r="AC19" s="380"/>
    </row>
    <row r="20" spans="1:29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404"/>
      <c r="AA20" s="124"/>
      <c r="AB20" s="116"/>
      <c r="AC20" s="380"/>
    </row>
    <row r="21" spans="1:29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0">AVERAGE(I5:I20)</f>
        <v>17</v>
      </c>
      <c r="J21" s="148">
        <f t="shared" si="0"/>
        <v>3600</v>
      </c>
      <c r="K21" s="149">
        <f>J21/I21</f>
        <v>211.76470588235293</v>
      </c>
      <c r="L21" s="147">
        <f>AVERAGE(L5:L20)</f>
        <v>17</v>
      </c>
      <c r="M21" s="148">
        <f>AVERAGE(M5:M20)</f>
        <v>3117.7321016126552</v>
      </c>
      <c r="N21" s="149">
        <f>M21/L21</f>
        <v>183.39600597721503</v>
      </c>
      <c r="O21" s="150">
        <f>L21-I21</f>
        <v>0</v>
      </c>
      <c r="P21" s="151">
        <f>N21-K21</f>
        <v>-28.368699905137902</v>
      </c>
      <c r="Q21" s="152">
        <f>N21/K21</f>
        <v>0.86603669489240431</v>
      </c>
      <c r="R21" s="310"/>
      <c r="S21" s="153">
        <f>S5</f>
        <v>0.38548611111111108</v>
      </c>
      <c r="T21" s="154">
        <f>INDEX(T5:T20,COUNTA(T5:T20))</f>
        <v>0.45012731481481483</v>
      </c>
      <c r="U21" s="155"/>
      <c r="V21" s="155"/>
      <c r="W21" s="156"/>
      <c r="X21" s="157"/>
      <c r="Y21" s="296"/>
      <c r="Z21" s="406"/>
      <c r="AA21" s="223">
        <f>M21-J21</f>
        <v>-482.26789838734476</v>
      </c>
      <c r="AB21" s="159">
        <f>M21/J21</f>
        <v>0.8660366948924042</v>
      </c>
      <c r="AC21" s="381"/>
    </row>
    <row r="22" spans="1:29" ht="15.75" customHeight="1">
      <c r="A22" s="316" t="s">
        <v>115</v>
      </c>
      <c r="B22" s="161" t="s">
        <v>116</v>
      </c>
      <c r="C22" s="306" t="s">
        <v>122</v>
      </c>
      <c r="D22" s="307"/>
      <c r="E22" s="162">
        <v>25.64</v>
      </c>
      <c r="F22" s="103">
        <v>1451</v>
      </c>
      <c r="G22" s="163">
        <f>E22*F22</f>
        <v>37203.64</v>
      </c>
      <c r="H22" s="164"/>
      <c r="I22" s="165">
        <v>11</v>
      </c>
      <c r="J22" s="166">
        <v>3600</v>
      </c>
      <c r="K22" s="167">
        <f>J22/I22</f>
        <v>327.27272727272725</v>
      </c>
      <c r="L22" s="168">
        <v>11</v>
      </c>
      <c r="M22" s="166">
        <f>F22/V22*60</f>
        <v>3144.8524984948845</v>
      </c>
      <c r="N22" s="167">
        <f>M22/L22</f>
        <v>285.89568168135315</v>
      </c>
      <c r="O22" s="169">
        <f>L22-I22</f>
        <v>0</v>
      </c>
      <c r="P22" s="170">
        <f>N22-K22</f>
        <v>-41.377045591374099</v>
      </c>
      <c r="Q22" s="171">
        <f>N22/K22</f>
        <v>0.87357013847080134</v>
      </c>
      <c r="R22" s="308">
        <f>Q38</f>
        <v>0.86816819137074697</v>
      </c>
      <c r="S22" s="172">
        <v>0.2502199074074074</v>
      </c>
      <c r="T22" s="173">
        <v>0.26944444444444443</v>
      </c>
      <c r="U22" s="174"/>
      <c r="V22" s="175">
        <v>27.683333333333316</v>
      </c>
      <c r="W22" s="176"/>
      <c r="X22" s="177"/>
      <c r="Y22" s="311"/>
      <c r="Z22" s="312"/>
      <c r="AA22" s="121">
        <f>M22-J22</f>
        <v>-455.14750150511554</v>
      </c>
      <c r="AB22" s="171">
        <f>M22/J22</f>
        <v>0.87357013847080123</v>
      </c>
      <c r="AC22" s="313">
        <f>AB38</f>
        <v>0.86816819137074697</v>
      </c>
    </row>
    <row r="23" spans="1:29" ht="15.75" customHeight="1">
      <c r="A23" s="317"/>
      <c r="B23" s="106" t="s">
        <v>118</v>
      </c>
      <c r="C23" s="298" t="s">
        <v>119</v>
      </c>
      <c r="D23" s="299"/>
      <c r="E23" s="107">
        <v>28.57</v>
      </c>
      <c r="F23" s="108">
        <v>3200</v>
      </c>
      <c r="G23" s="109">
        <f>E23*F23</f>
        <v>91424</v>
      </c>
      <c r="H23" s="26"/>
      <c r="I23" s="110">
        <v>12</v>
      </c>
      <c r="J23" s="111">
        <v>3600</v>
      </c>
      <c r="K23" s="112">
        <f>J23/I23</f>
        <v>300</v>
      </c>
      <c r="L23" s="113">
        <v>12</v>
      </c>
      <c r="M23" s="111">
        <f>F23/V23*60</f>
        <v>3105.9584793744934</v>
      </c>
      <c r="N23" s="112">
        <f>M23/L23</f>
        <v>258.82987328120777</v>
      </c>
      <c r="O23" s="114">
        <f>L23-I23</f>
        <v>0</v>
      </c>
      <c r="P23" s="115">
        <f>N23-K23</f>
        <v>-41.170126718792233</v>
      </c>
      <c r="Q23" s="116">
        <f>N23/K23</f>
        <v>0.86276624427069259</v>
      </c>
      <c r="R23" s="309"/>
      <c r="S23" s="47">
        <v>0.27304398148148146</v>
      </c>
      <c r="T23" s="48">
        <v>0.31597222222222221</v>
      </c>
      <c r="U23" s="117">
        <v>5.1833333333333176</v>
      </c>
      <c r="V23" s="118">
        <v>61.816666666666684</v>
      </c>
      <c r="W23" s="119"/>
      <c r="X23" s="123"/>
      <c r="Y23" s="300"/>
      <c r="Z23" s="301"/>
      <c r="AA23" s="124">
        <f>M23-J23</f>
        <v>-494.04152062550656</v>
      </c>
      <c r="AB23" s="116">
        <f>M23/J23</f>
        <v>0.86276624427069259</v>
      </c>
      <c r="AC23" s="314"/>
    </row>
    <row r="24" spans="1:29" ht="15.75" customHeight="1">
      <c r="A24" s="317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23"/>
      <c r="Y24" s="300"/>
      <c r="Z24" s="301"/>
      <c r="AA24" s="124"/>
      <c r="AB24" s="116"/>
      <c r="AC24" s="314"/>
    </row>
    <row r="25" spans="1:29" ht="15.75" customHeight="1">
      <c r="A25" s="317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17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300"/>
      <c r="Z26" s="301"/>
      <c r="AA26" s="124"/>
      <c r="AB26" s="116"/>
      <c r="AC26" s="314"/>
    </row>
    <row r="27" spans="1:29" ht="15.75" customHeight="1">
      <c r="A27" s="317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300"/>
      <c r="Z27" s="301"/>
      <c r="AA27" s="124"/>
      <c r="AB27" s="116"/>
      <c r="AC27" s="314"/>
    </row>
    <row r="28" spans="1:29" ht="15.75" customHeight="1">
      <c r="A28" s="317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17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17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35"/>
      <c r="Y30" s="300"/>
      <c r="Z30" s="301"/>
      <c r="AA30" s="124"/>
      <c r="AB30" s="116"/>
      <c r="AC30" s="314"/>
    </row>
    <row r="31" spans="1:29" ht="15.75" customHeight="1">
      <c r="A31" s="317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35"/>
      <c r="Y31" s="300"/>
      <c r="Z31" s="301"/>
      <c r="AA31" s="124"/>
      <c r="AB31" s="116"/>
      <c r="AC31" s="314"/>
    </row>
    <row r="32" spans="1:29" ht="15.75" customHeight="1">
      <c r="A32" s="317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35"/>
      <c r="Y32" s="300"/>
      <c r="Z32" s="301"/>
      <c r="AA32" s="124"/>
      <c r="AB32" s="116"/>
      <c r="AC32" s="314"/>
    </row>
    <row r="33" spans="1:29" ht="15.75" customHeight="1">
      <c r="A33" s="317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35"/>
      <c r="Y33" s="300"/>
      <c r="Z33" s="301"/>
      <c r="AA33" s="124"/>
      <c r="AB33" s="116"/>
      <c r="AC33" s="314"/>
    </row>
    <row r="34" spans="1:29" ht="15.75" customHeight="1">
      <c r="A34" s="317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35"/>
      <c r="Y34" s="300"/>
      <c r="Z34" s="301"/>
      <c r="AA34" s="124"/>
      <c r="AB34" s="116"/>
      <c r="AC34" s="314"/>
    </row>
    <row r="35" spans="1:29" ht="15.75" customHeight="1">
      <c r="A35" s="317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35"/>
      <c r="Y35" s="300"/>
      <c r="Z35" s="301"/>
      <c r="AA35" s="124"/>
      <c r="AB35" s="116"/>
      <c r="AC35" s="314"/>
    </row>
    <row r="36" spans="1:29" ht="15.75" customHeight="1">
      <c r="A36" s="317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35"/>
      <c r="Y36" s="300"/>
      <c r="Z36" s="301"/>
      <c r="AA36" s="124"/>
      <c r="AB36" s="116"/>
      <c r="AC36" s="314"/>
    </row>
    <row r="37" spans="1:29" ht="15.75" customHeight="1">
      <c r="A37" s="317"/>
      <c r="B37" s="178"/>
      <c r="C37" s="298"/>
      <c r="D37" s="299"/>
      <c r="E37" s="179"/>
      <c r="F37" s="13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1">AVERAGE(I22:I37)</f>
        <v>11.5</v>
      </c>
      <c r="J38" s="148">
        <f t="shared" si="1"/>
        <v>3600</v>
      </c>
      <c r="K38" s="149">
        <f>J38/I38</f>
        <v>313.04347826086956</v>
      </c>
      <c r="L38" s="147">
        <f>AVERAGE(L22:L37)</f>
        <v>11.5</v>
      </c>
      <c r="M38" s="148">
        <f>AVERAGE(M22:M37)</f>
        <v>3125.4054889346889</v>
      </c>
      <c r="N38" s="149">
        <f>M38/L38</f>
        <v>271.77439034214689</v>
      </c>
      <c r="O38" s="150">
        <f>L38-I38</f>
        <v>0</v>
      </c>
      <c r="P38" s="151">
        <f>N38-K38</f>
        <v>-41.269087918722676</v>
      </c>
      <c r="Q38" s="152">
        <f>N38/K38</f>
        <v>0.86816819137074697</v>
      </c>
      <c r="R38" s="310"/>
      <c r="S38" s="153">
        <f>S22</f>
        <v>0.2502199074074074</v>
      </c>
      <c r="T38" s="154">
        <f>INDEX(T22:T37,COUNTA(T22:T37))</f>
        <v>0.31597222222222221</v>
      </c>
      <c r="U38" s="155"/>
      <c r="V38" s="181"/>
      <c r="W38" s="182"/>
      <c r="X38" s="149"/>
      <c r="Y38" s="296"/>
      <c r="Z38" s="297"/>
      <c r="AA38" s="183">
        <f>M38-J38</f>
        <v>-474.59451106531105</v>
      </c>
      <c r="AB38" s="152">
        <f>M38/J38</f>
        <v>0.86816819137074697</v>
      </c>
      <c r="AC38" s="315"/>
    </row>
    <row r="39" spans="1:29" ht="15.75" customHeight="1">
      <c r="A39" s="302" t="s">
        <v>125</v>
      </c>
      <c r="B39" s="120" t="s">
        <v>116</v>
      </c>
      <c r="C39" s="306" t="s">
        <v>126</v>
      </c>
      <c r="D39" s="307"/>
      <c r="E39" s="162">
        <v>14.03</v>
      </c>
      <c r="F39" s="103">
        <v>1320</v>
      </c>
      <c r="G39" s="163">
        <f>E39*F39</f>
        <v>18519.599999999999</v>
      </c>
      <c r="H39" s="164"/>
      <c r="I39" s="165">
        <v>6</v>
      </c>
      <c r="J39" s="166">
        <v>2600</v>
      </c>
      <c r="K39" s="167">
        <f>J39/I39</f>
        <v>433.33333333333331</v>
      </c>
      <c r="L39" s="168">
        <v>6</v>
      </c>
      <c r="M39" s="166">
        <f>F39/V39*60</f>
        <v>2310.1604278074883</v>
      </c>
      <c r="N39" s="167">
        <f>M39/L39</f>
        <v>385.0267379679147</v>
      </c>
      <c r="O39" s="169">
        <f>L39-I39</f>
        <v>0</v>
      </c>
      <c r="P39" s="170">
        <f>N39-K39</f>
        <v>-48.306595365418616</v>
      </c>
      <c r="Q39" s="171">
        <f>N39/K39</f>
        <v>0.88852324146441852</v>
      </c>
      <c r="R39" s="308">
        <f>Q55</f>
        <v>0.88838374963751254</v>
      </c>
      <c r="S39" s="172">
        <v>0.25</v>
      </c>
      <c r="T39" s="173">
        <v>0.27380787037037035</v>
      </c>
      <c r="U39" s="174"/>
      <c r="V39" s="175">
        <v>34.28333333333331</v>
      </c>
      <c r="W39" s="173"/>
      <c r="X39" s="184"/>
      <c r="Y39" s="311"/>
      <c r="Z39" s="312"/>
      <c r="AA39" s="121">
        <f>M39-J39</f>
        <v>-289.8395721925117</v>
      </c>
      <c r="AB39" s="171">
        <f>M39/J39</f>
        <v>0.88852324146441863</v>
      </c>
      <c r="AC39" s="313">
        <f>AB55</f>
        <v>0.88838374963751254</v>
      </c>
    </row>
    <row r="40" spans="1:29" ht="15.75" customHeight="1">
      <c r="A40" s="303"/>
      <c r="B40" s="106" t="s">
        <v>116</v>
      </c>
      <c r="C40" s="298" t="s">
        <v>269</v>
      </c>
      <c r="D40" s="299"/>
      <c r="E40" s="107">
        <v>17.73</v>
      </c>
      <c r="F40" s="108">
        <v>1158</v>
      </c>
      <c r="G40" s="109">
        <f>E40*F40</f>
        <v>20531.34</v>
      </c>
      <c r="H40" s="26"/>
      <c r="I40" s="110">
        <v>6</v>
      </c>
      <c r="J40" s="111">
        <v>2600</v>
      </c>
      <c r="K40" s="112">
        <f>J40/I40</f>
        <v>433.33333333333331</v>
      </c>
      <c r="L40" s="113">
        <v>6</v>
      </c>
      <c r="M40" s="111">
        <f>F40/V40*60</f>
        <v>2309.5844875346293</v>
      </c>
      <c r="N40" s="112">
        <f>M40/L40</f>
        <v>384.93074792243823</v>
      </c>
      <c r="O40" s="114">
        <f>L40-I40</f>
        <v>0</v>
      </c>
      <c r="P40" s="115">
        <f>N40-K40</f>
        <v>-48.402585410895085</v>
      </c>
      <c r="Q40" s="116">
        <f>N40/K40</f>
        <v>0.88830172597485746</v>
      </c>
      <c r="R40" s="309"/>
      <c r="S40" s="47">
        <v>0.27708333333333335</v>
      </c>
      <c r="T40" s="48">
        <v>0.29797453703703702</v>
      </c>
      <c r="U40" s="117">
        <v>4.7166666666667112</v>
      </c>
      <c r="V40" s="118">
        <v>30.083333333333293</v>
      </c>
      <c r="W40" s="119"/>
      <c r="X40" s="13"/>
      <c r="Y40" s="300"/>
      <c r="Z40" s="301"/>
      <c r="AA40" s="124">
        <f>M40-J40</f>
        <v>-290.41551246537074</v>
      </c>
      <c r="AB40" s="116">
        <f>M40/J40</f>
        <v>0.88830172597485746</v>
      </c>
      <c r="AC40" s="314"/>
    </row>
    <row r="41" spans="1:29" ht="15.75" customHeight="1">
      <c r="A41" s="303"/>
      <c r="B41" s="106" t="s">
        <v>116</v>
      </c>
      <c r="C41" s="298" t="s">
        <v>127</v>
      </c>
      <c r="D41" s="299"/>
      <c r="E41" s="107">
        <v>14.49</v>
      </c>
      <c r="F41" s="108">
        <v>1423</v>
      </c>
      <c r="G41" s="109">
        <f>E41*F41</f>
        <v>20619.27</v>
      </c>
      <c r="H41" s="26"/>
      <c r="I41" s="110">
        <v>6</v>
      </c>
      <c r="J41" s="111">
        <v>2600</v>
      </c>
      <c r="K41" s="112">
        <f>J41/I41</f>
        <v>433.33333333333331</v>
      </c>
      <c r="L41" s="113">
        <v>6</v>
      </c>
      <c r="M41" s="111">
        <f>F41/V41*60</f>
        <v>2309.6483318304799</v>
      </c>
      <c r="N41" s="112">
        <f>M41/L41</f>
        <v>384.94138863841334</v>
      </c>
      <c r="O41" s="114">
        <f>L41-I41</f>
        <v>0</v>
      </c>
      <c r="P41" s="115">
        <f>N41-K41</f>
        <v>-48.391944694919971</v>
      </c>
      <c r="Q41" s="116">
        <f>N41/K41</f>
        <v>0.88832628147326165</v>
      </c>
      <c r="R41" s="309"/>
      <c r="S41" s="47">
        <v>0.30141203703703706</v>
      </c>
      <c r="T41" s="48">
        <v>0.32708333333333334</v>
      </c>
      <c r="U41" s="117">
        <v>4.9500000000000544</v>
      </c>
      <c r="V41" s="118">
        <v>36.96666666666664</v>
      </c>
      <c r="W41" s="119"/>
      <c r="X41" s="13"/>
      <c r="Y41" s="300"/>
      <c r="Z41" s="301"/>
      <c r="AA41" s="124">
        <f>M41-J41</f>
        <v>-290.35166816952005</v>
      </c>
      <c r="AB41" s="116">
        <f>M41/J41</f>
        <v>0.88832628147326154</v>
      </c>
      <c r="AC41" s="314"/>
    </row>
    <row r="42" spans="1:29" ht="15.75" customHeight="1">
      <c r="A42" s="303"/>
      <c r="B42" s="106"/>
      <c r="C42" s="298"/>
      <c r="D42" s="299"/>
      <c r="E42" s="107"/>
      <c r="F42" s="108"/>
      <c r="G42" s="109"/>
      <c r="H42" s="26"/>
      <c r="I42" s="110"/>
      <c r="J42" s="111"/>
      <c r="K42" s="112"/>
      <c r="L42" s="113"/>
      <c r="M42" s="111"/>
      <c r="N42" s="112"/>
      <c r="O42" s="114"/>
      <c r="P42" s="115"/>
      <c r="Q42" s="116"/>
      <c r="R42" s="309"/>
      <c r="S42" s="47"/>
      <c r="T42" s="48"/>
      <c r="U42" s="117"/>
      <c r="V42" s="118"/>
      <c r="W42" s="119"/>
      <c r="X42" s="123"/>
      <c r="Y42" s="300"/>
      <c r="Z42" s="301"/>
      <c r="AA42" s="124"/>
      <c r="AB42" s="116"/>
      <c r="AC42" s="314"/>
    </row>
    <row r="43" spans="1:29" ht="15.75" customHeight="1">
      <c r="A43" s="304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3"/>
      <c r="Y43" s="300"/>
      <c r="Z43" s="301"/>
      <c r="AA43" s="124"/>
      <c r="AB43" s="116"/>
      <c r="AC43" s="314"/>
    </row>
    <row r="44" spans="1:29" ht="15.75" customHeight="1">
      <c r="A44" s="304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50"/>
      <c r="Y44" s="300"/>
      <c r="Z44" s="301"/>
      <c r="AA44" s="124"/>
      <c r="AB44" s="116"/>
      <c r="AC44" s="314"/>
    </row>
    <row r="45" spans="1:29" ht="15.75" customHeight="1">
      <c r="A45" s="304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04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04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41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04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41"/>
      <c r="W48" s="134"/>
      <c r="X48" s="135"/>
      <c r="Y48" s="300"/>
      <c r="Z48" s="301"/>
      <c r="AA48" s="124"/>
      <c r="AB48" s="116"/>
      <c r="AC48" s="314"/>
    </row>
    <row r="49" spans="1:29" ht="15.75" customHeight="1">
      <c r="A49" s="304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41"/>
      <c r="W49" s="134"/>
      <c r="X49" s="135"/>
      <c r="Y49" s="300"/>
      <c r="Z49" s="301"/>
      <c r="AA49" s="124"/>
      <c r="AB49" s="116"/>
      <c r="AC49" s="314"/>
    </row>
    <row r="50" spans="1:29" ht="15.75" customHeight="1">
      <c r="A50" s="304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41"/>
      <c r="W50" s="134"/>
      <c r="X50" s="135"/>
      <c r="Y50" s="300"/>
      <c r="Z50" s="301"/>
      <c r="AA50" s="124"/>
      <c r="AB50" s="116"/>
      <c r="AC50" s="314"/>
    </row>
    <row r="51" spans="1:29" ht="15.75" customHeight="1">
      <c r="A51" s="304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41"/>
      <c r="W51" s="134"/>
      <c r="X51" s="135"/>
      <c r="Y51" s="300"/>
      <c r="Z51" s="301"/>
      <c r="AA51" s="124"/>
      <c r="AB51" s="116"/>
      <c r="AC51" s="314"/>
    </row>
    <row r="52" spans="1:29" ht="15.75" customHeight="1">
      <c r="A52" s="304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41"/>
      <c r="W52" s="134"/>
      <c r="X52" s="135"/>
      <c r="Y52" s="300"/>
      <c r="Z52" s="301"/>
      <c r="AA52" s="124"/>
      <c r="AB52" s="116"/>
      <c r="AC52" s="314"/>
    </row>
    <row r="53" spans="1:29" ht="15.75" customHeight="1">
      <c r="A53" s="304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41"/>
      <c r="W53" s="134"/>
      <c r="X53" s="135"/>
      <c r="Y53" s="300"/>
      <c r="Z53" s="301"/>
      <c r="AA53" s="124"/>
      <c r="AB53" s="116"/>
      <c r="AC53" s="314"/>
    </row>
    <row r="54" spans="1:29" ht="15.75" customHeight="1">
      <c r="A54" s="304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2">AVERAGE(I39:I54)</f>
        <v>6</v>
      </c>
      <c r="J55" s="148">
        <f t="shared" si="2"/>
        <v>2600</v>
      </c>
      <c r="K55" s="149">
        <f>J55/I55</f>
        <v>433.33333333333331</v>
      </c>
      <c r="L55" s="147">
        <f>AVERAGE(L39:L54)</f>
        <v>6</v>
      </c>
      <c r="M55" s="148">
        <f>AVERAGE(M39:M54)</f>
        <v>2309.7977490575327</v>
      </c>
      <c r="N55" s="149">
        <f>M55/L55</f>
        <v>384.96629150958876</v>
      </c>
      <c r="O55" s="150">
        <f>L55-I55</f>
        <v>0</v>
      </c>
      <c r="P55" s="151">
        <f>N55-K55</f>
        <v>-48.367041823744557</v>
      </c>
      <c r="Q55" s="152">
        <f>N55/K55</f>
        <v>0.88838374963751254</v>
      </c>
      <c r="R55" s="310"/>
      <c r="S55" s="153">
        <f>S39</f>
        <v>0.25</v>
      </c>
      <c r="T55" s="154">
        <f>INDEX(T39:T54,COUNTA(T39:T54))</f>
        <v>0.32708333333333334</v>
      </c>
      <c r="U55" s="155"/>
      <c r="V55" s="181"/>
      <c r="W55" s="182"/>
      <c r="X55" s="149"/>
      <c r="Y55" s="296"/>
      <c r="Z55" s="297"/>
      <c r="AA55" s="183">
        <f>M55-J55</f>
        <v>-290.20225094246734</v>
      </c>
      <c r="AB55" s="152">
        <f>M55/J55</f>
        <v>0.88838374963751254</v>
      </c>
      <c r="AC55" s="315"/>
    </row>
    <row r="56" spans="1:29" ht="15.75" customHeight="1">
      <c r="A56" s="316" t="s">
        <v>251</v>
      </c>
      <c r="B56" s="106" t="s">
        <v>116</v>
      </c>
      <c r="C56" s="298" t="s">
        <v>117</v>
      </c>
      <c r="D56" s="299"/>
      <c r="E56" s="107">
        <v>19.7</v>
      </c>
      <c r="F56" s="108">
        <v>1045</v>
      </c>
      <c r="G56" s="129">
        <f>E56*F56</f>
        <v>20586.5</v>
      </c>
      <c r="H56" s="130"/>
      <c r="I56" s="110">
        <v>6</v>
      </c>
      <c r="J56" s="111">
        <v>2500</v>
      </c>
      <c r="K56" s="112">
        <f>J56/I56</f>
        <v>416.66666666666669</v>
      </c>
      <c r="L56" s="113">
        <v>6</v>
      </c>
      <c r="M56" s="111">
        <f>F56/V56*60</f>
        <v>2233.9667458432291</v>
      </c>
      <c r="N56" s="112">
        <f>M56/L56</f>
        <v>372.32779097387152</v>
      </c>
      <c r="O56" s="114">
        <f>L56-I56</f>
        <v>0</v>
      </c>
      <c r="P56" s="115">
        <f>N56-K56</f>
        <v>-44.33887569279517</v>
      </c>
      <c r="Q56" s="116">
        <f>N56/K56</f>
        <v>0.89358669833729154</v>
      </c>
      <c r="R56" s="308">
        <f>Q72</f>
        <v>0.89358669833729154</v>
      </c>
      <c r="S56" s="47">
        <v>0.38750000000000001</v>
      </c>
      <c r="T56" s="48">
        <v>0.40699074074074076</v>
      </c>
      <c r="U56" s="117">
        <v>4.9999999999999822</v>
      </c>
      <c r="V56" s="118">
        <v>28.066666666666684</v>
      </c>
      <c r="W56" s="119"/>
      <c r="X56" s="13"/>
      <c r="Y56" s="311"/>
      <c r="Z56" s="312"/>
      <c r="AA56" s="121">
        <f>M56-J56</f>
        <v>-266.03325415677091</v>
      </c>
      <c r="AB56" s="171">
        <f>M56/J56</f>
        <v>0.89358669833729165</v>
      </c>
      <c r="AC56" s="313">
        <f>AB72</f>
        <v>0.89358669833729165</v>
      </c>
    </row>
    <row r="57" spans="1:29" ht="15.75" customHeight="1">
      <c r="A57" s="317"/>
      <c r="B57" s="106"/>
      <c r="C57" s="298"/>
      <c r="D57" s="299"/>
      <c r="E57" s="107"/>
      <c r="F57" s="108"/>
      <c r="G57" s="109"/>
      <c r="H57" s="26"/>
      <c r="I57" s="110"/>
      <c r="J57" s="111"/>
      <c r="K57" s="112"/>
      <c r="L57" s="113"/>
      <c r="M57" s="111"/>
      <c r="N57" s="112"/>
      <c r="O57" s="114"/>
      <c r="P57" s="115"/>
      <c r="Q57" s="116"/>
      <c r="R57" s="309"/>
      <c r="S57" s="47"/>
      <c r="T57" s="48"/>
      <c r="U57" s="117"/>
      <c r="V57" s="118"/>
      <c r="W57" s="119"/>
      <c r="X57" s="13"/>
      <c r="Y57" s="300"/>
      <c r="Z57" s="301"/>
      <c r="AA57" s="124"/>
      <c r="AB57" s="116"/>
      <c r="AC57" s="314"/>
    </row>
    <row r="58" spans="1:29" ht="15.75" customHeight="1">
      <c r="A58" s="317"/>
      <c r="B58" s="106"/>
      <c r="C58" s="298"/>
      <c r="D58" s="299"/>
      <c r="E58" s="107"/>
      <c r="F58" s="108"/>
      <c r="G58" s="109"/>
      <c r="H58" s="26"/>
      <c r="I58" s="110"/>
      <c r="J58" s="111"/>
      <c r="K58" s="112"/>
      <c r="L58" s="113"/>
      <c r="M58" s="111"/>
      <c r="N58" s="112"/>
      <c r="O58" s="114"/>
      <c r="P58" s="115"/>
      <c r="Q58" s="116"/>
      <c r="R58" s="309"/>
      <c r="S58" s="47"/>
      <c r="T58" s="48"/>
      <c r="U58" s="117"/>
      <c r="V58" s="118"/>
      <c r="W58" s="119"/>
      <c r="X58" s="123"/>
      <c r="Y58" s="300"/>
      <c r="Z58" s="301"/>
      <c r="AA58" s="124"/>
      <c r="AB58" s="116"/>
      <c r="AC58" s="314"/>
    </row>
    <row r="59" spans="1:29" ht="15.75" customHeight="1">
      <c r="A59" s="317"/>
      <c r="B59" s="106"/>
      <c r="C59" s="298"/>
      <c r="D59" s="299"/>
      <c r="E59" s="107"/>
      <c r="F59" s="108"/>
      <c r="G59" s="109"/>
      <c r="H59" s="26"/>
      <c r="I59" s="110"/>
      <c r="J59" s="111"/>
      <c r="K59" s="112"/>
      <c r="L59" s="113"/>
      <c r="M59" s="111"/>
      <c r="N59" s="112"/>
      <c r="O59" s="114"/>
      <c r="P59" s="115"/>
      <c r="Q59" s="116"/>
      <c r="R59" s="309"/>
      <c r="S59" s="47"/>
      <c r="T59" s="48"/>
      <c r="U59" s="117"/>
      <c r="V59" s="118"/>
      <c r="W59" s="119"/>
      <c r="X59" s="13"/>
      <c r="Y59" s="300"/>
      <c r="Z59" s="301"/>
      <c r="AA59" s="124"/>
      <c r="AB59" s="116"/>
      <c r="AC59" s="314"/>
    </row>
    <row r="60" spans="1:29" ht="15.75" customHeight="1">
      <c r="A60" s="317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3"/>
      <c r="Y60" s="300"/>
      <c r="Z60" s="301"/>
      <c r="AA60" s="124"/>
      <c r="AB60" s="116"/>
      <c r="AC60" s="314"/>
    </row>
    <row r="61" spans="1:29" ht="15.75" customHeight="1">
      <c r="A61" s="317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3"/>
      <c r="Y61" s="300"/>
      <c r="Z61" s="301"/>
      <c r="AA61" s="124"/>
      <c r="AB61" s="116"/>
      <c r="AC61" s="314"/>
    </row>
    <row r="62" spans="1:29" ht="15.75" customHeight="1">
      <c r="A62" s="317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3"/>
      <c r="Y62" s="300"/>
      <c r="Z62" s="301"/>
      <c r="AA62" s="124"/>
      <c r="AB62" s="116"/>
      <c r="AC62" s="314"/>
    </row>
    <row r="63" spans="1:29" ht="15.75" customHeight="1">
      <c r="A63" s="317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17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3"/>
      <c r="Y64" s="300"/>
      <c r="Z64" s="301"/>
      <c r="AA64" s="124"/>
      <c r="AB64" s="116"/>
      <c r="AC64" s="314"/>
    </row>
    <row r="65" spans="1:29" ht="15.75" customHeight="1">
      <c r="A65" s="317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3"/>
      <c r="Y65" s="300"/>
      <c r="Z65" s="301"/>
      <c r="AA65" s="124"/>
      <c r="AB65" s="116"/>
      <c r="AC65" s="314"/>
    </row>
    <row r="66" spans="1:29" ht="15.75" customHeight="1">
      <c r="A66" s="317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3"/>
      <c r="Y66" s="300"/>
      <c r="Z66" s="301"/>
      <c r="AA66" s="124"/>
      <c r="AB66" s="116"/>
      <c r="AC66" s="314"/>
    </row>
    <row r="67" spans="1:29" ht="15.75" customHeight="1">
      <c r="A67" s="317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3"/>
      <c r="Y67" s="300"/>
      <c r="Z67" s="301"/>
      <c r="AA67" s="124"/>
      <c r="AB67" s="116"/>
      <c r="AC67" s="314"/>
    </row>
    <row r="68" spans="1:29" ht="15.75" customHeight="1">
      <c r="A68" s="317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3"/>
      <c r="Y68" s="300"/>
      <c r="Z68" s="301"/>
      <c r="AA68" s="124"/>
      <c r="AB68" s="116"/>
      <c r="AC68" s="314"/>
    </row>
    <row r="69" spans="1:29" ht="15.75" customHeight="1">
      <c r="A69" s="317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3"/>
      <c r="Y69" s="300"/>
      <c r="Z69" s="301"/>
      <c r="AA69" s="124"/>
      <c r="AB69" s="116"/>
      <c r="AC69" s="314"/>
    </row>
    <row r="70" spans="1:29" ht="15.75" customHeight="1">
      <c r="A70" s="317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3"/>
      <c r="Y70" s="300"/>
      <c r="Z70" s="301"/>
      <c r="AA70" s="124"/>
      <c r="AB70" s="116"/>
      <c r="AC70" s="314"/>
    </row>
    <row r="71" spans="1:29" ht="15.75" customHeight="1">
      <c r="A71" s="317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3">AVERAGE(I56:I71)</f>
        <v>6</v>
      </c>
      <c r="J72" s="148">
        <f t="shared" si="3"/>
        <v>2500</v>
      </c>
      <c r="K72" s="149">
        <f>J72/I72</f>
        <v>416.66666666666669</v>
      </c>
      <c r="L72" s="147">
        <f>AVERAGE(L56:L71)</f>
        <v>6</v>
      </c>
      <c r="M72" s="148">
        <f>AVERAGE(M56:M71)</f>
        <v>2233.9667458432291</v>
      </c>
      <c r="N72" s="149">
        <f>M72/L72</f>
        <v>372.32779097387152</v>
      </c>
      <c r="O72" s="150">
        <f>L72-I72</f>
        <v>0</v>
      </c>
      <c r="P72" s="151">
        <f>N72-K72</f>
        <v>-44.33887569279517</v>
      </c>
      <c r="Q72" s="152">
        <f>N72/K72</f>
        <v>0.89358669833729154</v>
      </c>
      <c r="R72" s="310"/>
      <c r="S72" s="153">
        <f>S56</f>
        <v>0.38750000000000001</v>
      </c>
      <c r="T72" s="154">
        <f>INDEX(T56:T71,COUNTA(T56:T71))</f>
        <v>0.40699074074074076</v>
      </c>
      <c r="U72" s="155"/>
      <c r="V72" s="181"/>
      <c r="W72" s="182"/>
      <c r="X72" s="149"/>
      <c r="Y72" s="296"/>
      <c r="Z72" s="297"/>
      <c r="AA72" s="183">
        <f>M72-J72</f>
        <v>-266.03325415677091</v>
      </c>
      <c r="AB72" s="152">
        <f>M72/J72</f>
        <v>0.89358669833729165</v>
      </c>
      <c r="AC72" s="315"/>
    </row>
    <row r="73" spans="1:29" ht="15.75" customHeight="1">
      <c r="A73" s="302" t="s">
        <v>128</v>
      </c>
      <c r="B73" s="120" t="s">
        <v>118</v>
      </c>
      <c r="C73" s="306" t="s">
        <v>129</v>
      </c>
      <c r="D73" s="307"/>
      <c r="E73" s="162">
        <v>21.45</v>
      </c>
      <c r="F73" s="103">
        <v>2547</v>
      </c>
      <c r="G73" s="163">
        <f>E73*F73</f>
        <v>54633.15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2950.1930501930538</v>
      </c>
      <c r="N73" s="167">
        <f>M73/L73</f>
        <v>737.54826254826344</v>
      </c>
      <c r="O73" s="169">
        <f>L73-I73</f>
        <v>0</v>
      </c>
      <c r="P73" s="170">
        <f>N73-K73</f>
        <v>-87.451737451736562</v>
      </c>
      <c r="Q73" s="171">
        <f>N73/K73</f>
        <v>0.89399789399789509</v>
      </c>
      <c r="R73" s="308">
        <f>Q89</f>
        <v>0.89275952185475282</v>
      </c>
      <c r="S73" s="172">
        <v>0.25013888888888891</v>
      </c>
      <c r="T73" s="173">
        <v>0.28611111111111109</v>
      </c>
      <c r="U73" s="174"/>
      <c r="V73" s="175">
        <v>51.79999999999994</v>
      </c>
      <c r="W73" s="176"/>
      <c r="X73" s="177"/>
      <c r="Y73" s="311"/>
      <c r="Z73" s="312"/>
      <c r="AA73" s="121">
        <f>M73-J73</f>
        <v>-349.80694980694625</v>
      </c>
      <c r="AB73" s="171">
        <f>M73/J73</f>
        <v>0.89399789399789509</v>
      </c>
      <c r="AC73" s="313">
        <f>AB89</f>
        <v>0.89275952185475282</v>
      </c>
    </row>
    <row r="74" spans="1:29" ht="15.75" customHeight="1">
      <c r="A74" s="303"/>
      <c r="B74" s="106" t="s">
        <v>118</v>
      </c>
      <c r="C74" s="298" t="s">
        <v>130</v>
      </c>
      <c r="D74" s="299"/>
      <c r="E74" s="107">
        <v>22.28</v>
      </c>
      <c r="F74" s="108">
        <v>1333</v>
      </c>
      <c r="G74" s="109">
        <f>E74*F74</f>
        <v>29699.24</v>
      </c>
      <c r="H74" s="26"/>
      <c r="I74" s="110">
        <v>5</v>
      </c>
      <c r="J74" s="111">
        <v>3300</v>
      </c>
      <c r="K74" s="112">
        <f>J74/I74</f>
        <v>660</v>
      </c>
      <c r="L74" s="113">
        <v>5</v>
      </c>
      <c r="M74" s="111">
        <f>F74/V74*60</f>
        <v>2945.8563535911594</v>
      </c>
      <c r="N74" s="112">
        <f>M74/L74</f>
        <v>589.17127071823188</v>
      </c>
      <c r="O74" s="114">
        <f>L74-I74</f>
        <v>0</v>
      </c>
      <c r="P74" s="115">
        <f>N74-K74</f>
        <v>-70.828729281768119</v>
      </c>
      <c r="Q74" s="116">
        <f>N74/K74</f>
        <v>0.89268374351247259</v>
      </c>
      <c r="R74" s="309"/>
      <c r="S74" s="47">
        <v>0.2895833333333333</v>
      </c>
      <c r="T74" s="48">
        <v>0.30843749999999998</v>
      </c>
      <c r="U74" s="117">
        <v>4.9999999999999822</v>
      </c>
      <c r="V74" s="118">
        <v>27.150000000000006</v>
      </c>
      <c r="W74" s="119"/>
      <c r="X74" s="123"/>
      <c r="Y74" s="300"/>
      <c r="Z74" s="301"/>
      <c r="AA74" s="124">
        <f>M74-J74</f>
        <v>-354.1436464088406</v>
      </c>
      <c r="AB74" s="116">
        <f>M74/J74</f>
        <v>0.89268374351247259</v>
      </c>
      <c r="AC74" s="314"/>
    </row>
    <row r="75" spans="1:29" ht="15.75" customHeight="1">
      <c r="A75" s="303"/>
      <c r="B75" s="106" t="s">
        <v>118</v>
      </c>
      <c r="C75" s="298" t="s">
        <v>131</v>
      </c>
      <c r="D75" s="299"/>
      <c r="E75" s="107">
        <v>17.89</v>
      </c>
      <c r="F75" s="108">
        <v>3321</v>
      </c>
      <c r="G75" s="109">
        <f>E75*F75</f>
        <v>59412.69</v>
      </c>
      <c r="H75" s="26"/>
      <c r="I75" s="110">
        <v>4</v>
      </c>
      <c r="J75" s="111">
        <v>3300</v>
      </c>
      <c r="K75" s="112">
        <f>J75/I75</f>
        <v>825</v>
      </c>
      <c r="L75" s="113">
        <v>4</v>
      </c>
      <c r="M75" s="111">
        <f>F75/V75*60</f>
        <v>2946.90658121765</v>
      </c>
      <c r="N75" s="112">
        <f>M75/L75</f>
        <v>736.7266453044125</v>
      </c>
      <c r="O75" s="114">
        <f>L75-I75</f>
        <v>0</v>
      </c>
      <c r="P75" s="115">
        <f>N75-K75</f>
        <v>-88.2733546955875</v>
      </c>
      <c r="Q75" s="116">
        <f>N75/K75</f>
        <v>0.89300199430837879</v>
      </c>
      <c r="R75" s="309"/>
      <c r="S75" s="47">
        <v>0.31207175925925928</v>
      </c>
      <c r="T75" s="48">
        <v>0.35902777777777778</v>
      </c>
      <c r="U75" s="117">
        <v>5.2333333333334053</v>
      </c>
      <c r="V75" s="118">
        <v>67.616666666666632</v>
      </c>
      <c r="W75" s="119"/>
      <c r="X75" s="123"/>
      <c r="Y75" s="300"/>
      <c r="Z75" s="301"/>
      <c r="AA75" s="124">
        <f>M75-J75</f>
        <v>-353.09341878235</v>
      </c>
      <c r="AB75" s="116">
        <f>M75/J75</f>
        <v>0.89300199430837879</v>
      </c>
      <c r="AC75" s="314"/>
    </row>
    <row r="76" spans="1:29" ht="15.75" customHeight="1">
      <c r="A76" s="303"/>
      <c r="B76" s="106" t="s">
        <v>118</v>
      </c>
      <c r="C76" s="298" t="s">
        <v>133</v>
      </c>
      <c r="D76" s="299"/>
      <c r="E76" s="107">
        <v>16.66</v>
      </c>
      <c r="F76" s="108">
        <v>5704</v>
      </c>
      <c r="G76" s="109">
        <f>E76*F76</f>
        <v>95028.64</v>
      </c>
      <c r="H76" s="26"/>
      <c r="I76" s="110">
        <v>4</v>
      </c>
      <c r="J76" s="111">
        <v>3300</v>
      </c>
      <c r="K76" s="112">
        <f>J76/I76</f>
        <v>825</v>
      </c>
      <c r="L76" s="113">
        <v>4</v>
      </c>
      <c r="M76" s="111">
        <f>F76/V76*60</f>
        <v>2941.4697034808737</v>
      </c>
      <c r="N76" s="112">
        <f>M76/L76</f>
        <v>735.36742587021843</v>
      </c>
      <c r="O76" s="114">
        <f>L76-I76</f>
        <v>0</v>
      </c>
      <c r="P76" s="115">
        <f>N76-K76</f>
        <v>-89.632574129781574</v>
      </c>
      <c r="Q76" s="116">
        <f>N76/K76</f>
        <v>0.89135445560026472</v>
      </c>
      <c r="R76" s="309"/>
      <c r="S76" s="47">
        <v>0.36319444444444438</v>
      </c>
      <c r="T76" s="48">
        <v>0.44399305555555557</v>
      </c>
      <c r="U76" s="117">
        <v>5.9999999999998987</v>
      </c>
      <c r="V76" s="118">
        <v>116.35000000000012</v>
      </c>
      <c r="W76" s="119"/>
      <c r="X76" s="123"/>
      <c r="Y76" s="300"/>
      <c r="Z76" s="301"/>
      <c r="AA76" s="124">
        <f>M76-J76</f>
        <v>-358.5302965191263</v>
      </c>
      <c r="AB76" s="116">
        <f>M76/J76</f>
        <v>0.89135445560026472</v>
      </c>
      <c r="AC76" s="314"/>
    </row>
    <row r="77" spans="1:29" ht="15.75" customHeight="1">
      <c r="A77" s="304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04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300"/>
      <c r="Z78" s="301"/>
      <c r="AA78" s="124"/>
      <c r="AB78" s="116"/>
      <c r="AC78" s="314"/>
    </row>
    <row r="79" spans="1:29" ht="15.75" customHeight="1">
      <c r="A79" s="304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04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04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300"/>
      <c r="Z81" s="301"/>
      <c r="AA81" s="124"/>
      <c r="AB81" s="116"/>
      <c r="AC81" s="314"/>
    </row>
    <row r="82" spans="1:29" ht="15.75" customHeight="1">
      <c r="A82" s="304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300"/>
      <c r="Z82" s="301"/>
      <c r="AA82" s="124"/>
      <c r="AB82" s="116"/>
      <c r="AC82" s="314"/>
    </row>
    <row r="83" spans="1:29" ht="15.75" customHeight="1">
      <c r="A83" s="304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300"/>
      <c r="Z83" s="301"/>
      <c r="AA83" s="124"/>
      <c r="AB83" s="116"/>
      <c r="AC83" s="314"/>
    </row>
    <row r="84" spans="1:29" ht="15.75" customHeight="1">
      <c r="A84" s="304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300"/>
      <c r="Z84" s="301"/>
      <c r="AA84" s="124"/>
      <c r="AB84" s="116"/>
      <c r="AC84" s="314"/>
    </row>
    <row r="85" spans="1:29" ht="15.75" customHeight="1">
      <c r="A85" s="304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300"/>
      <c r="Z85" s="301"/>
      <c r="AA85" s="124"/>
      <c r="AB85" s="116"/>
      <c r="AC85" s="314"/>
    </row>
    <row r="86" spans="1:29" ht="15.75" customHeight="1">
      <c r="A86" s="304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300"/>
      <c r="Z86" s="301"/>
      <c r="AA86" s="124"/>
      <c r="AB86" s="116"/>
      <c r="AC86" s="314"/>
    </row>
    <row r="87" spans="1:29" ht="15.75" customHeight="1">
      <c r="A87" s="304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300"/>
      <c r="Z87" s="301"/>
      <c r="AA87" s="124"/>
      <c r="AB87" s="116"/>
      <c r="AC87" s="314"/>
    </row>
    <row r="88" spans="1:29" ht="15.75" customHeight="1">
      <c r="A88" s="304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05"/>
      <c r="B89" s="144" t="s">
        <v>124</v>
      </c>
      <c r="C89" s="295"/>
      <c r="D89" s="295"/>
      <c r="E89" s="145"/>
      <c r="F89" s="105"/>
      <c r="G89" s="146"/>
      <c r="H89" s="75"/>
      <c r="I89" s="147">
        <f t="shared" ref="I89:J89" si="4">AVERAGE(I73:I88)</f>
        <v>4.25</v>
      </c>
      <c r="J89" s="148">
        <f t="shared" si="4"/>
        <v>3300</v>
      </c>
      <c r="K89" s="149">
        <f>J89/I89</f>
        <v>776.47058823529414</v>
      </c>
      <c r="L89" s="147">
        <f>AVERAGE(L73:L88)</f>
        <v>4.25</v>
      </c>
      <c r="M89" s="148">
        <f>AVERAGE(M73:M88)</f>
        <v>2946.1064221206843</v>
      </c>
      <c r="N89" s="149">
        <f>M89/L89</f>
        <v>693.20151108721984</v>
      </c>
      <c r="O89" s="150">
        <f>L89-I89</f>
        <v>0</v>
      </c>
      <c r="P89" s="151">
        <f>N89-K89</f>
        <v>-83.269077148074302</v>
      </c>
      <c r="Q89" s="152">
        <f>N89/K89</f>
        <v>0.89275952185475282</v>
      </c>
      <c r="R89" s="310"/>
      <c r="S89" s="153">
        <f>S73</f>
        <v>0.25013888888888891</v>
      </c>
      <c r="T89" s="154">
        <f>INDEX(T73:T88,COUNTA(T73:T88))</f>
        <v>0.44399305555555557</v>
      </c>
      <c r="U89" s="155"/>
      <c r="V89" s="181"/>
      <c r="W89" s="105"/>
      <c r="X89" s="75"/>
      <c r="Y89" s="296"/>
      <c r="Z89" s="297"/>
      <c r="AA89" s="183">
        <f>M89-J89</f>
        <v>-353.89357787931567</v>
      </c>
      <c r="AB89" s="152">
        <f>M89/J89</f>
        <v>0.89275952185475282</v>
      </c>
      <c r="AC89" s="315"/>
    </row>
    <row r="90" spans="1:29" ht="15.75" customHeight="1">
      <c r="A90" s="316" t="s">
        <v>72</v>
      </c>
      <c r="B90" s="120" t="s">
        <v>118</v>
      </c>
      <c r="C90" s="306" t="s">
        <v>134</v>
      </c>
      <c r="D90" s="307"/>
      <c r="E90" s="162">
        <v>18.18</v>
      </c>
      <c r="F90" s="103">
        <v>1607</v>
      </c>
      <c r="G90" s="163">
        <f>E90*F90</f>
        <v>29215.26</v>
      </c>
      <c r="H90" s="164"/>
      <c r="I90" s="165">
        <v>3</v>
      </c>
      <c r="J90" s="166">
        <v>3600</v>
      </c>
      <c r="K90" s="167">
        <f>J90/I90</f>
        <v>1200</v>
      </c>
      <c r="L90" s="168">
        <v>3</v>
      </c>
      <c r="M90" s="166">
        <f>F90/V90*60</f>
        <v>3111.9956966110831</v>
      </c>
      <c r="N90" s="167">
        <f>M90/L90</f>
        <v>1037.3318988703611</v>
      </c>
      <c r="O90" s="169">
        <f>L90-I90</f>
        <v>0</v>
      </c>
      <c r="P90" s="170">
        <f>N90-K90</f>
        <v>-162.6681011296389</v>
      </c>
      <c r="Q90" s="171">
        <f>N90/K90</f>
        <v>0.86444324905863423</v>
      </c>
      <c r="R90" s="308">
        <f>Q106</f>
        <v>0.87013831121769969</v>
      </c>
      <c r="S90" s="172">
        <v>0.16667824074074075</v>
      </c>
      <c r="T90" s="173">
        <v>0.18819444444444444</v>
      </c>
      <c r="U90" s="174"/>
      <c r="V90" s="175">
        <v>30.983333333333313</v>
      </c>
      <c r="W90" s="176"/>
      <c r="X90" s="177"/>
      <c r="Y90" s="311"/>
      <c r="Z90" s="312"/>
      <c r="AA90" s="121">
        <f>M90-J90</f>
        <v>-488.00430338891692</v>
      </c>
      <c r="AB90" s="171">
        <f>M90/J90</f>
        <v>0.86444324905863423</v>
      </c>
      <c r="AC90" s="313">
        <f>AB106</f>
        <v>0.8701383112176998</v>
      </c>
    </row>
    <row r="91" spans="1:29" ht="15.75" customHeight="1">
      <c r="A91" s="317"/>
      <c r="B91" s="106" t="s">
        <v>118</v>
      </c>
      <c r="C91" s="298" t="s">
        <v>135</v>
      </c>
      <c r="D91" s="299"/>
      <c r="E91" s="107">
        <v>14.03</v>
      </c>
      <c r="F91" s="108">
        <v>5395</v>
      </c>
      <c r="G91" s="109">
        <f>E91*F91</f>
        <v>75691.849999999991</v>
      </c>
      <c r="H91" s="26"/>
      <c r="I91" s="110">
        <v>3</v>
      </c>
      <c r="J91" s="111">
        <v>3000</v>
      </c>
      <c r="K91" s="112">
        <f>J91/I91</f>
        <v>1000</v>
      </c>
      <c r="L91" s="113">
        <v>3</v>
      </c>
      <c r="M91" s="111">
        <f>F91/V91*60</f>
        <v>2675.5751480920239</v>
      </c>
      <c r="N91" s="112">
        <f>M91/L91</f>
        <v>891.85838269734131</v>
      </c>
      <c r="O91" s="114">
        <f>L91-I91</f>
        <v>0</v>
      </c>
      <c r="P91" s="115">
        <f>N91-K91</f>
        <v>-108.14161730265869</v>
      </c>
      <c r="Q91" s="116">
        <f>N91/K91</f>
        <v>0.8918583826973413</v>
      </c>
      <c r="R91" s="309"/>
      <c r="S91" s="47">
        <v>0.19862268518518519</v>
      </c>
      <c r="T91" s="48">
        <v>0.28263888888888888</v>
      </c>
      <c r="U91" s="117">
        <v>15.016666666666683</v>
      </c>
      <c r="V91" s="118">
        <v>120.98333333333332</v>
      </c>
      <c r="W91" s="119"/>
      <c r="X91" s="123"/>
      <c r="Y91" s="300"/>
      <c r="Z91" s="301"/>
      <c r="AA91" s="124">
        <f>M91-J91</f>
        <v>-324.42485190797606</v>
      </c>
      <c r="AB91" s="116">
        <f>M91/J91</f>
        <v>0.8918583826973413</v>
      </c>
      <c r="AC91" s="314"/>
    </row>
    <row r="92" spans="1:29" ht="15.75" customHeight="1">
      <c r="A92" s="317"/>
      <c r="B92" s="106" t="s">
        <v>118</v>
      </c>
      <c r="C92" s="298" t="s">
        <v>136</v>
      </c>
      <c r="D92" s="299"/>
      <c r="E92" s="107">
        <v>18.18</v>
      </c>
      <c r="F92" s="108">
        <v>2625</v>
      </c>
      <c r="G92" s="109">
        <f>E92*F92</f>
        <v>47722.5</v>
      </c>
      <c r="H92" s="26"/>
      <c r="I92" s="110">
        <v>3</v>
      </c>
      <c r="J92" s="111">
        <v>3600</v>
      </c>
      <c r="K92" s="112">
        <f>J92/I92</f>
        <v>1200</v>
      </c>
      <c r="L92" s="113">
        <v>3</v>
      </c>
      <c r="M92" s="111">
        <f>F92/V92*60</f>
        <v>3109.5755182625862</v>
      </c>
      <c r="N92" s="112">
        <f>M92/L92</f>
        <v>1036.5251727541954</v>
      </c>
      <c r="O92" s="114">
        <f>L92-I92</f>
        <v>0</v>
      </c>
      <c r="P92" s="115">
        <f>N92-K92</f>
        <v>-163.47482724580459</v>
      </c>
      <c r="Q92" s="116">
        <f>N92/K92</f>
        <v>0.86377097729516283</v>
      </c>
      <c r="R92" s="309"/>
      <c r="S92" s="47">
        <v>0.29329861111111111</v>
      </c>
      <c r="T92" s="48">
        <v>0.32847222222222222</v>
      </c>
      <c r="U92" s="117">
        <v>15.350000000000001</v>
      </c>
      <c r="V92" s="118">
        <v>50.650000000000006</v>
      </c>
      <c r="W92" s="119"/>
      <c r="X92" s="123"/>
      <c r="Y92" s="300"/>
      <c r="Z92" s="301"/>
      <c r="AA92" s="124">
        <f>M92-J92</f>
        <v>-490.42448173741377</v>
      </c>
      <c r="AB92" s="116">
        <f>M92/J92</f>
        <v>0.86377097729516283</v>
      </c>
      <c r="AC92" s="314"/>
    </row>
    <row r="93" spans="1:29" ht="15.75" customHeight="1">
      <c r="A93" s="317"/>
      <c r="B93" s="106" t="s">
        <v>118</v>
      </c>
      <c r="C93" s="298" t="s">
        <v>137</v>
      </c>
      <c r="D93" s="299"/>
      <c r="E93" s="107">
        <v>14.28</v>
      </c>
      <c r="F93" s="108">
        <v>6937</v>
      </c>
      <c r="G93" s="109">
        <f>E93*F93</f>
        <v>99060.36</v>
      </c>
      <c r="H93" s="26"/>
      <c r="I93" s="110">
        <v>3</v>
      </c>
      <c r="J93" s="111">
        <v>3600</v>
      </c>
      <c r="K93" s="112">
        <f>J93/I93</f>
        <v>1200</v>
      </c>
      <c r="L93" s="113">
        <v>3</v>
      </c>
      <c r="M93" s="111">
        <f>F93/V93*60</f>
        <v>3110.762331838564</v>
      </c>
      <c r="N93" s="112">
        <f>M93/L93</f>
        <v>1036.9207772795214</v>
      </c>
      <c r="O93" s="114">
        <f>L93-I93</f>
        <v>0</v>
      </c>
      <c r="P93" s="115">
        <f>N93-K93</f>
        <v>-163.07922272047858</v>
      </c>
      <c r="Q93" s="116">
        <f>N93/K93</f>
        <v>0.86410064773293449</v>
      </c>
      <c r="R93" s="309"/>
      <c r="S93" s="47">
        <v>0.33902777777777776</v>
      </c>
      <c r="T93" s="48">
        <v>0.43194444444444446</v>
      </c>
      <c r="U93" s="117">
        <v>15.199999999999978</v>
      </c>
      <c r="V93" s="118">
        <v>133.80000000000004</v>
      </c>
      <c r="W93" s="119"/>
      <c r="X93" s="123"/>
      <c r="Y93" s="300"/>
      <c r="Z93" s="301"/>
      <c r="AA93" s="124">
        <f>M93-J93</f>
        <v>-489.23766816143598</v>
      </c>
      <c r="AB93" s="116">
        <f>M93/J93</f>
        <v>0.86410064773293449</v>
      </c>
      <c r="AC93" s="314"/>
    </row>
    <row r="94" spans="1:29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300"/>
      <c r="Z95" s="301"/>
      <c r="AA95" s="124"/>
      <c r="AB95" s="116"/>
      <c r="AC95" s="314"/>
    </row>
    <row r="96" spans="1:29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23"/>
      <c r="Y98" s="300"/>
      <c r="Z98" s="301"/>
      <c r="AA98" s="124"/>
      <c r="AB98" s="116"/>
      <c r="AC98" s="314"/>
    </row>
    <row r="99" spans="1:29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23"/>
      <c r="Y99" s="300"/>
      <c r="Z99" s="301"/>
      <c r="AA99" s="124"/>
      <c r="AB99" s="116"/>
      <c r="AC99" s="314"/>
    </row>
    <row r="100" spans="1:29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17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18"/>
      <c r="B106" s="144" t="s">
        <v>124</v>
      </c>
      <c r="C106" s="295"/>
      <c r="D106" s="295"/>
      <c r="E106" s="145"/>
      <c r="F106" s="105"/>
      <c r="G106" s="146"/>
      <c r="H106" s="75"/>
      <c r="I106" s="147">
        <f t="shared" ref="I106:J106" si="5">AVERAGE(I90:I105)</f>
        <v>3</v>
      </c>
      <c r="J106" s="148">
        <f t="shared" si="5"/>
        <v>3450</v>
      </c>
      <c r="K106" s="149">
        <f>J106/I106</f>
        <v>1150</v>
      </c>
      <c r="L106" s="147">
        <f>AVERAGE(L90:L105)</f>
        <v>3</v>
      </c>
      <c r="M106" s="148">
        <f>AVERAGE(M90:M105)</f>
        <v>3001.9771737010642</v>
      </c>
      <c r="N106" s="149">
        <f>M106/L106</f>
        <v>1000.6590579003547</v>
      </c>
      <c r="O106" s="150">
        <f>L106-I106</f>
        <v>0</v>
      </c>
      <c r="P106" s="151">
        <f>N106-K106</f>
        <v>-149.3409420996453</v>
      </c>
      <c r="Q106" s="152">
        <f>N106/K106</f>
        <v>0.87013831121769969</v>
      </c>
      <c r="R106" s="310"/>
      <c r="S106" s="153">
        <f>S90</f>
        <v>0.16667824074074075</v>
      </c>
      <c r="T106" s="154">
        <f>INDEX(T90:T105,COUNTA(T90:T105))</f>
        <v>0.43194444444444446</v>
      </c>
      <c r="U106" s="155"/>
      <c r="V106" s="181"/>
      <c r="W106" s="105"/>
      <c r="X106" s="75"/>
      <c r="Y106" s="296"/>
      <c r="Z106" s="297"/>
      <c r="AA106" s="183">
        <f>M106-J106</f>
        <v>-448.0228262989358</v>
      </c>
      <c r="AB106" s="152">
        <f>M106/J106</f>
        <v>0.8701383112176998</v>
      </c>
      <c r="AC106" s="315"/>
    </row>
    <row r="107" spans="1:29" ht="15.75" customHeight="1">
      <c r="A107" s="302" t="s">
        <v>79</v>
      </c>
      <c r="B107" s="120" t="s">
        <v>118</v>
      </c>
      <c r="C107" s="306" t="s">
        <v>138</v>
      </c>
      <c r="D107" s="307"/>
      <c r="E107" s="162">
        <v>25.45</v>
      </c>
      <c r="F107" s="103">
        <v>1209</v>
      </c>
      <c r="G107" s="163">
        <f>E107*F107</f>
        <v>30769.05</v>
      </c>
      <c r="H107" s="164"/>
      <c r="I107" s="165">
        <v>4</v>
      </c>
      <c r="J107" s="166">
        <v>3300</v>
      </c>
      <c r="K107" s="167">
        <f>J107/I107</f>
        <v>825</v>
      </c>
      <c r="L107" s="168">
        <v>4</v>
      </c>
      <c r="M107" s="166">
        <f>F107/V107*60</f>
        <v>2915.2042866711286</v>
      </c>
      <c r="N107" s="167">
        <f>M107/L107</f>
        <v>728.80107166778214</v>
      </c>
      <c r="O107" s="169">
        <f>L107-I107</f>
        <v>0</v>
      </c>
      <c r="P107" s="170">
        <f>N107-K107</f>
        <v>-96.198928332217861</v>
      </c>
      <c r="Q107" s="171">
        <f>N107/K107</f>
        <v>0.88339523838519052</v>
      </c>
      <c r="R107" s="308">
        <f>Q123</f>
        <v>0.88656429563819106</v>
      </c>
      <c r="S107" s="172">
        <v>0.25008101851851849</v>
      </c>
      <c r="T107" s="173">
        <v>0.2673611111111111</v>
      </c>
      <c r="U107" s="174"/>
      <c r="V107" s="175">
        <v>24.883333333333361</v>
      </c>
      <c r="W107" s="173"/>
      <c r="X107" s="184"/>
      <c r="Y107" s="311"/>
      <c r="Z107" s="312"/>
      <c r="AA107" s="121">
        <f>M107-J107</f>
        <v>-384.79571332887144</v>
      </c>
      <c r="AB107" s="171">
        <f>M107/J107</f>
        <v>0.88339523838519052</v>
      </c>
      <c r="AC107" s="313">
        <f>AB123</f>
        <v>0.88656429563819106</v>
      </c>
    </row>
    <row r="108" spans="1:29" ht="15.75" customHeight="1">
      <c r="A108" s="303"/>
      <c r="B108" s="106" t="s">
        <v>118</v>
      </c>
      <c r="C108" s="298" t="s">
        <v>139</v>
      </c>
      <c r="D108" s="299"/>
      <c r="E108" s="107">
        <v>25.03</v>
      </c>
      <c r="F108" s="108">
        <v>1870</v>
      </c>
      <c r="G108" s="109">
        <f>E108*F108</f>
        <v>46806.1</v>
      </c>
      <c r="H108" s="26"/>
      <c r="I108" s="110">
        <v>4</v>
      </c>
      <c r="J108" s="111">
        <v>3300</v>
      </c>
      <c r="K108" s="112">
        <f>J108/I108</f>
        <v>825</v>
      </c>
      <c r="L108" s="113">
        <v>4</v>
      </c>
      <c r="M108" s="111">
        <f>F108/V108*60</f>
        <v>2916.8110918544216</v>
      </c>
      <c r="N108" s="112">
        <f>M108/L108</f>
        <v>729.20277296360541</v>
      </c>
      <c r="O108" s="114">
        <f>L108-I108</f>
        <v>0</v>
      </c>
      <c r="P108" s="115">
        <f>N108-K108</f>
        <v>-95.797227036394588</v>
      </c>
      <c r="Q108" s="116">
        <f>N108/K108</f>
        <v>0.88388214904679441</v>
      </c>
      <c r="R108" s="309"/>
      <c r="S108" s="47">
        <v>0.27777777777777779</v>
      </c>
      <c r="T108" s="48">
        <v>0.30449074074074073</v>
      </c>
      <c r="U108" s="117">
        <v>15.000000000000027</v>
      </c>
      <c r="V108" s="118">
        <v>38.466666666666633</v>
      </c>
      <c r="W108" s="119"/>
      <c r="X108" s="13"/>
      <c r="Y108" s="300"/>
      <c r="Z108" s="301"/>
      <c r="AA108" s="124">
        <f>M108-J108</f>
        <v>-383.18890814557835</v>
      </c>
      <c r="AB108" s="116">
        <f>M108/J108</f>
        <v>0.88388214904679441</v>
      </c>
      <c r="AC108" s="314"/>
    </row>
    <row r="109" spans="1:29" ht="15.75" customHeight="1">
      <c r="A109" s="303"/>
      <c r="B109" s="106" t="s">
        <v>118</v>
      </c>
      <c r="C109" s="298" t="s">
        <v>140</v>
      </c>
      <c r="D109" s="299"/>
      <c r="E109" s="107">
        <v>24.82</v>
      </c>
      <c r="F109" s="108">
        <v>2036</v>
      </c>
      <c r="G109" s="109">
        <f>E109*F109</f>
        <v>50533.520000000004</v>
      </c>
      <c r="H109" s="26"/>
      <c r="I109" s="110">
        <v>4</v>
      </c>
      <c r="J109" s="111">
        <v>3300</v>
      </c>
      <c r="K109" s="112">
        <f>J109/I109</f>
        <v>825</v>
      </c>
      <c r="L109" s="113">
        <v>4</v>
      </c>
      <c r="M109" s="111">
        <f>F109/V109*60</f>
        <v>2918.9964157706099</v>
      </c>
      <c r="N109" s="112">
        <f>M109/L109</f>
        <v>729.74910394265248</v>
      </c>
      <c r="O109" s="114">
        <f>L109-I109</f>
        <v>0</v>
      </c>
      <c r="P109" s="115">
        <f>N109-K109</f>
        <v>-95.250896057347518</v>
      </c>
      <c r="Q109" s="116">
        <f>N109/K109</f>
        <v>0.88454436841533635</v>
      </c>
      <c r="R109" s="309"/>
      <c r="S109" s="47">
        <v>0.31468750000000001</v>
      </c>
      <c r="T109" s="48">
        <v>0.34375</v>
      </c>
      <c r="U109" s="117">
        <v>14.683333333333364</v>
      </c>
      <c r="V109" s="118">
        <v>41.849999999999987</v>
      </c>
      <c r="W109" s="119"/>
      <c r="X109" s="13"/>
      <c r="Y109" s="300"/>
      <c r="Z109" s="301"/>
      <c r="AA109" s="124">
        <f>M109-J109</f>
        <v>-381.00358422939007</v>
      </c>
      <c r="AB109" s="116">
        <f>M109/J109</f>
        <v>0.88454436841533635</v>
      </c>
      <c r="AC109" s="314"/>
    </row>
    <row r="110" spans="1:29" ht="15.75" customHeight="1">
      <c r="A110" s="303"/>
      <c r="B110" s="106" t="s">
        <v>118</v>
      </c>
      <c r="C110" s="298" t="s">
        <v>141</v>
      </c>
      <c r="D110" s="299"/>
      <c r="E110" s="107">
        <v>30</v>
      </c>
      <c r="F110" s="108">
        <v>3654</v>
      </c>
      <c r="G110" s="109">
        <f>E110*F110</f>
        <v>109620</v>
      </c>
      <c r="H110" s="26"/>
      <c r="I110" s="110">
        <v>3</v>
      </c>
      <c r="J110" s="111">
        <v>3000</v>
      </c>
      <c r="K110" s="112">
        <f>J110/I110</f>
        <v>1000</v>
      </c>
      <c r="L110" s="113">
        <v>3</v>
      </c>
      <c r="M110" s="111">
        <f>F110/V110*60</f>
        <v>2685.6676194365064</v>
      </c>
      <c r="N110" s="112">
        <f>M110/L110</f>
        <v>895.22253981216875</v>
      </c>
      <c r="O110" s="114">
        <f>L110-I110</f>
        <v>0</v>
      </c>
      <c r="P110" s="115">
        <f>N110-K110</f>
        <v>-104.77746018783125</v>
      </c>
      <c r="Q110" s="116">
        <f>N110/K110</f>
        <v>0.8952225398121687</v>
      </c>
      <c r="R110" s="309"/>
      <c r="S110" s="47">
        <v>0.35442129629629632</v>
      </c>
      <c r="T110" s="48">
        <v>0.41111111111111109</v>
      </c>
      <c r="U110" s="117">
        <v>15.366666666666697</v>
      </c>
      <c r="V110" s="118">
        <v>81.633333333333283</v>
      </c>
      <c r="W110" s="119"/>
      <c r="X110" s="123"/>
      <c r="Y110" s="300"/>
      <c r="Z110" s="301"/>
      <c r="AA110" s="124">
        <f>M110-J110</f>
        <v>-314.33238056349364</v>
      </c>
      <c r="AB110" s="116">
        <f>M110/J110</f>
        <v>0.89522253981216882</v>
      </c>
      <c r="AC110" s="314"/>
    </row>
    <row r="111" spans="1:29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50"/>
      <c r="Y112" s="300"/>
      <c r="Z112" s="301"/>
      <c r="AA112" s="124"/>
      <c r="AB112" s="116"/>
      <c r="AC112" s="314"/>
    </row>
    <row r="113" spans="1:29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34"/>
      <c r="X115" s="135"/>
      <c r="Y115" s="300"/>
      <c r="Z115" s="301"/>
      <c r="AA115" s="124"/>
      <c r="AB115" s="116"/>
      <c r="AC115" s="314"/>
    </row>
    <row r="116" spans="1:29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34"/>
      <c r="X116" s="135"/>
      <c r="Y116" s="300"/>
      <c r="Z116" s="301"/>
      <c r="AA116" s="124"/>
      <c r="AB116" s="116"/>
      <c r="AC116" s="314"/>
    </row>
    <row r="117" spans="1:29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34"/>
      <c r="X117" s="135"/>
      <c r="Y117" s="300"/>
      <c r="Z117" s="301"/>
      <c r="AA117" s="124"/>
      <c r="AB117" s="116"/>
      <c r="AC117" s="314"/>
    </row>
    <row r="118" spans="1:29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34"/>
      <c r="X118" s="135"/>
      <c r="Y118" s="300"/>
      <c r="Z118" s="301"/>
      <c r="AA118" s="124"/>
      <c r="AB118" s="116"/>
      <c r="AC118" s="314"/>
    </row>
    <row r="119" spans="1:29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34"/>
      <c r="X119" s="135"/>
      <c r="Y119" s="300"/>
      <c r="Z119" s="301"/>
      <c r="AA119" s="124"/>
      <c r="AB119" s="116"/>
      <c r="AC119" s="314"/>
    </row>
    <row r="120" spans="1:29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34"/>
      <c r="X120" s="135"/>
      <c r="Y120" s="300"/>
      <c r="Z120" s="301"/>
      <c r="AA120" s="124"/>
      <c r="AB120" s="116"/>
      <c r="AC120" s="314"/>
    </row>
    <row r="121" spans="1:29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34"/>
      <c r="X121" s="135"/>
      <c r="Y121" s="300"/>
      <c r="Z121" s="301"/>
      <c r="AA121" s="124"/>
      <c r="AB121" s="116"/>
      <c r="AC121" s="314"/>
    </row>
    <row r="122" spans="1:29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6">AVERAGE(I107:I122)</f>
        <v>3.75</v>
      </c>
      <c r="J123" s="148">
        <f t="shared" si="6"/>
        <v>3225</v>
      </c>
      <c r="K123" s="149">
        <f>J123/I123</f>
        <v>860</v>
      </c>
      <c r="L123" s="147">
        <f>AVERAGE(L107:L122)</f>
        <v>3.75</v>
      </c>
      <c r="M123" s="148">
        <f>AVERAGE(M107:M122)</f>
        <v>2859.1698534331663</v>
      </c>
      <c r="N123" s="149">
        <f>M123/L123</f>
        <v>762.44529424884433</v>
      </c>
      <c r="O123" s="150">
        <f>L123-I123</f>
        <v>0</v>
      </c>
      <c r="P123" s="151">
        <f>N123-K123</f>
        <v>-97.554705751155666</v>
      </c>
      <c r="Q123" s="152">
        <f>N123/K123</f>
        <v>0.88656429563819106</v>
      </c>
      <c r="R123" s="310"/>
      <c r="S123" s="153">
        <f>S107</f>
        <v>0.25008101851851849</v>
      </c>
      <c r="T123" s="154">
        <f>INDEX(T107:T122,COUNTA(T107:T122))</f>
        <v>0.41111111111111109</v>
      </c>
      <c r="U123" s="155"/>
      <c r="V123" s="181"/>
      <c r="W123" s="182"/>
      <c r="X123" s="149"/>
      <c r="Y123" s="296"/>
      <c r="Z123" s="297"/>
      <c r="AA123" s="183">
        <f>M123-J123</f>
        <v>-365.83014656683372</v>
      </c>
      <c r="AB123" s="152">
        <f>M123/J123</f>
        <v>0.88656429563819106</v>
      </c>
      <c r="AC123" s="315"/>
    </row>
    <row r="124" spans="1:29" ht="15.75" customHeight="1">
      <c r="A124" s="316" t="s">
        <v>142</v>
      </c>
      <c r="B124" s="120" t="s">
        <v>116</v>
      </c>
      <c r="C124" s="306" t="s">
        <v>143</v>
      </c>
      <c r="D124" s="307"/>
      <c r="E124" s="162">
        <v>25.64</v>
      </c>
      <c r="F124" s="103">
        <v>1662</v>
      </c>
      <c r="G124" s="163">
        <f>E124*F124</f>
        <v>42613.68</v>
      </c>
      <c r="H124" s="164"/>
      <c r="I124" s="165">
        <v>11</v>
      </c>
      <c r="J124" s="166">
        <v>3600</v>
      </c>
      <c r="K124" s="167">
        <f>J124/I124</f>
        <v>327.27272727272725</v>
      </c>
      <c r="L124" s="168">
        <v>11</v>
      </c>
      <c r="M124" s="166">
        <f>F124/V124*60</f>
        <v>3145.7413249211359</v>
      </c>
      <c r="N124" s="167">
        <f>M124/L124</f>
        <v>285.97648408373965</v>
      </c>
      <c r="O124" s="169">
        <f>L124-I124</f>
        <v>0</v>
      </c>
      <c r="P124" s="170">
        <f>N124-K124</f>
        <v>-41.296243188987603</v>
      </c>
      <c r="Q124" s="171">
        <f>N124/K124</f>
        <v>0.87381703470031569</v>
      </c>
      <c r="R124" s="308">
        <f>Q140</f>
        <v>0.86693729844058087</v>
      </c>
      <c r="S124" s="172">
        <v>0.70854166666666663</v>
      </c>
      <c r="T124" s="173">
        <v>0.73055555555555551</v>
      </c>
      <c r="U124" s="174"/>
      <c r="V124" s="175">
        <v>31.7</v>
      </c>
      <c r="W124" s="173"/>
      <c r="X124" s="184"/>
      <c r="Y124" s="311"/>
      <c r="Z124" s="312"/>
      <c r="AA124" s="121">
        <f>M124-J124</f>
        <v>-454.25867507886414</v>
      </c>
      <c r="AB124" s="171">
        <f>M124/J124</f>
        <v>0.87381703470031546</v>
      </c>
      <c r="AC124" s="313">
        <f>AB140</f>
        <v>0.86693729844058087</v>
      </c>
    </row>
    <row r="125" spans="1:29" ht="15.75" customHeight="1">
      <c r="A125" s="317"/>
      <c r="B125" s="106" t="s">
        <v>116</v>
      </c>
      <c r="C125" s="298" t="s">
        <v>144</v>
      </c>
      <c r="D125" s="299"/>
      <c r="E125" s="107">
        <v>29.52</v>
      </c>
      <c r="F125" s="108">
        <v>2193</v>
      </c>
      <c r="G125" s="109">
        <f>E125*F125</f>
        <v>64737.36</v>
      </c>
      <c r="H125" s="26"/>
      <c r="I125" s="110">
        <v>17</v>
      </c>
      <c r="J125" s="111">
        <v>3600</v>
      </c>
      <c r="K125" s="112">
        <f>J125/I125</f>
        <v>211.76470588235293</v>
      </c>
      <c r="L125" s="113">
        <v>17</v>
      </c>
      <c r="M125" s="111">
        <f>F125/V125*60</f>
        <v>3115.5485398579249</v>
      </c>
      <c r="N125" s="112">
        <f>M125/L125</f>
        <v>183.26756116811322</v>
      </c>
      <c r="O125" s="114">
        <f>L125-I125</f>
        <v>0</v>
      </c>
      <c r="P125" s="115">
        <f>N125-K125</f>
        <v>-28.49714471423971</v>
      </c>
      <c r="Q125" s="116">
        <f>N125/K125</f>
        <v>0.86543014996053469</v>
      </c>
      <c r="R125" s="309"/>
      <c r="S125" s="47">
        <v>0.73402777777777772</v>
      </c>
      <c r="T125" s="48">
        <v>0.7633564814814815</v>
      </c>
      <c r="U125" s="117">
        <v>4.9999999999999822</v>
      </c>
      <c r="V125" s="118">
        <v>42.233333333333434</v>
      </c>
      <c r="W125" s="119"/>
      <c r="X125" s="13"/>
      <c r="Y125" s="300"/>
      <c r="Z125" s="301"/>
      <c r="AA125" s="124">
        <f>M125-J125</f>
        <v>-484.45146014207512</v>
      </c>
      <c r="AB125" s="116">
        <f>M125/J125</f>
        <v>0.86543014996053469</v>
      </c>
      <c r="AC125" s="314"/>
    </row>
    <row r="126" spans="1:29" ht="15.75" customHeight="1">
      <c r="A126" s="317"/>
      <c r="B126" s="106" t="s">
        <v>116</v>
      </c>
      <c r="C126" s="298" t="s">
        <v>145</v>
      </c>
      <c r="D126" s="299"/>
      <c r="E126" s="107">
        <v>29.85</v>
      </c>
      <c r="F126" s="108">
        <v>2234</v>
      </c>
      <c r="G126" s="109">
        <f>E126*F126</f>
        <v>66684.900000000009</v>
      </c>
      <c r="H126" s="26"/>
      <c r="I126" s="110">
        <v>17</v>
      </c>
      <c r="J126" s="111">
        <v>3600</v>
      </c>
      <c r="K126" s="112">
        <f>J126/I126</f>
        <v>211.76470588235293</v>
      </c>
      <c r="L126" s="113">
        <v>17</v>
      </c>
      <c r="M126" s="111">
        <f>F126/V126*60</f>
        <v>3114.7947327653051</v>
      </c>
      <c r="N126" s="112">
        <f>M126/L126</f>
        <v>183.22321957442972</v>
      </c>
      <c r="O126" s="114">
        <f>L126-I126</f>
        <v>0</v>
      </c>
      <c r="P126" s="115">
        <f>N126-K126</f>
        <v>-28.541486307923208</v>
      </c>
      <c r="Q126" s="116">
        <f>N126/K126</f>
        <v>0.86522075910147378</v>
      </c>
      <c r="R126" s="309"/>
      <c r="S126" s="47">
        <v>0.76666666666666672</v>
      </c>
      <c r="T126" s="48">
        <v>0.79655092592592591</v>
      </c>
      <c r="U126" s="117">
        <v>4.766666666666719</v>
      </c>
      <c r="V126" s="118">
        <v>43.033333333333239</v>
      </c>
      <c r="W126" s="119"/>
      <c r="X126" s="13"/>
      <c r="Y126" s="300"/>
      <c r="Z126" s="301"/>
      <c r="AA126" s="124">
        <f>M126-J126</f>
        <v>-485.20526723469493</v>
      </c>
      <c r="AB126" s="116">
        <f>M126/J126</f>
        <v>0.86522075910147367</v>
      </c>
      <c r="AC126" s="314"/>
    </row>
    <row r="127" spans="1:29" ht="15.75" customHeight="1">
      <c r="A127" s="317"/>
      <c r="B127" s="106" t="s">
        <v>118</v>
      </c>
      <c r="C127" s="298" t="s">
        <v>146</v>
      </c>
      <c r="D127" s="299"/>
      <c r="E127" s="107">
        <v>28.57</v>
      </c>
      <c r="F127" s="108">
        <v>2431</v>
      </c>
      <c r="G127" s="109">
        <f>E127*F127</f>
        <v>69453.67</v>
      </c>
      <c r="H127" s="26"/>
      <c r="I127" s="110">
        <v>12</v>
      </c>
      <c r="J127" s="111">
        <v>3600</v>
      </c>
      <c r="K127" s="112">
        <f>J127/I127</f>
        <v>300</v>
      </c>
      <c r="L127" s="113">
        <v>12</v>
      </c>
      <c r="M127" s="111">
        <f>F127/V127*60</f>
        <v>3107.8124999999977</v>
      </c>
      <c r="N127" s="112">
        <f>M127/L127</f>
        <v>258.98437499999983</v>
      </c>
      <c r="O127" s="114">
        <f>L127-I127</f>
        <v>0</v>
      </c>
      <c r="P127" s="115">
        <f>N127-K127</f>
        <v>-41.015625000000171</v>
      </c>
      <c r="Q127" s="116">
        <f>N127/K127</f>
        <v>0.86328124999999944</v>
      </c>
      <c r="R127" s="309"/>
      <c r="S127" s="47">
        <v>0.80004629629629631</v>
      </c>
      <c r="T127" s="48">
        <v>0.83263888888888893</v>
      </c>
      <c r="U127" s="117">
        <v>5.0333333333333741</v>
      </c>
      <c r="V127" s="118">
        <v>46.933333333333366</v>
      </c>
      <c r="W127" s="119"/>
      <c r="X127" s="123"/>
      <c r="Y127" s="300"/>
      <c r="Z127" s="301"/>
      <c r="AA127" s="124">
        <f>M127-J127</f>
        <v>-492.18750000000227</v>
      </c>
      <c r="AB127" s="116">
        <f>M127/J127</f>
        <v>0.86328124999999933</v>
      </c>
      <c r="AC127" s="314"/>
    </row>
    <row r="128" spans="1:29" ht="15.75" customHeight="1">
      <c r="A128" s="317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17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50"/>
      <c r="Y129" s="300"/>
      <c r="Z129" s="301"/>
      <c r="AA129" s="124"/>
      <c r="AB129" s="116"/>
      <c r="AC129" s="314"/>
    </row>
    <row r="130" spans="1:29" ht="15.75" customHeight="1">
      <c r="A130" s="317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17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17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34"/>
      <c r="X132" s="135"/>
      <c r="Y132" s="300"/>
      <c r="Z132" s="301"/>
      <c r="AA132" s="124"/>
      <c r="AB132" s="116"/>
      <c r="AC132" s="314"/>
    </row>
    <row r="133" spans="1:29" ht="15.75" customHeight="1">
      <c r="A133" s="317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34"/>
      <c r="X133" s="135"/>
      <c r="Y133" s="300"/>
      <c r="Z133" s="301"/>
      <c r="AA133" s="124"/>
      <c r="AB133" s="116"/>
      <c r="AC133" s="314"/>
    </row>
    <row r="134" spans="1:29" ht="15.75" customHeight="1">
      <c r="A134" s="317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17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17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17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17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7">AVERAGE(I124:I139)</f>
        <v>14.25</v>
      </c>
      <c r="J140" s="148">
        <f t="shared" si="7"/>
        <v>3600</v>
      </c>
      <c r="K140" s="149">
        <f>J140/I140</f>
        <v>252.63157894736841</v>
      </c>
      <c r="L140" s="147">
        <f>AVERAGE(L124:L139)</f>
        <v>14.25</v>
      </c>
      <c r="M140" s="148">
        <f>AVERAGE(M124:M139)</f>
        <v>3120.9742743860911</v>
      </c>
      <c r="N140" s="149">
        <f>M140/L140</f>
        <v>219.0157385534099</v>
      </c>
      <c r="O140" s="150">
        <f>L140-I140</f>
        <v>0</v>
      </c>
      <c r="P140" s="151">
        <f>N140-K140</f>
        <v>-33.615840393958507</v>
      </c>
      <c r="Q140" s="152">
        <f>N140/K140</f>
        <v>0.86693729844058087</v>
      </c>
      <c r="R140" s="310"/>
      <c r="S140" s="153">
        <f>S124</f>
        <v>0.70854166666666663</v>
      </c>
      <c r="T140" s="154">
        <f>INDEX(T124:T139,COUNTA(T124:T139))</f>
        <v>0.83263888888888893</v>
      </c>
      <c r="U140" s="155"/>
      <c r="V140" s="181"/>
      <c r="W140" s="182"/>
      <c r="X140" s="149"/>
      <c r="Y140" s="296"/>
      <c r="Z140" s="297"/>
      <c r="AA140" s="183">
        <f>M140-J140</f>
        <v>-479.02572561390889</v>
      </c>
      <c r="AB140" s="152">
        <f>M140/J140</f>
        <v>0.86693729844058087</v>
      </c>
      <c r="AC140" s="315"/>
    </row>
    <row r="141" spans="1:29" ht="15.75" customHeight="1">
      <c r="A141" s="302" t="s">
        <v>147</v>
      </c>
      <c r="B141" s="120" t="s">
        <v>118</v>
      </c>
      <c r="C141" s="306" t="s">
        <v>150</v>
      </c>
      <c r="D141" s="307"/>
      <c r="E141" s="162">
        <v>17.89</v>
      </c>
      <c r="F141" s="103">
        <v>5877</v>
      </c>
      <c r="G141" s="163">
        <f>E141*F141</f>
        <v>105139.53</v>
      </c>
      <c r="H141" s="164"/>
      <c r="I141" s="165">
        <v>4</v>
      </c>
      <c r="J141" s="166">
        <v>3300</v>
      </c>
      <c r="K141" s="167">
        <f>J141/I141</f>
        <v>825</v>
      </c>
      <c r="L141" s="168">
        <v>4</v>
      </c>
      <c r="M141" s="166">
        <f>F141/V141*60</f>
        <v>2940.5420430854765</v>
      </c>
      <c r="N141" s="167">
        <f>M141/L141</f>
        <v>735.13551077136913</v>
      </c>
      <c r="O141" s="169">
        <f>L141-I141</f>
        <v>0</v>
      </c>
      <c r="P141" s="170">
        <f>N141-K141</f>
        <v>-89.864489228630873</v>
      </c>
      <c r="Q141" s="171">
        <f>N141/K141</f>
        <v>0.89107334638953839</v>
      </c>
      <c r="R141" s="308">
        <f>Q157</f>
        <v>0.88912802643666944</v>
      </c>
      <c r="S141" s="172">
        <v>0.70839120370370368</v>
      </c>
      <c r="T141" s="173">
        <v>0.79166666666666663</v>
      </c>
      <c r="U141" s="174"/>
      <c r="V141" s="175">
        <v>119.91666666666666</v>
      </c>
      <c r="W141" s="176"/>
      <c r="X141" s="177"/>
      <c r="Y141" s="311"/>
      <c r="Z141" s="312"/>
      <c r="AA141" s="121">
        <f>M141-J141</f>
        <v>-359.45795691452349</v>
      </c>
      <c r="AB141" s="171">
        <f>M141/J141</f>
        <v>0.89107334638953839</v>
      </c>
      <c r="AC141" s="313">
        <f>AB157</f>
        <v>0.88912802643666955</v>
      </c>
    </row>
    <row r="142" spans="1:29" ht="15.75" customHeight="1">
      <c r="A142" s="303"/>
      <c r="B142" s="106" t="s">
        <v>118</v>
      </c>
      <c r="C142" s="298" t="s">
        <v>153</v>
      </c>
      <c r="D142" s="299"/>
      <c r="E142" s="107">
        <v>22.28</v>
      </c>
      <c r="F142" s="108">
        <v>1907</v>
      </c>
      <c r="G142" s="109">
        <f>E142*F142</f>
        <v>42487.96</v>
      </c>
      <c r="H142" s="26"/>
      <c r="I142" s="110">
        <v>5</v>
      </c>
      <c r="J142" s="111">
        <v>3300</v>
      </c>
      <c r="K142" s="112">
        <f>J142/I142</f>
        <v>660</v>
      </c>
      <c r="L142" s="113">
        <v>5</v>
      </c>
      <c r="M142" s="111">
        <f>F142/V142*60</f>
        <v>2941.3881748071858</v>
      </c>
      <c r="N142" s="112">
        <f>M142/L142</f>
        <v>588.27763496143712</v>
      </c>
      <c r="O142" s="114">
        <f>L142-I142</f>
        <v>0</v>
      </c>
      <c r="P142" s="115">
        <f>N142-K142</f>
        <v>-71.722365038562884</v>
      </c>
      <c r="Q142" s="116">
        <f>N142/K142</f>
        <v>0.89132974994157144</v>
      </c>
      <c r="R142" s="309"/>
      <c r="S142" s="47">
        <v>0.79520833333333329</v>
      </c>
      <c r="T142" s="48">
        <v>0.8222222222222223</v>
      </c>
      <c r="U142" s="117">
        <v>5.0999999999999979</v>
      </c>
      <c r="V142" s="118">
        <v>38.900000000000162</v>
      </c>
      <c r="W142" s="119"/>
      <c r="X142" s="123"/>
      <c r="Y142" s="300"/>
      <c r="Z142" s="301"/>
      <c r="AA142" s="124">
        <f>M142-J142</f>
        <v>-358.61182519281419</v>
      </c>
      <c r="AB142" s="116">
        <f>M142/J142</f>
        <v>0.89132974994157144</v>
      </c>
      <c r="AC142" s="314"/>
    </row>
    <row r="143" spans="1:29" ht="15.75" customHeight="1">
      <c r="A143" s="303"/>
      <c r="B143" s="106" t="s">
        <v>118</v>
      </c>
      <c r="C143" s="298" t="s">
        <v>149</v>
      </c>
      <c r="D143" s="299"/>
      <c r="E143" s="107">
        <v>24.54</v>
      </c>
      <c r="F143" s="108">
        <v>3926</v>
      </c>
      <c r="G143" s="109">
        <f>E143*F143</f>
        <v>96344.04</v>
      </c>
      <c r="H143" s="26"/>
      <c r="I143" s="110">
        <v>4</v>
      </c>
      <c r="J143" s="111">
        <v>3000</v>
      </c>
      <c r="K143" s="112">
        <f>J143/I143</f>
        <v>750</v>
      </c>
      <c r="L143" s="113">
        <v>4</v>
      </c>
      <c r="M143" s="111">
        <f>F143/V143*60</f>
        <v>2653.698835899364</v>
      </c>
      <c r="N143" s="112">
        <f>M143/L143</f>
        <v>663.424708974841</v>
      </c>
      <c r="O143" s="114">
        <f>L143-I143</f>
        <v>0</v>
      </c>
      <c r="P143" s="115">
        <f>N143-K143</f>
        <v>-86.575291025159004</v>
      </c>
      <c r="Q143" s="116">
        <f>N143/K143</f>
        <v>0.88456627863312132</v>
      </c>
      <c r="R143" s="309"/>
      <c r="S143" s="47">
        <v>0.8258564814814815</v>
      </c>
      <c r="T143" s="48">
        <v>0.88749999999999996</v>
      </c>
      <c r="U143" s="117">
        <v>5.2333333333332455</v>
      </c>
      <c r="V143" s="118">
        <v>88.76666666666658</v>
      </c>
      <c r="W143" s="119"/>
      <c r="X143" s="123"/>
      <c r="Y143" s="300"/>
      <c r="Z143" s="301"/>
      <c r="AA143" s="124">
        <f>M143-J143</f>
        <v>-346.30116410063602</v>
      </c>
      <c r="AB143" s="116">
        <f>M143/J143</f>
        <v>0.88456627863312132</v>
      </c>
      <c r="AC143" s="314"/>
    </row>
    <row r="144" spans="1:29" ht="15.75" customHeight="1">
      <c r="A144" s="303"/>
      <c r="B144" s="106"/>
      <c r="C144" s="298"/>
      <c r="D144" s="299"/>
      <c r="E144" s="107"/>
      <c r="F144" s="108"/>
      <c r="G144" s="109"/>
      <c r="H144" s="26"/>
      <c r="I144" s="110"/>
      <c r="J144" s="111"/>
      <c r="K144" s="112"/>
      <c r="L144" s="113"/>
      <c r="M144" s="111"/>
      <c r="N144" s="112"/>
      <c r="O144" s="114"/>
      <c r="P144" s="115"/>
      <c r="Q144" s="116"/>
      <c r="R144" s="309"/>
      <c r="S144" s="47"/>
      <c r="T144" s="48"/>
      <c r="U144" s="117"/>
      <c r="V144" s="118"/>
      <c r="W144" s="119"/>
      <c r="X144" s="123"/>
      <c r="Y144" s="300"/>
      <c r="Z144" s="301"/>
      <c r="AA144" s="124"/>
      <c r="AB144" s="116"/>
      <c r="AC144" s="314"/>
    </row>
    <row r="145" spans="1:29" ht="15.75" customHeight="1">
      <c r="A145" s="304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04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04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04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04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04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04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19"/>
      <c r="X151" s="123"/>
      <c r="Y151" s="300"/>
      <c r="Z151" s="301"/>
      <c r="AA151" s="124"/>
      <c r="AB151" s="116"/>
      <c r="AC151" s="314"/>
    </row>
    <row r="152" spans="1:29" ht="15.75" customHeight="1">
      <c r="A152" s="304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19"/>
      <c r="X152" s="123"/>
      <c r="Y152" s="300"/>
      <c r="Z152" s="301"/>
      <c r="AA152" s="124"/>
      <c r="AB152" s="116"/>
      <c r="AC152" s="314"/>
    </row>
    <row r="153" spans="1:29" ht="15.75" customHeight="1">
      <c r="A153" s="304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19"/>
      <c r="X153" s="123"/>
      <c r="Y153" s="300"/>
      <c r="Z153" s="301"/>
      <c r="AA153" s="124"/>
      <c r="AB153" s="116"/>
      <c r="AC153" s="314"/>
    </row>
    <row r="154" spans="1:29" ht="15.75" customHeight="1">
      <c r="A154" s="304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19"/>
      <c r="X154" s="123"/>
      <c r="Y154" s="300"/>
      <c r="Z154" s="301"/>
      <c r="AA154" s="124"/>
      <c r="AB154" s="116"/>
      <c r="AC154" s="314"/>
    </row>
    <row r="155" spans="1:29" ht="15.75" customHeight="1">
      <c r="A155" s="304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19"/>
      <c r="X155" s="123"/>
      <c r="Y155" s="300"/>
      <c r="Z155" s="301"/>
      <c r="AA155" s="124"/>
      <c r="AB155" s="116"/>
      <c r="AC155" s="314"/>
    </row>
    <row r="156" spans="1:29" ht="15.75" customHeight="1">
      <c r="A156" s="304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05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8">AVERAGE(I141:I156)</f>
        <v>4.333333333333333</v>
      </c>
      <c r="J157" s="148">
        <f t="shared" si="8"/>
        <v>3200</v>
      </c>
      <c r="K157" s="149">
        <f>J157/I157</f>
        <v>738.46153846153857</v>
      </c>
      <c r="L157" s="147">
        <f>AVERAGE(L141:L156)</f>
        <v>4.333333333333333</v>
      </c>
      <c r="M157" s="148">
        <f>AVERAGE(M141:M156)</f>
        <v>2845.2096845973424</v>
      </c>
      <c r="N157" s="149">
        <f>M157/L157</f>
        <v>656.58685029169442</v>
      </c>
      <c r="O157" s="150">
        <f>L157-I157</f>
        <v>0</v>
      </c>
      <c r="P157" s="151">
        <f>N157-K157</f>
        <v>-81.874688169844148</v>
      </c>
      <c r="Q157" s="152">
        <f>N157/K157</f>
        <v>0.88912802643666944</v>
      </c>
      <c r="R157" s="310"/>
      <c r="S157" s="153">
        <f>S141</f>
        <v>0.70839120370370368</v>
      </c>
      <c r="T157" s="154">
        <f>INDEX(T141:T156,COUNTA(T141:T156))</f>
        <v>0.88749999999999996</v>
      </c>
      <c r="U157" s="155"/>
      <c r="V157" s="181"/>
      <c r="W157" s="105"/>
      <c r="X157" s="75"/>
      <c r="Y157" s="296"/>
      <c r="Z157" s="297"/>
      <c r="AA157" s="183">
        <f>M157-J157</f>
        <v>-354.7903154026576</v>
      </c>
      <c r="AB157" s="152">
        <f>M157/J157</f>
        <v>0.88912802643666955</v>
      </c>
      <c r="AC157" s="315"/>
    </row>
    <row r="158" spans="1:29" ht="15.75" customHeight="1">
      <c r="A158" s="316" t="s">
        <v>151</v>
      </c>
      <c r="B158" s="120" t="s">
        <v>118</v>
      </c>
      <c r="C158" s="306" t="s">
        <v>152</v>
      </c>
      <c r="D158" s="307"/>
      <c r="E158" s="162">
        <v>16.7</v>
      </c>
      <c r="F158" s="103">
        <v>2600</v>
      </c>
      <c r="G158" s="163">
        <f>E158*F158</f>
        <v>43420</v>
      </c>
      <c r="H158" s="164"/>
      <c r="I158" s="165">
        <v>3</v>
      </c>
      <c r="J158" s="166">
        <v>3300</v>
      </c>
      <c r="K158" s="167">
        <f>J158/I158</f>
        <v>1100</v>
      </c>
      <c r="L158" s="168">
        <v>3</v>
      </c>
      <c r="M158" s="166">
        <f>F158/V158*60</f>
        <v>2942.470921094</v>
      </c>
      <c r="N158" s="167">
        <f>M158/L158</f>
        <v>980.82364036466663</v>
      </c>
      <c r="O158" s="169">
        <f>L158-I158</f>
        <v>0</v>
      </c>
      <c r="P158" s="170">
        <f>N158-K158</f>
        <v>-119.17635963533337</v>
      </c>
      <c r="Q158" s="171">
        <f>N158/K158</f>
        <v>0.89165785487696969</v>
      </c>
      <c r="R158" s="308">
        <f>Q174</f>
        <v>0.89215614589258851</v>
      </c>
      <c r="S158" s="172">
        <v>0.70833333333333337</v>
      </c>
      <c r="T158" s="173">
        <v>0.74515046296296295</v>
      </c>
      <c r="U158" s="174"/>
      <c r="V158" s="175">
        <v>53.016666666666588</v>
      </c>
      <c r="W158" s="176"/>
      <c r="X158" s="177"/>
      <c r="Y158" s="311"/>
      <c r="Z158" s="312"/>
      <c r="AA158" s="121">
        <f>M158-J158</f>
        <v>-357.529078906</v>
      </c>
      <c r="AB158" s="171">
        <f>M158/J158</f>
        <v>0.89165785487696969</v>
      </c>
      <c r="AC158" s="313">
        <f>AB174</f>
        <v>0.8921561458925884</v>
      </c>
    </row>
    <row r="159" spans="1:29" ht="15.75" customHeight="1">
      <c r="A159" s="317"/>
      <c r="B159" s="106" t="s">
        <v>118</v>
      </c>
      <c r="C159" s="298" t="s">
        <v>154</v>
      </c>
      <c r="D159" s="299"/>
      <c r="E159" s="107">
        <v>18.18</v>
      </c>
      <c r="F159" s="108">
        <v>1082</v>
      </c>
      <c r="G159" s="109">
        <f>E159*F159</f>
        <v>19670.759999999998</v>
      </c>
      <c r="H159" s="26"/>
      <c r="I159" s="110">
        <v>4</v>
      </c>
      <c r="J159" s="111">
        <v>3300</v>
      </c>
      <c r="K159" s="112">
        <f>J159/I159</f>
        <v>825</v>
      </c>
      <c r="L159" s="113">
        <v>4</v>
      </c>
      <c r="M159" s="111">
        <f>F159/V159*60</f>
        <v>2948.6752460257339</v>
      </c>
      <c r="N159" s="112">
        <f>M159/L159</f>
        <v>737.16881150643349</v>
      </c>
      <c r="O159" s="114">
        <f>L159-I159</f>
        <v>0</v>
      </c>
      <c r="P159" s="115">
        <f>N159-K159</f>
        <v>-87.831188493566515</v>
      </c>
      <c r="Q159" s="116">
        <f>N159/K159</f>
        <v>0.89353795334113151</v>
      </c>
      <c r="R159" s="309"/>
      <c r="S159" s="47">
        <v>0.74861111111111112</v>
      </c>
      <c r="T159" s="48">
        <v>0.76390046296296299</v>
      </c>
      <c r="U159" s="117">
        <v>4.9833333333333663</v>
      </c>
      <c r="V159" s="118">
        <v>22.016666666666698</v>
      </c>
      <c r="W159" s="119"/>
      <c r="X159" s="123"/>
      <c r="Y159" s="300"/>
      <c r="Z159" s="301"/>
      <c r="AA159" s="124">
        <f>M159-J159</f>
        <v>-351.32475397426606</v>
      </c>
      <c r="AB159" s="116">
        <f>M159/J159</f>
        <v>0.89353795334113151</v>
      </c>
      <c r="AC159" s="314"/>
    </row>
    <row r="160" spans="1:29" ht="15.75" customHeight="1">
      <c r="A160" s="317"/>
      <c r="B160" s="106" t="s">
        <v>118</v>
      </c>
      <c r="C160" s="298" t="s">
        <v>155</v>
      </c>
      <c r="D160" s="299"/>
      <c r="E160" s="107">
        <v>16.66</v>
      </c>
      <c r="F160" s="108">
        <v>9112</v>
      </c>
      <c r="G160" s="109">
        <f>E160*F160</f>
        <v>151805.92000000001</v>
      </c>
      <c r="H160" s="26"/>
      <c r="I160" s="110">
        <v>4</v>
      </c>
      <c r="J160" s="111">
        <v>3300</v>
      </c>
      <c r="K160" s="112">
        <f>J160/I160</f>
        <v>825</v>
      </c>
      <c r="L160" s="113">
        <v>4</v>
      </c>
      <c r="M160" s="111">
        <f>F160/V160*60</f>
        <v>2941.1996772168918</v>
      </c>
      <c r="N160" s="112">
        <f>M160/L160</f>
        <v>735.29991930422295</v>
      </c>
      <c r="O160" s="114">
        <f>L160-I160</f>
        <v>0</v>
      </c>
      <c r="P160" s="115">
        <f>N160-K160</f>
        <v>-89.700080695777046</v>
      </c>
      <c r="Q160" s="116">
        <f>N160/K160</f>
        <v>0.89127262945966423</v>
      </c>
      <c r="R160" s="309"/>
      <c r="S160" s="47">
        <v>0.76744212962962965</v>
      </c>
      <c r="T160" s="48">
        <v>0.89652777777777781</v>
      </c>
      <c r="U160" s="117">
        <v>5.0999999999999979</v>
      </c>
      <c r="V160" s="118">
        <v>185.88333333333335</v>
      </c>
      <c r="W160" s="119"/>
      <c r="X160" s="123"/>
      <c r="Y160" s="300"/>
      <c r="Z160" s="301"/>
      <c r="AA160" s="124">
        <f>M160-J160</f>
        <v>-358.80032278310819</v>
      </c>
      <c r="AB160" s="116">
        <f>M160/J160</f>
        <v>0.89127262945966423</v>
      </c>
      <c r="AC160" s="314"/>
    </row>
    <row r="161" spans="1:29" ht="15.75" customHeight="1">
      <c r="A161" s="317"/>
      <c r="B161" s="106"/>
      <c r="C161" s="298"/>
      <c r="D161" s="299"/>
      <c r="E161" s="107"/>
      <c r="F161" s="108"/>
      <c r="G161" s="109"/>
      <c r="H161" s="26"/>
      <c r="I161" s="110"/>
      <c r="J161" s="111"/>
      <c r="K161" s="112"/>
      <c r="L161" s="113"/>
      <c r="M161" s="111"/>
      <c r="N161" s="112"/>
      <c r="O161" s="114"/>
      <c r="P161" s="115"/>
      <c r="Q161" s="116"/>
      <c r="R161" s="309"/>
      <c r="S161" s="47"/>
      <c r="T161" s="48"/>
      <c r="U161" s="117"/>
      <c r="V161" s="118"/>
      <c r="W161" s="119"/>
      <c r="X161" s="123"/>
      <c r="Y161" s="300"/>
      <c r="Z161" s="301"/>
      <c r="AA161" s="124"/>
      <c r="AB161" s="116"/>
      <c r="AC161" s="314"/>
    </row>
    <row r="162" spans="1:29" ht="15.75" customHeight="1">
      <c r="A162" s="317"/>
      <c r="B162" s="106"/>
      <c r="C162" s="298"/>
      <c r="D162" s="299"/>
      <c r="E162" s="107"/>
      <c r="F162" s="108"/>
      <c r="G162" s="109"/>
      <c r="H162" s="13"/>
      <c r="I162" s="110"/>
      <c r="J162" s="111"/>
      <c r="K162" s="112"/>
      <c r="L162" s="126"/>
      <c r="M162" s="111"/>
      <c r="N162" s="112"/>
      <c r="O162" s="114"/>
      <c r="P162" s="115"/>
      <c r="Q162" s="116"/>
      <c r="R162" s="309"/>
      <c r="S162" s="47"/>
      <c r="T162" s="48"/>
      <c r="U162" s="117"/>
      <c r="V162" s="118"/>
      <c r="W162" s="119"/>
      <c r="X162" s="123"/>
      <c r="Y162" s="300"/>
      <c r="Z162" s="301"/>
      <c r="AA162" s="124"/>
      <c r="AB162" s="116"/>
      <c r="AC162" s="314"/>
    </row>
    <row r="163" spans="1:29" ht="15.75" customHeight="1">
      <c r="A163" s="317"/>
      <c r="B163" s="106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123"/>
      <c r="Y163" s="300"/>
      <c r="Z163" s="301"/>
      <c r="AA163" s="124"/>
      <c r="AB163" s="116"/>
      <c r="AC163" s="314"/>
    </row>
    <row r="164" spans="1:29" ht="15.75" customHeight="1">
      <c r="A164" s="317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24"/>
      <c r="AB164" s="116"/>
      <c r="AC164" s="314"/>
    </row>
    <row r="165" spans="1:29" ht="15.75" customHeight="1">
      <c r="A165" s="317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24"/>
      <c r="AB165" s="116"/>
      <c r="AC165" s="314"/>
    </row>
    <row r="166" spans="1:29" ht="15.75" customHeight="1">
      <c r="A166" s="317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19"/>
      <c r="X166" s="123"/>
      <c r="Y166" s="300"/>
      <c r="Z166" s="301"/>
      <c r="AA166" s="124"/>
      <c r="AB166" s="116"/>
      <c r="AC166" s="314"/>
    </row>
    <row r="167" spans="1:29" ht="15.75" customHeight="1">
      <c r="A167" s="317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19"/>
      <c r="X167" s="123"/>
      <c r="Y167" s="300"/>
      <c r="Z167" s="301"/>
      <c r="AA167" s="124"/>
      <c r="AB167" s="116"/>
      <c r="AC167" s="314"/>
    </row>
    <row r="168" spans="1:29" ht="15.75" customHeight="1">
      <c r="A168" s="317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24"/>
      <c r="AB168" s="116"/>
      <c r="AC168" s="314"/>
    </row>
    <row r="169" spans="1:29" ht="15.75" customHeight="1">
      <c r="A169" s="317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24"/>
      <c r="AB169" s="116"/>
      <c r="AC169" s="314"/>
    </row>
    <row r="170" spans="1:29" ht="15.75" customHeight="1">
      <c r="A170" s="317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24"/>
      <c r="AB170" s="116"/>
      <c r="AC170" s="314"/>
    </row>
    <row r="171" spans="1:29" ht="15.75" customHeight="1">
      <c r="A171" s="317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34"/>
      <c r="X171" s="135"/>
      <c r="Y171" s="300"/>
      <c r="Z171" s="301"/>
      <c r="AA171" s="124"/>
      <c r="AB171" s="116"/>
      <c r="AC171" s="314"/>
    </row>
    <row r="172" spans="1:29" ht="15.75" customHeight="1">
      <c r="A172" s="317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24"/>
      <c r="AB172" s="116"/>
      <c r="AC172" s="314"/>
    </row>
    <row r="173" spans="1:29" ht="15.75" customHeight="1">
      <c r="A173" s="317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0"/>
      <c r="AB173" s="133"/>
      <c r="AC173" s="314"/>
    </row>
    <row r="174" spans="1:29" ht="15.75" customHeight="1" thickBot="1">
      <c r="A174" s="318"/>
      <c r="B174" s="144" t="s">
        <v>124</v>
      </c>
      <c r="C174" s="295"/>
      <c r="D174" s="295"/>
      <c r="E174" s="145"/>
      <c r="F174" s="105"/>
      <c r="G174" s="146"/>
      <c r="H174" s="75"/>
      <c r="I174" s="147">
        <f t="shared" ref="I174:J174" si="9">AVERAGE(I158:I173)</f>
        <v>3.6666666666666665</v>
      </c>
      <c r="J174" s="148">
        <f t="shared" si="9"/>
        <v>3300</v>
      </c>
      <c r="K174" s="149">
        <f>J174/I174</f>
        <v>900</v>
      </c>
      <c r="L174" s="147">
        <f>AVERAGE(L158:L173)</f>
        <v>3.6666666666666665</v>
      </c>
      <c r="M174" s="148">
        <f>AVERAGE(M158:M173)</f>
        <v>2944.1152814455418</v>
      </c>
      <c r="N174" s="149">
        <f>M174/L174</f>
        <v>802.94053130332964</v>
      </c>
      <c r="O174" s="150">
        <f>L174-I174</f>
        <v>0</v>
      </c>
      <c r="P174" s="151">
        <f>N174-K174</f>
        <v>-97.059468696670365</v>
      </c>
      <c r="Q174" s="152">
        <f>N174/K174</f>
        <v>0.89215614589258851</v>
      </c>
      <c r="R174" s="310"/>
      <c r="S174" s="153">
        <f>S158</f>
        <v>0.70833333333333337</v>
      </c>
      <c r="T174" s="154">
        <f>INDEX(T158:T173,COUNTA(T158:T173))</f>
        <v>0.89652777777777781</v>
      </c>
      <c r="U174" s="155"/>
      <c r="V174" s="181"/>
      <c r="W174" s="105"/>
      <c r="X174" s="75"/>
      <c r="Y174" s="296"/>
      <c r="Z174" s="297"/>
      <c r="AA174" s="183">
        <f>M174-J174</f>
        <v>-355.88471855445823</v>
      </c>
      <c r="AB174" s="152">
        <f>M174/J174</f>
        <v>0.8921561458925884</v>
      </c>
      <c r="AC174" s="315"/>
    </row>
    <row r="175" spans="1:29" ht="15.75" customHeight="1">
      <c r="A175" s="302" t="s">
        <v>156</v>
      </c>
      <c r="B175" s="120" t="s">
        <v>118</v>
      </c>
      <c r="C175" s="306" t="s">
        <v>157</v>
      </c>
      <c r="D175" s="307"/>
      <c r="E175" s="162">
        <v>14.03</v>
      </c>
      <c r="F175" s="103">
        <v>1483</v>
      </c>
      <c r="G175" s="163">
        <f>E175*F175</f>
        <v>20806.489999999998</v>
      </c>
      <c r="H175" s="164">
        <v>2</v>
      </c>
      <c r="I175" s="165">
        <v>3</v>
      </c>
      <c r="J175" s="166">
        <v>3000</v>
      </c>
      <c r="K175" s="167">
        <f>J175/I175</f>
        <v>1000</v>
      </c>
      <c r="L175" s="168">
        <v>3</v>
      </c>
      <c r="M175" s="166">
        <f>F175/V175*60</f>
        <v>2680.1204819277177</v>
      </c>
      <c r="N175" s="167">
        <f>M175/L175</f>
        <v>893.37349397590594</v>
      </c>
      <c r="O175" s="169">
        <f>L175-I175</f>
        <v>0</v>
      </c>
      <c r="P175" s="170">
        <f>N175-K175</f>
        <v>-106.62650602409406</v>
      </c>
      <c r="Q175" s="171">
        <f>N175/K175</f>
        <v>0.89337349397590593</v>
      </c>
      <c r="R175" s="308">
        <f>Q191</f>
        <v>0.88485521288856472</v>
      </c>
      <c r="S175" s="172">
        <v>0.70833333333333337</v>
      </c>
      <c r="T175" s="173">
        <v>0.73138888888888887</v>
      </c>
      <c r="U175" s="174"/>
      <c r="V175" s="175">
        <v>33.199999999999918</v>
      </c>
      <c r="W175" s="176"/>
      <c r="X175" s="177"/>
      <c r="Y175" s="311"/>
      <c r="Z175" s="312"/>
      <c r="AA175" s="121">
        <f>M175-J175</f>
        <v>-319.87951807228228</v>
      </c>
      <c r="AB175" s="171">
        <f>M175/J175</f>
        <v>0.89337349397590593</v>
      </c>
      <c r="AC175" s="313">
        <f>AB191</f>
        <v>0.88485521288856483</v>
      </c>
    </row>
    <row r="176" spans="1:29" ht="15.75" customHeight="1">
      <c r="A176" s="303"/>
      <c r="B176" s="106" t="s">
        <v>118</v>
      </c>
      <c r="C176" s="298" t="s">
        <v>158</v>
      </c>
      <c r="D176" s="299"/>
      <c r="E176" s="107">
        <v>18.18</v>
      </c>
      <c r="F176" s="108">
        <v>2156</v>
      </c>
      <c r="G176" s="109">
        <f>E176*F176</f>
        <v>39196.080000000002</v>
      </c>
      <c r="H176" s="26"/>
      <c r="I176" s="110">
        <v>4</v>
      </c>
      <c r="J176" s="111">
        <v>3000</v>
      </c>
      <c r="K176" s="112">
        <f>J176/I176</f>
        <v>750</v>
      </c>
      <c r="L176" s="113">
        <v>4</v>
      </c>
      <c r="M176" s="111">
        <f>F176/V176*60</f>
        <v>2676.413793103452</v>
      </c>
      <c r="N176" s="112">
        <f>M176/L176</f>
        <v>669.103448275863</v>
      </c>
      <c r="O176" s="114">
        <f>L176-I176</f>
        <v>0</v>
      </c>
      <c r="P176" s="115">
        <f>N176-K176</f>
        <v>-80.896551724136998</v>
      </c>
      <c r="Q176" s="116">
        <f>N176/K176</f>
        <v>0.89213793103448402</v>
      </c>
      <c r="R176" s="309"/>
      <c r="S176" s="47">
        <v>0.7416666666666667</v>
      </c>
      <c r="T176" s="48">
        <v>0.77523148148148147</v>
      </c>
      <c r="U176" s="117">
        <v>14.800000000000075</v>
      </c>
      <c r="V176" s="118">
        <v>48.333333333333272</v>
      </c>
      <c r="W176" s="119"/>
      <c r="X176" s="123"/>
      <c r="Y176" s="300"/>
      <c r="Z176" s="301"/>
      <c r="AA176" s="124">
        <f>M176-J176</f>
        <v>-323.58620689654799</v>
      </c>
      <c r="AB176" s="116">
        <f>M176/J176</f>
        <v>0.89213793103448402</v>
      </c>
      <c r="AC176" s="314"/>
    </row>
    <row r="177" spans="1:29" ht="15.75" customHeight="1">
      <c r="A177" s="303"/>
      <c r="B177" s="106" t="s">
        <v>118</v>
      </c>
      <c r="C177" s="298" t="s">
        <v>159</v>
      </c>
      <c r="D177" s="299"/>
      <c r="E177" s="107">
        <v>14.28</v>
      </c>
      <c r="F177" s="108">
        <v>5658</v>
      </c>
      <c r="G177" s="109">
        <f>E177*F177</f>
        <v>80796.239999999991</v>
      </c>
      <c r="H177" s="26">
        <v>2</v>
      </c>
      <c r="I177" s="110">
        <v>3</v>
      </c>
      <c r="J177" s="111">
        <v>3600</v>
      </c>
      <c r="K177" s="112">
        <f>J177/I177</f>
        <v>1200</v>
      </c>
      <c r="L177" s="113">
        <v>3</v>
      </c>
      <c r="M177" s="111">
        <f>F177/V177*60</f>
        <v>3112.5916870415631</v>
      </c>
      <c r="N177" s="112">
        <f>M177/L177</f>
        <v>1037.5305623471877</v>
      </c>
      <c r="O177" s="114">
        <f>L177-I177</f>
        <v>0</v>
      </c>
      <c r="P177" s="115">
        <f>N177-K177</f>
        <v>-162.4694376528123</v>
      </c>
      <c r="Q177" s="116">
        <f>N177/K177</f>
        <v>0.86460880195598977</v>
      </c>
      <c r="R177" s="309"/>
      <c r="S177" s="47">
        <v>0.78541666666666665</v>
      </c>
      <c r="T177" s="48">
        <v>0.86115740740740743</v>
      </c>
      <c r="U177" s="117">
        <v>14.666666666666668</v>
      </c>
      <c r="V177" s="118">
        <v>109.06666666666672</v>
      </c>
      <c r="W177" s="119">
        <v>0.86115740740740743</v>
      </c>
      <c r="X177" s="123">
        <v>0.91465277777777776</v>
      </c>
      <c r="Y177" s="300"/>
      <c r="Z177" s="301"/>
      <c r="AA177" s="124">
        <f>M177-J177</f>
        <v>-487.40831295843691</v>
      </c>
      <c r="AB177" s="116">
        <f>M177/J177</f>
        <v>0.86460880195598977</v>
      </c>
      <c r="AC177" s="314"/>
    </row>
    <row r="178" spans="1:29" ht="15.75" customHeight="1">
      <c r="A178" s="303"/>
      <c r="B178" s="106" t="s">
        <v>118</v>
      </c>
      <c r="C178" s="298" t="s">
        <v>157</v>
      </c>
      <c r="D178" s="299"/>
      <c r="E178" s="107">
        <v>14.03</v>
      </c>
      <c r="F178" s="108">
        <v>7187</v>
      </c>
      <c r="G178" s="109">
        <f>E178*F178</f>
        <v>100833.61</v>
      </c>
      <c r="H178" s="26"/>
      <c r="I178" s="110">
        <v>3</v>
      </c>
      <c r="J178" s="111">
        <v>3000</v>
      </c>
      <c r="K178" s="112">
        <f>J178/I178</f>
        <v>1000</v>
      </c>
      <c r="L178" s="113">
        <v>3</v>
      </c>
      <c r="M178" s="111">
        <f>F178/V178*60</f>
        <v>2680.0497203231839</v>
      </c>
      <c r="N178" s="112">
        <f>M178/L178</f>
        <v>893.34990677439464</v>
      </c>
      <c r="O178" s="114">
        <f>L178-I178</f>
        <v>0</v>
      </c>
      <c r="P178" s="115">
        <f>N178-K178</f>
        <v>-106.65009322560536</v>
      </c>
      <c r="Q178" s="116">
        <f>N178/K178</f>
        <v>0.89334990677439463</v>
      </c>
      <c r="R178" s="309"/>
      <c r="S178" s="47">
        <v>0.91465277777777776</v>
      </c>
      <c r="T178" s="48">
        <v>1.0263888888888888</v>
      </c>
      <c r="U178" s="117">
        <v>77.033333333333275</v>
      </c>
      <c r="V178" s="118">
        <v>160.89999999999989</v>
      </c>
      <c r="W178" s="119"/>
      <c r="X178" s="123"/>
      <c r="Y178" s="300"/>
      <c r="Z178" s="301"/>
      <c r="AA178" s="124">
        <f>M178-J178</f>
        <v>-319.95027967681608</v>
      </c>
      <c r="AB178" s="116">
        <f>M178/J178</f>
        <v>0.89334990677439463</v>
      </c>
      <c r="AC178" s="314"/>
    </row>
    <row r="179" spans="1:29" ht="15.75" customHeight="1">
      <c r="A179" s="304"/>
      <c r="B179" s="106"/>
      <c r="C179" s="298"/>
      <c r="D179" s="299"/>
      <c r="E179" s="107"/>
      <c r="F179" s="108"/>
      <c r="G179" s="109"/>
      <c r="H179" s="13"/>
      <c r="I179" s="110"/>
      <c r="J179" s="111"/>
      <c r="K179" s="112"/>
      <c r="L179" s="126"/>
      <c r="M179" s="111"/>
      <c r="N179" s="112"/>
      <c r="O179" s="114"/>
      <c r="P179" s="115"/>
      <c r="Q179" s="116"/>
      <c r="R179" s="309"/>
      <c r="S179" s="47"/>
      <c r="T179" s="48"/>
      <c r="U179" s="117"/>
      <c r="V179" s="118"/>
      <c r="W179" s="119"/>
      <c r="X179" s="123"/>
      <c r="Y179" s="300"/>
      <c r="Z179" s="301"/>
      <c r="AA179" s="124"/>
      <c r="AB179" s="116"/>
      <c r="AC179" s="314"/>
    </row>
    <row r="180" spans="1:29" ht="15.75" customHeight="1">
      <c r="A180" s="304"/>
      <c r="B180" s="106"/>
      <c r="C180" s="298"/>
      <c r="D180" s="299"/>
      <c r="E180" s="107"/>
      <c r="F180" s="108"/>
      <c r="G180" s="129"/>
      <c r="H180" s="130"/>
      <c r="I180" s="110"/>
      <c r="J180" s="111"/>
      <c r="K180" s="112"/>
      <c r="L180" s="113"/>
      <c r="M180" s="111"/>
      <c r="N180" s="112"/>
      <c r="O180" s="114"/>
      <c r="P180" s="115"/>
      <c r="Q180" s="116"/>
      <c r="R180" s="309"/>
      <c r="S180" s="47"/>
      <c r="T180" s="48"/>
      <c r="U180" s="117"/>
      <c r="V180" s="118"/>
      <c r="W180" s="119"/>
      <c r="X180" s="123"/>
      <c r="Y180" s="300"/>
      <c r="Z180" s="301"/>
      <c r="AA180" s="124"/>
      <c r="AB180" s="116"/>
      <c r="AC180" s="314"/>
    </row>
    <row r="181" spans="1:29" ht="15.75" customHeight="1">
      <c r="A181" s="304"/>
      <c r="B181" s="106"/>
      <c r="C181" s="298"/>
      <c r="D181" s="299"/>
      <c r="E181" s="107"/>
      <c r="F181" s="108"/>
      <c r="G181" s="129"/>
      <c r="H181" s="68"/>
      <c r="I181" s="110"/>
      <c r="J181" s="111"/>
      <c r="K181" s="112"/>
      <c r="L181" s="126"/>
      <c r="M181" s="111"/>
      <c r="N181" s="112"/>
      <c r="O181" s="131"/>
      <c r="P181" s="132"/>
      <c r="Q181" s="133"/>
      <c r="R181" s="309"/>
      <c r="S181" s="47"/>
      <c r="T181" s="48"/>
      <c r="U181" s="117"/>
      <c r="V181" s="118"/>
      <c r="W181" s="119"/>
      <c r="X181" s="123"/>
      <c r="Y181" s="300"/>
      <c r="Z181" s="301"/>
      <c r="AA181" s="124"/>
      <c r="AB181" s="116"/>
      <c r="AC181" s="314"/>
    </row>
    <row r="182" spans="1:29" ht="15.75" customHeight="1">
      <c r="A182" s="304"/>
      <c r="B182" s="106"/>
      <c r="C182" s="298"/>
      <c r="D182" s="299"/>
      <c r="E182" s="107"/>
      <c r="F182" s="108"/>
      <c r="G182" s="129"/>
      <c r="H182" s="68"/>
      <c r="I182" s="110"/>
      <c r="J182" s="111"/>
      <c r="K182" s="112"/>
      <c r="L182" s="126"/>
      <c r="M182" s="111"/>
      <c r="N182" s="112"/>
      <c r="O182" s="131"/>
      <c r="P182" s="132"/>
      <c r="Q182" s="133"/>
      <c r="R182" s="309"/>
      <c r="S182" s="47"/>
      <c r="T182" s="48"/>
      <c r="U182" s="117"/>
      <c r="V182" s="118"/>
      <c r="W182" s="119"/>
      <c r="X182" s="123"/>
      <c r="Y182" s="300"/>
      <c r="Z182" s="301"/>
      <c r="AA182" s="124"/>
      <c r="AB182" s="116"/>
      <c r="AC182" s="314"/>
    </row>
    <row r="183" spans="1:29" ht="15.75" customHeight="1">
      <c r="A183" s="304"/>
      <c r="B183" s="106"/>
      <c r="C183" s="298"/>
      <c r="D183" s="299"/>
      <c r="E183" s="107"/>
      <c r="F183" s="108"/>
      <c r="G183" s="129"/>
      <c r="H183" s="68"/>
      <c r="I183" s="110"/>
      <c r="J183" s="111"/>
      <c r="K183" s="112"/>
      <c r="L183" s="126"/>
      <c r="M183" s="111"/>
      <c r="N183" s="112"/>
      <c r="O183" s="131"/>
      <c r="P183" s="132"/>
      <c r="Q183" s="133"/>
      <c r="R183" s="309"/>
      <c r="S183" s="47"/>
      <c r="T183" s="48"/>
      <c r="U183" s="117"/>
      <c r="V183" s="118"/>
      <c r="W183" s="119"/>
      <c r="X183" s="123"/>
      <c r="Y183" s="300"/>
      <c r="Z183" s="301"/>
      <c r="AA183" s="124"/>
      <c r="AB183" s="116"/>
      <c r="AC183" s="314"/>
    </row>
    <row r="184" spans="1:29" ht="15.75" customHeight="1">
      <c r="A184" s="304"/>
      <c r="B184" s="106"/>
      <c r="C184" s="298"/>
      <c r="D184" s="299"/>
      <c r="E184" s="107"/>
      <c r="F184" s="108"/>
      <c r="G184" s="129"/>
      <c r="H184" s="68"/>
      <c r="I184" s="110"/>
      <c r="J184" s="111"/>
      <c r="K184" s="112"/>
      <c r="L184" s="126"/>
      <c r="M184" s="111"/>
      <c r="N184" s="112"/>
      <c r="O184" s="131"/>
      <c r="P184" s="132"/>
      <c r="Q184" s="133"/>
      <c r="R184" s="309"/>
      <c r="S184" s="47"/>
      <c r="T184" s="48"/>
      <c r="U184" s="117"/>
      <c r="V184" s="118"/>
      <c r="W184" s="119"/>
      <c r="X184" s="123"/>
      <c r="Y184" s="300"/>
      <c r="Z184" s="301"/>
      <c r="AA184" s="124"/>
      <c r="AB184" s="116"/>
      <c r="AC184" s="314"/>
    </row>
    <row r="185" spans="1:29" ht="15.75" customHeight="1">
      <c r="A185" s="304"/>
      <c r="B185" s="106"/>
      <c r="C185" s="298"/>
      <c r="D185" s="299"/>
      <c r="E185" s="107"/>
      <c r="F185" s="108"/>
      <c r="G185" s="129"/>
      <c r="H185" s="68"/>
      <c r="I185" s="110"/>
      <c r="J185" s="111"/>
      <c r="K185" s="112"/>
      <c r="L185" s="126"/>
      <c r="M185" s="111"/>
      <c r="N185" s="112"/>
      <c r="O185" s="131"/>
      <c r="P185" s="132"/>
      <c r="Q185" s="133"/>
      <c r="R185" s="309"/>
      <c r="S185" s="47"/>
      <c r="T185" s="48"/>
      <c r="U185" s="117"/>
      <c r="V185" s="118"/>
      <c r="W185" s="134"/>
      <c r="X185" s="135"/>
      <c r="Y185" s="300"/>
      <c r="Z185" s="301"/>
      <c r="AA185" s="124"/>
      <c r="AB185" s="116"/>
      <c r="AC185" s="314"/>
    </row>
    <row r="186" spans="1:29" ht="15.75" customHeight="1">
      <c r="A186" s="304"/>
      <c r="B186" s="106"/>
      <c r="C186" s="298"/>
      <c r="D186" s="299"/>
      <c r="E186" s="107"/>
      <c r="F186" s="108"/>
      <c r="G186" s="129"/>
      <c r="H186" s="68"/>
      <c r="I186" s="110"/>
      <c r="J186" s="111"/>
      <c r="K186" s="112"/>
      <c r="L186" s="126"/>
      <c r="M186" s="111"/>
      <c r="N186" s="112"/>
      <c r="O186" s="131"/>
      <c r="P186" s="132"/>
      <c r="Q186" s="133"/>
      <c r="R186" s="309"/>
      <c r="S186" s="47"/>
      <c r="T186" s="48"/>
      <c r="U186" s="117"/>
      <c r="V186" s="118"/>
      <c r="W186" s="134"/>
      <c r="X186" s="135"/>
      <c r="Y186" s="300"/>
      <c r="Z186" s="301"/>
      <c r="AA186" s="124"/>
      <c r="AB186" s="116"/>
      <c r="AC186" s="314"/>
    </row>
    <row r="187" spans="1:29" ht="15.75" customHeight="1">
      <c r="A187" s="304"/>
      <c r="B187" s="106"/>
      <c r="C187" s="298"/>
      <c r="D187" s="299"/>
      <c r="E187" s="107"/>
      <c r="F187" s="108"/>
      <c r="G187" s="129"/>
      <c r="H187" s="68"/>
      <c r="I187" s="110"/>
      <c r="J187" s="111"/>
      <c r="K187" s="112"/>
      <c r="L187" s="126"/>
      <c r="M187" s="111"/>
      <c r="N187" s="112"/>
      <c r="O187" s="131"/>
      <c r="P187" s="132"/>
      <c r="Q187" s="133"/>
      <c r="R187" s="309"/>
      <c r="S187" s="47"/>
      <c r="T187" s="48"/>
      <c r="U187" s="117"/>
      <c r="V187" s="118"/>
      <c r="W187" s="134"/>
      <c r="X187" s="135"/>
      <c r="Y187" s="300"/>
      <c r="Z187" s="301"/>
      <c r="AA187" s="124"/>
      <c r="AB187" s="116"/>
      <c r="AC187" s="314"/>
    </row>
    <row r="188" spans="1:29" ht="15.75" customHeight="1">
      <c r="A188" s="304"/>
      <c r="B188" s="106"/>
      <c r="C188" s="298"/>
      <c r="D188" s="299"/>
      <c r="E188" s="107"/>
      <c r="F188" s="108"/>
      <c r="G188" s="129"/>
      <c r="H188" s="68"/>
      <c r="I188" s="110"/>
      <c r="J188" s="111"/>
      <c r="K188" s="112"/>
      <c r="L188" s="126"/>
      <c r="M188" s="111"/>
      <c r="N188" s="112"/>
      <c r="O188" s="131"/>
      <c r="P188" s="132"/>
      <c r="Q188" s="133"/>
      <c r="R188" s="309"/>
      <c r="S188" s="47"/>
      <c r="T188" s="48"/>
      <c r="U188" s="117"/>
      <c r="V188" s="118"/>
      <c r="W188" s="134"/>
      <c r="X188" s="135"/>
      <c r="Y188" s="300"/>
      <c r="Z188" s="301"/>
      <c r="AA188" s="124"/>
      <c r="AB188" s="116"/>
      <c r="AC188" s="314"/>
    </row>
    <row r="189" spans="1:29" ht="15.75" customHeight="1">
      <c r="A189" s="304"/>
      <c r="B189" s="106"/>
      <c r="C189" s="298"/>
      <c r="D189" s="299"/>
      <c r="E189" s="107"/>
      <c r="F189" s="108"/>
      <c r="G189" s="129"/>
      <c r="H189" s="68"/>
      <c r="I189" s="110"/>
      <c r="J189" s="111"/>
      <c r="K189" s="112"/>
      <c r="L189" s="126"/>
      <c r="M189" s="111"/>
      <c r="N189" s="112"/>
      <c r="O189" s="131"/>
      <c r="P189" s="132"/>
      <c r="Q189" s="133"/>
      <c r="R189" s="309"/>
      <c r="S189" s="47"/>
      <c r="T189" s="48"/>
      <c r="U189" s="117"/>
      <c r="V189" s="118"/>
      <c r="W189" s="134"/>
      <c r="X189" s="135"/>
      <c r="Y189" s="300"/>
      <c r="Z189" s="301"/>
      <c r="AA189" s="124"/>
      <c r="AB189" s="116"/>
      <c r="AC189" s="314"/>
    </row>
    <row r="190" spans="1:29" ht="15.75" customHeight="1">
      <c r="A190" s="304"/>
      <c r="B190" s="106"/>
      <c r="C190" s="298"/>
      <c r="D190" s="299"/>
      <c r="E190" s="185"/>
      <c r="F190" s="108"/>
      <c r="G190" s="139"/>
      <c r="H190" s="68"/>
      <c r="I190" s="110"/>
      <c r="J190" s="111"/>
      <c r="K190" s="112"/>
      <c r="L190" s="126"/>
      <c r="M190" s="111"/>
      <c r="N190" s="112"/>
      <c r="O190" s="131"/>
      <c r="P190" s="132"/>
      <c r="Q190" s="133"/>
      <c r="R190" s="309"/>
      <c r="S190" s="127"/>
      <c r="T190" s="128"/>
      <c r="U190" s="140"/>
      <c r="V190" s="141"/>
      <c r="W190" s="134"/>
      <c r="X190" s="135"/>
      <c r="Y190" s="300"/>
      <c r="Z190" s="301"/>
      <c r="AA190" s="180"/>
      <c r="AB190" s="133"/>
      <c r="AC190" s="314"/>
    </row>
    <row r="191" spans="1:29" ht="15.75" customHeight="1" thickBot="1">
      <c r="A191" s="305"/>
      <c r="B191" s="144" t="s">
        <v>124</v>
      </c>
      <c r="C191" s="295"/>
      <c r="D191" s="295"/>
      <c r="E191" s="145"/>
      <c r="F191" s="105"/>
      <c r="G191" s="146"/>
      <c r="H191" s="75"/>
      <c r="I191" s="147">
        <f t="shared" ref="I191:J191" si="10">AVERAGE(I175:I190)</f>
        <v>3.25</v>
      </c>
      <c r="J191" s="148">
        <f t="shared" si="10"/>
        <v>3150</v>
      </c>
      <c r="K191" s="149">
        <f t="shared" ref="K191:K197" si="11">J191/I191</f>
        <v>969.23076923076928</v>
      </c>
      <c r="L191" s="147">
        <f>AVERAGE(L175:L190)</f>
        <v>3.25</v>
      </c>
      <c r="M191" s="148">
        <f>AVERAGE(M175:M190)</f>
        <v>2787.2939205989792</v>
      </c>
      <c r="N191" s="149">
        <f t="shared" ref="N191:N197" si="12">M191/L191</f>
        <v>857.62889864583974</v>
      </c>
      <c r="O191" s="150">
        <f t="shared" ref="O191:O197" si="13">L191-I191</f>
        <v>0</v>
      </c>
      <c r="P191" s="151">
        <f t="shared" ref="P191:P197" si="14">N191-K191</f>
        <v>-111.60187058492954</v>
      </c>
      <c r="Q191" s="152">
        <f t="shared" ref="Q191:Q197" si="15">N191/K191</f>
        <v>0.88485521288856472</v>
      </c>
      <c r="R191" s="310"/>
      <c r="S191" s="153">
        <f>S175</f>
        <v>0.70833333333333337</v>
      </c>
      <c r="T191" s="154">
        <f>INDEX(T175:T190,COUNTA(T175:T190))</f>
        <v>1.0263888888888888</v>
      </c>
      <c r="U191" s="155"/>
      <c r="V191" s="181"/>
      <c r="W191" s="105"/>
      <c r="X191" s="75"/>
      <c r="Y191" s="296"/>
      <c r="Z191" s="297"/>
      <c r="AA191" s="183">
        <f t="shared" ref="AA191:AA197" si="16">M191-J191</f>
        <v>-362.70607940102082</v>
      </c>
      <c r="AB191" s="152">
        <f t="shared" ref="AB191:AB197" si="17">M191/J191</f>
        <v>0.88485521288856483</v>
      </c>
      <c r="AC191" s="315"/>
    </row>
    <row r="192" spans="1:29" ht="15.75" customHeight="1">
      <c r="A192" s="316" t="s">
        <v>160</v>
      </c>
      <c r="B192" s="120" t="s">
        <v>118</v>
      </c>
      <c r="C192" s="306" t="s">
        <v>164</v>
      </c>
      <c r="D192" s="307"/>
      <c r="E192" s="162">
        <v>18.18</v>
      </c>
      <c r="F192" s="103">
        <v>1140</v>
      </c>
      <c r="G192" s="163">
        <f t="shared" ref="G192:G197" si="18">E192*F192</f>
        <v>20725.2</v>
      </c>
      <c r="H192" s="164">
        <v>2</v>
      </c>
      <c r="I192" s="165">
        <v>3</v>
      </c>
      <c r="J192" s="166">
        <v>3600</v>
      </c>
      <c r="K192" s="167">
        <f t="shared" si="11"/>
        <v>1200</v>
      </c>
      <c r="L192" s="168">
        <v>3</v>
      </c>
      <c r="M192" s="166">
        <f t="shared" ref="M192:M197" si="19">F192/V192*60</f>
        <v>3113.8088012139574</v>
      </c>
      <c r="N192" s="167">
        <f t="shared" si="12"/>
        <v>1037.9362670713192</v>
      </c>
      <c r="O192" s="169">
        <f t="shared" si="13"/>
        <v>0</v>
      </c>
      <c r="P192" s="170">
        <f t="shared" si="14"/>
        <v>-162.06373292868079</v>
      </c>
      <c r="Q192" s="171">
        <f t="shared" si="15"/>
        <v>0.8649468892260993</v>
      </c>
      <c r="R192" s="308">
        <f>Q208</f>
        <v>0.87080598193630532</v>
      </c>
      <c r="S192" s="172">
        <v>0.70835648148148145</v>
      </c>
      <c r="T192" s="173">
        <v>0.72361111111111109</v>
      </c>
      <c r="U192" s="174"/>
      <c r="V192" s="175">
        <v>21.96666666666669</v>
      </c>
      <c r="W192" s="173"/>
      <c r="X192" s="184"/>
      <c r="Y192" s="311"/>
      <c r="Z192" s="312"/>
      <c r="AA192" s="186">
        <f t="shared" si="16"/>
        <v>-486.19119878604261</v>
      </c>
      <c r="AB192" s="171">
        <f t="shared" si="17"/>
        <v>0.8649468892260993</v>
      </c>
      <c r="AC192" s="313">
        <f>AB208</f>
        <v>0.87080598193630532</v>
      </c>
    </row>
    <row r="193" spans="1:29" ht="15.75" customHeight="1">
      <c r="A193" s="317"/>
      <c r="B193" s="106" t="s">
        <v>118</v>
      </c>
      <c r="C193" s="298" t="s">
        <v>161</v>
      </c>
      <c r="D193" s="299"/>
      <c r="E193" s="107">
        <v>18.18</v>
      </c>
      <c r="F193" s="108">
        <v>1622</v>
      </c>
      <c r="G193" s="109">
        <f t="shared" si="18"/>
        <v>29487.96</v>
      </c>
      <c r="H193" s="26"/>
      <c r="I193" s="110">
        <v>3</v>
      </c>
      <c r="J193" s="111">
        <v>3600</v>
      </c>
      <c r="K193" s="112">
        <f t="shared" si="11"/>
        <v>1200</v>
      </c>
      <c r="L193" s="113">
        <v>3</v>
      </c>
      <c r="M193" s="111">
        <f t="shared" si="19"/>
        <v>3110.9216835375455</v>
      </c>
      <c r="N193" s="112">
        <f t="shared" si="12"/>
        <v>1036.9738945125152</v>
      </c>
      <c r="O193" s="114">
        <f t="shared" si="13"/>
        <v>0</v>
      </c>
      <c r="P193" s="115">
        <f t="shared" si="14"/>
        <v>-163.02610548748476</v>
      </c>
      <c r="Q193" s="116">
        <f t="shared" si="15"/>
        <v>0.86414491209376265</v>
      </c>
      <c r="R193" s="309"/>
      <c r="S193" s="47">
        <v>0.73402777777777772</v>
      </c>
      <c r="T193" s="48">
        <v>0.75575231481481486</v>
      </c>
      <c r="U193" s="117">
        <v>14.999999999999947</v>
      </c>
      <c r="V193" s="118">
        <v>31.283333333333481</v>
      </c>
      <c r="W193" s="119"/>
      <c r="X193" s="13"/>
      <c r="Y193" s="300"/>
      <c r="Z193" s="301"/>
      <c r="AA193" s="187">
        <f t="shared" si="16"/>
        <v>-489.0783164624545</v>
      </c>
      <c r="AB193" s="116">
        <f t="shared" si="17"/>
        <v>0.86414491209376265</v>
      </c>
      <c r="AC193" s="314"/>
    </row>
    <row r="194" spans="1:29" ht="15.75" customHeight="1">
      <c r="A194" s="317"/>
      <c r="B194" s="106" t="s">
        <v>118</v>
      </c>
      <c r="C194" s="298" t="s">
        <v>162</v>
      </c>
      <c r="D194" s="299"/>
      <c r="E194" s="107">
        <v>24.82</v>
      </c>
      <c r="F194" s="108">
        <v>3008</v>
      </c>
      <c r="G194" s="109">
        <f t="shared" si="18"/>
        <v>74658.559999999998</v>
      </c>
      <c r="H194" s="26"/>
      <c r="I194" s="110">
        <v>4</v>
      </c>
      <c r="J194" s="111">
        <v>3300</v>
      </c>
      <c r="K194" s="112">
        <f t="shared" si="11"/>
        <v>825</v>
      </c>
      <c r="L194" s="113">
        <v>4</v>
      </c>
      <c r="M194" s="111">
        <f t="shared" si="19"/>
        <v>2918.0274858528664</v>
      </c>
      <c r="N194" s="112">
        <f t="shared" si="12"/>
        <v>729.50687146321661</v>
      </c>
      <c r="O194" s="114">
        <f t="shared" si="13"/>
        <v>0</v>
      </c>
      <c r="P194" s="115">
        <f t="shared" si="14"/>
        <v>-95.493128536783388</v>
      </c>
      <c r="Q194" s="116">
        <f t="shared" si="15"/>
        <v>0.88425075328874736</v>
      </c>
      <c r="R194" s="309"/>
      <c r="S194" s="47">
        <v>0.76607638888888885</v>
      </c>
      <c r="T194" s="48">
        <v>0.80902777777777779</v>
      </c>
      <c r="U194" s="117">
        <v>14.866666666666539</v>
      </c>
      <c r="V194" s="118">
        <v>61.85000000000008</v>
      </c>
      <c r="W194" s="119"/>
      <c r="X194" s="13"/>
      <c r="Y194" s="300"/>
      <c r="Z194" s="301"/>
      <c r="AA194" s="187">
        <f t="shared" si="16"/>
        <v>-381.97251414713355</v>
      </c>
      <c r="AB194" s="116">
        <f t="shared" si="17"/>
        <v>0.88425075328874736</v>
      </c>
      <c r="AC194" s="314"/>
    </row>
    <row r="195" spans="1:29" ht="15.75" customHeight="1">
      <c r="A195" s="317"/>
      <c r="B195" s="106" t="s">
        <v>118</v>
      </c>
      <c r="C195" s="298" t="s">
        <v>163</v>
      </c>
      <c r="D195" s="299"/>
      <c r="E195" s="107">
        <v>25.03</v>
      </c>
      <c r="F195" s="108">
        <v>2391</v>
      </c>
      <c r="G195" s="109">
        <f t="shared" si="18"/>
        <v>59846.73</v>
      </c>
      <c r="H195" s="26"/>
      <c r="I195" s="110">
        <v>4</v>
      </c>
      <c r="J195" s="111">
        <v>3300</v>
      </c>
      <c r="K195" s="112">
        <f t="shared" si="11"/>
        <v>825</v>
      </c>
      <c r="L195" s="113">
        <v>4</v>
      </c>
      <c r="M195" s="111">
        <f t="shared" si="19"/>
        <v>2916.8417485598061</v>
      </c>
      <c r="N195" s="112">
        <f t="shared" si="12"/>
        <v>729.21043713995152</v>
      </c>
      <c r="O195" s="114">
        <f t="shared" si="13"/>
        <v>0</v>
      </c>
      <c r="P195" s="115">
        <f t="shared" si="14"/>
        <v>-95.789562860048477</v>
      </c>
      <c r="Q195" s="116">
        <f t="shared" si="15"/>
        <v>0.88389143895751698</v>
      </c>
      <c r="R195" s="309"/>
      <c r="S195" s="47">
        <v>0.81944444444444442</v>
      </c>
      <c r="T195" s="48">
        <v>0.85359953703703706</v>
      </c>
      <c r="U195" s="117">
        <v>14.999999999999947</v>
      </c>
      <c r="V195" s="118">
        <v>49.183333333333401</v>
      </c>
      <c r="W195" s="119">
        <v>0.85359953703703706</v>
      </c>
      <c r="X195" s="123">
        <v>0.90694444444444444</v>
      </c>
      <c r="Y195" s="300"/>
      <c r="Z195" s="301"/>
      <c r="AA195" s="187">
        <f t="shared" si="16"/>
        <v>-383.15825144019391</v>
      </c>
      <c r="AB195" s="116">
        <f t="shared" si="17"/>
        <v>0.88389143895751698</v>
      </c>
      <c r="AC195" s="314"/>
    </row>
    <row r="196" spans="1:29" ht="15.75" customHeight="1">
      <c r="A196" s="317"/>
      <c r="B196" s="106" t="s">
        <v>118</v>
      </c>
      <c r="C196" s="298" t="s">
        <v>164</v>
      </c>
      <c r="D196" s="299"/>
      <c r="E196" s="107">
        <v>18.18</v>
      </c>
      <c r="F196" s="108">
        <v>2917</v>
      </c>
      <c r="G196" s="109">
        <f t="shared" si="18"/>
        <v>53031.06</v>
      </c>
      <c r="H196" s="13"/>
      <c r="I196" s="110">
        <v>3</v>
      </c>
      <c r="J196" s="111">
        <v>3600</v>
      </c>
      <c r="K196" s="112">
        <f t="shared" si="11"/>
        <v>1200</v>
      </c>
      <c r="L196" s="126">
        <v>3</v>
      </c>
      <c r="M196" s="111">
        <f t="shared" si="19"/>
        <v>3114.2348754448403</v>
      </c>
      <c r="N196" s="112">
        <f t="shared" si="12"/>
        <v>1038.0782918149469</v>
      </c>
      <c r="O196" s="114">
        <f t="shared" si="13"/>
        <v>0</v>
      </c>
      <c r="P196" s="115">
        <f t="shared" si="14"/>
        <v>-161.92170818505315</v>
      </c>
      <c r="Q196" s="116">
        <f t="shared" si="15"/>
        <v>0.86506524317912237</v>
      </c>
      <c r="R196" s="309"/>
      <c r="S196" s="47">
        <v>0.90694444444444444</v>
      </c>
      <c r="T196" s="48">
        <v>0.94597222222222221</v>
      </c>
      <c r="U196" s="117">
        <v>76.816666666666634</v>
      </c>
      <c r="V196" s="118">
        <v>56.199999999999989</v>
      </c>
      <c r="W196" s="119"/>
      <c r="X196" s="123"/>
      <c r="Y196" s="300"/>
      <c r="Z196" s="301"/>
      <c r="AA196" s="187">
        <f t="shared" si="16"/>
        <v>-485.76512455515967</v>
      </c>
      <c r="AB196" s="116">
        <f t="shared" si="17"/>
        <v>0.86506524317912237</v>
      </c>
      <c r="AC196" s="314"/>
    </row>
    <row r="197" spans="1:29" ht="15.75" customHeight="1">
      <c r="A197" s="317"/>
      <c r="B197" s="106" t="s">
        <v>118</v>
      </c>
      <c r="C197" s="298" t="s">
        <v>159</v>
      </c>
      <c r="D197" s="299"/>
      <c r="E197" s="107">
        <v>14.28</v>
      </c>
      <c r="F197" s="108">
        <v>5377</v>
      </c>
      <c r="G197" s="129">
        <f t="shared" si="18"/>
        <v>76783.56</v>
      </c>
      <c r="H197" s="130"/>
      <c r="I197" s="110">
        <v>3</v>
      </c>
      <c r="J197" s="111">
        <v>3600</v>
      </c>
      <c r="K197" s="112">
        <f t="shared" si="11"/>
        <v>1200</v>
      </c>
      <c r="L197" s="113">
        <v>3</v>
      </c>
      <c r="M197" s="111">
        <f t="shared" si="19"/>
        <v>3113.0910260533947</v>
      </c>
      <c r="N197" s="112">
        <f t="shared" si="12"/>
        <v>1037.6970086844649</v>
      </c>
      <c r="O197" s="114">
        <f t="shared" si="13"/>
        <v>0</v>
      </c>
      <c r="P197" s="115">
        <f t="shared" si="14"/>
        <v>-162.30299131553511</v>
      </c>
      <c r="Q197" s="116">
        <f t="shared" si="15"/>
        <v>0.86474750723705407</v>
      </c>
      <c r="R197" s="309"/>
      <c r="S197" s="47">
        <v>0.95650462962962968</v>
      </c>
      <c r="T197" s="48">
        <v>1.0284722222222222</v>
      </c>
      <c r="U197" s="117">
        <v>15.166666666666746</v>
      </c>
      <c r="V197" s="118">
        <v>103.63333333333328</v>
      </c>
      <c r="W197" s="119"/>
      <c r="X197" s="50"/>
      <c r="Y197" s="300"/>
      <c r="Z197" s="301"/>
      <c r="AA197" s="187">
        <f t="shared" si="16"/>
        <v>-486.90897394660533</v>
      </c>
      <c r="AB197" s="116">
        <f t="shared" si="17"/>
        <v>0.86474750723705407</v>
      </c>
      <c r="AC197" s="314"/>
    </row>
    <row r="198" spans="1:29" ht="15.75" customHeight="1">
      <c r="A198" s="317"/>
      <c r="B198" s="106"/>
      <c r="C198" s="298"/>
      <c r="D198" s="299"/>
      <c r="E198" s="107"/>
      <c r="F198" s="108"/>
      <c r="G198" s="129"/>
      <c r="H198" s="68"/>
      <c r="I198" s="110"/>
      <c r="J198" s="111"/>
      <c r="K198" s="112"/>
      <c r="L198" s="126"/>
      <c r="M198" s="111"/>
      <c r="N198" s="112"/>
      <c r="O198" s="131"/>
      <c r="P198" s="132"/>
      <c r="Q198" s="133"/>
      <c r="R198" s="309"/>
      <c r="S198" s="47"/>
      <c r="T198" s="48"/>
      <c r="U198" s="117"/>
      <c r="V198" s="118"/>
      <c r="W198" s="119"/>
      <c r="X198" s="123"/>
      <c r="Y198" s="300"/>
      <c r="Z198" s="301"/>
      <c r="AA198" s="187"/>
      <c r="AB198" s="116"/>
      <c r="AC198" s="314"/>
    </row>
    <row r="199" spans="1:29" ht="15.75" customHeight="1">
      <c r="A199" s="317"/>
      <c r="B199" s="106"/>
      <c r="C199" s="298"/>
      <c r="D199" s="299"/>
      <c r="E199" s="107"/>
      <c r="F199" s="108"/>
      <c r="G199" s="129"/>
      <c r="H199" s="68"/>
      <c r="I199" s="110"/>
      <c r="J199" s="111"/>
      <c r="K199" s="112"/>
      <c r="L199" s="126"/>
      <c r="M199" s="111"/>
      <c r="N199" s="112"/>
      <c r="O199" s="131"/>
      <c r="P199" s="132"/>
      <c r="Q199" s="133"/>
      <c r="R199" s="309"/>
      <c r="S199" s="47"/>
      <c r="T199" s="48"/>
      <c r="U199" s="117"/>
      <c r="V199" s="118"/>
      <c r="W199" s="119"/>
      <c r="X199" s="123"/>
      <c r="Y199" s="300"/>
      <c r="Z199" s="301"/>
      <c r="AA199" s="187"/>
      <c r="AB199" s="116"/>
      <c r="AC199" s="314"/>
    </row>
    <row r="200" spans="1:29" ht="15.75" customHeight="1">
      <c r="A200" s="317"/>
      <c r="B200" s="106"/>
      <c r="C200" s="298"/>
      <c r="D200" s="299"/>
      <c r="E200" s="107"/>
      <c r="F200" s="108"/>
      <c r="G200" s="129"/>
      <c r="H200" s="68"/>
      <c r="I200" s="110"/>
      <c r="J200" s="111"/>
      <c r="K200" s="112"/>
      <c r="L200" s="126"/>
      <c r="M200" s="111"/>
      <c r="N200" s="112"/>
      <c r="O200" s="131"/>
      <c r="P200" s="132"/>
      <c r="Q200" s="133"/>
      <c r="R200" s="309"/>
      <c r="S200" s="47"/>
      <c r="T200" s="48"/>
      <c r="U200" s="117"/>
      <c r="V200" s="118"/>
      <c r="W200" s="134"/>
      <c r="X200" s="135"/>
      <c r="Y200" s="300"/>
      <c r="Z200" s="301"/>
      <c r="AA200" s="187"/>
      <c r="AB200" s="116"/>
      <c r="AC200" s="314"/>
    </row>
    <row r="201" spans="1:29" ht="15.75" customHeight="1">
      <c r="A201" s="317"/>
      <c r="B201" s="106"/>
      <c r="C201" s="298"/>
      <c r="D201" s="299"/>
      <c r="E201" s="107"/>
      <c r="F201" s="108"/>
      <c r="G201" s="129"/>
      <c r="H201" s="68"/>
      <c r="I201" s="110"/>
      <c r="J201" s="111"/>
      <c r="K201" s="112"/>
      <c r="L201" s="126"/>
      <c r="M201" s="111"/>
      <c r="N201" s="112"/>
      <c r="O201" s="131"/>
      <c r="P201" s="132"/>
      <c r="Q201" s="133"/>
      <c r="R201" s="309"/>
      <c r="S201" s="47"/>
      <c r="T201" s="48"/>
      <c r="U201" s="117"/>
      <c r="V201" s="118"/>
      <c r="W201" s="134"/>
      <c r="X201" s="135"/>
      <c r="Y201" s="300"/>
      <c r="Z201" s="301"/>
      <c r="AA201" s="187"/>
      <c r="AB201" s="116"/>
      <c r="AC201" s="314"/>
    </row>
    <row r="202" spans="1:29" ht="15.75" customHeight="1">
      <c r="A202" s="317"/>
      <c r="B202" s="106"/>
      <c r="C202" s="298"/>
      <c r="D202" s="299"/>
      <c r="E202" s="107"/>
      <c r="F202" s="108"/>
      <c r="G202" s="129"/>
      <c r="H202" s="68"/>
      <c r="I202" s="110"/>
      <c r="J202" s="111"/>
      <c r="K202" s="112"/>
      <c r="L202" s="126"/>
      <c r="M202" s="111"/>
      <c r="N202" s="112"/>
      <c r="O202" s="131"/>
      <c r="P202" s="132"/>
      <c r="Q202" s="133"/>
      <c r="R202" s="309"/>
      <c r="S202" s="47"/>
      <c r="T202" s="48"/>
      <c r="U202" s="117"/>
      <c r="V202" s="118"/>
      <c r="W202" s="134"/>
      <c r="X202" s="135"/>
      <c r="Y202" s="300"/>
      <c r="Z202" s="301"/>
      <c r="AA202" s="187"/>
      <c r="AB202" s="116"/>
      <c r="AC202" s="314"/>
    </row>
    <row r="203" spans="1:29" ht="15.75" customHeight="1">
      <c r="A203" s="317"/>
      <c r="B203" s="106"/>
      <c r="C203" s="298"/>
      <c r="D203" s="299"/>
      <c r="E203" s="107"/>
      <c r="F203" s="108"/>
      <c r="G203" s="129"/>
      <c r="H203" s="68"/>
      <c r="I203" s="110"/>
      <c r="J203" s="111"/>
      <c r="K203" s="112"/>
      <c r="L203" s="126"/>
      <c r="M203" s="111"/>
      <c r="N203" s="112"/>
      <c r="O203" s="131"/>
      <c r="P203" s="132"/>
      <c r="Q203" s="133"/>
      <c r="R203" s="309"/>
      <c r="S203" s="47"/>
      <c r="T203" s="48"/>
      <c r="U203" s="117"/>
      <c r="V203" s="118"/>
      <c r="W203" s="134"/>
      <c r="X203" s="135"/>
      <c r="Y203" s="300"/>
      <c r="Z203" s="301"/>
      <c r="AA203" s="187"/>
      <c r="AB203" s="116"/>
      <c r="AC203" s="314"/>
    </row>
    <row r="204" spans="1:29" ht="15.75" customHeight="1">
      <c r="A204" s="317"/>
      <c r="B204" s="106"/>
      <c r="C204" s="298"/>
      <c r="D204" s="299"/>
      <c r="E204" s="107"/>
      <c r="F204" s="108"/>
      <c r="G204" s="129"/>
      <c r="H204" s="68"/>
      <c r="I204" s="110"/>
      <c r="J204" s="111"/>
      <c r="K204" s="112"/>
      <c r="L204" s="126"/>
      <c r="M204" s="111"/>
      <c r="N204" s="112"/>
      <c r="O204" s="131"/>
      <c r="P204" s="132"/>
      <c r="Q204" s="133"/>
      <c r="R204" s="309"/>
      <c r="S204" s="47"/>
      <c r="T204" s="48"/>
      <c r="U204" s="117"/>
      <c r="V204" s="118"/>
      <c r="W204" s="134"/>
      <c r="X204" s="135"/>
      <c r="Y204" s="300"/>
      <c r="Z204" s="301"/>
      <c r="AA204" s="187"/>
      <c r="AB204" s="116"/>
      <c r="AC204" s="314"/>
    </row>
    <row r="205" spans="1:29" ht="15.75" customHeight="1">
      <c r="A205" s="317"/>
      <c r="B205" s="106"/>
      <c r="C205" s="298"/>
      <c r="D205" s="299"/>
      <c r="E205" s="107"/>
      <c r="F205" s="108"/>
      <c r="G205" s="129"/>
      <c r="H205" s="68"/>
      <c r="I205" s="110"/>
      <c r="J205" s="111"/>
      <c r="K205" s="112"/>
      <c r="L205" s="126"/>
      <c r="M205" s="111"/>
      <c r="N205" s="112"/>
      <c r="O205" s="131"/>
      <c r="P205" s="132"/>
      <c r="Q205" s="133"/>
      <c r="R205" s="309"/>
      <c r="S205" s="47"/>
      <c r="T205" s="48"/>
      <c r="U205" s="117"/>
      <c r="V205" s="118"/>
      <c r="W205" s="119"/>
      <c r="X205" s="123"/>
      <c r="Y205" s="300"/>
      <c r="Z205" s="301"/>
      <c r="AA205" s="187"/>
      <c r="AB205" s="116"/>
      <c r="AC205" s="314"/>
    </row>
    <row r="206" spans="1:29" ht="15.75" customHeight="1">
      <c r="A206" s="317"/>
      <c r="B206" s="106"/>
      <c r="C206" s="298"/>
      <c r="D206" s="299"/>
      <c r="E206" s="107"/>
      <c r="F206" s="108"/>
      <c r="G206" s="129"/>
      <c r="H206" s="68"/>
      <c r="I206" s="110"/>
      <c r="J206" s="111"/>
      <c r="K206" s="112"/>
      <c r="L206" s="126"/>
      <c r="M206" s="111"/>
      <c r="N206" s="112"/>
      <c r="O206" s="131"/>
      <c r="P206" s="132"/>
      <c r="Q206" s="133"/>
      <c r="R206" s="309"/>
      <c r="S206" s="47"/>
      <c r="T206" s="48"/>
      <c r="U206" s="117"/>
      <c r="V206" s="118"/>
      <c r="W206" s="134"/>
      <c r="X206" s="135"/>
      <c r="Y206" s="300"/>
      <c r="Z206" s="301"/>
      <c r="AA206" s="187"/>
      <c r="AB206" s="116"/>
      <c r="AC206" s="314"/>
    </row>
    <row r="207" spans="1:29" ht="15.75" customHeight="1">
      <c r="A207" s="317"/>
      <c r="B207" s="106"/>
      <c r="C207" s="298"/>
      <c r="D207" s="299"/>
      <c r="E207" s="185"/>
      <c r="F207" s="108"/>
      <c r="G207" s="139"/>
      <c r="H207" s="68"/>
      <c r="I207" s="110"/>
      <c r="J207" s="111"/>
      <c r="K207" s="112"/>
      <c r="L207" s="126"/>
      <c r="M207" s="111"/>
      <c r="N207" s="112"/>
      <c r="O207" s="131"/>
      <c r="P207" s="132"/>
      <c r="Q207" s="133"/>
      <c r="R207" s="309"/>
      <c r="S207" s="127"/>
      <c r="T207" s="128"/>
      <c r="U207" s="140"/>
      <c r="V207" s="141"/>
      <c r="W207" s="134"/>
      <c r="X207" s="135"/>
      <c r="Y207" s="300"/>
      <c r="Z207" s="301"/>
      <c r="AA207" s="188"/>
      <c r="AB207" s="133"/>
      <c r="AC207" s="314"/>
    </row>
    <row r="208" spans="1:29" ht="15.75" customHeight="1" thickBot="1">
      <c r="A208" s="318"/>
      <c r="B208" s="144" t="s">
        <v>124</v>
      </c>
      <c r="C208" s="295"/>
      <c r="D208" s="295"/>
      <c r="E208" s="145"/>
      <c r="F208" s="182"/>
      <c r="G208" s="146"/>
      <c r="H208" s="75"/>
      <c r="I208" s="147">
        <f t="shared" ref="I208:J208" si="20">AVERAGE(I192:I207)</f>
        <v>3.3333333333333335</v>
      </c>
      <c r="J208" s="148">
        <f t="shared" si="20"/>
        <v>3500</v>
      </c>
      <c r="K208" s="149">
        <f>J208/I208</f>
        <v>1050</v>
      </c>
      <c r="L208" s="147">
        <f>AVERAGE(L192:L207)</f>
        <v>3.3333333333333335</v>
      </c>
      <c r="M208" s="148">
        <f>AVERAGE(M192:M207)</f>
        <v>3047.8209367770687</v>
      </c>
      <c r="N208" s="149">
        <f>M208/L208</f>
        <v>914.34628103312059</v>
      </c>
      <c r="O208" s="150">
        <f>L208-I208</f>
        <v>0</v>
      </c>
      <c r="P208" s="151">
        <f>N208-K208</f>
        <v>-135.65371896687941</v>
      </c>
      <c r="Q208" s="152">
        <f>N208/K208</f>
        <v>0.87080598193630532</v>
      </c>
      <c r="R208" s="310"/>
      <c r="S208" s="153">
        <f>S192</f>
        <v>0.70835648148148145</v>
      </c>
      <c r="T208" s="154">
        <f>INDEX(T192:T207,COUNTA(T192:T207))</f>
        <v>1.0284722222222222</v>
      </c>
      <c r="U208" s="155"/>
      <c r="V208" s="181"/>
      <c r="W208" s="182"/>
      <c r="X208" s="149"/>
      <c r="Y208" s="296"/>
      <c r="Z208" s="297"/>
      <c r="AA208" s="189">
        <f>M208-J208</f>
        <v>-452.17906322293129</v>
      </c>
      <c r="AB208" s="152">
        <f>M208/J208</f>
        <v>0.87080598193630532</v>
      </c>
      <c r="AC208" s="315"/>
    </row>
    <row r="210" spans="25:26">
      <c r="Y210" s="294" t="s">
        <v>165</v>
      </c>
      <c r="Z210" s="294"/>
    </row>
    <row r="211" spans="25:26">
      <c r="Y211" s="294" t="s">
        <v>166</v>
      </c>
      <c r="Z211" s="294"/>
    </row>
    <row r="212" spans="25:26">
      <c r="Y212" s="294" t="s">
        <v>167</v>
      </c>
      <c r="Z212" s="294"/>
    </row>
    <row r="213" spans="25:26">
      <c r="Y213" s="294" t="s">
        <v>168</v>
      </c>
      <c r="Z213" s="294"/>
    </row>
    <row r="214" spans="25:26">
      <c r="Y214" s="294" t="s">
        <v>169</v>
      </c>
      <c r="Z214" s="294"/>
    </row>
    <row r="215" spans="25:26">
      <c r="Y215" s="294" t="s">
        <v>170</v>
      </c>
      <c r="Z215" s="294"/>
    </row>
    <row r="216" spans="25:26">
      <c r="Y216" s="294" t="s">
        <v>171</v>
      </c>
      <c r="Z216" s="294"/>
    </row>
    <row r="217" spans="25:26">
      <c r="Y217" s="294" t="s">
        <v>172</v>
      </c>
      <c r="Z217" s="294"/>
    </row>
    <row r="218" spans="25:26">
      <c r="Y218" s="294" t="s">
        <v>173</v>
      </c>
      <c r="Z218" s="294"/>
    </row>
    <row r="219" spans="25:26">
      <c r="Y219" s="294" t="s">
        <v>174</v>
      </c>
      <c r="Z219" s="294"/>
    </row>
    <row r="220" spans="25:26">
      <c r="Y220" s="294" t="s">
        <v>175</v>
      </c>
      <c r="Z220" s="294"/>
    </row>
    <row r="221" spans="25:26">
      <c r="Y221" s="294" t="s">
        <v>176</v>
      </c>
      <c r="Z221" s="294"/>
    </row>
    <row r="222" spans="25:26">
      <c r="Y222" s="294" t="s">
        <v>177</v>
      </c>
      <c r="Z222" s="294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5" type="noConversion"/>
  <conditionalFormatting sqref="O5:O208">
    <cfRule type="cellIs" dxfId="215" priority="1" operator="greaterThan">
      <formula>0</formula>
    </cfRule>
  </conditionalFormatting>
  <conditionalFormatting sqref="P5:P208 AA5:AA208">
    <cfRule type="cellIs" dxfId="214" priority="4" operator="lessThan">
      <formula>0</formula>
    </cfRule>
  </conditionalFormatting>
  <conditionalFormatting sqref="Q5:Q208 AB5:AB208">
    <cfRule type="cellIs" dxfId="213" priority="2" operator="greaterThan">
      <formula>1</formula>
    </cfRule>
    <cfRule type="cellIs" dxfId="212" priority="3" operator="lessThan">
      <formula>0.8</formula>
    </cfRule>
  </conditionalFormatting>
  <conditionalFormatting sqref="AC5:AC23 R5:R208 AC124:AC129">
    <cfRule type="cellIs" dxfId="211" priority="5" operator="lessThan">
      <formula>0.8</formula>
    </cfRule>
  </conditionalFormatting>
  <conditionalFormatting sqref="AC29:AC37">
    <cfRule type="cellIs" dxfId="210" priority="15" operator="lessThan">
      <formula>0.8</formula>
    </cfRule>
  </conditionalFormatting>
  <conditionalFormatting sqref="AC39:AC44">
    <cfRule type="cellIs" dxfId="209" priority="14" operator="lessThan">
      <formula>0.8</formula>
    </cfRule>
  </conditionalFormatting>
  <conditionalFormatting sqref="AC56:AC61">
    <cfRule type="cellIs" dxfId="208" priority="8" operator="lessThan">
      <formula>0.8</formula>
    </cfRule>
  </conditionalFormatting>
  <conditionalFormatting sqref="AC73">
    <cfRule type="cellIs" dxfId="207" priority="13" operator="lessThan">
      <formula>0.8</formula>
    </cfRule>
  </conditionalFormatting>
  <conditionalFormatting sqref="AC90">
    <cfRule type="cellIs" dxfId="206" priority="7" operator="lessThan">
      <formula>0.8</formula>
    </cfRule>
  </conditionalFormatting>
  <conditionalFormatting sqref="AC107:AC112">
    <cfRule type="cellIs" dxfId="205" priority="6" operator="lessThan">
      <formula>0.8</formula>
    </cfRule>
  </conditionalFormatting>
  <conditionalFormatting sqref="AC141">
    <cfRule type="cellIs" dxfId="204" priority="12" operator="lessThan">
      <formula>0.8</formula>
    </cfRule>
  </conditionalFormatting>
  <conditionalFormatting sqref="AC158">
    <cfRule type="cellIs" dxfId="203" priority="11" operator="lessThan">
      <formula>0.8</formula>
    </cfRule>
  </conditionalFormatting>
  <conditionalFormatting sqref="AC175">
    <cfRule type="cellIs" dxfId="202" priority="10" operator="lessThan">
      <formula>0.8</formula>
    </cfRule>
  </conditionalFormatting>
  <conditionalFormatting sqref="AC192:AC197">
    <cfRule type="cellIs" dxfId="201" priority="9" operator="lessThan">
      <formula>0.8</formula>
    </cfRule>
  </conditionalFormatting>
  <dataValidations count="1">
    <dataValidation type="list" allowBlank="1" showInputMessage="1" showErrorMessage="1" sqref="Y5:Z208" xr:uid="{EEE9D172-71C3-4271-91B2-1CD371DE5BE5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D72E4-A4F2-4558-A897-948114E17831}">
  <sheetPr>
    <tabColor theme="8" tint="0.59999389629810485"/>
    <pageSetUpPr fitToPage="1"/>
  </sheetPr>
  <dimension ref="A1:AK188"/>
  <sheetViews>
    <sheetView zoomScale="85" zoomScaleNormal="85" workbookViewId="0">
      <pane ySplit="4" topLeftCell="A5" activePane="bottomLeft" state="frozen"/>
      <selection pane="bottomLeft" activeCell="M41" sqref="M41"/>
      <selection activeCell="M41" sqref="M41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SUM(F5:F174)</f>
        <v>106768</v>
      </c>
      <c r="E1" s="94" t="s">
        <v>4</v>
      </c>
      <c r="F1" s="95">
        <f>SUM(G5:G174)</f>
        <v>5152404.3699999992</v>
      </c>
      <c r="G1" s="96" t="s">
        <v>85</v>
      </c>
      <c r="H1" s="97">
        <f>L21+L38+L55+L72+L89+L106+L123+L140+L157+L174</f>
        <v>189.53174603174605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45999</v>
      </c>
      <c r="B2" s="353"/>
      <c r="C2" s="98" t="s">
        <v>41</v>
      </c>
      <c r="D2" s="99">
        <f>AVERAGE(N21,N38,N55,N72,N89,N106,N123,N140,N157,N174)</f>
        <v>137.51895913088106</v>
      </c>
      <c r="E2" s="99" t="s">
        <v>92</v>
      </c>
      <c r="F2" s="100">
        <f>F1/D1</f>
        <v>48.25794592012587</v>
      </c>
      <c r="G2" s="101" t="s">
        <v>93</v>
      </c>
      <c r="H2" s="102">
        <f>COUNT(H5:H174)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SUM(Y21+Y38+Y55+Y72+Y89+Y106+Y123+Y140+Y157+Y174)</f>
        <v>0</v>
      </c>
      <c r="Z2" s="195">
        <f>SUM(Z21+Z38+Z55+Z72+Z89+Z106+Z123+Z140+Z157+Z174)</f>
        <v>0</v>
      </c>
      <c r="AA2" s="398"/>
      <c r="AB2" s="399"/>
      <c r="AC2" s="196">
        <f t="shared" ref="AC2:AD2" si="0">SUM(AC21+AC38+AC55+AC72+AC89+AC106+AC123+AC140+AC157+AC174)</f>
        <v>0</v>
      </c>
      <c r="AD2" s="197">
        <f t="shared" si="0"/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02" t="s">
        <v>243</v>
      </c>
      <c r="B5" s="120" t="s">
        <v>195</v>
      </c>
      <c r="C5" s="383" t="s">
        <v>196</v>
      </c>
      <c r="D5" s="383"/>
      <c r="E5" s="162">
        <v>19.7</v>
      </c>
      <c r="F5" s="103">
        <v>3420</v>
      </c>
      <c r="G5" s="163">
        <f>E5*F5</f>
        <v>67374</v>
      </c>
      <c r="H5" s="164"/>
      <c r="I5" s="165">
        <v>13</v>
      </c>
      <c r="J5" s="166">
        <v>1200</v>
      </c>
      <c r="K5" s="167">
        <f>J5/I5</f>
        <v>92.307692307692307</v>
      </c>
      <c r="L5" s="168">
        <v>13</v>
      </c>
      <c r="M5" s="166">
        <f>F5/V5*60</f>
        <v>1077.7310924369747</v>
      </c>
      <c r="N5" s="167">
        <f>M5/L5</f>
        <v>82.902391725921134</v>
      </c>
      <c r="O5" s="200">
        <f>L5-I5</f>
        <v>0</v>
      </c>
      <c r="P5" s="201">
        <f>N5-K5</f>
        <v>-9.4053005817711721</v>
      </c>
      <c r="Q5" s="143">
        <f>N5/K5</f>
        <v>0.89810924369747902</v>
      </c>
      <c r="R5" s="309">
        <f>Q21</f>
        <v>0.88860661226548088</v>
      </c>
      <c r="S5" s="172">
        <v>0.25</v>
      </c>
      <c r="T5" s="173">
        <v>0.38222222222222224</v>
      </c>
      <c r="U5" s="174"/>
      <c r="V5" s="175">
        <v>190.40000000000003</v>
      </c>
      <c r="W5" s="103"/>
      <c r="X5" s="104"/>
      <c r="Y5" s="202"/>
      <c r="Z5" s="203"/>
      <c r="AA5" s="421"/>
      <c r="AB5" s="405"/>
      <c r="AC5" s="202"/>
      <c r="AD5" s="203"/>
      <c r="AE5" s="311"/>
      <c r="AF5" s="312"/>
      <c r="AG5" s="311"/>
      <c r="AH5" s="312"/>
      <c r="AI5" s="204">
        <f>M5-J5</f>
        <v>-122.26890756302532</v>
      </c>
      <c r="AJ5" s="143">
        <f>M5/J5</f>
        <v>0.89810924369747891</v>
      </c>
      <c r="AK5" s="384">
        <f>AJ21</f>
        <v>0.88860661226548099</v>
      </c>
    </row>
    <row r="6" spans="1:37" ht="15.75" customHeight="1">
      <c r="A6" s="303"/>
      <c r="B6" s="106" t="s">
        <v>188</v>
      </c>
      <c r="C6" s="382" t="s">
        <v>189</v>
      </c>
      <c r="D6" s="382"/>
      <c r="E6" s="107">
        <v>24.07</v>
      </c>
      <c r="F6" s="108">
        <v>2016</v>
      </c>
      <c r="G6" s="109">
        <f>E6*F6</f>
        <v>48525.120000000003</v>
      </c>
      <c r="H6" s="26"/>
      <c r="I6" s="110">
        <v>20</v>
      </c>
      <c r="J6" s="111">
        <v>2600</v>
      </c>
      <c r="K6" s="112">
        <f>J6/I6</f>
        <v>130</v>
      </c>
      <c r="L6" s="113">
        <v>20</v>
      </c>
      <c r="M6" s="111">
        <f>F6/V6*60</f>
        <v>2304.7316608447118</v>
      </c>
      <c r="N6" s="112">
        <f>M6/L6</f>
        <v>115.23658304223559</v>
      </c>
      <c r="O6" s="114">
        <f>L6-I6</f>
        <v>0</v>
      </c>
      <c r="P6" s="115">
        <f>N6-K6</f>
        <v>-14.763416957764406</v>
      </c>
      <c r="Q6" s="116">
        <f>N6/K6</f>
        <v>0.88643525417104307</v>
      </c>
      <c r="R6" s="309"/>
      <c r="S6" s="47">
        <v>0.45347222222222222</v>
      </c>
      <c r="T6" s="48">
        <v>0.4899189814814815</v>
      </c>
      <c r="U6" s="117">
        <v>4.8166666666666469</v>
      </c>
      <c r="V6" s="118">
        <v>52.483333333333356</v>
      </c>
      <c r="W6" s="119">
        <v>0.4899189814814815</v>
      </c>
      <c r="X6" s="123">
        <v>0.5294444444444445</v>
      </c>
      <c r="Y6" s="106"/>
      <c r="Z6" s="205"/>
      <c r="AA6" s="419"/>
      <c r="AB6" s="404"/>
      <c r="AC6" s="106"/>
      <c r="AD6" s="205"/>
      <c r="AE6" s="300"/>
      <c r="AF6" s="301"/>
      <c r="AG6" s="300"/>
      <c r="AH6" s="301"/>
      <c r="AI6" s="124">
        <f>M6-J6</f>
        <v>-295.26833915528823</v>
      </c>
      <c r="AJ6" s="116">
        <f>M6/J6</f>
        <v>0.88643525417104296</v>
      </c>
      <c r="AK6" s="380"/>
    </row>
    <row r="7" spans="1:37" ht="15.75" customHeight="1">
      <c r="A7" s="303"/>
      <c r="B7" s="106" t="s">
        <v>188</v>
      </c>
      <c r="C7" s="382" t="s">
        <v>190</v>
      </c>
      <c r="D7" s="382"/>
      <c r="E7" s="107">
        <v>29.97</v>
      </c>
      <c r="F7" s="108">
        <v>2827</v>
      </c>
      <c r="G7" s="109">
        <f>E7*F7</f>
        <v>84725.19</v>
      </c>
      <c r="H7" s="13"/>
      <c r="I7" s="110">
        <v>20</v>
      </c>
      <c r="J7" s="111">
        <v>2600</v>
      </c>
      <c r="K7" s="112">
        <f>J7/I7</f>
        <v>130</v>
      </c>
      <c r="L7" s="126">
        <v>20</v>
      </c>
      <c r="M7" s="111">
        <f>F7/V7*60</f>
        <v>2304.6195652173915</v>
      </c>
      <c r="N7" s="112">
        <f>M7/L7</f>
        <v>115.23097826086958</v>
      </c>
      <c r="O7" s="114">
        <f>L7-I7</f>
        <v>0</v>
      </c>
      <c r="P7" s="115">
        <f>N7-K7</f>
        <v>-14.769021739130423</v>
      </c>
      <c r="Q7" s="116">
        <f>N7/K7</f>
        <v>0.88639214046822756</v>
      </c>
      <c r="R7" s="309"/>
      <c r="S7" s="47">
        <v>0.5294444444444445</v>
      </c>
      <c r="T7" s="48">
        <v>0.5805555555555556</v>
      </c>
      <c r="U7" s="117">
        <v>56.916666666666714</v>
      </c>
      <c r="V7" s="118">
        <v>73.599999999999994</v>
      </c>
      <c r="W7" s="119"/>
      <c r="X7" s="123"/>
      <c r="Y7" s="106"/>
      <c r="Z7" s="205"/>
      <c r="AA7" s="419"/>
      <c r="AB7" s="404"/>
      <c r="AC7" s="106"/>
      <c r="AD7" s="205"/>
      <c r="AE7" s="300"/>
      <c r="AF7" s="301"/>
      <c r="AG7" s="300"/>
      <c r="AH7" s="301"/>
      <c r="AI7" s="124">
        <f>M7-J7</f>
        <v>-295.38043478260852</v>
      </c>
      <c r="AJ7" s="116">
        <f>M7/J7</f>
        <v>0.88639214046822745</v>
      </c>
      <c r="AK7" s="380"/>
    </row>
    <row r="8" spans="1:37" ht="15.75" customHeight="1">
      <c r="A8" s="303"/>
      <c r="B8" s="106"/>
      <c r="C8" s="382"/>
      <c r="D8" s="382"/>
      <c r="E8" s="107"/>
      <c r="F8" s="108"/>
      <c r="G8" s="129"/>
      <c r="H8" s="130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127"/>
      <c r="T8" s="128"/>
      <c r="U8" s="117"/>
      <c r="V8" s="118"/>
      <c r="W8" s="119"/>
      <c r="X8" s="123"/>
      <c r="Y8" s="106"/>
      <c r="Z8" s="205"/>
      <c r="AA8" s="419"/>
      <c r="AB8" s="404"/>
      <c r="AC8" s="106"/>
      <c r="AD8" s="205"/>
      <c r="AE8" s="300"/>
      <c r="AF8" s="301"/>
      <c r="AG8" s="300"/>
      <c r="AH8" s="301"/>
      <c r="AI8" s="124"/>
      <c r="AJ8" s="116"/>
      <c r="AK8" s="380"/>
    </row>
    <row r="9" spans="1:37" ht="15.75" customHeight="1">
      <c r="A9" s="304"/>
      <c r="B9" s="106"/>
      <c r="C9" s="402"/>
      <c r="D9" s="403"/>
      <c r="E9" s="107"/>
      <c r="F9" s="108"/>
      <c r="G9" s="129"/>
      <c r="H9" s="68"/>
      <c r="I9" s="110"/>
      <c r="J9" s="111"/>
      <c r="K9" s="112"/>
      <c r="L9" s="126"/>
      <c r="M9" s="111"/>
      <c r="N9" s="112"/>
      <c r="O9" s="131"/>
      <c r="P9" s="132"/>
      <c r="Q9" s="133"/>
      <c r="R9" s="309"/>
      <c r="S9" s="127"/>
      <c r="T9" s="128"/>
      <c r="U9" s="117"/>
      <c r="V9" s="118"/>
      <c r="W9" s="119"/>
      <c r="X9" s="123"/>
      <c r="Y9" s="106"/>
      <c r="Z9" s="205"/>
      <c r="AA9" s="419"/>
      <c r="AB9" s="404"/>
      <c r="AC9" s="106"/>
      <c r="AD9" s="205"/>
      <c r="AE9" s="300"/>
      <c r="AF9" s="301"/>
      <c r="AG9" s="300"/>
      <c r="AH9" s="301"/>
      <c r="AI9" s="124"/>
      <c r="AJ9" s="116"/>
      <c r="AK9" s="380"/>
    </row>
    <row r="10" spans="1:37" ht="15.75" customHeight="1">
      <c r="A10" s="304"/>
      <c r="B10" s="106"/>
      <c r="C10" s="402"/>
      <c r="D10" s="403"/>
      <c r="E10" s="107"/>
      <c r="F10" s="108"/>
      <c r="G10" s="129"/>
      <c r="H10" s="68"/>
      <c r="I10" s="110"/>
      <c r="J10" s="111"/>
      <c r="K10" s="112"/>
      <c r="L10" s="126"/>
      <c r="M10" s="111"/>
      <c r="N10" s="112"/>
      <c r="O10" s="131"/>
      <c r="P10" s="132"/>
      <c r="Q10" s="133"/>
      <c r="R10" s="309"/>
      <c r="S10" s="127"/>
      <c r="T10" s="128"/>
      <c r="U10" s="117"/>
      <c r="V10" s="118"/>
      <c r="W10" s="119"/>
      <c r="X10" s="123"/>
      <c r="Y10" s="106"/>
      <c r="Z10" s="205"/>
      <c r="AA10" s="419"/>
      <c r="AB10" s="404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106"/>
      <c r="Z11" s="205"/>
      <c r="AA11" s="419"/>
      <c r="AB11" s="404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106"/>
      <c r="Z12" s="205"/>
      <c r="AA12" s="419"/>
      <c r="AB12" s="404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106"/>
      <c r="Z13" s="205"/>
      <c r="AA13" s="419"/>
      <c r="AB13" s="404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106"/>
      <c r="Z14" s="205"/>
      <c r="AA14" s="419"/>
      <c r="AB14" s="404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106"/>
      <c r="Z15" s="205"/>
      <c r="AA15" s="419"/>
      <c r="AB15" s="404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106"/>
      <c r="Z16" s="205"/>
      <c r="AA16" s="419"/>
      <c r="AB16" s="404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106"/>
      <c r="Z17" s="205"/>
      <c r="AA17" s="419"/>
      <c r="AB17" s="404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106"/>
      <c r="Z18" s="205"/>
      <c r="AA18" s="419"/>
      <c r="AB18" s="404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106"/>
      <c r="Z19" s="205"/>
      <c r="AA19" s="419"/>
      <c r="AB19" s="404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106"/>
      <c r="Z20" s="205"/>
      <c r="AA20" s="419"/>
      <c r="AB20" s="404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1">AVERAGE(I5:I20)</f>
        <v>17.666666666666668</v>
      </c>
      <c r="J21" s="148">
        <f t="shared" si="1"/>
        <v>2133.3333333333335</v>
      </c>
      <c r="K21" s="149">
        <f>J21/I21</f>
        <v>120.75471698113208</v>
      </c>
      <c r="L21" s="147">
        <f>AVERAGE(L5:L20)</f>
        <v>17.666666666666668</v>
      </c>
      <c r="M21" s="148">
        <f>AVERAGE(M5:M20)</f>
        <v>1895.6941061663595</v>
      </c>
      <c r="N21" s="149">
        <f>M21/L21</f>
        <v>107.30343997168072</v>
      </c>
      <c r="O21" s="150">
        <f>L21-I21</f>
        <v>0</v>
      </c>
      <c r="P21" s="151">
        <f>N21-K21</f>
        <v>-13.45127700945136</v>
      </c>
      <c r="Q21" s="152">
        <f>N21/K21</f>
        <v>0.88860661226548088</v>
      </c>
      <c r="R21" s="310"/>
      <c r="S21" s="153">
        <f>S5</f>
        <v>0.25</v>
      </c>
      <c r="T21" s="154">
        <f>INDEX(T5:T20,COUNTA(T5:T20))</f>
        <v>0.5805555555555556</v>
      </c>
      <c r="U21" s="155"/>
      <c r="V21" s="155"/>
      <c r="W21" s="156"/>
      <c r="X21" s="157"/>
      <c r="Y21" s="206">
        <f>SUM(Y5:Y20)</f>
        <v>0</v>
      </c>
      <c r="Z21" s="207">
        <f>SUM(Z5:Z20)</f>
        <v>0</v>
      </c>
      <c r="AA21" s="420"/>
      <c r="AB21" s="406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223">
        <f>M21-J21</f>
        <v>-237.63922716697402</v>
      </c>
      <c r="AJ21" s="159">
        <f>M21/J21</f>
        <v>0.88860661226548099</v>
      </c>
      <c r="AK21" s="381"/>
    </row>
    <row r="22" spans="1:37" ht="15.75" customHeight="1">
      <c r="A22" s="316" t="s">
        <v>185</v>
      </c>
      <c r="B22" s="120" t="s">
        <v>186</v>
      </c>
      <c r="C22" s="383" t="s">
        <v>187</v>
      </c>
      <c r="D22" s="383"/>
      <c r="E22" s="162">
        <v>56.77</v>
      </c>
      <c r="F22" s="166">
        <v>4388</v>
      </c>
      <c r="G22" s="163">
        <f>E22*F22</f>
        <v>249106.76</v>
      </c>
      <c r="H22" s="164"/>
      <c r="I22" s="165">
        <v>25</v>
      </c>
      <c r="J22" s="166">
        <v>2000</v>
      </c>
      <c r="K22" s="167">
        <f>J22/I22</f>
        <v>80</v>
      </c>
      <c r="L22" s="168">
        <v>25</v>
      </c>
      <c r="M22" s="166">
        <f>F22/V22*60</f>
        <v>1774.9213483146068</v>
      </c>
      <c r="N22" s="167">
        <f>M22/L22</f>
        <v>70.996853932584273</v>
      </c>
      <c r="O22" s="169">
        <f>L22-I22</f>
        <v>0</v>
      </c>
      <c r="P22" s="170">
        <f>N22-K22</f>
        <v>-9.0031460674157273</v>
      </c>
      <c r="Q22" s="171">
        <f>N22/K22</f>
        <v>0.88746067415730345</v>
      </c>
      <c r="R22" s="308">
        <f>Q38</f>
        <v>0.88766721917438962</v>
      </c>
      <c r="S22" s="172">
        <v>0.25</v>
      </c>
      <c r="T22" s="173">
        <v>0.35300925925925924</v>
      </c>
      <c r="U22" s="174"/>
      <c r="V22" s="175">
        <v>148.33333333333331</v>
      </c>
      <c r="W22" s="208"/>
      <c r="X22" s="167"/>
      <c r="Y22" s="202"/>
      <c r="Z22" s="203"/>
      <c r="AA22" s="311"/>
      <c r="AB22" s="312"/>
      <c r="AC22" s="202"/>
      <c r="AD22" s="203"/>
      <c r="AE22" s="311"/>
      <c r="AF22" s="312"/>
      <c r="AG22" s="411"/>
      <c r="AH22" s="412"/>
      <c r="AI22" s="204">
        <f>M22-J22</f>
        <v>-225.0786516853932</v>
      </c>
      <c r="AJ22" s="143">
        <f>M22/J22</f>
        <v>0.88746067415730345</v>
      </c>
      <c r="AK22" s="384">
        <f>AJ38</f>
        <v>0.88766721917438962</v>
      </c>
    </row>
    <row r="23" spans="1:37" ht="15.75" customHeight="1">
      <c r="A23" s="317"/>
      <c r="B23" s="106" t="s">
        <v>186</v>
      </c>
      <c r="C23" s="382" t="s">
        <v>259</v>
      </c>
      <c r="D23" s="382"/>
      <c r="E23" s="107">
        <v>51.86</v>
      </c>
      <c r="F23" s="108">
        <v>1463</v>
      </c>
      <c r="G23" s="109">
        <f>E23*F23</f>
        <v>75871.179999999993</v>
      </c>
      <c r="H23" s="26"/>
      <c r="I23" s="110">
        <v>25</v>
      </c>
      <c r="J23" s="111">
        <v>2000</v>
      </c>
      <c r="K23" s="112">
        <f>J23/I23</f>
        <v>80</v>
      </c>
      <c r="L23" s="113">
        <v>25</v>
      </c>
      <c r="M23" s="111">
        <f>F23/V23*60</f>
        <v>1769.758064516129</v>
      </c>
      <c r="N23" s="112">
        <f>M23/L23</f>
        <v>70.790322580645167</v>
      </c>
      <c r="O23" s="114">
        <f>L23-I23</f>
        <v>0</v>
      </c>
      <c r="P23" s="115">
        <f>N23-K23</f>
        <v>-9.2096774193548328</v>
      </c>
      <c r="Q23" s="116">
        <f>N23/K23</f>
        <v>0.88487903225806464</v>
      </c>
      <c r="R23" s="309"/>
      <c r="S23" s="47">
        <v>0.35652777777777778</v>
      </c>
      <c r="T23" s="48">
        <v>0.39097222222222222</v>
      </c>
      <c r="U23" s="117">
        <v>5.066666666666686</v>
      </c>
      <c r="V23" s="118">
        <v>49.6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407"/>
      <c r="AH23" s="408"/>
      <c r="AI23" s="124">
        <f>M23-J23</f>
        <v>-230.24193548387098</v>
      </c>
      <c r="AJ23" s="116">
        <f>M23/J23</f>
        <v>0.88487903225806452</v>
      </c>
      <c r="AK23" s="380"/>
    </row>
    <row r="24" spans="1:37" ht="15.75" customHeight="1">
      <c r="A24" s="317"/>
      <c r="B24" s="106" t="s">
        <v>191</v>
      </c>
      <c r="C24" s="382" t="s">
        <v>192</v>
      </c>
      <c r="D24" s="382"/>
      <c r="E24" s="107">
        <v>77.34</v>
      </c>
      <c r="F24" s="108">
        <v>2409</v>
      </c>
      <c r="G24" s="109">
        <f>E24*F24</f>
        <v>186312.06</v>
      </c>
      <c r="H24" s="26"/>
      <c r="I24" s="110">
        <v>25</v>
      </c>
      <c r="J24" s="111">
        <v>2000</v>
      </c>
      <c r="K24" s="112">
        <f>J24/I24</f>
        <v>80</v>
      </c>
      <c r="L24" s="113">
        <v>25</v>
      </c>
      <c r="M24" s="111">
        <f>F24/V24*60</f>
        <v>1775.6756756756752</v>
      </c>
      <c r="N24" s="112">
        <f>M24/L24</f>
        <v>71.027027027027003</v>
      </c>
      <c r="O24" s="114">
        <f>L24-I24</f>
        <v>0</v>
      </c>
      <c r="P24" s="115">
        <f>N24-K24</f>
        <v>-8.9729729729729968</v>
      </c>
      <c r="Q24" s="116">
        <f>N24/K24</f>
        <v>0.88783783783783754</v>
      </c>
      <c r="R24" s="309"/>
      <c r="S24" s="47">
        <v>0.39444444444444443</v>
      </c>
      <c r="T24" s="48">
        <v>0.45097222222222222</v>
      </c>
      <c r="U24" s="117">
        <v>4.9999999999999822</v>
      </c>
      <c r="V24" s="118">
        <v>81.40000000000002</v>
      </c>
      <c r="W24" s="119">
        <v>0.45097222222222222</v>
      </c>
      <c r="X24" s="123">
        <v>0.49027777777777776</v>
      </c>
      <c r="Y24" s="106"/>
      <c r="Z24" s="205"/>
      <c r="AA24" s="300"/>
      <c r="AB24" s="301"/>
      <c r="AC24" s="106"/>
      <c r="AD24" s="205"/>
      <c r="AE24" s="300"/>
      <c r="AF24" s="301"/>
      <c r="AG24" s="407"/>
      <c r="AH24" s="408"/>
      <c r="AI24" s="124">
        <f>M24-J24</f>
        <v>-224.32432432432483</v>
      </c>
      <c r="AJ24" s="116">
        <f>M24/J24</f>
        <v>0.88783783783783754</v>
      </c>
      <c r="AK24" s="380"/>
    </row>
    <row r="25" spans="1:37" ht="15.75" customHeight="1">
      <c r="A25" s="317"/>
      <c r="B25" s="106" t="s">
        <v>191</v>
      </c>
      <c r="C25" s="382" t="s">
        <v>193</v>
      </c>
      <c r="D25" s="382"/>
      <c r="E25" s="107">
        <v>59.52</v>
      </c>
      <c r="F25" s="108">
        <v>4823</v>
      </c>
      <c r="G25" s="109">
        <f>E25*F25</f>
        <v>287064.96000000002</v>
      </c>
      <c r="H25" s="26"/>
      <c r="I25" s="110">
        <v>25</v>
      </c>
      <c r="J25" s="111">
        <v>2000</v>
      </c>
      <c r="K25" s="112">
        <f>J25/I25</f>
        <v>80</v>
      </c>
      <c r="L25" s="113">
        <v>25</v>
      </c>
      <c r="M25" s="111">
        <f>F25/V25*60</f>
        <v>1780.9826648887069</v>
      </c>
      <c r="N25" s="112">
        <f>M25/L25</f>
        <v>71.239306595548271</v>
      </c>
      <c r="O25" s="114">
        <f>L25-I25</f>
        <v>0</v>
      </c>
      <c r="P25" s="115">
        <f>N25-K25</f>
        <v>-8.7606934044517288</v>
      </c>
      <c r="Q25" s="116">
        <f>N25/K25</f>
        <v>0.89049133244435341</v>
      </c>
      <c r="R25" s="309"/>
      <c r="S25" s="47">
        <v>0.49027777777777776</v>
      </c>
      <c r="T25" s="48">
        <v>0.60311342592592587</v>
      </c>
      <c r="U25" s="117">
        <v>56.599999999999973</v>
      </c>
      <c r="V25" s="118">
        <v>162.48333333333329</v>
      </c>
      <c r="W25" s="119"/>
      <c r="X25" s="123"/>
      <c r="Y25" s="106"/>
      <c r="Z25" s="205"/>
      <c r="AA25" s="300"/>
      <c r="AB25" s="301"/>
      <c r="AC25" s="106"/>
      <c r="AD25" s="205"/>
      <c r="AE25" s="300"/>
      <c r="AF25" s="301"/>
      <c r="AG25" s="407"/>
      <c r="AH25" s="408"/>
      <c r="AI25" s="124">
        <f>M25-J25</f>
        <v>-219.01733511129305</v>
      </c>
      <c r="AJ25" s="116">
        <f>M25/J25</f>
        <v>0.89049133244435352</v>
      </c>
      <c r="AK25" s="380"/>
    </row>
    <row r="26" spans="1:37" ht="15.75" customHeight="1">
      <c r="A26" s="317"/>
      <c r="B26" s="106"/>
      <c r="C26" s="382"/>
      <c r="D26" s="382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407"/>
      <c r="AH26" s="408"/>
      <c r="AI26" s="124"/>
      <c r="AJ26" s="116"/>
      <c r="AK26" s="380"/>
    </row>
    <row r="27" spans="1:37" ht="15.75" customHeight="1">
      <c r="A27" s="317"/>
      <c r="B27" s="106"/>
      <c r="C27" s="382"/>
      <c r="D27" s="382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407"/>
      <c r="AH27" s="408"/>
      <c r="AI27" s="124"/>
      <c r="AJ27" s="116"/>
      <c r="AK27" s="380"/>
    </row>
    <row r="28" spans="1:37" ht="15.75" customHeight="1">
      <c r="A28" s="317"/>
      <c r="B28" s="106"/>
      <c r="C28" s="382"/>
      <c r="D28" s="382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407"/>
      <c r="AH28" s="408"/>
      <c r="AI28" s="124"/>
      <c r="AJ28" s="116"/>
      <c r="AK28" s="380"/>
    </row>
    <row r="29" spans="1:37" ht="15.75" customHeight="1">
      <c r="A29" s="317"/>
      <c r="B29" s="106"/>
      <c r="C29" s="382"/>
      <c r="D29" s="382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407"/>
      <c r="AH29" s="408"/>
      <c r="AI29" s="124"/>
      <c r="AJ29" s="116"/>
      <c r="AK29" s="380"/>
    </row>
    <row r="30" spans="1:37" ht="15.75" customHeight="1">
      <c r="A30" s="317"/>
      <c r="B30" s="106"/>
      <c r="C30" s="382"/>
      <c r="D30" s="382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407"/>
      <c r="AH30" s="408"/>
      <c r="AI30" s="124"/>
      <c r="AJ30" s="116"/>
      <c r="AK30" s="380"/>
    </row>
    <row r="31" spans="1:37" ht="15.75" customHeight="1">
      <c r="A31" s="317"/>
      <c r="B31" s="106"/>
      <c r="C31" s="382"/>
      <c r="D31" s="382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407"/>
      <c r="AH31" s="408"/>
      <c r="AI31" s="124"/>
      <c r="AJ31" s="116"/>
      <c r="AK31" s="380"/>
    </row>
    <row r="32" spans="1:37" ht="15.75" customHeight="1">
      <c r="A32" s="317"/>
      <c r="B32" s="106"/>
      <c r="C32" s="382"/>
      <c r="D32" s="382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407"/>
      <c r="AH32" s="408"/>
      <c r="AI32" s="124"/>
      <c r="AJ32" s="116"/>
      <c r="AK32" s="380"/>
    </row>
    <row r="33" spans="1:37" ht="15.75" customHeight="1">
      <c r="A33" s="317"/>
      <c r="B33" s="106"/>
      <c r="C33" s="382"/>
      <c r="D33" s="382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407"/>
      <c r="AH33" s="408"/>
      <c r="AI33" s="124"/>
      <c r="AJ33" s="116"/>
      <c r="AK33" s="380"/>
    </row>
    <row r="34" spans="1:37" ht="15.75" customHeight="1">
      <c r="A34" s="317"/>
      <c r="B34" s="106"/>
      <c r="C34" s="382"/>
      <c r="D34" s="382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407"/>
      <c r="AH34" s="408"/>
      <c r="AI34" s="124"/>
      <c r="AJ34" s="116"/>
      <c r="AK34" s="380"/>
    </row>
    <row r="35" spans="1:37" ht="15.75" customHeight="1">
      <c r="A35" s="317"/>
      <c r="B35" s="106"/>
      <c r="C35" s="382"/>
      <c r="D35" s="382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23"/>
      <c r="Y35" s="106"/>
      <c r="Z35" s="205"/>
      <c r="AA35" s="300"/>
      <c r="AB35" s="301"/>
      <c r="AC35" s="106"/>
      <c r="AD35" s="205"/>
      <c r="AE35" s="300"/>
      <c r="AF35" s="301"/>
      <c r="AG35" s="407"/>
      <c r="AH35" s="408"/>
      <c r="AI35" s="124"/>
      <c r="AJ35" s="116"/>
      <c r="AK35" s="380"/>
    </row>
    <row r="36" spans="1:37" ht="15.75" customHeight="1">
      <c r="A36" s="317"/>
      <c r="B36" s="106"/>
      <c r="C36" s="382"/>
      <c r="D36" s="382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23"/>
      <c r="Y36" s="106"/>
      <c r="Z36" s="205"/>
      <c r="AA36" s="300"/>
      <c r="AB36" s="301"/>
      <c r="AC36" s="106"/>
      <c r="AD36" s="205"/>
      <c r="AE36" s="300"/>
      <c r="AF36" s="301"/>
      <c r="AG36" s="407"/>
      <c r="AH36" s="408"/>
      <c r="AI36" s="124"/>
      <c r="AJ36" s="116"/>
      <c r="AK36" s="380"/>
    </row>
    <row r="37" spans="1:37" ht="15.75" customHeight="1">
      <c r="A37" s="317"/>
      <c r="B37" s="106"/>
      <c r="C37" s="382"/>
      <c r="D37" s="382"/>
      <c r="E37" s="209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119"/>
      <c r="X37" s="123"/>
      <c r="Y37" s="106"/>
      <c r="Z37" s="205"/>
      <c r="AA37" s="300"/>
      <c r="AB37" s="301"/>
      <c r="AC37" s="106"/>
      <c r="AD37" s="205"/>
      <c r="AE37" s="300"/>
      <c r="AF37" s="301"/>
      <c r="AG37" s="407"/>
      <c r="AH37" s="408"/>
      <c r="AI37" s="124"/>
      <c r="AJ37" s="116"/>
      <c r="AK37" s="380"/>
    </row>
    <row r="38" spans="1:37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2">AVERAGE(I22:I37)</f>
        <v>25</v>
      </c>
      <c r="J38" s="148">
        <f t="shared" si="2"/>
        <v>2000</v>
      </c>
      <c r="K38" s="149">
        <f t="shared" ref="K38:K45" si="3">J38/I38</f>
        <v>80</v>
      </c>
      <c r="L38" s="147">
        <f>AVERAGE(L22:L37)</f>
        <v>25</v>
      </c>
      <c r="M38" s="148">
        <f>AVERAGE(M22:M37)</f>
        <v>1775.3344383487793</v>
      </c>
      <c r="N38" s="149">
        <f t="shared" ref="N38:N45" si="4">M38/L38</f>
        <v>71.013377533951171</v>
      </c>
      <c r="O38" s="150">
        <f t="shared" ref="O38:O45" si="5">L38-I38</f>
        <v>0</v>
      </c>
      <c r="P38" s="151">
        <f t="shared" ref="P38:P45" si="6">N38-K38</f>
        <v>-8.9866224660488285</v>
      </c>
      <c r="Q38" s="152">
        <f t="shared" ref="Q38:Q45" si="7">N38/K38</f>
        <v>0.88766721917438962</v>
      </c>
      <c r="R38" s="310"/>
      <c r="S38" s="153">
        <f>S22</f>
        <v>0.25</v>
      </c>
      <c r="T38" s="154">
        <f>INDEX(T22:T37,COUNTA(T22:T37))</f>
        <v>0.60311342592592587</v>
      </c>
      <c r="U38" s="155"/>
      <c r="V38" s="181"/>
      <c r="W38" s="182"/>
      <c r="X38" s="149"/>
      <c r="Y38" s="206">
        <f t="shared" ref="Y38:Z38" si="8">SUM(Y22:Y37)</f>
        <v>0</v>
      </c>
      <c r="Z38" s="207">
        <f t="shared" si="8"/>
        <v>0</v>
      </c>
      <c r="AA38" s="296"/>
      <c r="AB38" s="297"/>
      <c r="AC38" s="206">
        <f t="shared" ref="AC38:AD38" si="9">SUM(AC22:AC37)</f>
        <v>0</v>
      </c>
      <c r="AD38" s="207">
        <f t="shared" si="9"/>
        <v>0</v>
      </c>
      <c r="AE38" s="296"/>
      <c r="AF38" s="297"/>
      <c r="AG38" s="409"/>
      <c r="AH38" s="410"/>
      <c r="AI38" s="183">
        <f t="shared" ref="AI38:AI45" si="10">M38-J38</f>
        <v>-224.66556165122074</v>
      </c>
      <c r="AJ38" s="152">
        <f t="shared" ref="AJ38:AJ45" si="11">M38/J38</f>
        <v>0.88766721917438962</v>
      </c>
      <c r="AK38" s="381"/>
    </row>
    <row r="39" spans="1:37" ht="15.75" customHeight="1">
      <c r="A39" s="302" t="s">
        <v>194</v>
      </c>
      <c r="B39" s="161" t="s">
        <v>200</v>
      </c>
      <c r="C39" s="306" t="s">
        <v>208</v>
      </c>
      <c r="D39" s="307"/>
      <c r="E39" s="162">
        <v>57.3</v>
      </c>
      <c r="F39" s="174">
        <v>3131</v>
      </c>
      <c r="G39" s="163">
        <f t="shared" ref="G39:G45" si="12">E39*F39</f>
        <v>179406.3</v>
      </c>
      <c r="H39" s="164"/>
      <c r="I39" s="168">
        <v>22</v>
      </c>
      <c r="J39" s="166">
        <v>1800</v>
      </c>
      <c r="K39" s="167">
        <f t="shared" si="3"/>
        <v>81.818181818181813</v>
      </c>
      <c r="L39" s="168">
        <v>22</v>
      </c>
      <c r="M39" s="166">
        <f t="shared" ref="M39:M45" si="13">F39/V39*60</f>
        <v>1592.7087749046204</v>
      </c>
      <c r="N39" s="167">
        <f t="shared" si="4"/>
        <v>72.395853404755471</v>
      </c>
      <c r="O39" s="169">
        <f t="shared" si="5"/>
        <v>0</v>
      </c>
      <c r="P39" s="170">
        <f t="shared" si="6"/>
        <v>-9.4223284134263423</v>
      </c>
      <c r="Q39" s="171">
        <f t="shared" si="7"/>
        <v>0.88483820828034465</v>
      </c>
      <c r="R39" s="308">
        <f>Q55</f>
        <v>0.88516309483740918</v>
      </c>
      <c r="S39" s="172">
        <v>0.16670138888888889</v>
      </c>
      <c r="T39" s="173">
        <v>0.24861111111111112</v>
      </c>
      <c r="U39" s="174"/>
      <c r="V39" s="175">
        <v>117.95000000000002</v>
      </c>
      <c r="W39" s="103"/>
      <c r="X39" s="104"/>
      <c r="Y39" s="202"/>
      <c r="Z39" s="203"/>
      <c r="AA39" s="311"/>
      <c r="AB39" s="312"/>
      <c r="AC39" s="202"/>
      <c r="AD39" s="203"/>
      <c r="AE39" s="311"/>
      <c r="AF39" s="312"/>
      <c r="AG39" s="411"/>
      <c r="AH39" s="412"/>
      <c r="AI39" s="121">
        <f t="shared" si="10"/>
        <v>-207.29122509537956</v>
      </c>
      <c r="AJ39" s="171">
        <f t="shared" si="11"/>
        <v>0.88483820828034465</v>
      </c>
      <c r="AK39" s="379">
        <f>AJ55</f>
        <v>0.88516309483740918</v>
      </c>
    </row>
    <row r="40" spans="1:37" ht="15.75" customHeight="1">
      <c r="A40" s="303"/>
      <c r="B40" s="178" t="s">
        <v>186</v>
      </c>
      <c r="C40" s="298" t="s">
        <v>260</v>
      </c>
      <c r="D40" s="299"/>
      <c r="E40" s="107">
        <v>56.43</v>
      </c>
      <c r="F40" s="117">
        <v>2651</v>
      </c>
      <c r="G40" s="109">
        <f t="shared" si="12"/>
        <v>149595.93</v>
      </c>
      <c r="H40" s="26"/>
      <c r="I40" s="113">
        <v>22</v>
      </c>
      <c r="J40" s="111">
        <v>2000</v>
      </c>
      <c r="K40" s="112">
        <f t="shared" si="3"/>
        <v>90.909090909090907</v>
      </c>
      <c r="L40" s="113">
        <v>22</v>
      </c>
      <c r="M40" s="111">
        <f t="shared" si="13"/>
        <v>1769.6272946412025</v>
      </c>
      <c r="N40" s="112">
        <f t="shared" si="4"/>
        <v>80.437604301872838</v>
      </c>
      <c r="O40" s="114">
        <f t="shared" si="5"/>
        <v>0</v>
      </c>
      <c r="P40" s="115">
        <f t="shared" si="6"/>
        <v>-10.471486607218068</v>
      </c>
      <c r="Q40" s="116">
        <f t="shared" si="7"/>
        <v>0.88481364732060119</v>
      </c>
      <c r="R40" s="309"/>
      <c r="S40" s="47">
        <v>0.25285879629629632</v>
      </c>
      <c r="T40" s="48">
        <v>0.31527777777777777</v>
      </c>
      <c r="U40" s="117">
        <v>6.1166666666666902</v>
      </c>
      <c r="V40" s="118">
        <v>89.883333333333283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407"/>
      <c r="AH40" s="408"/>
      <c r="AI40" s="124">
        <f t="shared" si="10"/>
        <v>-230.37270535879748</v>
      </c>
      <c r="AJ40" s="116">
        <f t="shared" si="11"/>
        <v>0.8848136473206013</v>
      </c>
      <c r="AK40" s="380"/>
    </row>
    <row r="41" spans="1:37" ht="15.75" customHeight="1">
      <c r="A41" s="303"/>
      <c r="B41" s="178" t="s">
        <v>191</v>
      </c>
      <c r="C41" s="298" t="s">
        <v>199</v>
      </c>
      <c r="D41" s="299"/>
      <c r="E41" s="107">
        <v>64.97</v>
      </c>
      <c r="F41" s="117">
        <v>1555</v>
      </c>
      <c r="G41" s="109">
        <f t="shared" si="12"/>
        <v>101028.34999999999</v>
      </c>
      <c r="H41" s="26"/>
      <c r="I41" s="113">
        <v>21</v>
      </c>
      <c r="J41" s="111">
        <v>2000</v>
      </c>
      <c r="K41" s="112">
        <f t="shared" si="3"/>
        <v>95.238095238095241</v>
      </c>
      <c r="L41" s="113">
        <v>21</v>
      </c>
      <c r="M41" s="111">
        <f t="shared" si="13"/>
        <v>1770.9585574185367</v>
      </c>
      <c r="N41" s="112">
        <f t="shared" si="4"/>
        <v>84.331359877073169</v>
      </c>
      <c r="O41" s="114">
        <f t="shared" si="5"/>
        <v>0</v>
      </c>
      <c r="P41" s="115">
        <f t="shared" si="6"/>
        <v>-10.906735361022072</v>
      </c>
      <c r="Q41" s="116">
        <f t="shared" si="7"/>
        <v>0.88547927870926824</v>
      </c>
      <c r="R41" s="309"/>
      <c r="S41" s="47">
        <v>0.31896990740740738</v>
      </c>
      <c r="T41" s="48">
        <v>0.35555555555555557</v>
      </c>
      <c r="U41" s="117">
        <v>5.3166666666666451</v>
      </c>
      <c r="V41" s="118">
        <v>52.683333333333387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407"/>
      <c r="AH41" s="408"/>
      <c r="AI41" s="124">
        <f t="shared" si="10"/>
        <v>-229.04144258146334</v>
      </c>
      <c r="AJ41" s="116">
        <f t="shared" si="11"/>
        <v>0.88547927870926835</v>
      </c>
      <c r="AK41" s="380"/>
    </row>
    <row r="42" spans="1:37" ht="15.75" customHeight="1">
      <c r="A42" s="303"/>
      <c r="B42" s="178" t="s">
        <v>191</v>
      </c>
      <c r="C42" s="298" t="s">
        <v>197</v>
      </c>
      <c r="D42" s="299"/>
      <c r="E42" s="107">
        <v>47.37</v>
      </c>
      <c r="F42" s="117">
        <v>1736</v>
      </c>
      <c r="G42" s="109">
        <f t="shared" si="12"/>
        <v>82234.319999999992</v>
      </c>
      <c r="H42" s="26"/>
      <c r="I42" s="113">
        <v>21</v>
      </c>
      <c r="J42" s="111">
        <v>2000</v>
      </c>
      <c r="K42" s="112">
        <f t="shared" si="3"/>
        <v>95.238095238095241</v>
      </c>
      <c r="L42" s="113">
        <v>21</v>
      </c>
      <c r="M42" s="111">
        <f t="shared" si="13"/>
        <v>1771.4285714285716</v>
      </c>
      <c r="N42" s="112">
        <f t="shared" si="4"/>
        <v>84.353741496598644</v>
      </c>
      <c r="O42" s="114">
        <f t="shared" si="5"/>
        <v>0</v>
      </c>
      <c r="P42" s="115">
        <f t="shared" si="6"/>
        <v>-10.884353741496597</v>
      </c>
      <c r="Q42" s="116">
        <f t="shared" si="7"/>
        <v>0.88571428571428579</v>
      </c>
      <c r="R42" s="309"/>
      <c r="S42" s="47">
        <v>0.35916666666666669</v>
      </c>
      <c r="T42" s="48">
        <v>0.4</v>
      </c>
      <c r="U42" s="117">
        <v>5.2000000000000135</v>
      </c>
      <c r="V42" s="118">
        <v>58.8</v>
      </c>
      <c r="W42" s="119"/>
      <c r="X42" s="123"/>
      <c r="Y42" s="106"/>
      <c r="Z42" s="205"/>
      <c r="AA42" s="300"/>
      <c r="AB42" s="301"/>
      <c r="AC42" s="106"/>
      <c r="AD42" s="205"/>
      <c r="AE42" s="300"/>
      <c r="AF42" s="301"/>
      <c r="AG42" s="407"/>
      <c r="AH42" s="408"/>
      <c r="AI42" s="124">
        <f t="shared" si="10"/>
        <v>-228.57142857142844</v>
      </c>
      <c r="AJ42" s="116">
        <f t="shared" si="11"/>
        <v>0.88571428571428579</v>
      </c>
      <c r="AK42" s="380"/>
    </row>
    <row r="43" spans="1:37" ht="15.75" customHeight="1">
      <c r="A43" s="304"/>
      <c r="B43" s="178" t="s">
        <v>200</v>
      </c>
      <c r="C43" s="298" t="s">
        <v>201</v>
      </c>
      <c r="D43" s="299"/>
      <c r="E43" s="107">
        <v>57.3</v>
      </c>
      <c r="F43" s="117">
        <v>1951</v>
      </c>
      <c r="G43" s="109">
        <f t="shared" si="12"/>
        <v>111792.29999999999</v>
      </c>
      <c r="H43" s="13"/>
      <c r="I43" s="126">
        <v>21</v>
      </c>
      <c r="J43" s="111">
        <v>2000</v>
      </c>
      <c r="K43" s="112">
        <f t="shared" si="3"/>
        <v>95.238095238095241</v>
      </c>
      <c r="L43" s="126">
        <v>21</v>
      </c>
      <c r="M43" s="111">
        <f t="shared" si="13"/>
        <v>1771.3997477931905</v>
      </c>
      <c r="N43" s="112">
        <f t="shared" si="4"/>
        <v>84.352368942532877</v>
      </c>
      <c r="O43" s="114">
        <f t="shared" si="5"/>
        <v>0</v>
      </c>
      <c r="P43" s="115">
        <f t="shared" si="6"/>
        <v>-10.885726295562364</v>
      </c>
      <c r="Q43" s="116">
        <f t="shared" si="7"/>
        <v>0.88569987389659521</v>
      </c>
      <c r="R43" s="309"/>
      <c r="S43" s="47">
        <v>0.40347222222222223</v>
      </c>
      <c r="T43" s="48">
        <v>0.44936342592592593</v>
      </c>
      <c r="U43" s="117">
        <v>4.9999999999999822</v>
      </c>
      <c r="V43" s="118">
        <v>66.083333333333329</v>
      </c>
      <c r="W43" s="119">
        <v>0.44936342592592593</v>
      </c>
      <c r="X43" s="123">
        <v>0.48888888888888887</v>
      </c>
      <c r="Y43" s="106"/>
      <c r="Z43" s="205"/>
      <c r="AA43" s="300"/>
      <c r="AB43" s="301"/>
      <c r="AC43" s="106"/>
      <c r="AD43" s="205"/>
      <c r="AE43" s="300"/>
      <c r="AF43" s="301"/>
      <c r="AG43" s="407"/>
      <c r="AH43" s="408"/>
      <c r="AI43" s="124">
        <f t="shared" si="10"/>
        <v>-228.6002522068095</v>
      </c>
      <c r="AJ43" s="116">
        <f t="shared" si="11"/>
        <v>0.88569987389659521</v>
      </c>
      <c r="AK43" s="380"/>
    </row>
    <row r="44" spans="1:37" ht="15.75" customHeight="1">
      <c r="A44" s="304"/>
      <c r="B44" s="178" t="s">
        <v>191</v>
      </c>
      <c r="C44" s="298" t="s">
        <v>248</v>
      </c>
      <c r="D44" s="299"/>
      <c r="E44" s="107">
        <v>59.36</v>
      </c>
      <c r="F44" s="117">
        <v>1132</v>
      </c>
      <c r="G44" s="129">
        <f t="shared" si="12"/>
        <v>67195.520000000004</v>
      </c>
      <c r="H44" s="130"/>
      <c r="I44" s="113">
        <v>20</v>
      </c>
      <c r="J44" s="111">
        <v>2000</v>
      </c>
      <c r="K44" s="112">
        <f t="shared" si="3"/>
        <v>100</v>
      </c>
      <c r="L44" s="113">
        <v>20</v>
      </c>
      <c r="M44" s="111">
        <f t="shared" si="13"/>
        <v>1769.5180199739443</v>
      </c>
      <c r="N44" s="112">
        <f t="shared" si="4"/>
        <v>88.475900998697213</v>
      </c>
      <c r="O44" s="114">
        <f t="shared" si="5"/>
        <v>0</v>
      </c>
      <c r="P44" s="115">
        <f t="shared" si="6"/>
        <v>-11.524099001302787</v>
      </c>
      <c r="Q44" s="116">
        <f t="shared" si="7"/>
        <v>0.8847590099869721</v>
      </c>
      <c r="R44" s="309"/>
      <c r="S44" s="47">
        <v>0.48888888888888887</v>
      </c>
      <c r="T44" s="48">
        <v>0.51554398148148151</v>
      </c>
      <c r="U44" s="117">
        <v>56.916666666666636</v>
      </c>
      <c r="V44" s="118">
        <v>38.38333333333339</v>
      </c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407"/>
      <c r="AH44" s="408"/>
      <c r="AI44" s="124">
        <f t="shared" si="10"/>
        <v>-230.48198002605568</v>
      </c>
      <c r="AJ44" s="116">
        <f t="shared" si="11"/>
        <v>0.88475900998697221</v>
      </c>
      <c r="AK44" s="380"/>
    </row>
    <row r="45" spans="1:37" ht="15.75" customHeight="1">
      <c r="A45" s="304"/>
      <c r="B45" s="178" t="s">
        <v>191</v>
      </c>
      <c r="C45" s="298" t="s">
        <v>198</v>
      </c>
      <c r="D45" s="299"/>
      <c r="E45" s="107">
        <v>53.76</v>
      </c>
      <c r="F45" s="117">
        <v>3552</v>
      </c>
      <c r="G45" s="129">
        <f t="shared" si="12"/>
        <v>190955.51999999999</v>
      </c>
      <c r="H45" s="68"/>
      <c r="I45" s="126">
        <v>21</v>
      </c>
      <c r="J45" s="111">
        <v>2000</v>
      </c>
      <c r="K45" s="112">
        <f t="shared" si="3"/>
        <v>95.238095238095241</v>
      </c>
      <c r="L45" s="126">
        <v>21</v>
      </c>
      <c r="M45" s="111">
        <f t="shared" si="13"/>
        <v>1769.6097425961802</v>
      </c>
      <c r="N45" s="112">
        <f t="shared" si="4"/>
        <v>84.267130599818103</v>
      </c>
      <c r="O45" s="131">
        <f t="shared" si="5"/>
        <v>0</v>
      </c>
      <c r="P45" s="132">
        <f t="shared" si="6"/>
        <v>-10.970964638277138</v>
      </c>
      <c r="Q45" s="133">
        <f t="shared" si="7"/>
        <v>0.88480487129809005</v>
      </c>
      <c r="R45" s="309"/>
      <c r="S45" s="47">
        <v>0.51875000000000004</v>
      </c>
      <c r="T45" s="48">
        <v>0.60238425925925931</v>
      </c>
      <c r="U45" s="117">
        <v>4.6166666666666956</v>
      </c>
      <c r="V45" s="118">
        <v>120.43333333333335</v>
      </c>
      <c r="W45" s="119"/>
      <c r="X45" s="123"/>
      <c r="Y45" s="106"/>
      <c r="Z45" s="205"/>
      <c r="AA45" s="300"/>
      <c r="AB45" s="301"/>
      <c r="AC45" s="106"/>
      <c r="AD45" s="205"/>
      <c r="AE45" s="300"/>
      <c r="AF45" s="301"/>
      <c r="AG45" s="407"/>
      <c r="AH45" s="408"/>
      <c r="AI45" s="124">
        <f t="shared" si="10"/>
        <v>-230.39025740381976</v>
      </c>
      <c r="AJ45" s="116">
        <f t="shared" si="11"/>
        <v>0.88480487129809016</v>
      </c>
      <c r="AK45" s="380"/>
    </row>
    <row r="46" spans="1:37" ht="15.75" customHeight="1">
      <c r="A46" s="304"/>
      <c r="B46" s="178"/>
      <c r="C46" s="298"/>
      <c r="D46" s="299"/>
      <c r="E46" s="107"/>
      <c r="F46" s="117"/>
      <c r="G46" s="129"/>
      <c r="H46" s="68"/>
      <c r="I46" s="126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106"/>
      <c r="Z46" s="205"/>
      <c r="AA46" s="300"/>
      <c r="AB46" s="301"/>
      <c r="AC46" s="106"/>
      <c r="AD46" s="205"/>
      <c r="AE46" s="300"/>
      <c r="AF46" s="301"/>
      <c r="AG46" s="407"/>
      <c r="AH46" s="408"/>
      <c r="AI46" s="124"/>
      <c r="AJ46" s="116"/>
      <c r="AK46" s="380"/>
    </row>
    <row r="47" spans="1:37" ht="15.75" customHeight="1">
      <c r="A47" s="304"/>
      <c r="B47" s="178"/>
      <c r="C47" s="298"/>
      <c r="D47" s="299"/>
      <c r="E47" s="107"/>
      <c r="F47" s="117"/>
      <c r="G47" s="129"/>
      <c r="H47" s="68"/>
      <c r="I47" s="126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106"/>
      <c r="Z47" s="205"/>
      <c r="AA47" s="300"/>
      <c r="AB47" s="301"/>
      <c r="AC47" s="106"/>
      <c r="AD47" s="205"/>
      <c r="AE47" s="300"/>
      <c r="AF47" s="301"/>
      <c r="AG47" s="407"/>
      <c r="AH47" s="408"/>
      <c r="AI47" s="124"/>
      <c r="AJ47" s="116"/>
      <c r="AK47" s="380"/>
    </row>
    <row r="48" spans="1:37" ht="15.75" customHeight="1">
      <c r="A48" s="304"/>
      <c r="B48" s="178"/>
      <c r="C48" s="298"/>
      <c r="D48" s="299"/>
      <c r="E48" s="107"/>
      <c r="F48" s="117"/>
      <c r="G48" s="129"/>
      <c r="H48" s="68"/>
      <c r="I48" s="126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106"/>
      <c r="Z48" s="205"/>
      <c r="AA48" s="300"/>
      <c r="AB48" s="301"/>
      <c r="AC48" s="106"/>
      <c r="AD48" s="205"/>
      <c r="AE48" s="300"/>
      <c r="AF48" s="301"/>
      <c r="AG48" s="407"/>
      <c r="AH48" s="408"/>
      <c r="AI48" s="124"/>
      <c r="AJ48" s="116"/>
      <c r="AK48" s="380"/>
    </row>
    <row r="49" spans="1:37" ht="15.75" customHeight="1">
      <c r="A49" s="304"/>
      <c r="B49" s="178"/>
      <c r="C49" s="298"/>
      <c r="D49" s="299"/>
      <c r="E49" s="107"/>
      <c r="F49" s="117"/>
      <c r="G49" s="129"/>
      <c r="H49" s="68"/>
      <c r="I49" s="126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106"/>
      <c r="Z49" s="205"/>
      <c r="AA49" s="300"/>
      <c r="AB49" s="301"/>
      <c r="AC49" s="106"/>
      <c r="AD49" s="205"/>
      <c r="AE49" s="300"/>
      <c r="AF49" s="301"/>
      <c r="AG49" s="407"/>
      <c r="AH49" s="408"/>
      <c r="AI49" s="124"/>
      <c r="AJ49" s="116"/>
      <c r="AK49" s="380"/>
    </row>
    <row r="50" spans="1:37" ht="15.75" customHeight="1">
      <c r="A50" s="304"/>
      <c r="B50" s="178"/>
      <c r="C50" s="298"/>
      <c r="D50" s="299"/>
      <c r="E50" s="107"/>
      <c r="F50" s="117"/>
      <c r="G50" s="129"/>
      <c r="H50" s="68"/>
      <c r="I50" s="126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106"/>
      <c r="Z50" s="205"/>
      <c r="AA50" s="300"/>
      <c r="AB50" s="301"/>
      <c r="AC50" s="106"/>
      <c r="AD50" s="205"/>
      <c r="AE50" s="300"/>
      <c r="AF50" s="301"/>
      <c r="AG50" s="407"/>
      <c r="AH50" s="408"/>
      <c r="AI50" s="124"/>
      <c r="AJ50" s="116"/>
      <c r="AK50" s="380"/>
    </row>
    <row r="51" spans="1:37" ht="15.75" customHeight="1">
      <c r="A51" s="304"/>
      <c r="B51" s="178"/>
      <c r="C51" s="298"/>
      <c r="D51" s="299"/>
      <c r="E51" s="107"/>
      <c r="F51" s="117"/>
      <c r="G51" s="129"/>
      <c r="H51" s="68"/>
      <c r="I51" s="126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106"/>
      <c r="Z51" s="205"/>
      <c r="AA51" s="300"/>
      <c r="AB51" s="301"/>
      <c r="AC51" s="106"/>
      <c r="AD51" s="205"/>
      <c r="AE51" s="300"/>
      <c r="AF51" s="301"/>
      <c r="AG51" s="407"/>
      <c r="AH51" s="408"/>
      <c r="AI51" s="124"/>
      <c r="AJ51" s="116"/>
      <c r="AK51" s="380"/>
    </row>
    <row r="52" spans="1:37" ht="15.75" customHeight="1">
      <c r="A52" s="304"/>
      <c r="B52" s="178"/>
      <c r="C52" s="298"/>
      <c r="D52" s="299"/>
      <c r="E52" s="107"/>
      <c r="F52" s="117"/>
      <c r="G52" s="129"/>
      <c r="H52" s="68"/>
      <c r="I52" s="126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210"/>
      <c r="X52" s="211"/>
      <c r="Y52" s="106"/>
      <c r="Z52" s="205"/>
      <c r="AA52" s="300"/>
      <c r="AB52" s="301"/>
      <c r="AC52" s="106"/>
      <c r="AD52" s="205"/>
      <c r="AE52" s="300"/>
      <c r="AF52" s="301"/>
      <c r="AG52" s="407"/>
      <c r="AH52" s="408"/>
      <c r="AI52" s="124"/>
      <c r="AJ52" s="116"/>
      <c r="AK52" s="380"/>
    </row>
    <row r="53" spans="1:37" ht="15.75" customHeight="1">
      <c r="A53" s="304"/>
      <c r="B53" s="178"/>
      <c r="C53" s="298"/>
      <c r="D53" s="299"/>
      <c r="E53" s="107"/>
      <c r="F53" s="117"/>
      <c r="G53" s="129"/>
      <c r="H53" s="68"/>
      <c r="I53" s="126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212"/>
      <c r="X53" s="213"/>
      <c r="Y53" s="106"/>
      <c r="Z53" s="205"/>
      <c r="AA53" s="300"/>
      <c r="AB53" s="301"/>
      <c r="AC53" s="106"/>
      <c r="AD53" s="205"/>
      <c r="AE53" s="300"/>
      <c r="AF53" s="301"/>
      <c r="AG53" s="407"/>
      <c r="AH53" s="408"/>
      <c r="AI53" s="124"/>
      <c r="AJ53" s="116"/>
      <c r="AK53" s="380"/>
    </row>
    <row r="54" spans="1:37" ht="15.75" customHeight="1">
      <c r="A54" s="304"/>
      <c r="B54" s="106"/>
      <c r="C54" s="298"/>
      <c r="D54" s="299"/>
      <c r="E54" s="185"/>
      <c r="F54" s="108"/>
      <c r="G54" s="139"/>
      <c r="H54" s="68"/>
      <c r="I54" s="126"/>
      <c r="J54" s="111"/>
      <c r="K54" s="112"/>
      <c r="L54" s="126"/>
      <c r="M54" s="111"/>
      <c r="N54" s="112"/>
      <c r="O54" s="131"/>
      <c r="P54" s="132"/>
      <c r="Q54" s="133"/>
      <c r="R54" s="309"/>
      <c r="S54" s="47"/>
      <c r="T54" s="48"/>
      <c r="U54" s="140"/>
      <c r="V54" s="118"/>
      <c r="W54" s="212"/>
      <c r="X54" s="213"/>
      <c r="Y54" s="106"/>
      <c r="Z54" s="205"/>
      <c r="AA54" s="300"/>
      <c r="AB54" s="301"/>
      <c r="AC54" s="106"/>
      <c r="AD54" s="205"/>
      <c r="AE54" s="300"/>
      <c r="AF54" s="301"/>
      <c r="AG54" s="407"/>
      <c r="AH54" s="408"/>
      <c r="AI54" s="124"/>
      <c r="AJ54" s="116"/>
      <c r="AK54" s="380"/>
    </row>
    <row r="55" spans="1:37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4">AVERAGE(I39:I54)</f>
        <v>21.142857142857142</v>
      </c>
      <c r="J55" s="148">
        <f t="shared" si="14"/>
        <v>1971.4285714285713</v>
      </c>
      <c r="K55" s="149">
        <f t="shared" ref="K55:K60" si="15">J55/I55</f>
        <v>93.243243243243242</v>
      </c>
      <c r="L55" s="147">
        <f>AVERAGE(L39:L54)</f>
        <v>21.142857142857142</v>
      </c>
      <c r="M55" s="148">
        <f>AVERAGE(M39:M54)</f>
        <v>1745.0358155366066</v>
      </c>
      <c r="N55" s="149">
        <f t="shared" ref="N55:N60" si="16">M55/L55</f>
        <v>82.535477761866531</v>
      </c>
      <c r="O55" s="150">
        <f t="shared" ref="O55:O60" si="17">L55-I55</f>
        <v>0</v>
      </c>
      <c r="P55" s="151">
        <f t="shared" ref="P55:P60" si="18">N55-K55</f>
        <v>-10.707765481376711</v>
      </c>
      <c r="Q55" s="152">
        <f t="shared" ref="Q55:Q60" si="19">N55/K55</f>
        <v>0.88516309483740918</v>
      </c>
      <c r="R55" s="310"/>
      <c r="S55" s="153">
        <f>S39</f>
        <v>0.16670138888888889</v>
      </c>
      <c r="T55" s="154">
        <f>INDEX(T39:T54,COUNTA(T39:T54))</f>
        <v>0.60238425925925931</v>
      </c>
      <c r="U55" s="155"/>
      <c r="V55" s="181"/>
      <c r="W55" s="214"/>
      <c r="X55" s="215"/>
      <c r="Y55" s="206">
        <f t="shared" ref="Y55:Z55" si="20">SUM(Y39:Y54)</f>
        <v>0</v>
      </c>
      <c r="Z55" s="207">
        <f t="shared" si="20"/>
        <v>0</v>
      </c>
      <c r="AA55" s="296"/>
      <c r="AB55" s="297"/>
      <c r="AC55" s="206">
        <f t="shared" ref="AC55:AD55" si="21">SUM(AC39:AC54)</f>
        <v>0</v>
      </c>
      <c r="AD55" s="207">
        <f t="shared" si="21"/>
        <v>0</v>
      </c>
      <c r="AE55" s="296"/>
      <c r="AF55" s="297"/>
      <c r="AG55" s="409"/>
      <c r="AH55" s="410"/>
      <c r="AI55" s="183">
        <f t="shared" ref="AI55:AI60" si="22">M55-J55</f>
        <v>-226.39275589196473</v>
      </c>
      <c r="AJ55" s="152">
        <f t="shared" ref="AJ55:AJ60" si="23">M55/J55</f>
        <v>0.88516309483740918</v>
      </c>
      <c r="AK55" s="381"/>
    </row>
    <row r="56" spans="1:37" ht="15.75" customHeight="1">
      <c r="A56" s="316" t="s">
        <v>202</v>
      </c>
      <c r="B56" s="161" t="s">
        <v>191</v>
      </c>
      <c r="C56" s="306" t="s">
        <v>203</v>
      </c>
      <c r="D56" s="307"/>
      <c r="E56" s="162">
        <v>59.34</v>
      </c>
      <c r="F56" s="103">
        <v>1770</v>
      </c>
      <c r="G56" s="163">
        <f>E56*F56</f>
        <v>105031.8</v>
      </c>
      <c r="H56" s="164"/>
      <c r="I56" s="165">
        <v>24</v>
      </c>
      <c r="J56" s="166">
        <v>2000</v>
      </c>
      <c r="K56" s="167">
        <f t="shared" si="15"/>
        <v>83.333333333333329</v>
      </c>
      <c r="L56" s="168">
        <v>24</v>
      </c>
      <c r="M56" s="166">
        <f>F56/V56*60</f>
        <v>1770.0000000000005</v>
      </c>
      <c r="N56" s="167">
        <f t="shared" si="16"/>
        <v>73.750000000000014</v>
      </c>
      <c r="O56" s="169">
        <f t="shared" si="17"/>
        <v>0</v>
      </c>
      <c r="P56" s="170">
        <f t="shared" si="18"/>
        <v>-9.5833333333333144</v>
      </c>
      <c r="Q56" s="171">
        <f t="shared" si="19"/>
        <v>0.88500000000000023</v>
      </c>
      <c r="R56" s="308">
        <f>Q72</f>
        <v>0.88548637627751869</v>
      </c>
      <c r="S56" s="172">
        <v>0.16666666666666666</v>
      </c>
      <c r="T56" s="173">
        <v>0.20833333333333331</v>
      </c>
      <c r="U56" s="174"/>
      <c r="V56" s="175">
        <v>59.999999999999986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411"/>
      <c r="AH56" s="412"/>
      <c r="AI56" s="121">
        <f t="shared" si="22"/>
        <v>-229.99999999999955</v>
      </c>
      <c r="AJ56" s="171">
        <f t="shared" si="23"/>
        <v>0.88500000000000023</v>
      </c>
      <c r="AK56" s="313">
        <f>AJ72</f>
        <v>0.88548637627751869</v>
      </c>
    </row>
    <row r="57" spans="1:37" ht="15.75" customHeight="1">
      <c r="A57" s="317"/>
      <c r="B57" s="178" t="s">
        <v>191</v>
      </c>
      <c r="C57" s="298" t="s">
        <v>204</v>
      </c>
      <c r="D57" s="299"/>
      <c r="E57" s="107">
        <v>58.67</v>
      </c>
      <c r="F57" s="108">
        <v>3495</v>
      </c>
      <c r="G57" s="109">
        <f>E57*F57</f>
        <v>205051.65</v>
      </c>
      <c r="H57" s="26"/>
      <c r="I57" s="110">
        <v>23</v>
      </c>
      <c r="J57" s="111">
        <v>2000</v>
      </c>
      <c r="K57" s="112">
        <f t="shared" si="15"/>
        <v>86.956521739130437</v>
      </c>
      <c r="L57" s="113">
        <v>23</v>
      </c>
      <c r="M57" s="111">
        <f>F57/V57*60</f>
        <v>1774.6121297602253</v>
      </c>
      <c r="N57" s="112">
        <f t="shared" si="16"/>
        <v>77.157049120009802</v>
      </c>
      <c r="O57" s="114">
        <f t="shared" si="17"/>
        <v>0</v>
      </c>
      <c r="P57" s="115">
        <f t="shared" si="18"/>
        <v>-9.7994726191206354</v>
      </c>
      <c r="Q57" s="116">
        <f t="shared" si="19"/>
        <v>0.88730606488011265</v>
      </c>
      <c r="R57" s="309"/>
      <c r="S57" s="47">
        <v>0.21180555555555552</v>
      </c>
      <c r="T57" s="48">
        <v>0.29386574074074073</v>
      </c>
      <c r="U57" s="117">
        <v>4.9999999999999822</v>
      </c>
      <c r="V57" s="118">
        <v>118.1666666666667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407"/>
      <c r="AH57" s="408"/>
      <c r="AI57" s="124">
        <f t="shared" si="22"/>
        <v>-225.38787023977466</v>
      </c>
      <c r="AJ57" s="116">
        <f t="shared" si="23"/>
        <v>0.88730606488011265</v>
      </c>
      <c r="AK57" s="314"/>
    </row>
    <row r="58" spans="1:37" ht="15.75" customHeight="1">
      <c r="A58" s="317"/>
      <c r="B58" s="178" t="s">
        <v>191</v>
      </c>
      <c r="C58" s="298" t="s">
        <v>274</v>
      </c>
      <c r="D58" s="299"/>
      <c r="E58" s="107">
        <v>59.14</v>
      </c>
      <c r="F58" s="108">
        <v>3198</v>
      </c>
      <c r="G58" s="109">
        <f>E58*F58</f>
        <v>189129.72</v>
      </c>
      <c r="H58" s="26"/>
      <c r="I58" s="110">
        <v>23</v>
      </c>
      <c r="J58" s="111">
        <v>2000</v>
      </c>
      <c r="K58" s="112">
        <f t="shared" si="15"/>
        <v>86.956521739130437</v>
      </c>
      <c r="L58" s="113">
        <v>23</v>
      </c>
      <c r="M58" s="111">
        <f>F58/V58*60</f>
        <v>1770.6551830206085</v>
      </c>
      <c r="N58" s="112">
        <f t="shared" si="16"/>
        <v>76.985007957417764</v>
      </c>
      <c r="O58" s="114">
        <f t="shared" si="17"/>
        <v>0</v>
      </c>
      <c r="P58" s="115">
        <f t="shared" si="18"/>
        <v>-9.9715137817126731</v>
      </c>
      <c r="Q58" s="116">
        <f t="shared" si="19"/>
        <v>0.88532759151030427</v>
      </c>
      <c r="R58" s="309"/>
      <c r="S58" s="47">
        <v>0.29722222222222222</v>
      </c>
      <c r="T58" s="48">
        <v>0.37247685185185186</v>
      </c>
      <c r="U58" s="117">
        <v>4.8333333333333428</v>
      </c>
      <c r="V58" s="118">
        <v>108.36666666666669</v>
      </c>
      <c r="W58" s="119"/>
      <c r="X58" s="123"/>
      <c r="Y58" s="106"/>
      <c r="Z58" s="205"/>
      <c r="AA58" s="300"/>
      <c r="AB58" s="301"/>
      <c r="AC58" s="106"/>
      <c r="AD58" s="205"/>
      <c r="AE58" s="300"/>
      <c r="AF58" s="301"/>
      <c r="AG58" s="407"/>
      <c r="AH58" s="408"/>
      <c r="AI58" s="124">
        <f t="shared" si="22"/>
        <v>-229.34481697939145</v>
      </c>
      <c r="AJ58" s="116">
        <f t="shared" si="23"/>
        <v>0.88532759151030427</v>
      </c>
      <c r="AK58" s="314"/>
    </row>
    <row r="59" spans="1:37" ht="15.75" customHeight="1">
      <c r="A59" s="317"/>
      <c r="B59" s="178" t="s">
        <v>191</v>
      </c>
      <c r="C59" s="298" t="s">
        <v>205</v>
      </c>
      <c r="D59" s="299"/>
      <c r="E59" s="107">
        <v>59.54</v>
      </c>
      <c r="F59" s="108">
        <v>3346</v>
      </c>
      <c r="G59" s="109">
        <f>E59*F59</f>
        <v>199220.84</v>
      </c>
      <c r="H59" s="26"/>
      <c r="I59" s="110">
        <v>23</v>
      </c>
      <c r="J59" s="111">
        <v>2000</v>
      </c>
      <c r="K59" s="112">
        <f t="shared" si="15"/>
        <v>86.956521739130437</v>
      </c>
      <c r="L59" s="113">
        <v>23</v>
      </c>
      <c r="M59" s="111">
        <f>F59/V59*60</f>
        <v>1768.5508735868443</v>
      </c>
      <c r="N59" s="112">
        <f t="shared" si="16"/>
        <v>76.893516242906273</v>
      </c>
      <c r="O59" s="114">
        <f t="shared" si="17"/>
        <v>0</v>
      </c>
      <c r="P59" s="115">
        <f t="shared" si="18"/>
        <v>-10.063005496224164</v>
      </c>
      <c r="Q59" s="116">
        <f t="shared" si="19"/>
        <v>0.88427543679342213</v>
      </c>
      <c r="R59" s="309"/>
      <c r="S59" s="47">
        <v>0.37603009259259257</v>
      </c>
      <c r="T59" s="48">
        <v>0.4548611111111111</v>
      </c>
      <c r="U59" s="117">
        <v>5.1166666666666138</v>
      </c>
      <c r="V59" s="118">
        <v>113.51666666666669</v>
      </c>
      <c r="W59" s="119">
        <v>0.4548611111111111</v>
      </c>
      <c r="X59" s="123">
        <v>0.49513888888888891</v>
      </c>
      <c r="Y59" s="106"/>
      <c r="Z59" s="205"/>
      <c r="AA59" s="300"/>
      <c r="AB59" s="301"/>
      <c r="AC59" s="106"/>
      <c r="AD59" s="205"/>
      <c r="AE59" s="300"/>
      <c r="AF59" s="301"/>
      <c r="AG59" s="407"/>
      <c r="AH59" s="408"/>
      <c r="AI59" s="124">
        <f t="shared" si="22"/>
        <v>-231.44912641315568</v>
      </c>
      <c r="AJ59" s="116">
        <f t="shared" si="23"/>
        <v>0.88427543679342213</v>
      </c>
      <c r="AK59" s="314"/>
    </row>
    <row r="60" spans="1:37" ht="15.75" customHeight="1">
      <c r="A60" s="317"/>
      <c r="B60" s="178" t="s">
        <v>191</v>
      </c>
      <c r="C60" s="298" t="s">
        <v>206</v>
      </c>
      <c r="D60" s="299"/>
      <c r="E60" s="107">
        <v>71.55</v>
      </c>
      <c r="F60" s="108">
        <v>2569</v>
      </c>
      <c r="G60" s="109">
        <f>E60*F60</f>
        <v>183811.94999999998</v>
      </c>
      <c r="H60" s="13"/>
      <c r="I60" s="110">
        <v>23</v>
      </c>
      <c r="J60" s="111">
        <v>2000</v>
      </c>
      <c r="K60" s="112">
        <f t="shared" si="15"/>
        <v>86.956521739130437</v>
      </c>
      <c r="L60" s="126">
        <v>23</v>
      </c>
      <c r="M60" s="111">
        <f>F60/V60*60</f>
        <v>1771.0455764075086</v>
      </c>
      <c r="N60" s="112">
        <f t="shared" si="16"/>
        <v>77.001981582935159</v>
      </c>
      <c r="O60" s="114">
        <f t="shared" si="17"/>
        <v>0</v>
      </c>
      <c r="P60" s="115">
        <f t="shared" si="18"/>
        <v>-9.9545401561952787</v>
      </c>
      <c r="Q60" s="116">
        <f t="shared" si="19"/>
        <v>0.8855227882037543</v>
      </c>
      <c r="R60" s="309"/>
      <c r="S60" s="47">
        <v>0.49513888888888891</v>
      </c>
      <c r="T60" s="48">
        <v>0.55557870370370366</v>
      </c>
      <c r="U60" s="117">
        <v>58.000000000000036</v>
      </c>
      <c r="V60" s="118">
        <v>87.033333333333246</v>
      </c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407"/>
      <c r="AH60" s="408"/>
      <c r="AI60" s="124">
        <f t="shared" si="22"/>
        <v>-228.95442359249137</v>
      </c>
      <c r="AJ60" s="116">
        <f t="shared" si="23"/>
        <v>0.8855227882037543</v>
      </c>
      <c r="AK60" s="314"/>
    </row>
    <row r="61" spans="1:37" ht="15.75" customHeight="1">
      <c r="A61" s="317"/>
      <c r="B61" s="178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407"/>
      <c r="AH61" s="408"/>
      <c r="AI61" s="124"/>
      <c r="AJ61" s="116"/>
      <c r="AK61" s="314"/>
    </row>
    <row r="62" spans="1:37" ht="15.75" customHeight="1">
      <c r="A62" s="317"/>
      <c r="B62" s="178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127"/>
      <c r="T62" s="128"/>
      <c r="U62" s="117"/>
      <c r="V62" s="118"/>
      <c r="W62" s="128"/>
      <c r="X62" s="216"/>
      <c r="Y62" s="106"/>
      <c r="Z62" s="205"/>
      <c r="AA62" s="300"/>
      <c r="AB62" s="301"/>
      <c r="AC62" s="106"/>
      <c r="AD62" s="205"/>
      <c r="AE62" s="300"/>
      <c r="AF62" s="301"/>
      <c r="AG62" s="407"/>
      <c r="AH62" s="408"/>
      <c r="AI62" s="124"/>
      <c r="AJ62" s="116"/>
      <c r="AK62" s="314"/>
    </row>
    <row r="63" spans="1:37" ht="15.75" customHeight="1">
      <c r="A63" s="317"/>
      <c r="B63" s="178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127"/>
      <c r="T63" s="128"/>
      <c r="U63" s="117"/>
      <c r="V63" s="118"/>
      <c r="W63" s="128"/>
      <c r="X63" s="216"/>
      <c r="Y63" s="106"/>
      <c r="Z63" s="205"/>
      <c r="AA63" s="300"/>
      <c r="AB63" s="301"/>
      <c r="AC63" s="106"/>
      <c r="AD63" s="205"/>
      <c r="AE63" s="300"/>
      <c r="AF63" s="301"/>
      <c r="AG63" s="407"/>
      <c r="AH63" s="408"/>
      <c r="AI63" s="124"/>
      <c r="AJ63" s="116"/>
      <c r="AK63" s="314"/>
    </row>
    <row r="64" spans="1:37" ht="15.75" customHeight="1">
      <c r="A64" s="317"/>
      <c r="B64" s="178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127"/>
      <c r="T64" s="128"/>
      <c r="U64" s="117"/>
      <c r="V64" s="118"/>
      <c r="W64" s="128"/>
      <c r="X64" s="216"/>
      <c r="Y64" s="106"/>
      <c r="Z64" s="205"/>
      <c r="AA64" s="300"/>
      <c r="AB64" s="301"/>
      <c r="AC64" s="106"/>
      <c r="AD64" s="205"/>
      <c r="AE64" s="300"/>
      <c r="AF64" s="301"/>
      <c r="AG64" s="407"/>
      <c r="AH64" s="408"/>
      <c r="AI64" s="124"/>
      <c r="AJ64" s="116"/>
      <c r="AK64" s="314"/>
    </row>
    <row r="65" spans="1:37" ht="15.75" customHeight="1">
      <c r="A65" s="317"/>
      <c r="B65" s="178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127"/>
      <c r="T65" s="128"/>
      <c r="U65" s="117"/>
      <c r="V65" s="118"/>
      <c r="W65" s="128"/>
      <c r="X65" s="216"/>
      <c r="Y65" s="106"/>
      <c r="Z65" s="205"/>
      <c r="AA65" s="300"/>
      <c r="AB65" s="301"/>
      <c r="AC65" s="106"/>
      <c r="AD65" s="205"/>
      <c r="AE65" s="300"/>
      <c r="AF65" s="301"/>
      <c r="AG65" s="407"/>
      <c r="AH65" s="408"/>
      <c r="AI65" s="124"/>
      <c r="AJ65" s="116"/>
      <c r="AK65" s="314"/>
    </row>
    <row r="66" spans="1:37" ht="15.75" customHeight="1">
      <c r="A66" s="317"/>
      <c r="B66" s="178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127"/>
      <c r="T66" s="128"/>
      <c r="U66" s="117"/>
      <c r="V66" s="118"/>
      <c r="W66" s="128"/>
      <c r="X66" s="216"/>
      <c r="Y66" s="106"/>
      <c r="Z66" s="205"/>
      <c r="AA66" s="300"/>
      <c r="AB66" s="301"/>
      <c r="AC66" s="106"/>
      <c r="AD66" s="205"/>
      <c r="AE66" s="300"/>
      <c r="AF66" s="301"/>
      <c r="AG66" s="407"/>
      <c r="AH66" s="408"/>
      <c r="AI66" s="124"/>
      <c r="AJ66" s="116"/>
      <c r="AK66" s="314"/>
    </row>
    <row r="67" spans="1:37" ht="15.75" customHeight="1">
      <c r="A67" s="317"/>
      <c r="B67" s="178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127"/>
      <c r="T67" s="128"/>
      <c r="U67" s="117"/>
      <c r="V67" s="118"/>
      <c r="W67" s="128"/>
      <c r="X67" s="216"/>
      <c r="Y67" s="106"/>
      <c r="Z67" s="205"/>
      <c r="AA67" s="300"/>
      <c r="AB67" s="301"/>
      <c r="AC67" s="106"/>
      <c r="AD67" s="205"/>
      <c r="AE67" s="300"/>
      <c r="AF67" s="301"/>
      <c r="AG67" s="407"/>
      <c r="AH67" s="408"/>
      <c r="AI67" s="124"/>
      <c r="AJ67" s="116"/>
      <c r="AK67" s="314"/>
    </row>
    <row r="68" spans="1:37" ht="15.75" customHeight="1">
      <c r="A68" s="317"/>
      <c r="B68" s="178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127"/>
      <c r="T68" s="128"/>
      <c r="U68" s="117"/>
      <c r="V68" s="118"/>
      <c r="W68" s="128"/>
      <c r="X68" s="216"/>
      <c r="Y68" s="106"/>
      <c r="Z68" s="205"/>
      <c r="AA68" s="300"/>
      <c r="AB68" s="301"/>
      <c r="AC68" s="106"/>
      <c r="AD68" s="205"/>
      <c r="AE68" s="300"/>
      <c r="AF68" s="301"/>
      <c r="AG68" s="407"/>
      <c r="AH68" s="408"/>
      <c r="AI68" s="124"/>
      <c r="AJ68" s="116"/>
      <c r="AK68" s="314"/>
    </row>
    <row r="69" spans="1:37" ht="15.75" customHeight="1">
      <c r="A69" s="317"/>
      <c r="B69" s="178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127"/>
      <c r="T69" s="128"/>
      <c r="U69" s="117"/>
      <c r="V69" s="118"/>
      <c r="W69" s="128"/>
      <c r="X69" s="216"/>
      <c r="Y69" s="106"/>
      <c r="Z69" s="205"/>
      <c r="AA69" s="300"/>
      <c r="AB69" s="301"/>
      <c r="AC69" s="106"/>
      <c r="AD69" s="205"/>
      <c r="AE69" s="300"/>
      <c r="AF69" s="301"/>
      <c r="AG69" s="407"/>
      <c r="AH69" s="408"/>
      <c r="AI69" s="124"/>
      <c r="AJ69" s="116"/>
      <c r="AK69" s="314"/>
    </row>
    <row r="70" spans="1:37" ht="15.75" customHeight="1">
      <c r="A70" s="317"/>
      <c r="B70" s="178"/>
      <c r="C70" s="298"/>
      <c r="D70" s="299"/>
      <c r="E70" s="107"/>
      <c r="F70" s="13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127"/>
      <c r="T70" s="128"/>
      <c r="U70" s="117"/>
      <c r="V70" s="118"/>
      <c r="W70" s="128"/>
      <c r="X70" s="216"/>
      <c r="Y70" s="106"/>
      <c r="Z70" s="205"/>
      <c r="AA70" s="300"/>
      <c r="AB70" s="301"/>
      <c r="AC70" s="106"/>
      <c r="AD70" s="205"/>
      <c r="AE70" s="300"/>
      <c r="AF70" s="301"/>
      <c r="AG70" s="407"/>
      <c r="AH70" s="408"/>
      <c r="AI70" s="124"/>
      <c r="AJ70" s="116"/>
      <c r="AK70" s="314"/>
    </row>
    <row r="71" spans="1:37" ht="15.75" customHeight="1">
      <c r="A71" s="317"/>
      <c r="B71" s="178"/>
      <c r="C71" s="298"/>
      <c r="D71" s="299"/>
      <c r="E71" s="179"/>
      <c r="F71" s="13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407"/>
      <c r="AH71" s="408"/>
      <c r="AI71" s="180"/>
      <c r="AJ71" s="133"/>
      <c r="AK71" s="314"/>
    </row>
    <row r="72" spans="1:37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24">AVERAGE(I56:I71)</f>
        <v>23.2</v>
      </c>
      <c r="J72" s="148">
        <f t="shared" si="24"/>
        <v>2000</v>
      </c>
      <c r="K72" s="149">
        <f t="shared" ref="K72:K81" si="25">J72/I72</f>
        <v>86.206896551724142</v>
      </c>
      <c r="L72" s="147">
        <f>AVERAGE(L56:L71)</f>
        <v>23.2</v>
      </c>
      <c r="M72" s="148">
        <f>AVERAGE(M56:M71)</f>
        <v>1770.9727525550375</v>
      </c>
      <c r="N72" s="149">
        <f t="shared" ref="N72:N81" si="26">M72/L72</f>
        <v>76.335032437717132</v>
      </c>
      <c r="O72" s="150">
        <f t="shared" ref="O72:O81" si="27">L72-I72</f>
        <v>0</v>
      </c>
      <c r="P72" s="151">
        <f t="shared" ref="P72:P81" si="28">N72-K72</f>
        <v>-9.8718641140070105</v>
      </c>
      <c r="Q72" s="152">
        <f t="shared" ref="Q72:Q81" si="29">N72/K72</f>
        <v>0.88548637627751869</v>
      </c>
      <c r="R72" s="310"/>
      <c r="S72" s="153">
        <f>S56</f>
        <v>0.16666666666666666</v>
      </c>
      <c r="T72" s="154">
        <f>INDEX(T56:T71,COUNTA(T56:T71))</f>
        <v>0.55557870370370366</v>
      </c>
      <c r="U72" s="155"/>
      <c r="V72" s="181"/>
      <c r="W72" s="182"/>
      <c r="X72" s="149"/>
      <c r="Y72" s="206">
        <f t="shared" ref="Y72:Z72" si="30">SUM(Y56:Y71)</f>
        <v>0</v>
      </c>
      <c r="Z72" s="207">
        <f t="shared" si="30"/>
        <v>0</v>
      </c>
      <c r="AA72" s="296"/>
      <c r="AB72" s="297"/>
      <c r="AC72" s="206">
        <f t="shared" ref="AC72:AD72" si="31">SUM(AC56:AC71)</f>
        <v>0</v>
      </c>
      <c r="AD72" s="207">
        <f t="shared" si="31"/>
        <v>0</v>
      </c>
      <c r="AE72" s="296"/>
      <c r="AF72" s="297"/>
      <c r="AG72" s="409"/>
      <c r="AH72" s="410"/>
      <c r="AI72" s="183">
        <f t="shared" ref="AI72:AI81" si="32">M72-J72</f>
        <v>-229.02724744496254</v>
      </c>
      <c r="AJ72" s="152">
        <f t="shared" ref="AJ72:AJ81" si="33">M72/J72</f>
        <v>0.88548637627751869</v>
      </c>
      <c r="AK72" s="315"/>
    </row>
    <row r="73" spans="1:37" ht="15.75" customHeight="1">
      <c r="A73" s="302" t="s">
        <v>207</v>
      </c>
      <c r="B73" s="120" t="s">
        <v>209</v>
      </c>
      <c r="C73" s="383" t="s">
        <v>275</v>
      </c>
      <c r="D73" s="383"/>
      <c r="E73" s="162">
        <v>38.630000000000003</v>
      </c>
      <c r="F73" s="103">
        <v>1970</v>
      </c>
      <c r="G73" s="163">
        <f t="shared" ref="G73:G81" si="34">E73*F73</f>
        <v>76101.100000000006</v>
      </c>
      <c r="H73" s="164"/>
      <c r="I73" s="165">
        <v>20</v>
      </c>
      <c r="J73" s="166">
        <v>3600</v>
      </c>
      <c r="K73" s="167">
        <f t="shared" si="25"/>
        <v>180</v>
      </c>
      <c r="L73" s="168">
        <v>20</v>
      </c>
      <c r="M73" s="166">
        <f t="shared" ref="M73:M81" si="35">F73/V73*60</f>
        <v>3254.7039926571797</v>
      </c>
      <c r="N73" s="167">
        <f t="shared" si="26"/>
        <v>162.73519963285898</v>
      </c>
      <c r="O73" s="169">
        <f t="shared" si="27"/>
        <v>0</v>
      </c>
      <c r="P73" s="170">
        <f t="shared" si="28"/>
        <v>-17.264800367141021</v>
      </c>
      <c r="Q73" s="171">
        <f t="shared" si="29"/>
        <v>0.90408444240477215</v>
      </c>
      <c r="R73" s="308">
        <f>Q89</f>
        <v>0.88993452673319318</v>
      </c>
      <c r="S73" s="172">
        <v>0.16666666666666666</v>
      </c>
      <c r="T73" s="173">
        <v>0.19188657407407408</v>
      </c>
      <c r="U73" s="174"/>
      <c r="V73" s="175">
        <v>36.316666666666691</v>
      </c>
      <c r="W73" s="173"/>
      <c r="X73" s="184"/>
      <c r="Y73" s="202"/>
      <c r="Z73" s="203"/>
      <c r="AA73" s="311"/>
      <c r="AB73" s="312"/>
      <c r="AC73" s="202"/>
      <c r="AD73" s="203"/>
      <c r="AE73" s="311"/>
      <c r="AF73" s="312"/>
      <c r="AG73" s="411"/>
      <c r="AH73" s="412"/>
      <c r="AI73" s="121">
        <f t="shared" si="32"/>
        <v>-345.2960073428203</v>
      </c>
      <c r="AJ73" s="171">
        <f t="shared" si="33"/>
        <v>0.90408444240477215</v>
      </c>
      <c r="AK73" s="313">
        <f>AJ89</f>
        <v>0.88993452673319329</v>
      </c>
    </row>
    <row r="74" spans="1:37" ht="15.75" customHeight="1">
      <c r="A74" s="303"/>
      <c r="B74" s="106" t="s">
        <v>209</v>
      </c>
      <c r="C74" s="382" t="s">
        <v>276</v>
      </c>
      <c r="D74" s="382"/>
      <c r="E74" s="107">
        <v>38</v>
      </c>
      <c r="F74" s="108">
        <v>2885</v>
      </c>
      <c r="G74" s="109">
        <f t="shared" si="34"/>
        <v>109630</v>
      </c>
      <c r="H74" s="26"/>
      <c r="I74" s="110">
        <v>21</v>
      </c>
      <c r="J74" s="111">
        <v>3600</v>
      </c>
      <c r="K74" s="112">
        <f t="shared" si="25"/>
        <v>171.42857142857142</v>
      </c>
      <c r="L74" s="113">
        <v>21</v>
      </c>
      <c r="M74" s="111">
        <f t="shared" si="35"/>
        <v>3253.7593984962405</v>
      </c>
      <c r="N74" s="112">
        <f t="shared" si="26"/>
        <v>154.94092373791622</v>
      </c>
      <c r="O74" s="114">
        <f t="shared" si="27"/>
        <v>0</v>
      </c>
      <c r="P74" s="115">
        <f t="shared" si="28"/>
        <v>-16.487647690655194</v>
      </c>
      <c r="Q74" s="116">
        <f t="shared" si="29"/>
        <v>0.90382205513784464</v>
      </c>
      <c r="R74" s="309"/>
      <c r="S74" s="47">
        <v>0.19513888888888889</v>
      </c>
      <c r="T74" s="48">
        <v>0.23208333333333334</v>
      </c>
      <c r="U74" s="117">
        <v>4.6833333333333194</v>
      </c>
      <c r="V74" s="118">
        <v>53.2</v>
      </c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407"/>
      <c r="AH74" s="408"/>
      <c r="AI74" s="124">
        <f t="shared" si="32"/>
        <v>-346.24060150375954</v>
      </c>
      <c r="AJ74" s="116">
        <f t="shared" si="33"/>
        <v>0.90382205513784453</v>
      </c>
      <c r="AK74" s="314"/>
    </row>
    <row r="75" spans="1:37" ht="15.75" customHeight="1">
      <c r="A75" s="303"/>
      <c r="B75" s="106" t="s">
        <v>209</v>
      </c>
      <c r="C75" s="382" t="s">
        <v>277</v>
      </c>
      <c r="D75" s="382"/>
      <c r="E75" s="107">
        <v>37.94</v>
      </c>
      <c r="F75" s="108">
        <v>2683</v>
      </c>
      <c r="G75" s="109">
        <f t="shared" si="34"/>
        <v>101793.01999999999</v>
      </c>
      <c r="H75" s="26"/>
      <c r="I75" s="110">
        <v>21</v>
      </c>
      <c r="J75" s="111">
        <v>3600</v>
      </c>
      <c r="K75" s="112">
        <f t="shared" si="25"/>
        <v>171.42857142857142</v>
      </c>
      <c r="L75" s="113">
        <v>21</v>
      </c>
      <c r="M75" s="111">
        <f t="shared" si="35"/>
        <v>3168.8976377952763</v>
      </c>
      <c r="N75" s="112">
        <f t="shared" si="26"/>
        <v>150.89988751406077</v>
      </c>
      <c r="O75" s="114">
        <f t="shared" si="27"/>
        <v>0</v>
      </c>
      <c r="P75" s="115">
        <f t="shared" si="28"/>
        <v>-20.528683914510651</v>
      </c>
      <c r="Q75" s="116">
        <f t="shared" si="29"/>
        <v>0.88024934383202125</v>
      </c>
      <c r="R75" s="309"/>
      <c r="S75" s="47">
        <v>0.23555555555555555</v>
      </c>
      <c r="T75" s="48">
        <v>0.27083333333333331</v>
      </c>
      <c r="U75" s="117">
        <v>4.9999999999999822</v>
      </c>
      <c r="V75" s="118">
        <v>50.79999999999999</v>
      </c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407"/>
      <c r="AH75" s="408"/>
      <c r="AI75" s="124">
        <f t="shared" si="32"/>
        <v>-431.1023622047237</v>
      </c>
      <c r="AJ75" s="116">
        <f t="shared" si="33"/>
        <v>0.88024934383202125</v>
      </c>
      <c r="AK75" s="314"/>
    </row>
    <row r="76" spans="1:37" ht="15.75" customHeight="1">
      <c r="A76" s="303"/>
      <c r="B76" s="106" t="s">
        <v>209</v>
      </c>
      <c r="C76" s="382" t="s">
        <v>212</v>
      </c>
      <c r="D76" s="382"/>
      <c r="E76" s="107">
        <v>32.06</v>
      </c>
      <c r="F76" s="108">
        <v>1007</v>
      </c>
      <c r="G76" s="109">
        <f t="shared" si="34"/>
        <v>32284.420000000002</v>
      </c>
      <c r="H76" s="26"/>
      <c r="I76" s="110">
        <v>19</v>
      </c>
      <c r="J76" s="111">
        <v>3600</v>
      </c>
      <c r="K76" s="112">
        <f t="shared" si="25"/>
        <v>189.47368421052633</v>
      </c>
      <c r="L76" s="113">
        <v>19</v>
      </c>
      <c r="M76" s="111">
        <f t="shared" si="35"/>
        <v>3168.8811188811242</v>
      </c>
      <c r="N76" s="112">
        <f t="shared" si="26"/>
        <v>166.78321678321706</v>
      </c>
      <c r="O76" s="114">
        <f t="shared" si="27"/>
        <v>0</v>
      </c>
      <c r="P76" s="115">
        <f t="shared" si="28"/>
        <v>-22.690467427309272</v>
      </c>
      <c r="Q76" s="116">
        <f t="shared" si="29"/>
        <v>0.88024475524475665</v>
      </c>
      <c r="R76" s="309"/>
      <c r="S76" s="47">
        <v>0.27430555555555558</v>
      </c>
      <c r="T76" s="48">
        <v>0.2875462962962963</v>
      </c>
      <c r="U76" s="117">
        <v>5.0000000000000622</v>
      </c>
      <c r="V76" s="118">
        <v>19.066666666666634</v>
      </c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407"/>
      <c r="AH76" s="408"/>
      <c r="AI76" s="217">
        <f t="shared" si="32"/>
        <v>-431.11888111887583</v>
      </c>
      <c r="AJ76" s="218">
        <f t="shared" si="33"/>
        <v>0.88024475524475676</v>
      </c>
      <c r="AK76" s="314"/>
    </row>
    <row r="77" spans="1:37" ht="15.75" customHeight="1">
      <c r="A77" s="304"/>
      <c r="B77" s="106" t="s">
        <v>195</v>
      </c>
      <c r="C77" s="382" t="s">
        <v>214</v>
      </c>
      <c r="D77" s="382"/>
      <c r="E77" s="107">
        <v>57.73</v>
      </c>
      <c r="F77" s="111">
        <v>1452</v>
      </c>
      <c r="G77" s="109">
        <f t="shared" si="34"/>
        <v>83823.959999999992</v>
      </c>
      <c r="H77" s="13"/>
      <c r="I77" s="110">
        <v>22</v>
      </c>
      <c r="J77" s="111">
        <v>1800</v>
      </c>
      <c r="K77" s="112">
        <f t="shared" si="25"/>
        <v>81.818181818181813</v>
      </c>
      <c r="L77" s="126">
        <v>22</v>
      </c>
      <c r="M77" s="111">
        <f t="shared" si="35"/>
        <v>1595.1174855050349</v>
      </c>
      <c r="N77" s="112">
        <f t="shared" si="26"/>
        <v>72.505340250228855</v>
      </c>
      <c r="O77" s="114">
        <f t="shared" si="27"/>
        <v>0</v>
      </c>
      <c r="P77" s="115">
        <f t="shared" si="28"/>
        <v>-9.3128415679529581</v>
      </c>
      <c r="Q77" s="116">
        <f t="shared" si="29"/>
        <v>0.88617638083613048</v>
      </c>
      <c r="R77" s="309"/>
      <c r="S77" s="47">
        <v>0.29193287037037036</v>
      </c>
      <c r="T77" s="48">
        <v>0.3298611111111111</v>
      </c>
      <c r="U77" s="117">
        <v>6.3166666666666416</v>
      </c>
      <c r="V77" s="118">
        <v>54.616666666666674</v>
      </c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407"/>
      <c r="AH77" s="408"/>
      <c r="AI77" s="217">
        <f t="shared" si="32"/>
        <v>-204.88251449496511</v>
      </c>
      <c r="AJ77" s="218">
        <f t="shared" si="33"/>
        <v>0.88617638083613048</v>
      </c>
      <c r="AK77" s="314"/>
    </row>
    <row r="78" spans="1:37" ht="15.75" customHeight="1">
      <c r="A78" s="304"/>
      <c r="B78" s="106" t="s">
        <v>195</v>
      </c>
      <c r="C78" s="382" t="s">
        <v>213</v>
      </c>
      <c r="D78" s="382"/>
      <c r="E78" s="107">
        <v>57.73</v>
      </c>
      <c r="F78" s="111">
        <v>1460</v>
      </c>
      <c r="G78" s="129">
        <f t="shared" si="34"/>
        <v>84285.799999999988</v>
      </c>
      <c r="H78" s="130"/>
      <c r="I78" s="110">
        <v>22</v>
      </c>
      <c r="J78" s="111">
        <v>1800</v>
      </c>
      <c r="K78" s="112">
        <f t="shared" si="25"/>
        <v>81.818181818181813</v>
      </c>
      <c r="L78" s="113">
        <v>22</v>
      </c>
      <c r="M78" s="111">
        <f t="shared" si="35"/>
        <v>1594.6601941747572</v>
      </c>
      <c r="N78" s="112">
        <f t="shared" si="26"/>
        <v>72.484554280670778</v>
      </c>
      <c r="O78" s="114">
        <f t="shared" si="27"/>
        <v>0</v>
      </c>
      <c r="P78" s="115">
        <f t="shared" si="28"/>
        <v>-9.3336275375110347</v>
      </c>
      <c r="Q78" s="116">
        <f t="shared" si="29"/>
        <v>0.88592233009708732</v>
      </c>
      <c r="R78" s="309"/>
      <c r="S78" s="47">
        <v>0.33337962962962964</v>
      </c>
      <c r="T78" s="48">
        <v>0.37152777777777779</v>
      </c>
      <c r="U78" s="117">
        <v>5.066666666666686</v>
      </c>
      <c r="V78" s="118">
        <v>54.933333333333337</v>
      </c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407"/>
      <c r="AH78" s="408"/>
      <c r="AI78" s="217">
        <f t="shared" si="32"/>
        <v>-205.33980582524282</v>
      </c>
      <c r="AJ78" s="218">
        <f t="shared" si="33"/>
        <v>0.88592233009708732</v>
      </c>
      <c r="AK78" s="314"/>
    </row>
    <row r="79" spans="1:37" ht="15.75" customHeight="1">
      <c r="A79" s="304"/>
      <c r="B79" s="106" t="s">
        <v>209</v>
      </c>
      <c r="C79" s="382" t="s">
        <v>210</v>
      </c>
      <c r="D79" s="382"/>
      <c r="E79" s="107">
        <v>71.84</v>
      </c>
      <c r="F79" s="111">
        <v>1440</v>
      </c>
      <c r="G79" s="129">
        <f t="shared" si="34"/>
        <v>103449.60000000001</v>
      </c>
      <c r="H79" s="68"/>
      <c r="I79" s="110">
        <v>19</v>
      </c>
      <c r="J79" s="111">
        <v>1800</v>
      </c>
      <c r="K79" s="112">
        <f t="shared" si="25"/>
        <v>94.736842105263165</v>
      </c>
      <c r="L79" s="126">
        <v>19</v>
      </c>
      <c r="M79" s="111">
        <f t="shared" si="35"/>
        <v>1596.5506621496761</v>
      </c>
      <c r="N79" s="112">
        <f t="shared" si="26"/>
        <v>84.02898221840401</v>
      </c>
      <c r="O79" s="131">
        <f t="shared" si="27"/>
        <v>0</v>
      </c>
      <c r="P79" s="132">
        <f t="shared" si="28"/>
        <v>-10.707859886859154</v>
      </c>
      <c r="Q79" s="133">
        <f t="shared" si="29"/>
        <v>0.88697259008315343</v>
      </c>
      <c r="R79" s="309"/>
      <c r="S79" s="47">
        <v>0.375</v>
      </c>
      <c r="T79" s="48">
        <v>0.41258101851851853</v>
      </c>
      <c r="U79" s="117">
        <v>4.9999999999999822</v>
      </c>
      <c r="V79" s="118">
        <v>54.116666666666681</v>
      </c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407"/>
      <c r="AH79" s="408"/>
      <c r="AI79" s="217">
        <f t="shared" si="32"/>
        <v>-203.4493378503239</v>
      </c>
      <c r="AJ79" s="218">
        <f t="shared" si="33"/>
        <v>0.88697259008315343</v>
      </c>
      <c r="AK79" s="314"/>
    </row>
    <row r="80" spans="1:37" ht="15.75" customHeight="1">
      <c r="A80" s="304"/>
      <c r="B80" s="106" t="s">
        <v>209</v>
      </c>
      <c r="C80" s="382" t="s">
        <v>272</v>
      </c>
      <c r="D80" s="382"/>
      <c r="E80" s="107">
        <v>79.19</v>
      </c>
      <c r="F80" s="111">
        <v>2334</v>
      </c>
      <c r="G80" s="129">
        <f t="shared" si="34"/>
        <v>184829.46</v>
      </c>
      <c r="H80" s="68"/>
      <c r="I80" s="110">
        <v>17</v>
      </c>
      <c r="J80" s="111">
        <v>1800</v>
      </c>
      <c r="K80" s="112">
        <f t="shared" si="25"/>
        <v>105.88235294117646</v>
      </c>
      <c r="L80" s="126">
        <v>17</v>
      </c>
      <c r="M80" s="111">
        <f t="shared" si="35"/>
        <v>1595.8974358974351</v>
      </c>
      <c r="N80" s="112">
        <f t="shared" si="26"/>
        <v>93.876319758672651</v>
      </c>
      <c r="O80" s="131">
        <f t="shared" si="27"/>
        <v>0</v>
      </c>
      <c r="P80" s="132">
        <f t="shared" si="28"/>
        <v>-12.006033182503813</v>
      </c>
      <c r="Q80" s="133">
        <f t="shared" si="29"/>
        <v>0.8866096866096862</v>
      </c>
      <c r="R80" s="309"/>
      <c r="S80" s="47">
        <v>0.41614583333333333</v>
      </c>
      <c r="T80" s="48">
        <v>0.47708333333333336</v>
      </c>
      <c r="U80" s="117">
        <v>5.1333333333333098</v>
      </c>
      <c r="V80" s="118">
        <v>87.750000000000043</v>
      </c>
      <c r="W80" s="119">
        <v>0.47708333333333336</v>
      </c>
      <c r="X80" s="123">
        <v>0.51736111111111116</v>
      </c>
      <c r="Y80" s="106"/>
      <c r="Z80" s="205"/>
      <c r="AA80" s="300"/>
      <c r="AB80" s="301"/>
      <c r="AC80" s="106"/>
      <c r="AD80" s="205"/>
      <c r="AE80" s="300"/>
      <c r="AF80" s="301"/>
      <c r="AG80" s="407"/>
      <c r="AH80" s="408"/>
      <c r="AI80" s="217">
        <f t="shared" si="32"/>
        <v>-204.10256410256488</v>
      </c>
      <c r="AJ80" s="218">
        <f t="shared" si="33"/>
        <v>0.8866096866096862</v>
      </c>
      <c r="AK80" s="314"/>
    </row>
    <row r="81" spans="1:37" ht="15.75" customHeight="1">
      <c r="A81" s="304"/>
      <c r="B81" s="106" t="s">
        <v>209</v>
      </c>
      <c r="C81" s="382" t="s">
        <v>211</v>
      </c>
      <c r="D81" s="382"/>
      <c r="E81" s="107">
        <v>72.400000000000006</v>
      </c>
      <c r="F81" s="111">
        <v>1197</v>
      </c>
      <c r="G81" s="129">
        <f t="shared" si="34"/>
        <v>86662.8</v>
      </c>
      <c r="H81" s="68"/>
      <c r="I81" s="110">
        <v>18</v>
      </c>
      <c r="J81" s="111">
        <v>1800</v>
      </c>
      <c r="K81" s="112">
        <f t="shared" si="25"/>
        <v>100</v>
      </c>
      <c r="L81" s="126">
        <v>18</v>
      </c>
      <c r="M81" s="111">
        <f t="shared" si="35"/>
        <v>1596</v>
      </c>
      <c r="N81" s="112">
        <f t="shared" si="26"/>
        <v>88.666666666666671</v>
      </c>
      <c r="O81" s="131">
        <f t="shared" si="27"/>
        <v>0</v>
      </c>
      <c r="P81" s="132">
        <f t="shared" si="28"/>
        <v>-11.333333333333329</v>
      </c>
      <c r="Q81" s="133">
        <f t="shared" si="29"/>
        <v>0.88666666666666671</v>
      </c>
      <c r="R81" s="309"/>
      <c r="S81" s="47">
        <v>0.51736111111111116</v>
      </c>
      <c r="T81" s="48">
        <v>0.54861111111111116</v>
      </c>
      <c r="U81" s="117">
        <v>58.000000000000036</v>
      </c>
      <c r="V81" s="118">
        <v>45</v>
      </c>
      <c r="W81" s="119"/>
      <c r="X81" s="123"/>
      <c r="Y81" s="106"/>
      <c r="Z81" s="205"/>
      <c r="AA81" s="300"/>
      <c r="AB81" s="301"/>
      <c r="AC81" s="106"/>
      <c r="AD81" s="205"/>
      <c r="AE81" s="300"/>
      <c r="AF81" s="301"/>
      <c r="AG81" s="407"/>
      <c r="AH81" s="408"/>
      <c r="AI81" s="217">
        <f t="shared" si="32"/>
        <v>-204</v>
      </c>
      <c r="AJ81" s="218">
        <f t="shared" si="33"/>
        <v>0.88666666666666671</v>
      </c>
      <c r="AK81" s="314"/>
    </row>
    <row r="82" spans="1:37" ht="15.75" customHeight="1">
      <c r="A82" s="304"/>
      <c r="B82" s="106"/>
      <c r="C82" s="382"/>
      <c r="D82" s="382"/>
      <c r="E82" s="107"/>
      <c r="F82" s="111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106"/>
      <c r="Z82" s="205"/>
      <c r="AA82" s="300"/>
      <c r="AB82" s="301"/>
      <c r="AC82" s="106"/>
      <c r="AD82" s="205"/>
      <c r="AE82" s="300"/>
      <c r="AF82" s="301"/>
      <c r="AG82" s="407"/>
      <c r="AH82" s="408"/>
      <c r="AI82" s="217"/>
      <c r="AJ82" s="218"/>
      <c r="AK82" s="314"/>
    </row>
    <row r="83" spans="1:37" ht="15.75" customHeight="1">
      <c r="A83" s="304"/>
      <c r="B83" s="106"/>
      <c r="C83" s="382"/>
      <c r="D83" s="382"/>
      <c r="E83" s="107"/>
      <c r="F83" s="111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106"/>
      <c r="Z83" s="205"/>
      <c r="AA83" s="300"/>
      <c r="AB83" s="301"/>
      <c r="AC83" s="106"/>
      <c r="AD83" s="205"/>
      <c r="AE83" s="300"/>
      <c r="AF83" s="301"/>
      <c r="AG83" s="407"/>
      <c r="AH83" s="408"/>
      <c r="AI83" s="217"/>
      <c r="AJ83" s="218"/>
      <c r="AK83" s="314"/>
    </row>
    <row r="84" spans="1:37" ht="15.75" customHeight="1">
      <c r="A84" s="304"/>
      <c r="B84" s="106"/>
      <c r="C84" s="382"/>
      <c r="D84" s="382"/>
      <c r="E84" s="107"/>
      <c r="F84" s="111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106"/>
      <c r="Z84" s="205"/>
      <c r="AA84" s="300"/>
      <c r="AB84" s="301"/>
      <c r="AC84" s="106"/>
      <c r="AD84" s="205"/>
      <c r="AE84" s="300"/>
      <c r="AF84" s="301"/>
      <c r="AG84" s="407"/>
      <c r="AH84" s="408"/>
      <c r="AI84" s="217"/>
      <c r="AJ84" s="218"/>
      <c r="AK84" s="314"/>
    </row>
    <row r="85" spans="1:37" ht="15.75" customHeight="1">
      <c r="A85" s="304"/>
      <c r="B85" s="106"/>
      <c r="C85" s="382"/>
      <c r="D85" s="382"/>
      <c r="E85" s="107"/>
      <c r="F85" s="111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106"/>
      <c r="Z85" s="205"/>
      <c r="AA85" s="300"/>
      <c r="AB85" s="301"/>
      <c r="AC85" s="106"/>
      <c r="AD85" s="205"/>
      <c r="AE85" s="300"/>
      <c r="AF85" s="301"/>
      <c r="AG85" s="407"/>
      <c r="AH85" s="408"/>
      <c r="AI85" s="217"/>
      <c r="AJ85" s="218"/>
      <c r="AK85" s="314"/>
    </row>
    <row r="86" spans="1:37" ht="15.75" customHeight="1">
      <c r="A86" s="304"/>
      <c r="B86" s="106"/>
      <c r="C86" s="382"/>
      <c r="D86" s="382"/>
      <c r="E86" s="107"/>
      <c r="F86" s="111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106"/>
      <c r="Z86" s="205"/>
      <c r="AA86" s="300"/>
      <c r="AB86" s="301"/>
      <c r="AC86" s="106"/>
      <c r="AD86" s="205"/>
      <c r="AE86" s="300"/>
      <c r="AF86" s="301"/>
      <c r="AG86" s="407"/>
      <c r="AH86" s="408"/>
      <c r="AI86" s="217"/>
      <c r="AJ86" s="218"/>
      <c r="AK86" s="314"/>
    </row>
    <row r="87" spans="1:37" ht="15.75" customHeight="1">
      <c r="A87" s="304"/>
      <c r="B87" s="106"/>
      <c r="C87" s="382"/>
      <c r="D87" s="382"/>
      <c r="E87" s="107"/>
      <c r="F87" s="111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106"/>
      <c r="Z87" s="205"/>
      <c r="AA87" s="300"/>
      <c r="AB87" s="301"/>
      <c r="AC87" s="106"/>
      <c r="AD87" s="205"/>
      <c r="AE87" s="300"/>
      <c r="AF87" s="301"/>
      <c r="AG87" s="407"/>
      <c r="AH87" s="408"/>
      <c r="AI87" s="217"/>
      <c r="AJ87" s="218"/>
      <c r="AK87" s="314"/>
    </row>
    <row r="88" spans="1:37" ht="15.75" customHeight="1">
      <c r="A88" s="304"/>
      <c r="B88" s="106"/>
      <c r="C88" s="382"/>
      <c r="D88" s="382"/>
      <c r="E88" s="209"/>
      <c r="F88" s="111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407"/>
      <c r="AH88" s="408"/>
      <c r="AI88" s="180"/>
      <c r="AJ88" s="133"/>
      <c r="AK88" s="314"/>
    </row>
    <row r="89" spans="1:37" ht="15.75" customHeight="1" thickBot="1">
      <c r="A89" s="305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36">AVERAGE(I73:I88)</f>
        <v>19.888888888888889</v>
      </c>
      <c r="J89" s="148">
        <f t="shared" si="36"/>
        <v>2600</v>
      </c>
      <c r="K89" s="149">
        <f>J89/I89</f>
        <v>130.72625698324023</v>
      </c>
      <c r="L89" s="147">
        <f>AVERAGE(L73:L88)</f>
        <v>19.888888888888889</v>
      </c>
      <c r="M89" s="148">
        <f>AVERAGE(M73:M88)</f>
        <v>2313.8297695063025</v>
      </c>
      <c r="N89" s="149">
        <f>M89/L89</f>
        <v>116.33780963998169</v>
      </c>
      <c r="O89" s="150">
        <f>L89-I89</f>
        <v>0</v>
      </c>
      <c r="P89" s="151">
        <f>N89-K89</f>
        <v>-14.388447343258548</v>
      </c>
      <c r="Q89" s="152">
        <f>N89/K89</f>
        <v>0.88993452673319318</v>
      </c>
      <c r="R89" s="310"/>
      <c r="S89" s="153">
        <f>S73</f>
        <v>0.16666666666666666</v>
      </c>
      <c r="T89" s="154">
        <f>INDEX(T73:T88,COUNTA(T73:T88))</f>
        <v>0.54861111111111116</v>
      </c>
      <c r="U89" s="155"/>
      <c r="V89" s="181"/>
      <c r="W89" s="182"/>
      <c r="X89" s="149"/>
      <c r="Y89" s="206">
        <f t="shared" ref="Y89:Z89" si="37">SUM(Y73:Y88)</f>
        <v>0</v>
      </c>
      <c r="Z89" s="207">
        <f t="shared" si="37"/>
        <v>0</v>
      </c>
      <c r="AA89" s="296"/>
      <c r="AB89" s="297"/>
      <c r="AC89" s="206">
        <f t="shared" ref="AC89:AD89" si="38">SUM(AC73:AC88)</f>
        <v>0</v>
      </c>
      <c r="AD89" s="207">
        <f t="shared" si="38"/>
        <v>0</v>
      </c>
      <c r="AE89" s="296"/>
      <c r="AF89" s="297"/>
      <c r="AG89" s="409"/>
      <c r="AH89" s="410"/>
      <c r="AI89" s="183">
        <f>M89-J89</f>
        <v>-286.17023049369755</v>
      </c>
      <c r="AJ89" s="152">
        <f>M89/J89</f>
        <v>0.88993452673319329</v>
      </c>
      <c r="AK89" s="315"/>
    </row>
    <row r="90" spans="1:37" ht="15.75" customHeight="1">
      <c r="A90" s="316" t="s">
        <v>115</v>
      </c>
      <c r="B90" s="106" t="s">
        <v>279</v>
      </c>
      <c r="C90" s="298" t="s">
        <v>282</v>
      </c>
      <c r="D90" s="299"/>
      <c r="E90" s="107">
        <v>30.84</v>
      </c>
      <c r="F90" s="108">
        <v>1308</v>
      </c>
      <c r="G90" s="109">
        <f>E90*F90</f>
        <v>40338.720000000001</v>
      </c>
      <c r="H90" s="26"/>
      <c r="I90" s="110">
        <v>15</v>
      </c>
      <c r="J90" s="111">
        <v>3000</v>
      </c>
      <c r="K90" s="112">
        <f>J90/I90</f>
        <v>200</v>
      </c>
      <c r="L90" s="113">
        <v>15</v>
      </c>
      <c r="M90" s="111">
        <f>F90/V90*60</f>
        <v>2620.3672787979995</v>
      </c>
      <c r="N90" s="112">
        <f>M90/L90</f>
        <v>174.69115191986663</v>
      </c>
      <c r="O90" s="114">
        <f>L90-I90</f>
        <v>0</v>
      </c>
      <c r="P90" s="115">
        <f>N90-K90</f>
        <v>-25.308848080133373</v>
      </c>
      <c r="Q90" s="116">
        <f>N90/K90</f>
        <v>0.87345575959933308</v>
      </c>
      <c r="R90" s="308">
        <f>Q106</f>
        <v>0.8798835152864527</v>
      </c>
      <c r="S90" s="47">
        <v>0.31947916666666665</v>
      </c>
      <c r="T90" s="48">
        <v>0.34027777777777773</v>
      </c>
      <c r="U90" s="117">
        <v>5.0499999999999901</v>
      </c>
      <c r="V90" s="118">
        <v>29.949999999999967</v>
      </c>
      <c r="W90" s="119"/>
      <c r="X90" s="123"/>
      <c r="Y90" s="202"/>
      <c r="Z90" s="203"/>
      <c r="AA90" s="311"/>
      <c r="AB90" s="312"/>
      <c r="AC90" s="202"/>
      <c r="AD90" s="203"/>
      <c r="AE90" s="311"/>
      <c r="AF90" s="312"/>
      <c r="AG90" s="411"/>
      <c r="AH90" s="412"/>
      <c r="AI90" s="121">
        <f>M90-J90</f>
        <v>-379.63272120200054</v>
      </c>
      <c r="AJ90" s="171">
        <f>M90/J90</f>
        <v>0.87345575959933319</v>
      </c>
      <c r="AK90" s="313">
        <f>AJ106</f>
        <v>0.8798835152864527</v>
      </c>
    </row>
    <row r="91" spans="1:37" ht="15.75" customHeight="1">
      <c r="A91" s="317"/>
      <c r="B91" s="106" t="s">
        <v>188</v>
      </c>
      <c r="C91" s="298" t="s">
        <v>261</v>
      </c>
      <c r="D91" s="299"/>
      <c r="E91" s="107">
        <v>34.229999999999997</v>
      </c>
      <c r="F91" s="108">
        <v>2018</v>
      </c>
      <c r="G91" s="109">
        <f>E91*F91</f>
        <v>69076.14</v>
      </c>
      <c r="H91" s="26"/>
      <c r="I91" s="110">
        <v>16</v>
      </c>
      <c r="J91" s="111">
        <v>3000</v>
      </c>
      <c r="K91" s="112">
        <f>J91/I91</f>
        <v>187.5</v>
      </c>
      <c r="L91" s="113">
        <v>16</v>
      </c>
      <c r="M91" s="111">
        <f>F91/V91*60</f>
        <v>2602.9380150483685</v>
      </c>
      <c r="N91" s="112">
        <f>M91/L91</f>
        <v>162.68362594052303</v>
      </c>
      <c r="O91" s="114">
        <f>L91-I91</f>
        <v>0</v>
      </c>
      <c r="P91" s="115">
        <f>N91-K91</f>
        <v>-24.816374059476971</v>
      </c>
      <c r="Q91" s="116">
        <f>N91/K91</f>
        <v>0.86764600501612288</v>
      </c>
      <c r="R91" s="309"/>
      <c r="S91" s="47">
        <v>0.34408564814814813</v>
      </c>
      <c r="T91" s="48">
        <v>0.37638888888888888</v>
      </c>
      <c r="U91" s="117">
        <v>5.4833333333333645</v>
      </c>
      <c r="V91" s="118">
        <v>46.516666666666694</v>
      </c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407"/>
      <c r="AH91" s="408"/>
      <c r="AI91" s="124">
        <f>M91-J91</f>
        <v>-397.06198495163153</v>
      </c>
      <c r="AJ91" s="116">
        <f>M91/J91</f>
        <v>0.86764600501612288</v>
      </c>
      <c r="AK91" s="314"/>
    </row>
    <row r="92" spans="1:37" ht="15.75" customHeight="1">
      <c r="A92" s="317"/>
      <c r="B92" s="106" t="s">
        <v>188</v>
      </c>
      <c r="C92" s="298" t="s">
        <v>262</v>
      </c>
      <c r="D92" s="299"/>
      <c r="E92" s="107">
        <v>35.83</v>
      </c>
      <c r="F92" s="108">
        <v>6633</v>
      </c>
      <c r="G92" s="109">
        <f>E92*F92</f>
        <v>237660.38999999998</v>
      </c>
      <c r="H92" s="13"/>
      <c r="I92" s="110">
        <v>12</v>
      </c>
      <c r="J92" s="111">
        <v>3273</v>
      </c>
      <c r="K92" s="112">
        <f>J92/I92</f>
        <v>272.75</v>
      </c>
      <c r="L92" s="126">
        <v>12</v>
      </c>
      <c r="M92" s="111">
        <f>F92/V92*60</f>
        <v>2907.7934729663907</v>
      </c>
      <c r="N92" s="112">
        <f>M92/L92</f>
        <v>242.31612274719922</v>
      </c>
      <c r="O92" s="114">
        <f>L92-I92</f>
        <v>0</v>
      </c>
      <c r="P92" s="115">
        <f>N92-K92</f>
        <v>-30.433877252800784</v>
      </c>
      <c r="Q92" s="116">
        <f>N92/K92</f>
        <v>0.88841841520512999</v>
      </c>
      <c r="R92" s="309"/>
      <c r="S92" s="47">
        <v>0.37995370370370368</v>
      </c>
      <c r="T92" s="48">
        <v>0.47499999999999998</v>
      </c>
      <c r="U92" s="117">
        <v>5.1333333333333098</v>
      </c>
      <c r="V92" s="118">
        <v>136.86666666666667</v>
      </c>
      <c r="W92" s="119">
        <v>0.47499999999999998</v>
      </c>
      <c r="X92" s="123">
        <v>0.51527777777777772</v>
      </c>
      <c r="Y92" s="106"/>
      <c r="Z92" s="205"/>
      <c r="AA92" s="300"/>
      <c r="AB92" s="301"/>
      <c r="AC92" s="106"/>
      <c r="AD92" s="205"/>
      <c r="AE92" s="300"/>
      <c r="AF92" s="301"/>
      <c r="AG92" s="407"/>
      <c r="AH92" s="408"/>
      <c r="AI92" s="124">
        <f>M92-J92</f>
        <v>-365.20652703360929</v>
      </c>
      <c r="AJ92" s="116">
        <f>M92/J92</f>
        <v>0.8884184152051301</v>
      </c>
      <c r="AK92" s="314"/>
    </row>
    <row r="93" spans="1:37" ht="15.75" customHeight="1">
      <c r="A93" s="317"/>
      <c r="B93" s="106" t="s">
        <v>188</v>
      </c>
      <c r="C93" s="298" t="s">
        <v>263</v>
      </c>
      <c r="D93" s="299"/>
      <c r="E93" s="107">
        <v>36.409999999999997</v>
      </c>
      <c r="F93" s="108">
        <v>4916</v>
      </c>
      <c r="G93" s="129">
        <f>E93*F93</f>
        <v>178991.56</v>
      </c>
      <c r="H93" s="130"/>
      <c r="I93" s="110">
        <v>11</v>
      </c>
      <c r="J93" s="111">
        <v>3273</v>
      </c>
      <c r="K93" s="112">
        <f>J93/I93</f>
        <v>297.54545454545456</v>
      </c>
      <c r="L93" s="113">
        <v>11</v>
      </c>
      <c r="M93" s="111">
        <f>F93/V93*60</f>
        <v>2907.9198159710786</v>
      </c>
      <c r="N93" s="112">
        <f>M93/L93</f>
        <v>264.35634690646168</v>
      </c>
      <c r="O93" s="114">
        <f>L93-I93</f>
        <v>0</v>
      </c>
      <c r="P93" s="115">
        <f>N93-K93</f>
        <v>-33.18910763899288</v>
      </c>
      <c r="Q93" s="116">
        <f>N93/K93</f>
        <v>0.88845701679531874</v>
      </c>
      <c r="R93" s="309"/>
      <c r="S93" s="47">
        <v>0.51527777777777772</v>
      </c>
      <c r="T93" s="48">
        <v>0.5857175925925926</v>
      </c>
      <c r="U93" s="117">
        <v>57.999999999999957</v>
      </c>
      <c r="V93" s="118">
        <v>101.43333333333342</v>
      </c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407"/>
      <c r="AH93" s="408"/>
      <c r="AI93" s="124">
        <f>M93-J93</f>
        <v>-365.08018402892139</v>
      </c>
      <c r="AJ93" s="116">
        <f>M93/J93</f>
        <v>0.88845701679531885</v>
      </c>
      <c r="AK93" s="314"/>
    </row>
    <row r="94" spans="1:37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407"/>
      <c r="AH94" s="408"/>
      <c r="AI94" s="124"/>
      <c r="AJ94" s="116"/>
      <c r="AK94" s="314"/>
    </row>
    <row r="95" spans="1:37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407"/>
      <c r="AH95" s="408"/>
      <c r="AI95" s="124"/>
      <c r="AJ95" s="116"/>
      <c r="AK95" s="314"/>
    </row>
    <row r="96" spans="1:37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35"/>
      <c r="Y96" s="106"/>
      <c r="Z96" s="205"/>
      <c r="AA96" s="300"/>
      <c r="AB96" s="301"/>
      <c r="AC96" s="106"/>
      <c r="AD96" s="205"/>
      <c r="AE96" s="300"/>
      <c r="AF96" s="301"/>
      <c r="AG96" s="407"/>
      <c r="AH96" s="408"/>
      <c r="AI96" s="124"/>
      <c r="AJ96" s="116"/>
      <c r="AK96" s="314"/>
    </row>
    <row r="97" spans="1:37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106"/>
      <c r="Z97" s="205"/>
      <c r="AA97" s="300"/>
      <c r="AB97" s="301"/>
      <c r="AC97" s="106"/>
      <c r="AD97" s="205"/>
      <c r="AE97" s="300"/>
      <c r="AF97" s="301"/>
      <c r="AG97" s="407"/>
      <c r="AH97" s="408"/>
      <c r="AI97" s="124"/>
      <c r="AJ97" s="116"/>
      <c r="AK97" s="314"/>
    </row>
    <row r="98" spans="1:37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35"/>
      <c r="Y98" s="106"/>
      <c r="Z98" s="205"/>
      <c r="AA98" s="300"/>
      <c r="AB98" s="301"/>
      <c r="AC98" s="106"/>
      <c r="AD98" s="205"/>
      <c r="AE98" s="300"/>
      <c r="AF98" s="301"/>
      <c r="AG98" s="407"/>
      <c r="AH98" s="408"/>
      <c r="AI98" s="124"/>
      <c r="AJ98" s="116"/>
      <c r="AK98" s="314"/>
    </row>
    <row r="99" spans="1:37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35"/>
      <c r="Y99" s="106"/>
      <c r="Z99" s="205"/>
      <c r="AA99" s="300"/>
      <c r="AB99" s="301"/>
      <c r="AC99" s="106"/>
      <c r="AD99" s="205"/>
      <c r="AE99" s="300"/>
      <c r="AF99" s="301"/>
      <c r="AG99" s="407"/>
      <c r="AH99" s="408"/>
      <c r="AI99" s="124"/>
      <c r="AJ99" s="116"/>
      <c r="AK99" s="314"/>
    </row>
    <row r="100" spans="1:37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19"/>
      <c r="X100" s="135"/>
      <c r="Y100" s="106"/>
      <c r="Z100" s="205"/>
      <c r="AA100" s="300"/>
      <c r="AB100" s="301"/>
      <c r="AC100" s="106"/>
      <c r="AD100" s="205"/>
      <c r="AE100" s="300"/>
      <c r="AF100" s="301"/>
      <c r="AG100" s="407"/>
      <c r="AH100" s="408"/>
      <c r="AI100" s="124"/>
      <c r="AJ100" s="116"/>
      <c r="AK100" s="314"/>
    </row>
    <row r="101" spans="1:37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19"/>
      <c r="X101" s="135"/>
      <c r="Y101" s="106"/>
      <c r="Z101" s="205"/>
      <c r="AA101" s="300"/>
      <c r="AB101" s="301"/>
      <c r="AC101" s="106"/>
      <c r="AD101" s="205"/>
      <c r="AE101" s="300"/>
      <c r="AF101" s="301"/>
      <c r="AG101" s="407"/>
      <c r="AH101" s="408"/>
      <c r="AI101" s="124"/>
      <c r="AJ101" s="116"/>
      <c r="AK101" s="314"/>
    </row>
    <row r="102" spans="1:37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19"/>
      <c r="X102" s="135"/>
      <c r="Y102" s="106"/>
      <c r="Z102" s="205"/>
      <c r="AA102" s="300"/>
      <c r="AB102" s="301"/>
      <c r="AC102" s="106"/>
      <c r="AD102" s="205"/>
      <c r="AE102" s="300"/>
      <c r="AF102" s="301"/>
      <c r="AG102" s="407"/>
      <c r="AH102" s="408"/>
      <c r="AI102" s="124"/>
      <c r="AJ102" s="116"/>
      <c r="AK102" s="314"/>
    </row>
    <row r="103" spans="1:37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19"/>
      <c r="X103" s="135"/>
      <c r="Y103" s="106"/>
      <c r="Z103" s="205"/>
      <c r="AA103" s="300"/>
      <c r="AB103" s="301"/>
      <c r="AC103" s="106"/>
      <c r="AD103" s="205"/>
      <c r="AE103" s="300"/>
      <c r="AF103" s="301"/>
      <c r="AG103" s="407"/>
      <c r="AH103" s="408"/>
      <c r="AI103" s="124"/>
      <c r="AJ103" s="116"/>
      <c r="AK103" s="314"/>
    </row>
    <row r="104" spans="1:37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19"/>
      <c r="X104" s="135"/>
      <c r="Y104" s="106"/>
      <c r="Z104" s="205"/>
      <c r="AA104" s="300"/>
      <c r="AB104" s="301"/>
      <c r="AC104" s="106"/>
      <c r="AD104" s="205"/>
      <c r="AE104" s="300"/>
      <c r="AF104" s="301"/>
      <c r="AG104" s="407"/>
      <c r="AH104" s="408"/>
      <c r="AI104" s="124"/>
      <c r="AJ104" s="116"/>
      <c r="AK104" s="314"/>
    </row>
    <row r="105" spans="1:37" ht="15.75" customHeight="1">
      <c r="A105" s="317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407"/>
      <c r="AH105" s="408"/>
      <c r="AI105" s="180"/>
      <c r="AJ105" s="133"/>
      <c r="AK105" s="314"/>
    </row>
    <row r="106" spans="1:37" ht="15.75" customHeight="1" thickBot="1">
      <c r="A106" s="318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39">AVERAGE(I90:I105)</f>
        <v>13.5</v>
      </c>
      <c r="J106" s="148">
        <f t="shared" si="39"/>
        <v>3136.5</v>
      </c>
      <c r="K106" s="149">
        <f t="shared" ref="K106:K111" si="40">J106/I106</f>
        <v>232.33333333333334</v>
      </c>
      <c r="L106" s="147">
        <f>AVERAGE(L90:L105)</f>
        <v>13.5</v>
      </c>
      <c r="M106" s="148">
        <f>AVERAGE(M90:M105)</f>
        <v>2759.754645695959</v>
      </c>
      <c r="N106" s="149">
        <f t="shared" ref="N106:N111" si="41">M106/L106</f>
        <v>204.42627005155251</v>
      </c>
      <c r="O106" s="150">
        <f t="shared" ref="O106:O111" si="42">L106-I106</f>
        <v>0</v>
      </c>
      <c r="P106" s="151">
        <f t="shared" ref="P106:P111" si="43">N106-K106</f>
        <v>-27.907063281780836</v>
      </c>
      <c r="Q106" s="152">
        <f t="shared" ref="Q106:Q111" si="44">N106/K106</f>
        <v>0.8798835152864527</v>
      </c>
      <c r="R106" s="310"/>
      <c r="S106" s="153">
        <f>S90</f>
        <v>0.31947916666666665</v>
      </c>
      <c r="T106" s="154">
        <f>INDEX(T90:T105,COUNTA(T90:T105))</f>
        <v>0.5857175925925926</v>
      </c>
      <c r="U106" s="155"/>
      <c r="V106" s="181"/>
      <c r="W106" s="182"/>
      <c r="X106" s="149"/>
      <c r="Y106" s="206">
        <f t="shared" ref="Y106:Z106" si="45">SUM(Y90:Y105)</f>
        <v>0</v>
      </c>
      <c r="Z106" s="207">
        <f t="shared" si="45"/>
        <v>0</v>
      </c>
      <c r="AA106" s="296"/>
      <c r="AB106" s="297"/>
      <c r="AC106" s="206">
        <f t="shared" ref="AC106:AD106" si="46">SUM(AC90:AC105)</f>
        <v>0</v>
      </c>
      <c r="AD106" s="207">
        <f t="shared" si="46"/>
        <v>0</v>
      </c>
      <c r="AE106" s="296"/>
      <c r="AF106" s="297"/>
      <c r="AG106" s="409"/>
      <c r="AH106" s="410"/>
      <c r="AI106" s="183">
        <f t="shared" ref="AI106:AI111" si="47">M106-J106</f>
        <v>-376.74535430404103</v>
      </c>
      <c r="AJ106" s="152">
        <f t="shared" ref="AJ106:AJ111" si="48">M106/J106</f>
        <v>0.8798835152864527</v>
      </c>
      <c r="AK106" s="315"/>
    </row>
    <row r="107" spans="1:37" ht="15.75" customHeight="1">
      <c r="A107" s="302" t="s">
        <v>251</v>
      </c>
      <c r="B107" s="120" t="s">
        <v>188</v>
      </c>
      <c r="C107" s="306" t="s">
        <v>264</v>
      </c>
      <c r="D107" s="307"/>
      <c r="E107" s="162">
        <v>22.83</v>
      </c>
      <c r="F107" s="103">
        <v>1416</v>
      </c>
      <c r="G107" s="163">
        <f>E107*F107</f>
        <v>32327.279999999999</v>
      </c>
      <c r="H107" s="164"/>
      <c r="I107" s="165">
        <v>10</v>
      </c>
      <c r="J107" s="166">
        <v>3600</v>
      </c>
      <c r="K107" s="167">
        <f t="shared" si="40"/>
        <v>360</v>
      </c>
      <c r="L107" s="168">
        <v>10</v>
      </c>
      <c r="M107" s="166">
        <f>F107/V107*60</f>
        <v>3095.0819672131179</v>
      </c>
      <c r="N107" s="167">
        <f t="shared" si="41"/>
        <v>309.50819672131178</v>
      </c>
      <c r="O107" s="169">
        <f t="shared" si="42"/>
        <v>0</v>
      </c>
      <c r="P107" s="170">
        <f t="shared" si="43"/>
        <v>-50.491803278688224</v>
      </c>
      <c r="Q107" s="171">
        <f t="shared" si="44"/>
        <v>0.85974499089253276</v>
      </c>
      <c r="R107" s="308">
        <f>Q123</f>
        <v>0.89233137737725532</v>
      </c>
      <c r="S107" s="219">
        <v>0.25</v>
      </c>
      <c r="T107" s="220">
        <v>0.26906249999999998</v>
      </c>
      <c r="U107" s="174"/>
      <c r="V107" s="175">
        <v>27.449999999999974</v>
      </c>
      <c r="W107" s="173"/>
      <c r="X107" s="184"/>
      <c r="Y107" s="202"/>
      <c r="Z107" s="203"/>
      <c r="AA107" s="311"/>
      <c r="AB107" s="312"/>
      <c r="AC107" s="202"/>
      <c r="AD107" s="203"/>
      <c r="AE107" s="417"/>
      <c r="AF107" s="418"/>
      <c r="AG107" s="411"/>
      <c r="AH107" s="412"/>
      <c r="AI107" s="121">
        <f t="shared" si="47"/>
        <v>-504.91803278688212</v>
      </c>
      <c r="AJ107" s="171">
        <f t="shared" si="48"/>
        <v>0.85974499089253276</v>
      </c>
      <c r="AK107" s="313">
        <f>AJ123</f>
        <v>0.89233137737725532</v>
      </c>
    </row>
    <row r="108" spans="1:37" ht="15.75" customHeight="1">
      <c r="A108" s="303"/>
      <c r="B108" s="106" t="s">
        <v>188</v>
      </c>
      <c r="C108" s="298" t="s">
        <v>265</v>
      </c>
      <c r="D108" s="299"/>
      <c r="E108" s="107">
        <v>24.73</v>
      </c>
      <c r="F108" s="108">
        <v>2374</v>
      </c>
      <c r="G108" s="109">
        <f>E108*F108</f>
        <v>58709.020000000004</v>
      </c>
      <c r="H108" s="26"/>
      <c r="I108" s="110">
        <v>6</v>
      </c>
      <c r="J108" s="111">
        <v>3600</v>
      </c>
      <c r="K108" s="112">
        <f t="shared" si="40"/>
        <v>600</v>
      </c>
      <c r="L108" s="113">
        <v>6</v>
      </c>
      <c r="M108" s="111">
        <f>F108/V108*60</f>
        <v>3259.4965675057238</v>
      </c>
      <c r="N108" s="112">
        <f t="shared" si="41"/>
        <v>543.24942791762066</v>
      </c>
      <c r="O108" s="114">
        <f t="shared" si="42"/>
        <v>0</v>
      </c>
      <c r="P108" s="115">
        <f t="shared" si="43"/>
        <v>-56.750572082379335</v>
      </c>
      <c r="Q108" s="116">
        <f t="shared" si="44"/>
        <v>0.90541571319603442</v>
      </c>
      <c r="R108" s="309"/>
      <c r="S108" s="47">
        <v>0.27243055555555556</v>
      </c>
      <c r="T108" s="48">
        <v>0.30277777777777776</v>
      </c>
      <c r="U108" s="117">
        <v>4.8500000000000387</v>
      </c>
      <c r="V108" s="118">
        <v>43.69999999999996</v>
      </c>
      <c r="W108" s="119"/>
      <c r="X108" s="13"/>
      <c r="Y108" s="106"/>
      <c r="Z108" s="205"/>
      <c r="AA108" s="300"/>
      <c r="AB108" s="301"/>
      <c r="AC108" s="106"/>
      <c r="AD108" s="205"/>
      <c r="AE108" s="300"/>
      <c r="AF108" s="301"/>
      <c r="AG108" s="407"/>
      <c r="AH108" s="408"/>
      <c r="AI108" s="124">
        <f t="shared" si="47"/>
        <v>-340.50343249427624</v>
      </c>
      <c r="AJ108" s="116">
        <f t="shared" si="48"/>
        <v>0.90541571319603442</v>
      </c>
      <c r="AK108" s="314"/>
    </row>
    <row r="109" spans="1:37" ht="15.75" customHeight="1">
      <c r="A109" s="303"/>
      <c r="B109" s="106" t="s">
        <v>188</v>
      </c>
      <c r="C109" s="298" t="s">
        <v>266</v>
      </c>
      <c r="D109" s="299"/>
      <c r="E109" s="107">
        <v>24.73</v>
      </c>
      <c r="F109" s="108">
        <v>1916</v>
      </c>
      <c r="G109" s="109">
        <f>E109*F109</f>
        <v>47382.68</v>
      </c>
      <c r="H109" s="26"/>
      <c r="I109" s="110">
        <v>6</v>
      </c>
      <c r="J109" s="111">
        <v>3600</v>
      </c>
      <c r="K109" s="112">
        <f t="shared" si="40"/>
        <v>600</v>
      </c>
      <c r="L109" s="113">
        <v>6</v>
      </c>
      <c r="M109" s="111">
        <f>F109/V109*60</f>
        <v>3259.7353497164513</v>
      </c>
      <c r="N109" s="112">
        <f t="shared" si="41"/>
        <v>543.28922495274185</v>
      </c>
      <c r="O109" s="114">
        <f t="shared" si="42"/>
        <v>0</v>
      </c>
      <c r="P109" s="115">
        <f t="shared" si="43"/>
        <v>-56.710775047258153</v>
      </c>
      <c r="Q109" s="116">
        <f t="shared" si="44"/>
        <v>0.90548204158790313</v>
      </c>
      <c r="R109" s="309"/>
      <c r="S109" s="47">
        <v>0.30625000000000002</v>
      </c>
      <c r="T109" s="48">
        <v>0.33074074074074072</v>
      </c>
      <c r="U109" s="117">
        <v>5.0000000000000622</v>
      </c>
      <c r="V109" s="118">
        <v>35.266666666666609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407"/>
      <c r="AH109" s="408"/>
      <c r="AI109" s="124">
        <f t="shared" si="47"/>
        <v>-340.26465028354869</v>
      </c>
      <c r="AJ109" s="116">
        <f t="shared" si="48"/>
        <v>0.90548204158790313</v>
      </c>
      <c r="AK109" s="314"/>
    </row>
    <row r="110" spans="1:37" ht="15.75" customHeight="1">
      <c r="A110" s="303"/>
      <c r="B110" s="106" t="s">
        <v>188</v>
      </c>
      <c r="C110" s="298" t="s">
        <v>215</v>
      </c>
      <c r="D110" s="299"/>
      <c r="E110" s="107">
        <v>21.74</v>
      </c>
      <c r="F110" s="108">
        <v>2125</v>
      </c>
      <c r="G110" s="109">
        <f>E110*F110</f>
        <v>46197.5</v>
      </c>
      <c r="H110" s="26"/>
      <c r="I110" s="110">
        <v>6</v>
      </c>
      <c r="J110" s="111">
        <v>3600</v>
      </c>
      <c r="K110" s="112">
        <f t="shared" si="40"/>
        <v>600</v>
      </c>
      <c r="L110" s="113">
        <v>6</v>
      </c>
      <c r="M110" s="111">
        <f>F110/V110*60</f>
        <v>3256.7049808429078</v>
      </c>
      <c r="N110" s="112">
        <f t="shared" si="41"/>
        <v>542.78416347381801</v>
      </c>
      <c r="O110" s="114">
        <f t="shared" si="42"/>
        <v>0</v>
      </c>
      <c r="P110" s="115">
        <f t="shared" si="43"/>
        <v>-57.215836526181988</v>
      </c>
      <c r="Q110" s="116">
        <f t="shared" si="44"/>
        <v>0.90464027245636336</v>
      </c>
      <c r="R110" s="309"/>
      <c r="S110" s="47">
        <v>0.33402777777777776</v>
      </c>
      <c r="T110" s="48">
        <v>0.36121527777777779</v>
      </c>
      <c r="U110" s="117">
        <v>4.7333333333333272</v>
      </c>
      <c r="V110" s="118">
        <v>39.150000000000048</v>
      </c>
      <c r="W110" s="119"/>
      <c r="X110" s="13"/>
      <c r="Y110" s="106"/>
      <c r="Z110" s="205"/>
      <c r="AA110" s="300"/>
      <c r="AB110" s="301"/>
      <c r="AC110" s="106"/>
      <c r="AD110" s="205"/>
      <c r="AE110" s="300"/>
      <c r="AF110" s="301"/>
      <c r="AG110" s="407"/>
      <c r="AH110" s="408"/>
      <c r="AI110" s="124">
        <f t="shared" si="47"/>
        <v>-343.29501915709216</v>
      </c>
      <c r="AJ110" s="116">
        <f t="shared" si="48"/>
        <v>0.90464027245636325</v>
      </c>
      <c r="AK110" s="314"/>
    </row>
    <row r="111" spans="1:37" ht="15.75" customHeight="1">
      <c r="A111" s="304"/>
      <c r="B111" s="106" t="s">
        <v>279</v>
      </c>
      <c r="C111" s="298" t="s">
        <v>280</v>
      </c>
      <c r="D111" s="299"/>
      <c r="E111" s="107">
        <v>26.21</v>
      </c>
      <c r="F111" s="108">
        <v>1332</v>
      </c>
      <c r="G111" s="109">
        <f>E111*F111</f>
        <v>34911.72</v>
      </c>
      <c r="H111" s="13"/>
      <c r="I111" s="110">
        <v>6</v>
      </c>
      <c r="J111" s="111">
        <v>3273</v>
      </c>
      <c r="K111" s="112">
        <f t="shared" si="40"/>
        <v>545.5</v>
      </c>
      <c r="L111" s="126">
        <v>6</v>
      </c>
      <c r="M111" s="111">
        <f>F111/V111*60</f>
        <v>2899.1535671100346</v>
      </c>
      <c r="N111" s="112">
        <f t="shared" si="41"/>
        <v>483.19226118500575</v>
      </c>
      <c r="O111" s="114">
        <f t="shared" si="42"/>
        <v>0</v>
      </c>
      <c r="P111" s="115">
        <f t="shared" si="43"/>
        <v>-62.307738814994252</v>
      </c>
      <c r="Q111" s="116">
        <f t="shared" si="44"/>
        <v>0.88577866395051463</v>
      </c>
      <c r="R111" s="309"/>
      <c r="S111" s="47">
        <v>0.36488425925925927</v>
      </c>
      <c r="T111" s="48">
        <v>0.3840277777777778</v>
      </c>
      <c r="U111" s="117">
        <v>5.2833333333333332</v>
      </c>
      <c r="V111" s="118">
        <v>27.566666666666684</v>
      </c>
      <c r="W111" s="119"/>
      <c r="X111" s="13"/>
      <c r="Y111" s="106"/>
      <c r="Z111" s="205"/>
      <c r="AA111" s="300"/>
      <c r="AB111" s="301"/>
      <c r="AC111" s="106"/>
      <c r="AD111" s="205"/>
      <c r="AE111" s="300"/>
      <c r="AF111" s="301"/>
      <c r="AG111" s="407"/>
      <c r="AH111" s="408"/>
      <c r="AI111" s="124">
        <f t="shared" si="47"/>
        <v>-373.8464328899654</v>
      </c>
      <c r="AJ111" s="116">
        <f t="shared" si="48"/>
        <v>0.88577866395051474</v>
      </c>
      <c r="AK111" s="314"/>
    </row>
    <row r="112" spans="1:37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3"/>
      <c r="Y112" s="106"/>
      <c r="Z112" s="205"/>
      <c r="AA112" s="300"/>
      <c r="AB112" s="301"/>
      <c r="AC112" s="106"/>
      <c r="AD112" s="205"/>
      <c r="AE112" s="300"/>
      <c r="AF112" s="301"/>
      <c r="AG112" s="407"/>
      <c r="AH112" s="408"/>
      <c r="AI112" s="124"/>
      <c r="AJ112" s="116"/>
      <c r="AK112" s="314"/>
    </row>
    <row r="113" spans="1:37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3"/>
      <c r="Y113" s="106"/>
      <c r="Z113" s="205"/>
      <c r="AA113" s="300"/>
      <c r="AB113" s="301"/>
      <c r="AC113" s="106"/>
      <c r="AD113" s="205"/>
      <c r="AE113" s="300"/>
      <c r="AF113" s="301"/>
      <c r="AG113" s="407"/>
      <c r="AH113" s="408"/>
      <c r="AI113" s="124"/>
      <c r="AJ113" s="116"/>
      <c r="AK113" s="314"/>
    </row>
    <row r="114" spans="1:37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407"/>
      <c r="AH114" s="408"/>
      <c r="AI114" s="124"/>
      <c r="AJ114" s="116"/>
      <c r="AK114" s="314"/>
    </row>
    <row r="115" spans="1:37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3"/>
      <c r="Y115" s="106"/>
      <c r="Z115" s="205"/>
      <c r="AA115" s="300"/>
      <c r="AB115" s="301"/>
      <c r="AC115" s="106"/>
      <c r="AD115" s="205"/>
      <c r="AE115" s="300"/>
      <c r="AF115" s="301"/>
      <c r="AG115" s="407"/>
      <c r="AH115" s="408"/>
      <c r="AI115" s="124"/>
      <c r="AJ115" s="116"/>
      <c r="AK115" s="314"/>
    </row>
    <row r="116" spans="1:37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3"/>
      <c r="Y116" s="106"/>
      <c r="Z116" s="205"/>
      <c r="AA116" s="300"/>
      <c r="AB116" s="301"/>
      <c r="AC116" s="106"/>
      <c r="AD116" s="205"/>
      <c r="AE116" s="300"/>
      <c r="AF116" s="301"/>
      <c r="AG116" s="407"/>
      <c r="AH116" s="408"/>
      <c r="AI116" s="124"/>
      <c r="AJ116" s="116"/>
      <c r="AK116" s="314"/>
    </row>
    <row r="117" spans="1:37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3"/>
      <c r="Y117" s="106"/>
      <c r="Z117" s="205"/>
      <c r="AA117" s="300"/>
      <c r="AB117" s="301"/>
      <c r="AC117" s="106"/>
      <c r="AD117" s="205"/>
      <c r="AE117" s="300"/>
      <c r="AF117" s="301"/>
      <c r="AG117" s="407"/>
      <c r="AH117" s="408"/>
      <c r="AI117" s="124"/>
      <c r="AJ117" s="116"/>
      <c r="AK117" s="314"/>
    </row>
    <row r="118" spans="1:37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3"/>
      <c r="Y118" s="106"/>
      <c r="Z118" s="205"/>
      <c r="AA118" s="300"/>
      <c r="AB118" s="301"/>
      <c r="AC118" s="106"/>
      <c r="AD118" s="205"/>
      <c r="AE118" s="300"/>
      <c r="AF118" s="301"/>
      <c r="AG118" s="407"/>
      <c r="AH118" s="408"/>
      <c r="AI118" s="124"/>
      <c r="AJ118" s="116"/>
      <c r="AK118" s="314"/>
    </row>
    <row r="119" spans="1:37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3"/>
      <c r="Y119" s="106"/>
      <c r="Z119" s="205"/>
      <c r="AA119" s="300"/>
      <c r="AB119" s="301"/>
      <c r="AC119" s="106"/>
      <c r="AD119" s="205"/>
      <c r="AE119" s="300"/>
      <c r="AF119" s="301"/>
      <c r="AG119" s="407"/>
      <c r="AH119" s="408"/>
      <c r="AI119" s="124"/>
      <c r="AJ119" s="116"/>
      <c r="AK119" s="314"/>
    </row>
    <row r="120" spans="1:37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3"/>
      <c r="Y120" s="106"/>
      <c r="Z120" s="205"/>
      <c r="AA120" s="300"/>
      <c r="AB120" s="301"/>
      <c r="AC120" s="106"/>
      <c r="AD120" s="205"/>
      <c r="AE120" s="300"/>
      <c r="AF120" s="301"/>
      <c r="AG120" s="407"/>
      <c r="AH120" s="408"/>
      <c r="AI120" s="124"/>
      <c r="AJ120" s="116"/>
      <c r="AK120" s="314"/>
    </row>
    <row r="121" spans="1:37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3"/>
      <c r="Y121" s="106"/>
      <c r="Z121" s="205"/>
      <c r="AA121" s="300"/>
      <c r="AB121" s="301"/>
      <c r="AC121" s="106"/>
      <c r="AD121" s="205"/>
      <c r="AE121" s="300"/>
      <c r="AF121" s="301"/>
      <c r="AG121" s="407"/>
      <c r="AH121" s="408"/>
      <c r="AI121" s="124"/>
      <c r="AJ121" s="116"/>
      <c r="AK121" s="314"/>
    </row>
    <row r="122" spans="1:37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106"/>
      <c r="Z122" s="205"/>
      <c r="AA122" s="300"/>
      <c r="AB122" s="301"/>
      <c r="AC122" s="106"/>
      <c r="AD122" s="205"/>
      <c r="AE122" s="300"/>
      <c r="AF122" s="301"/>
      <c r="AG122" s="407"/>
      <c r="AH122" s="408"/>
      <c r="AI122" s="180"/>
      <c r="AJ122" s="133"/>
      <c r="AK122" s="314"/>
    </row>
    <row r="123" spans="1:37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49">AVERAGE(I107:I122)</f>
        <v>6.8</v>
      </c>
      <c r="J123" s="148">
        <f t="shared" si="49"/>
        <v>3534.6</v>
      </c>
      <c r="K123" s="149">
        <f>J123/I123</f>
        <v>519.79411764705878</v>
      </c>
      <c r="L123" s="147">
        <f>AVERAGE(L107:L122)</f>
        <v>6.8</v>
      </c>
      <c r="M123" s="148">
        <f>AVERAGE(M107:M122)</f>
        <v>3154.0344864776466</v>
      </c>
      <c r="N123" s="149">
        <f>M123/L123</f>
        <v>463.82860095259508</v>
      </c>
      <c r="O123" s="150">
        <f>L123-I123</f>
        <v>0</v>
      </c>
      <c r="P123" s="151">
        <f>N123-K123</f>
        <v>-55.965516694463702</v>
      </c>
      <c r="Q123" s="152">
        <f>N123/K123</f>
        <v>0.89233137737725532</v>
      </c>
      <c r="R123" s="310"/>
      <c r="S123" s="153">
        <f>S107</f>
        <v>0.25</v>
      </c>
      <c r="T123" s="154">
        <f>INDEX(T107:T122,COUNTA(T107:T122))</f>
        <v>0.3840277777777778</v>
      </c>
      <c r="U123" s="155"/>
      <c r="V123" s="181"/>
      <c r="W123" s="182"/>
      <c r="X123" s="149"/>
      <c r="Y123" s="206">
        <f t="shared" ref="Y123:Z123" si="50">SUM(Y107:Y122)</f>
        <v>0</v>
      </c>
      <c r="Z123" s="207">
        <f t="shared" si="50"/>
        <v>0</v>
      </c>
      <c r="AA123" s="296"/>
      <c r="AB123" s="297"/>
      <c r="AC123" s="206">
        <f t="shared" ref="AC123:AD123" si="51">SUM(AC107:AC122)</f>
        <v>0</v>
      </c>
      <c r="AD123" s="207">
        <f t="shared" si="51"/>
        <v>0</v>
      </c>
      <c r="AE123" s="415"/>
      <c r="AF123" s="416"/>
      <c r="AG123" s="409"/>
      <c r="AH123" s="410"/>
      <c r="AI123" s="183">
        <f>M123-J123</f>
        <v>-380.56551352235329</v>
      </c>
      <c r="AJ123" s="152">
        <f>M123/J123</f>
        <v>0.89233137737725532</v>
      </c>
      <c r="AK123" s="315"/>
    </row>
    <row r="124" spans="1:37" ht="15.75" customHeight="1">
      <c r="A124" s="316" t="s">
        <v>216</v>
      </c>
      <c r="B124" s="161" t="s">
        <v>186</v>
      </c>
      <c r="C124" s="306" t="s">
        <v>225</v>
      </c>
      <c r="D124" s="307"/>
      <c r="E124" s="162">
        <v>51.62</v>
      </c>
      <c r="F124" s="103">
        <v>5614</v>
      </c>
      <c r="G124" s="163">
        <f>E124*F124</f>
        <v>289794.68</v>
      </c>
      <c r="H124" s="164"/>
      <c r="I124" s="165">
        <v>19</v>
      </c>
      <c r="J124" s="166">
        <v>2000</v>
      </c>
      <c r="K124" s="167">
        <f>J124/I124</f>
        <v>105.26315789473684</v>
      </c>
      <c r="L124" s="168">
        <v>20</v>
      </c>
      <c r="M124" s="166">
        <f>F124/V124*60</f>
        <v>1699.7813288477719</v>
      </c>
      <c r="N124" s="167">
        <f>M124/L124</f>
        <v>84.989066442388591</v>
      </c>
      <c r="O124" s="169">
        <f>L124-I124</f>
        <v>1</v>
      </c>
      <c r="P124" s="170">
        <f>N124-K124</f>
        <v>-20.274091452348245</v>
      </c>
      <c r="Q124" s="171">
        <f>N124/K124</f>
        <v>0.80739613120269171</v>
      </c>
      <c r="R124" s="308">
        <f>Q140</f>
        <v>0.80739613120269171</v>
      </c>
      <c r="S124" s="172">
        <v>0.70833333333333337</v>
      </c>
      <c r="T124" s="173">
        <v>0.84594907407407405</v>
      </c>
      <c r="U124" s="174"/>
      <c r="V124" s="175">
        <v>198.16666666666657</v>
      </c>
      <c r="W124" s="173"/>
      <c r="X124" s="184"/>
      <c r="Y124" s="202"/>
      <c r="Z124" s="203"/>
      <c r="AA124" s="311"/>
      <c r="AB124" s="312"/>
      <c r="AC124" s="202"/>
      <c r="AD124" s="203"/>
      <c r="AE124" s="311"/>
      <c r="AF124" s="312"/>
      <c r="AG124" s="411"/>
      <c r="AH124" s="412"/>
      <c r="AI124" s="121">
        <f>M124-J124</f>
        <v>-300.21867115222813</v>
      </c>
      <c r="AJ124" s="171">
        <f>M124/J124</f>
        <v>0.84989066442388594</v>
      </c>
      <c r="AK124" s="313">
        <f>AJ140</f>
        <v>0.84989066442388594</v>
      </c>
    </row>
    <row r="125" spans="1:37" ht="15.75" customHeight="1">
      <c r="A125" s="317"/>
      <c r="B125" s="178"/>
      <c r="C125" s="298"/>
      <c r="D125" s="299"/>
      <c r="E125" s="107"/>
      <c r="F125" s="108"/>
      <c r="G125" s="109"/>
      <c r="H125" s="26"/>
      <c r="I125" s="110"/>
      <c r="J125" s="111"/>
      <c r="K125" s="112"/>
      <c r="L125" s="113"/>
      <c r="M125" s="111"/>
      <c r="N125" s="112"/>
      <c r="O125" s="114"/>
      <c r="P125" s="115"/>
      <c r="Q125" s="116"/>
      <c r="R125" s="309"/>
      <c r="S125" s="47"/>
      <c r="T125" s="48"/>
      <c r="U125" s="117"/>
      <c r="V125" s="118"/>
      <c r="W125" s="119"/>
      <c r="X125" s="123"/>
      <c r="Y125" s="106"/>
      <c r="Z125" s="205"/>
      <c r="AA125" s="300"/>
      <c r="AB125" s="301"/>
      <c r="AC125" s="106"/>
      <c r="AD125" s="205"/>
      <c r="AE125" s="300"/>
      <c r="AF125" s="301"/>
      <c r="AG125" s="407"/>
      <c r="AH125" s="408"/>
      <c r="AI125" s="124"/>
      <c r="AJ125" s="116"/>
      <c r="AK125" s="314"/>
    </row>
    <row r="126" spans="1:37" ht="15.75" customHeight="1">
      <c r="A126" s="317"/>
      <c r="B126" s="178"/>
      <c r="C126" s="298"/>
      <c r="D126" s="299"/>
      <c r="E126" s="107"/>
      <c r="F126" s="108"/>
      <c r="G126" s="109"/>
      <c r="H126" s="26"/>
      <c r="I126" s="110"/>
      <c r="J126" s="111"/>
      <c r="K126" s="112"/>
      <c r="L126" s="113"/>
      <c r="M126" s="111"/>
      <c r="N126" s="112"/>
      <c r="O126" s="114"/>
      <c r="P126" s="115"/>
      <c r="Q126" s="116"/>
      <c r="R126" s="309"/>
      <c r="S126" s="47"/>
      <c r="T126" s="48"/>
      <c r="U126" s="117"/>
      <c r="V126" s="118"/>
      <c r="W126" s="119"/>
      <c r="X126" s="123"/>
      <c r="Y126" s="106"/>
      <c r="Z126" s="205"/>
      <c r="AA126" s="300"/>
      <c r="AB126" s="301"/>
      <c r="AC126" s="106"/>
      <c r="AD126" s="205"/>
      <c r="AE126" s="300"/>
      <c r="AF126" s="301"/>
      <c r="AG126" s="407"/>
      <c r="AH126" s="408"/>
      <c r="AI126" s="124"/>
      <c r="AJ126" s="116"/>
      <c r="AK126" s="314"/>
    </row>
    <row r="127" spans="1:37" ht="15.75" customHeight="1">
      <c r="A127" s="317"/>
      <c r="B127" s="178"/>
      <c r="C127" s="298"/>
      <c r="D127" s="299"/>
      <c r="E127" s="107"/>
      <c r="F127" s="108"/>
      <c r="G127" s="109"/>
      <c r="H127" s="26"/>
      <c r="I127" s="110"/>
      <c r="J127" s="111"/>
      <c r="K127" s="112"/>
      <c r="L127" s="113"/>
      <c r="M127" s="111"/>
      <c r="N127" s="112"/>
      <c r="O127" s="114"/>
      <c r="P127" s="115"/>
      <c r="Q127" s="116"/>
      <c r="R127" s="309"/>
      <c r="S127" s="47"/>
      <c r="T127" s="48"/>
      <c r="U127" s="117"/>
      <c r="V127" s="118"/>
      <c r="W127" s="119"/>
      <c r="X127" s="123"/>
      <c r="Y127" s="106"/>
      <c r="Z127" s="205"/>
      <c r="AA127" s="300"/>
      <c r="AB127" s="301"/>
      <c r="AC127" s="106"/>
      <c r="AD127" s="205"/>
      <c r="AE127" s="300"/>
      <c r="AF127" s="301"/>
      <c r="AG127" s="407"/>
      <c r="AH127" s="408"/>
      <c r="AI127" s="124"/>
      <c r="AJ127" s="116"/>
      <c r="AK127" s="314"/>
    </row>
    <row r="128" spans="1:37" ht="15.75" customHeight="1">
      <c r="A128" s="317"/>
      <c r="B128" s="178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106"/>
      <c r="Z128" s="205"/>
      <c r="AA128" s="300"/>
      <c r="AB128" s="301"/>
      <c r="AC128" s="106"/>
      <c r="AD128" s="205"/>
      <c r="AE128" s="300"/>
      <c r="AF128" s="301"/>
      <c r="AG128" s="407"/>
      <c r="AH128" s="408"/>
      <c r="AI128" s="124"/>
      <c r="AJ128" s="116"/>
      <c r="AK128" s="314"/>
    </row>
    <row r="129" spans="1:37" ht="15.75" customHeight="1">
      <c r="A129" s="317"/>
      <c r="B129" s="178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106"/>
      <c r="Z129" s="205"/>
      <c r="AA129" s="300"/>
      <c r="AB129" s="301"/>
      <c r="AC129" s="106"/>
      <c r="AD129" s="205"/>
      <c r="AE129" s="300"/>
      <c r="AF129" s="301"/>
      <c r="AG129" s="407"/>
      <c r="AH129" s="408"/>
      <c r="AI129" s="124"/>
      <c r="AJ129" s="116"/>
      <c r="AK129" s="314"/>
    </row>
    <row r="130" spans="1:37" ht="15.75" customHeight="1">
      <c r="A130" s="317"/>
      <c r="B130" s="178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127"/>
      <c r="T130" s="128"/>
      <c r="U130" s="117"/>
      <c r="V130" s="118"/>
      <c r="W130" s="128"/>
      <c r="X130" s="216"/>
      <c r="Y130" s="106"/>
      <c r="Z130" s="205"/>
      <c r="AA130" s="300"/>
      <c r="AB130" s="301"/>
      <c r="AC130" s="106"/>
      <c r="AD130" s="205"/>
      <c r="AE130" s="300"/>
      <c r="AF130" s="301"/>
      <c r="AG130" s="407"/>
      <c r="AH130" s="408"/>
      <c r="AI130" s="124"/>
      <c r="AJ130" s="116"/>
      <c r="AK130" s="314"/>
    </row>
    <row r="131" spans="1:37" ht="15.75" customHeight="1">
      <c r="A131" s="317"/>
      <c r="B131" s="178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127"/>
      <c r="T131" s="128"/>
      <c r="U131" s="117"/>
      <c r="V131" s="118"/>
      <c r="W131" s="128"/>
      <c r="X131" s="216"/>
      <c r="Y131" s="106"/>
      <c r="Z131" s="205"/>
      <c r="AA131" s="300"/>
      <c r="AB131" s="301"/>
      <c r="AC131" s="106"/>
      <c r="AD131" s="205"/>
      <c r="AE131" s="300"/>
      <c r="AF131" s="301"/>
      <c r="AG131" s="407"/>
      <c r="AH131" s="408"/>
      <c r="AI131" s="124"/>
      <c r="AJ131" s="116"/>
      <c r="AK131" s="314"/>
    </row>
    <row r="132" spans="1:37" ht="15.75" customHeight="1">
      <c r="A132" s="317"/>
      <c r="B132" s="178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127"/>
      <c r="T132" s="128"/>
      <c r="U132" s="117"/>
      <c r="V132" s="118"/>
      <c r="W132" s="128"/>
      <c r="X132" s="216"/>
      <c r="Y132" s="106"/>
      <c r="Z132" s="205"/>
      <c r="AA132" s="300"/>
      <c r="AB132" s="301"/>
      <c r="AC132" s="106"/>
      <c r="AD132" s="205"/>
      <c r="AE132" s="300"/>
      <c r="AF132" s="301"/>
      <c r="AG132" s="407"/>
      <c r="AH132" s="408"/>
      <c r="AI132" s="124"/>
      <c r="AJ132" s="116"/>
      <c r="AK132" s="314"/>
    </row>
    <row r="133" spans="1:37" ht="15.75" customHeight="1">
      <c r="A133" s="317"/>
      <c r="B133" s="178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127"/>
      <c r="T133" s="128"/>
      <c r="U133" s="117"/>
      <c r="V133" s="118"/>
      <c r="W133" s="128"/>
      <c r="X133" s="216"/>
      <c r="Y133" s="106"/>
      <c r="Z133" s="205"/>
      <c r="AA133" s="300"/>
      <c r="AB133" s="301"/>
      <c r="AC133" s="106"/>
      <c r="AD133" s="205"/>
      <c r="AE133" s="300"/>
      <c r="AF133" s="301"/>
      <c r="AG133" s="407"/>
      <c r="AH133" s="408"/>
      <c r="AI133" s="124"/>
      <c r="AJ133" s="116"/>
      <c r="AK133" s="314"/>
    </row>
    <row r="134" spans="1:37" ht="15.75" customHeight="1">
      <c r="A134" s="317"/>
      <c r="B134" s="178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127"/>
      <c r="T134" s="128"/>
      <c r="U134" s="117"/>
      <c r="V134" s="118"/>
      <c r="W134" s="128"/>
      <c r="X134" s="216"/>
      <c r="Y134" s="106"/>
      <c r="Z134" s="205"/>
      <c r="AA134" s="300"/>
      <c r="AB134" s="301"/>
      <c r="AC134" s="106"/>
      <c r="AD134" s="205"/>
      <c r="AE134" s="300"/>
      <c r="AF134" s="301"/>
      <c r="AG134" s="407"/>
      <c r="AH134" s="408"/>
      <c r="AI134" s="124"/>
      <c r="AJ134" s="116"/>
      <c r="AK134" s="314"/>
    </row>
    <row r="135" spans="1:37" ht="15.75" customHeight="1">
      <c r="A135" s="317"/>
      <c r="B135" s="178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127"/>
      <c r="T135" s="128"/>
      <c r="U135" s="117"/>
      <c r="V135" s="118"/>
      <c r="W135" s="128"/>
      <c r="X135" s="216"/>
      <c r="Y135" s="106"/>
      <c r="Z135" s="205"/>
      <c r="AA135" s="300"/>
      <c r="AB135" s="301"/>
      <c r="AC135" s="106"/>
      <c r="AD135" s="205"/>
      <c r="AE135" s="300"/>
      <c r="AF135" s="301"/>
      <c r="AG135" s="407"/>
      <c r="AH135" s="408"/>
      <c r="AI135" s="124"/>
      <c r="AJ135" s="116"/>
      <c r="AK135" s="314"/>
    </row>
    <row r="136" spans="1:37" ht="15.75" customHeight="1">
      <c r="A136" s="317"/>
      <c r="B136" s="178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127"/>
      <c r="T136" s="128"/>
      <c r="U136" s="117"/>
      <c r="V136" s="118"/>
      <c r="W136" s="128"/>
      <c r="X136" s="216"/>
      <c r="Y136" s="106"/>
      <c r="Z136" s="205"/>
      <c r="AA136" s="300"/>
      <c r="AB136" s="301"/>
      <c r="AC136" s="106"/>
      <c r="AD136" s="205"/>
      <c r="AE136" s="300"/>
      <c r="AF136" s="301"/>
      <c r="AG136" s="407"/>
      <c r="AH136" s="408"/>
      <c r="AI136" s="124"/>
      <c r="AJ136" s="116"/>
      <c r="AK136" s="314"/>
    </row>
    <row r="137" spans="1:37" ht="15.75" customHeight="1">
      <c r="A137" s="317"/>
      <c r="B137" s="178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127"/>
      <c r="T137" s="128"/>
      <c r="U137" s="117"/>
      <c r="V137" s="118"/>
      <c r="W137" s="128"/>
      <c r="X137" s="216"/>
      <c r="Y137" s="106"/>
      <c r="Z137" s="205"/>
      <c r="AA137" s="300"/>
      <c r="AB137" s="301"/>
      <c r="AC137" s="106"/>
      <c r="AD137" s="205"/>
      <c r="AE137" s="300"/>
      <c r="AF137" s="301"/>
      <c r="AG137" s="407"/>
      <c r="AH137" s="408"/>
      <c r="AI137" s="124"/>
      <c r="AJ137" s="116"/>
      <c r="AK137" s="314"/>
    </row>
    <row r="138" spans="1:37" ht="15.75" customHeight="1">
      <c r="A138" s="317"/>
      <c r="B138" s="178"/>
      <c r="C138" s="298"/>
      <c r="D138" s="299"/>
      <c r="E138" s="107"/>
      <c r="F138" s="13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127"/>
      <c r="T138" s="128"/>
      <c r="U138" s="117"/>
      <c r="V138" s="118"/>
      <c r="W138" s="128"/>
      <c r="X138" s="216"/>
      <c r="Y138" s="106"/>
      <c r="Z138" s="205"/>
      <c r="AA138" s="300"/>
      <c r="AB138" s="301"/>
      <c r="AC138" s="106"/>
      <c r="AD138" s="205"/>
      <c r="AE138" s="300"/>
      <c r="AF138" s="301"/>
      <c r="AG138" s="407"/>
      <c r="AH138" s="408"/>
      <c r="AI138" s="124"/>
      <c r="AJ138" s="116"/>
      <c r="AK138" s="314"/>
    </row>
    <row r="139" spans="1:37" ht="15.75" customHeight="1">
      <c r="A139" s="317"/>
      <c r="B139" s="178"/>
      <c r="C139" s="298"/>
      <c r="D139" s="299"/>
      <c r="E139" s="179"/>
      <c r="F139" s="13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106"/>
      <c r="Z139" s="205"/>
      <c r="AA139" s="300"/>
      <c r="AB139" s="301"/>
      <c r="AC139" s="106"/>
      <c r="AD139" s="205"/>
      <c r="AE139" s="300"/>
      <c r="AF139" s="301"/>
      <c r="AG139" s="407"/>
      <c r="AH139" s="408"/>
      <c r="AI139" s="180"/>
      <c r="AJ139" s="133"/>
      <c r="AK139" s="314"/>
    </row>
    <row r="140" spans="1:37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52">AVERAGE(I124:I139)</f>
        <v>19</v>
      </c>
      <c r="J140" s="148">
        <f t="shared" si="52"/>
        <v>2000</v>
      </c>
      <c r="K140" s="149">
        <f>J140/I140</f>
        <v>105.26315789473684</v>
      </c>
      <c r="L140" s="147">
        <f>AVERAGE(L124:L139)</f>
        <v>20</v>
      </c>
      <c r="M140" s="148">
        <f>AVERAGE(M124:M139)</f>
        <v>1699.7813288477719</v>
      </c>
      <c r="N140" s="149">
        <f>M140/L140</f>
        <v>84.989066442388591</v>
      </c>
      <c r="O140" s="150">
        <f>L140-I140</f>
        <v>1</v>
      </c>
      <c r="P140" s="151">
        <f>N140-K140</f>
        <v>-20.274091452348245</v>
      </c>
      <c r="Q140" s="152">
        <f>N140/K140</f>
        <v>0.80739613120269171</v>
      </c>
      <c r="R140" s="310"/>
      <c r="S140" s="153">
        <f>S124</f>
        <v>0.70833333333333337</v>
      </c>
      <c r="T140" s="154">
        <f>INDEX(T124:T139,COUNTA(T124:T139))</f>
        <v>0.84594907407407405</v>
      </c>
      <c r="U140" s="155"/>
      <c r="V140" s="181"/>
      <c r="W140" s="182"/>
      <c r="X140" s="149"/>
      <c r="Y140" s="206">
        <f t="shared" ref="Y140:Z140" si="53">SUM(Y124:Y139)</f>
        <v>0</v>
      </c>
      <c r="Z140" s="207">
        <f t="shared" si="53"/>
        <v>0</v>
      </c>
      <c r="AA140" s="296"/>
      <c r="AB140" s="297"/>
      <c r="AC140" s="206">
        <f t="shared" ref="AC140:AD140" si="54">SUM(AC124:AC139)</f>
        <v>0</v>
      </c>
      <c r="AD140" s="207">
        <f t="shared" si="54"/>
        <v>0</v>
      </c>
      <c r="AE140" s="296"/>
      <c r="AF140" s="297"/>
      <c r="AG140" s="409"/>
      <c r="AH140" s="410"/>
      <c r="AI140" s="183">
        <f>M140-J140</f>
        <v>-300.21867115222813</v>
      </c>
      <c r="AJ140" s="152">
        <f>M140/J140</f>
        <v>0.84989066442388594</v>
      </c>
      <c r="AK140" s="315"/>
    </row>
    <row r="141" spans="1:37" ht="15.75" customHeight="1">
      <c r="A141" s="302" t="s">
        <v>221</v>
      </c>
      <c r="B141" s="161" t="s">
        <v>186</v>
      </c>
      <c r="C141" s="306" t="s">
        <v>217</v>
      </c>
      <c r="D141" s="307"/>
      <c r="E141" s="162">
        <v>44.3</v>
      </c>
      <c r="F141" s="174">
        <v>1036</v>
      </c>
      <c r="G141" s="163">
        <f>E141*F141</f>
        <v>45894.799999999996</v>
      </c>
      <c r="H141" s="164"/>
      <c r="I141" s="165">
        <v>17</v>
      </c>
      <c r="J141" s="166">
        <v>2000</v>
      </c>
      <c r="K141" s="167">
        <f>J141/I141</f>
        <v>117.64705882352941</v>
      </c>
      <c r="L141" s="168">
        <v>17</v>
      </c>
      <c r="M141" s="166">
        <f>F141/V141*60</f>
        <v>1770.0996677740864</v>
      </c>
      <c r="N141" s="167">
        <f>M141/L141</f>
        <v>104.12350986906391</v>
      </c>
      <c r="O141" s="169">
        <f>L141-I141</f>
        <v>0</v>
      </c>
      <c r="P141" s="170">
        <f>N141-K141</f>
        <v>-13.523548954465497</v>
      </c>
      <c r="Q141" s="171">
        <f>N141/K141</f>
        <v>0.88504983388704328</v>
      </c>
      <c r="R141" s="308">
        <f>Q157</f>
        <v>0.88411536738171936</v>
      </c>
      <c r="S141" s="172">
        <v>0.75</v>
      </c>
      <c r="T141" s="173">
        <v>0.77438657407407407</v>
      </c>
      <c r="U141" s="174"/>
      <c r="V141" s="175">
        <v>35.116666666666667</v>
      </c>
      <c r="W141" s="103"/>
      <c r="X141" s="104"/>
      <c r="Y141" s="202"/>
      <c r="Z141" s="203"/>
      <c r="AA141" s="311"/>
      <c r="AB141" s="312"/>
      <c r="AC141" s="202"/>
      <c r="AD141" s="203"/>
      <c r="AE141" s="311"/>
      <c r="AF141" s="312"/>
      <c r="AG141" s="411"/>
      <c r="AH141" s="412"/>
      <c r="AI141" s="121">
        <f>M141-J141</f>
        <v>-229.90033222591364</v>
      </c>
      <c r="AJ141" s="171">
        <f>M141/J141</f>
        <v>0.88504983388704317</v>
      </c>
      <c r="AK141" s="379">
        <f>AJ157</f>
        <v>0.88411536738171925</v>
      </c>
    </row>
    <row r="142" spans="1:37" ht="15.75" customHeight="1">
      <c r="A142" s="303"/>
      <c r="B142" s="178" t="s">
        <v>186</v>
      </c>
      <c r="C142" s="298" t="s">
        <v>219</v>
      </c>
      <c r="D142" s="299"/>
      <c r="E142" s="107">
        <v>50.67</v>
      </c>
      <c r="F142" s="117">
        <v>900</v>
      </c>
      <c r="G142" s="109">
        <f>E142*F142</f>
        <v>45603</v>
      </c>
      <c r="H142" s="26"/>
      <c r="I142" s="110">
        <v>20</v>
      </c>
      <c r="J142" s="111">
        <v>2000</v>
      </c>
      <c r="K142" s="112">
        <f>J142/I142</f>
        <v>100</v>
      </c>
      <c r="L142" s="113">
        <v>20</v>
      </c>
      <c r="M142" s="111">
        <f>F142/V142*60</f>
        <v>1767.5941080196319</v>
      </c>
      <c r="N142" s="112">
        <f>M142/L142</f>
        <v>88.379705400981592</v>
      </c>
      <c r="O142" s="114">
        <f>L142-I142</f>
        <v>0</v>
      </c>
      <c r="P142" s="115">
        <f>N142-K142</f>
        <v>-11.620294599018408</v>
      </c>
      <c r="Q142" s="116">
        <f>N142/K142</f>
        <v>0.8837970540098159</v>
      </c>
      <c r="R142" s="309"/>
      <c r="S142" s="47">
        <v>0.77878472222222217</v>
      </c>
      <c r="T142" s="48">
        <v>0.8</v>
      </c>
      <c r="U142" s="117">
        <v>6.3333333333332575</v>
      </c>
      <c r="V142" s="118">
        <v>30.550000000000139</v>
      </c>
      <c r="W142" s="119"/>
      <c r="X142" s="123"/>
      <c r="Y142" s="106"/>
      <c r="Z142" s="205"/>
      <c r="AA142" s="300"/>
      <c r="AB142" s="301"/>
      <c r="AC142" s="106"/>
      <c r="AD142" s="205"/>
      <c r="AE142" s="300"/>
      <c r="AF142" s="301"/>
      <c r="AG142" s="407"/>
      <c r="AH142" s="408"/>
      <c r="AI142" s="124">
        <f>M142-J142</f>
        <v>-232.4058919803681</v>
      </c>
      <c r="AJ142" s="116">
        <f>M142/J142</f>
        <v>0.8837970540098159</v>
      </c>
      <c r="AK142" s="380"/>
    </row>
    <row r="143" spans="1:37" ht="15.75" customHeight="1">
      <c r="A143" s="303"/>
      <c r="B143" s="178" t="s">
        <v>186</v>
      </c>
      <c r="C143" s="298" t="s">
        <v>220</v>
      </c>
      <c r="D143" s="299"/>
      <c r="E143" s="107">
        <v>57.3</v>
      </c>
      <c r="F143" s="117">
        <v>1874</v>
      </c>
      <c r="G143" s="109">
        <f>E143*F143</f>
        <v>107380.2</v>
      </c>
      <c r="H143" s="26"/>
      <c r="I143" s="110">
        <v>21</v>
      </c>
      <c r="J143" s="111">
        <v>2000</v>
      </c>
      <c r="K143" s="112">
        <f>J143/I143</f>
        <v>95.238095238095241</v>
      </c>
      <c r="L143" s="113">
        <v>21</v>
      </c>
      <c r="M143" s="111">
        <f>F143/V143*60</f>
        <v>1766.9984284965969</v>
      </c>
      <c r="N143" s="112">
        <f>M143/L143</f>
        <v>84.142782309361763</v>
      </c>
      <c r="O143" s="114">
        <f>L143-I143</f>
        <v>0</v>
      </c>
      <c r="P143" s="115">
        <f>N143-K143</f>
        <v>-11.095312928733478</v>
      </c>
      <c r="Q143" s="116">
        <f>N143/K143</f>
        <v>0.88349921424829847</v>
      </c>
      <c r="R143" s="309"/>
      <c r="S143" s="47">
        <v>0.80372685185185189</v>
      </c>
      <c r="T143" s="48">
        <v>0.84791666666666665</v>
      </c>
      <c r="U143" s="117">
        <v>5.3666666666666529</v>
      </c>
      <c r="V143" s="118">
        <v>63.633333333333262</v>
      </c>
      <c r="W143" s="119"/>
      <c r="X143" s="123"/>
      <c r="Y143" s="106"/>
      <c r="Z143" s="205"/>
      <c r="AA143" s="300"/>
      <c r="AB143" s="301"/>
      <c r="AC143" s="106"/>
      <c r="AD143" s="205"/>
      <c r="AE143" s="300"/>
      <c r="AF143" s="301"/>
      <c r="AG143" s="407"/>
      <c r="AH143" s="408"/>
      <c r="AI143" s="124">
        <f>M143-J143</f>
        <v>-233.00157150340306</v>
      </c>
      <c r="AJ143" s="116">
        <f>M143/J143</f>
        <v>0.88349921424829847</v>
      </c>
      <c r="AK143" s="380"/>
    </row>
    <row r="144" spans="1:37" ht="15.75" customHeight="1">
      <c r="A144" s="303"/>
      <c r="B144" s="178"/>
      <c r="C144" s="298"/>
      <c r="D144" s="299"/>
      <c r="E144" s="107"/>
      <c r="F144" s="117"/>
      <c r="G144" s="109"/>
      <c r="H144" s="26"/>
      <c r="I144" s="110"/>
      <c r="J144" s="111"/>
      <c r="K144" s="112"/>
      <c r="L144" s="113"/>
      <c r="M144" s="111"/>
      <c r="N144" s="112"/>
      <c r="O144" s="114"/>
      <c r="P144" s="115"/>
      <c r="Q144" s="116"/>
      <c r="R144" s="309"/>
      <c r="S144" s="47"/>
      <c r="T144" s="48"/>
      <c r="U144" s="117"/>
      <c r="V144" s="118"/>
      <c r="W144" s="119"/>
      <c r="X144" s="123"/>
      <c r="Y144" s="106"/>
      <c r="Z144" s="205"/>
      <c r="AA144" s="300"/>
      <c r="AB144" s="301"/>
      <c r="AC144" s="106"/>
      <c r="AD144" s="205"/>
      <c r="AE144" s="300"/>
      <c r="AF144" s="301"/>
      <c r="AG144" s="407"/>
      <c r="AH144" s="408"/>
      <c r="AI144" s="124"/>
      <c r="AJ144" s="116"/>
      <c r="AK144" s="380"/>
    </row>
    <row r="145" spans="1:37" ht="15.75" customHeight="1">
      <c r="A145" s="304"/>
      <c r="B145" s="178"/>
      <c r="C145" s="298"/>
      <c r="D145" s="299"/>
      <c r="E145" s="107"/>
      <c r="F145" s="117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106"/>
      <c r="Z145" s="205"/>
      <c r="AA145" s="300"/>
      <c r="AB145" s="301"/>
      <c r="AC145" s="106"/>
      <c r="AD145" s="205"/>
      <c r="AE145" s="300"/>
      <c r="AF145" s="301"/>
      <c r="AG145" s="407"/>
      <c r="AH145" s="408"/>
      <c r="AI145" s="124"/>
      <c r="AJ145" s="116"/>
      <c r="AK145" s="380"/>
    </row>
    <row r="146" spans="1:37" ht="15.75" customHeight="1">
      <c r="A146" s="304"/>
      <c r="B146" s="178"/>
      <c r="C146" s="298"/>
      <c r="D146" s="299"/>
      <c r="E146" s="107"/>
      <c r="F146" s="117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106"/>
      <c r="Z146" s="205"/>
      <c r="AA146" s="300"/>
      <c r="AB146" s="301"/>
      <c r="AC146" s="106"/>
      <c r="AD146" s="205"/>
      <c r="AE146" s="300"/>
      <c r="AF146" s="301"/>
      <c r="AG146" s="407"/>
      <c r="AH146" s="408"/>
      <c r="AI146" s="124"/>
      <c r="AJ146" s="116"/>
      <c r="AK146" s="380"/>
    </row>
    <row r="147" spans="1:37" ht="15.75" customHeight="1">
      <c r="A147" s="304"/>
      <c r="B147" s="178"/>
      <c r="C147" s="298"/>
      <c r="D147" s="299"/>
      <c r="E147" s="107"/>
      <c r="F147" s="117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106"/>
      <c r="Z147" s="205"/>
      <c r="AA147" s="300"/>
      <c r="AB147" s="301"/>
      <c r="AC147" s="106"/>
      <c r="AD147" s="205"/>
      <c r="AE147" s="300"/>
      <c r="AF147" s="301"/>
      <c r="AG147" s="407"/>
      <c r="AH147" s="408"/>
      <c r="AI147" s="124"/>
      <c r="AJ147" s="116"/>
      <c r="AK147" s="380"/>
    </row>
    <row r="148" spans="1:37" ht="15.75" customHeight="1">
      <c r="A148" s="304"/>
      <c r="B148" s="178"/>
      <c r="C148" s="298"/>
      <c r="D148" s="299"/>
      <c r="E148" s="107"/>
      <c r="F148" s="117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106"/>
      <c r="Z148" s="205"/>
      <c r="AA148" s="300"/>
      <c r="AB148" s="301"/>
      <c r="AC148" s="106"/>
      <c r="AD148" s="205"/>
      <c r="AE148" s="300"/>
      <c r="AF148" s="301"/>
      <c r="AG148" s="407"/>
      <c r="AH148" s="408"/>
      <c r="AI148" s="124"/>
      <c r="AJ148" s="116"/>
      <c r="AK148" s="380"/>
    </row>
    <row r="149" spans="1:37" ht="15.75" customHeight="1">
      <c r="A149" s="304"/>
      <c r="B149" s="178"/>
      <c r="C149" s="298"/>
      <c r="D149" s="299"/>
      <c r="E149" s="107"/>
      <c r="F149" s="117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106"/>
      <c r="Z149" s="205"/>
      <c r="AA149" s="300"/>
      <c r="AB149" s="301"/>
      <c r="AC149" s="106"/>
      <c r="AD149" s="205"/>
      <c r="AE149" s="300"/>
      <c r="AF149" s="301"/>
      <c r="AG149" s="407"/>
      <c r="AH149" s="408"/>
      <c r="AI149" s="124"/>
      <c r="AJ149" s="116"/>
      <c r="AK149" s="380"/>
    </row>
    <row r="150" spans="1:37" ht="15.75" customHeight="1">
      <c r="A150" s="304"/>
      <c r="B150" s="178"/>
      <c r="C150" s="298"/>
      <c r="D150" s="299"/>
      <c r="E150" s="107"/>
      <c r="F150" s="117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106"/>
      <c r="Z150" s="205"/>
      <c r="AA150" s="300"/>
      <c r="AB150" s="301"/>
      <c r="AC150" s="106"/>
      <c r="AD150" s="205"/>
      <c r="AE150" s="300"/>
      <c r="AF150" s="301"/>
      <c r="AG150" s="407"/>
      <c r="AH150" s="408"/>
      <c r="AI150" s="124"/>
      <c r="AJ150" s="116"/>
      <c r="AK150" s="380"/>
    </row>
    <row r="151" spans="1:37" ht="15.75" customHeight="1">
      <c r="A151" s="304"/>
      <c r="B151" s="178"/>
      <c r="C151" s="298"/>
      <c r="D151" s="299"/>
      <c r="E151" s="107"/>
      <c r="F151" s="117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19"/>
      <c r="X151" s="123"/>
      <c r="Y151" s="106"/>
      <c r="Z151" s="205"/>
      <c r="AA151" s="300"/>
      <c r="AB151" s="301"/>
      <c r="AC151" s="106"/>
      <c r="AD151" s="205"/>
      <c r="AE151" s="300"/>
      <c r="AF151" s="301"/>
      <c r="AG151" s="407"/>
      <c r="AH151" s="408"/>
      <c r="AI151" s="124"/>
      <c r="AJ151" s="116"/>
      <c r="AK151" s="380"/>
    </row>
    <row r="152" spans="1:37" ht="15.75" customHeight="1">
      <c r="A152" s="304"/>
      <c r="B152" s="178"/>
      <c r="C152" s="298"/>
      <c r="D152" s="299"/>
      <c r="E152" s="107"/>
      <c r="F152" s="117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19"/>
      <c r="X152" s="123"/>
      <c r="Y152" s="106"/>
      <c r="Z152" s="205"/>
      <c r="AA152" s="300"/>
      <c r="AB152" s="301"/>
      <c r="AC152" s="106"/>
      <c r="AD152" s="205"/>
      <c r="AE152" s="300"/>
      <c r="AF152" s="301"/>
      <c r="AG152" s="407"/>
      <c r="AH152" s="408"/>
      <c r="AI152" s="124"/>
      <c r="AJ152" s="116"/>
      <c r="AK152" s="380"/>
    </row>
    <row r="153" spans="1:37" ht="15.75" customHeight="1">
      <c r="A153" s="304"/>
      <c r="B153" s="178"/>
      <c r="C153" s="298"/>
      <c r="D153" s="299"/>
      <c r="E153" s="107"/>
      <c r="F153" s="117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19"/>
      <c r="X153" s="123"/>
      <c r="Y153" s="106"/>
      <c r="Z153" s="205"/>
      <c r="AA153" s="300"/>
      <c r="AB153" s="301"/>
      <c r="AC153" s="106"/>
      <c r="AD153" s="205"/>
      <c r="AE153" s="300"/>
      <c r="AF153" s="301"/>
      <c r="AG153" s="407"/>
      <c r="AH153" s="408"/>
      <c r="AI153" s="124"/>
      <c r="AJ153" s="116"/>
      <c r="AK153" s="380"/>
    </row>
    <row r="154" spans="1:37" ht="15.75" customHeight="1">
      <c r="A154" s="304"/>
      <c r="B154" s="178"/>
      <c r="C154" s="298"/>
      <c r="D154" s="299"/>
      <c r="E154" s="107"/>
      <c r="F154" s="117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210"/>
      <c r="X154" s="211"/>
      <c r="Y154" s="106"/>
      <c r="Z154" s="205"/>
      <c r="AA154" s="300"/>
      <c r="AB154" s="301"/>
      <c r="AC154" s="106"/>
      <c r="AD154" s="205"/>
      <c r="AE154" s="300"/>
      <c r="AF154" s="301"/>
      <c r="AG154" s="407"/>
      <c r="AH154" s="408"/>
      <c r="AI154" s="124"/>
      <c r="AJ154" s="116"/>
      <c r="AK154" s="380"/>
    </row>
    <row r="155" spans="1:37" ht="15.75" customHeight="1">
      <c r="A155" s="304"/>
      <c r="B155" s="178"/>
      <c r="C155" s="298"/>
      <c r="D155" s="299"/>
      <c r="E155" s="107"/>
      <c r="F155" s="117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212"/>
      <c r="X155" s="213"/>
      <c r="Y155" s="106"/>
      <c r="Z155" s="205"/>
      <c r="AA155" s="300"/>
      <c r="AB155" s="301"/>
      <c r="AC155" s="106"/>
      <c r="AD155" s="205"/>
      <c r="AE155" s="300"/>
      <c r="AF155" s="301"/>
      <c r="AG155" s="407"/>
      <c r="AH155" s="408"/>
      <c r="AI155" s="124"/>
      <c r="AJ155" s="116"/>
      <c r="AK155" s="380"/>
    </row>
    <row r="156" spans="1:37" ht="15.75" customHeight="1">
      <c r="A156" s="304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47"/>
      <c r="T156" s="48"/>
      <c r="U156" s="140"/>
      <c r="V156" s="118"/>
      <c r="W156" s="212"/>
      <c r="X156" s="213"/>
      <c r="Y156" s="106"/>
      <c r="Z156" s="205"/>
      <c r="AA156" s="300"/>
      <c r="AB156" s="301"/>
      <c r="AC156" s="106"/>
      <c r="AD156" s="205"/>
      <c r="AE156" s="300"/>
      <c r="AF156" s="301"/>
      <c r="AG156" s="407"/>
      <c r="AH156" s="408"/>
      <c r="AI156" s="124"/>
      <c r="AJ156" s="116"/>
      <c r="AK156" s="380"/>
    </row>
    <row r="157" spans="1:37" ht="15.75" customHeight="1" thickBot="1">
      <c r="A157" s="305"/>
      <c r="B157" s="144" t="s">
        <v>124</v>
      </c>
      <c r="C157" s="295"/>
      <c r="D157" s="295"/>
      <c r="E157" s="145"/>
      <c r="F157" s="182"/>
      <c r="G157" s="146"/>
      <c r="H157" s="75"/>
      <c r="I157" s="147">
        <f t="shared" ref="I157:J157" si="55">AVERAGE(I141:I156)</f>
        <v>19.333333333333332</v>
      </c>
      <c r="J157" s="148">
        <f t="shared" si="55"/>
        <v>2000</v>
      </c>
      <c r="K157" s="149">
        <f>J157/I157</f>
        <v>103.44827586206897</v>
      </c>
      <c r="L157" s="147">
        <f>AVERAGE(L141:L156)</f>
        <v>19.333333333333332</v>
      </c>
      <c r="M157" s="148">
        <f>AVERAGE(M141:M156)</f>
        <v>1768.2307347634385</v>
      </c>
      <c r="N157" s="149">
        <f>M157/L157</f>
        <v>91.460210418798553</v>
      </c>
      <c r="O157" s="150">
        <f>L157-I157</f>
        <v>0</v>
      </c>
      <c r="P157" s="151">
        <f>N157-K157</f>
        <v>-11.988065443270415</v>
      </c>
      <c r="Q157" s="152">
        <f>N157/K157</f>
        <v>0.88411536738171936</v>
      </c>
      <c r="R157" s="310"/>
      <c r="S157" s="153">
        <f>S141</f>
        <v>0.75</v>
      </c>
      <c r="T157" s="154">
        <f>INDEX(T141:T156,COUNTA(T141:T156))</f>
        <v>0.84791666666666665</v>
      </c>
      <c r="U157" s="155"/>
      <c r="V157" s="181"/>
      <c r="W157" s="214"/>
      <c r="X157" s="215"/>
      <c r="Y157" s="206">
        <f t="shared" ref="Y157:Z157" si="56">SUM(Y141:Y156)</f>
        <v>0</v>
      </c>
      <c r="Z157" s="207">
        <f t="shared" si="56"/>
        <v>0</v>
      </c>
      <c r="AA157" s="296"/>
      <c r="AB157" s="297"/>
      <c r="AC157" s="206">
        <f t="shared" ref="AC157:AD157" si="57">SUM(AC141:AC156)</f>
        <v>0</v>
      </c>
      <c r="AD157" s="207">
        <f t="shared" si="57"/>
        <v>0</v>
      </c>
      <c r="AE157" s="296"/>
      <c r="AF157" s="297"/>
      <c r="AG157" s="409"/>
      <c r="AH157" s="410"/>
      <c r="AI157" s="183">
        <f>M157-J157</f>
        <v>-231.76926523656152</v>
      </c>
      <c r="AJ157" s="152">
        <f>M157/J157</f>
        <v>0.88411536738171925</v>
      </c>
      <c r="AK157" s="381"/>
    </row>
    <row r="158" spans="1:37" ht="15.75" customHeight="1">
      <c r="A158" s="316" t="s">
        <v>244</v>
      </c>
      <c r="B158" s="161" t="s">
        <v>186</v>
      </c>
      <c r="C158" s="306" t="s">
        <v>222</v>
      </c>
      <c r="D158" s="307"/>
      <c r="E158" s="162">
        <v>56.79</v>
      </c>
      <c r="F158" s="103">
        <v>1950</v>
      </c>
      <c r="G158" s="163">
        <f>E158*F158</f>
        <v>110740.5</v>
      </c>
      <c r="H158" s="164"/>
      <c r="I158" s="165">
        <v>23</v>
      </c>
      <c r="J158" s="166">
        <v>2000</v>
      </c>
      <c r="K158" s="167">
        <f>J158/I158</f>
        <v>86.956521739130437</v>
      </c>
      <c r="L158" s="168">
        <v>23</v>
      </c>
      <c r="M158" s="166">
        <f>F158/V158*60</f>
        <v>1769.5991933450998</v>
      </c>
      <c r="N158" s="167">
        <f>M158/L158</f>
        <v>76.939095362830429</v>
      </c>
      <c r="O158" s="169">
        <f>L158-I158</f>
        <v>0</v>
      </c>
      <c r="P158" s="170">
        <f>N158-K158</f>
        <v>-10.017426376300008</v>
      </c>
      <c r="Q158" s="171">
        <f>N158/K158</f>
        <v>0.88479959667254993</v>
      </c>
      <c r="R158" s="308">
        <f>Q174</f>
        <v>0.88504352013020327</v>
      </c>
      <c r="S158" s="172">
        <v>0.70833333333333337</v>
      </c>
      <c r="T158" s="173">
        <v>0.75424768518518515</v>
      </c>
      <c r="U158" s="174"/>
      <c r="V158" s="175">
        <v>66.116666666666561</v>
      </c>
      <c r="W158" s="173"/>
      <c r="X158" s="184"/>
      <c r="Y158" s="202"/>
      <c r="Z158" s="203"/>
      <c r="AA158" s="311"/>
      <c r="AB158" s="312"/>
      <c r="AC158" s="202"/>
      <c r="AD158" s="203"/>
      <c r="AE158" s="311"/>
      <c r="AF158" s="312"/>
      <c r="AG158" s="411"/>
      <c r="AH158" s="412"/>
      <c r="AI158" s="121">
        <f>M158-J158</f>
        <v>-230.40080665490018</v>
      </c>
      <c r="AJ158" s="171">
        <f>M158/J158</f>
        <v>0.88479959667254993</v>
      </c>
      <c r="AK158" s="313">
        <f>AJ174</f>
        <v>0.88504352013020327</v>
      </c>
    </row>
    <row r="159" spans="1:37" ht="15.75" customHeight="1">
      <c r="A159" s="317"/>
      <c r="B159" s="178" t="s">
        <v>186</v>
      </c>
      <c r="C159" s="298" t="s">
        <v>223</v>
      </c>
      <c r="D159" s="299"/>
      <c r="E159" s="107">
        <v>56.87</v>
      </c>
      <c r="F159" s="108">
        <v>1585</v>
      </c>
      <c r="G159" s="109">
        <f>E159*F159</f>
        <v>90138.95</v>
      </c>
      <c r="H159" s="26"/>
      <c r="I159" s="110">
        <v>23</v>
      </c>
      <c r="J159" s="111">
        <v>2000</v>
      </c>
      <c r="K159" s="112">
        <f>J159/I159</f>
        <v>86.956521739130437</v>
      </c>
      <c r="L159" s="113">
        <v>23</v>
      </c>
      <c r="M159" s="111">
        <f>F159/V159*60</f>
        <v>1769.8511166253109</v>
      </c>
      <c r="N159" s="112">
        <f>M159/L159</f>
        <v>76.95004854892656</v>
      </c>
      <c r="O159" s="114">
        <f>L159-I159</f>
        <v>0</v>
      </c>
      <c r="P159" s="115">
        <f>N159-K159</f>
        <v>-10.006473190203877</v>
      </c>
      <c r="Q159" s="116">
        <f>N159/K159</f>
        <v>0.8849255583126554</v>
      </c>
      <c r="R159" s="309"/>
      <c r="S159" s="47">
        <v>0.75782407407407404</v>
      </c>
      <c r="T159" s="48">
        <v>0.79513888888888884</v>
      </c>
      <c r="U159" s="117">
        <v>5.1500000000000057</v>
      </c>
      <c r="V159" s="118">
        <v>53.733333333333313</v>
      </c>
      <c r="W159" s="119"/>
      <c r="X159" s="123"/>
      <c r="Y159" s="106"/>
      <c r="Z159" s="205"/>
      <c r="AA159" s="300"/>
      <c r="AB159" s="301"/>
      <c r="AC159" s="106"/>
      <c r="AD159" s="205"/>
      <c r="AE159" s="300"/>
      <c r="AF159" s="301"/>
      <c r="AG159" s="407"/>
      <c r="AH159" s="408"/>
      <c r="AI159" s="124">
        <f>M159-J159</f>
        <v>-230.14888337468915</v>
      </c>
      <c r="AJ159" s="116">
        <f>M159/J159</f>
        <v>0.8849255583126554</v>
      </c>
      <c r="AK159" s="314"/>
    </row>
    <row r="160" spans="1:37" ht="15.75" customHeight="1">
      <c r="A160" s="317"/>
      <c r="B160" s="178" t="s">
        <v>186</v>
      </c>
      <c r="C160" s="298" t="s">
        <v>224</v>
      </c>
      <c r="D160" s="299"/>
      <c r="E160" s="107">
        <v>47.6</v>
      </c>
      <c r="F160" s="108">
        <v>1911</v>
      </c>
      <c r="G160" s="109">
        <f>E160*F160</f>
        <v>90963.6</v>
      </c>
      <c r="H160" s="26"/>
      <c r="I160" s="110">
        <v>23</v>
      </c>
      <c r="J160" s="111">
        <v>2000</v>
      </c>
      <c r="K160" s="112">
        <f>J160/I160</f>
        <v>86.956521739130437</v>
      </c>
      <c r="L160" s="113">
        <v>23</v>
      </c>
      <c r="M160" s="111">
        <f>F160/V160*60</f>
        <v>1770.8108108108092</v>
      </c>
      <c r="N160" s="112">
        <f>M160/L160</f>
        <v>76.991774383078663</v>
      </c>
      <c r="O160" s="114">
        <f>L160-I160</f>
        <v>0</v>
      </c>
      <c r="P160" s="115">
        <f>N160-K160</f>
        <v>-9.9647473560517739</v>
      </c>
      <c r="Q160" s="116">
        <f>N160/K160</f>
        <v>0.88540540540540458</v>
      </c>
      <c r="R160" s="309"/>
      <c r="S160" s="47">
        <v>0.79878472222222219</v>
      </c>
      <c r="T160" s="48">
        <v>0.84375</v>
      </c>
      <c r="U160" s="117">
        <v>5.2500000000000213</v>
      </c>
      <c r="V160" s="118">
        <v>64.750000000000057</v>
      </c>
      <c r="W160" s="119"/>
      <c r="X160" s="123"/>
      <c r="Y160" s="106"/>
      <c r="Z160" s="205"/>
      <c r="AA160" s="300"/>
      <c r="AB160" s="301"/>
      <c r="AC160" s="106"/>
      <c r="AD160" s="205"/>
      <c r="AE160" s="300"/>
      <c r="AF160" s="301"/>
      <c r="AG160" s="407"/>
      <c r="AH160" s="408"/>
      <c r="AI160" s="124">
        <f>M160-J160</f>
        <v>-229.18918918919076</v>
      </c>
      <c r="AJ160" s="116">
        <f>M160/J160</f>
        <v>0.88540540540540458</v>
      </c>
      <c r="AK160" s="314"/>
    </row>
    <row r="161" spans="1:37" ht="15.75" customHeight="1">
      <c r="A161" s="317"/>
      <c r="B161" s="178"/>
      <c r="C161" s="298"/>
      <c r="D161" s="299"/>
      <c r="E161" s="107"/>
      <c r="F161" s="108"/>
      <c r="G161" s="109"/>
      <c r="H161" s="26"/>
      <c r="I161" s="110"/>
      <c r="J161" s="111"/>
      <c r="K161" s="112"/>
      <c r="L161" s="113"/>
      <c r="M161" s="111"/>
      <c r="N161" s="112"/>
      <c r="O161" s="114"/>
      <c r="P161" s="115"/>
      <c r="Q161" s="116"/>
      <c r="R161" s="309"/>
      <c r="S161" s="47"/>
      <c r="T161" s="48"/>
      <c r="U161" s="117"/>
      <c r="V161" s="118"/>
      <c r="W161" s="119"/>
      <c r="X161" s="123"/>
      <c r="Y161" s="106"/>
      <c r="Z161" s="205"/>
      <c r="AA161" s="300"/>
      <c r="AB161" s="301"/>
      <c r="AC161" s="106"/>
      <c r="AD161" s="205"/>
      <c r="AE161" s="300"/>
      <c r="AF161" s="301"/>
      <c r="AG161" s="407"/>
      <c r="AH161" s="408"/>
      <c r="AI161" s="124"/>
      <c r="AJ161" s="116"/>
      <c r="AK161" s="314"/>
    </row>
    <row r="162" spans="1:37" ht="15.75" customHeight="1">
      <c r="A162" s="317"/>
      <c r="B162" s="178"/>
      <c r="C162" s="298"/>
      <c r="D162" s="299"/>
      <c r="E162" s="107"/>
      <c r="F162" s="108"/>
      <c r="G162" s="109"/>
      <c r="H162" s="13"/>
      <c r="I162" s="110"/>
      <c r="J162" s="111"/>
      <c r="K162" s="112"/>
      <c r="L162" s="126"/>
      <c r="M162" s="111"/>
      <c r="N162" s="112"/>
      <c r="O162" s="114"/>
      <c r="P162" s="115"/>
      <c r="Q162" s="116"/>
      <c r="R162" s="309"/>
      <c r="S162" s="47"/>
      <c r="T162" s="48"/>
      <c r="U162" s="117"/>
      <c r="V162" s="118"/>
      <c r="W162" s="119"/>
      <c r="X162" s="123"/>
      <c r="Y162" s="106"/>
      <c r="Z162" s="205"/>
      <c r="AA162" s="300"/>
      <c r="AB162" s="301"/>
      <c r="AC162" s="106"/>
      <c r="AD162" s="205"/>
      <c r="AE162" s="300"/>
      <c r="AF162" s="301"/>
      <c r="AG162" s="407"/>
      <c r="AH162" s="408"/>
      <c r="AI162" s="124"/>
      <c r="AJ162" s="116"/>
      <c r="AK162" s="314"/>
    </row>
    <row r="163" spans="1:37" ht="15.75" customHeight="1">
      <c r="A163" s="317"/>
      <c r="B163" s="178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123"/>
      <c r="Y163" s="106"/>
      <c r="Z163" s="205"/>
      <c r="AA163" s="300"/>
      <c r="AB163" s="301"/>
      <c r="AC163" s="106"/>
      <c r="AD163" s="205"/>
      <c r="AE163" s="300"/>
      <c r="AF163" s="301"/>
      <c r="AG163" s="407"/>
      <c r="AH163" s="408"/>
      <c r="AI163" s="124"/>
      <c r="AJ163" s="116"/>
      <c r="AK163" s="314"/>
    </row>
    <row r="164" spans="1:37" ht="15.75" customHeight="1">
      <c r="A164" s="317"/>
      <c r="B164" s="178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127"/>
      <c r="T164" s="128"/>
      <c r="U164" s="117"/>
      <c r="V164" s="118"/>
      <c r="W164" s="128"/>
      <c r="X164" s="216"/>
      <c r="Y164" s="106"/>
      <c r="Z164" s="205"/>
      <c r="AA164" s="300"/>
      <c r="AB164" s="301"/>
      <c r="AC164" s="106"/>
      <c r="AD164" s="205"/>
      <c r="AE164" s="300"/>
      <c r="AF164" s="301"/>
      <c r="AG164" s="407"/>
      <c r="AH164" s="408"/>
      <c r="AI164" s="124"/>
      <c r="AJ164" s="116"/>
      <c r="AK164" s="314"/>
    </row>
    <row r="165" spans="1:37" ht="15.75" customHeight="1">
      <c r="A165" s="317"/>
      <c r="B165" s="178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127"/>
      <c r="T165" s="128"/>
      <c r="U165" s="117"/>
      <c r="V165" s="118"/>
      <c r="W165" s="128"/>
      <c r="X165" s="216"/>
      <c r="Y165" s="106"/>
      <c r="Z165" s="205"/>
      <c r="AA165" s="300"/>
      <c r="AB165" s="301"/>
      <c r="AC165" s="106"/>
      <c r="AD165" s="205"/>
      <c r="AE165" s="300"/>
      <c r="AF165" s="301"/>
      <c r="AG165" s="407"/>
      <c r="AH165" s="408"/>
      <c r="AI165" s="124"/>
      <c r="AJ165" s="116"/>
      <c r="AK165" s="314"/>
    </row>
    <row r="166" spans="1:37" ht="15.75" customHeight="1">
      <c r="A166" s="317"/>
      <c r="B166" s="178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127"/>
      <c r="T166" s="128"/>
      <c r="U166" s="117"/>
      <c r="V166" s="118"/>
      <c r="W166" s="128"/>
      <c r="X166" s="216"/>
      <c r="Y166" s="106"/>
      <c r="Z166" s="205"/>
      <c r="AA166" s="300"/>
      <c r="AB166" s="301"/>
      <c r="AC166" s="106"/>
      <c r="AD166" s="205"/>
      <c r="AE166" s="300"/>
      <c r="AF166" s="301"/>
      <c r="AG166" s="407"/>
      <c r="AH166" s="408"/>
      <c r="AI166" s="124"/>
      <c r="AJ166" s="116"/>
      <c r="AK166" s="314"/>
    </row>
    <row r="167" spans="1:37" ht="15.75" customHeight="1">
      <c r="A167" s="317"/>
      <c r="B167" s="178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127"/>
      <c r="T167" s="128"/>
      <c r="U167" s="117"/>
      <c r="V167" s="118"/>
      <c r="W167" s="128"/>
      <c r="X167" s="216"/>
      <c r="Y167" s="106"/>
      <c r="Z167" s="205"/>
      <c r="AA167" s="300"/>
      <c r="AB167" s="301"/>
      <c r="AC167" s="106"/>
      <c r="AD167" s="205"/>
      <c r="AE167" s="300"/>
      <c r="AF167" s="301"/>
      <c r="AG167" s="407"/>
      <c r="AH167" s="408"/>
      <c r="AI167" s="124"/>
      <c r="AJ167" s="116"/>
      <c r="AK167" s="314"/>
    </row>
    <row r="168" spans="1:37" ht="15.75" customHeight="1">
      <c r="A168" s="317"/>
      <c r="B168" s="178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127"/>
      <c r="T168" s="128"/>
      <c r="U168" s="117"/>
      <c r="V168" s="118"/>
      <c r="W168" s="128"/>
      <c r="X168" s="216"/>
      <c r="Y168" s="106"/>
      <c r="Z168" s="205"/>
      <c r="AA168" s="300"/>
      <c r="AB168" s="301"/>
      <c r="AC168" s="106"/>
      <c r="AD168" s="205"/>
      <c r="AE168" s="300"/>
      <c r="AF168" s="301"/>
      <c r="AG168" s="407"/>
      <c r="AH168" s="408"/>
      <c r="AI168" s="124"/>
      <c r="AJ168" s="116"/>
      <c r="AK168" s="314"/>
    </row>
    <row r="169" spans="1:37" ht="15.75" customHeight="1">
      <c r="A169" s="317"/>
      <c r="B169" s="178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127"/>
      <c r="T169" s="128"/>
      <c r="U169" s="117"/>
      <c r="V169" s="118"/>
      <c r="W169" s="128"/>
      <c r="X169" s="216"/>
      <c r="Y169" s="106"/>
      <c r="Z169" s="205"/>
      <c r="AA169" s="300"/>
      <c r="AB169" s="301"/>
      <c r="AC169" s="106"/>
      <c r="AD169" s="205"/>
      <c r="AE169" s="300"/>
      <c r="AF169" s="301"/>
      <c r="AG169" s="407"/>
      <c r="AH169" s="408"/>
      <c r="AI169" s="124"/>
      <c r="AJ169" s="116"/>
      <c r="AK169" s="314"/>
    </row>
    <row r="170" spans="1:37" ht="15.75" customHeight="1">
      <c r="A170" s="317"/>
      <c r="B170" s="178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127"/>
      <c r="T170" s="128"/>
      <c r="U170" s="117"/>
      <c r="V170" s="118"/>
      <c r="W170" s="128"/>
      <c r="X170" s="216"/>
      <c r="Y170" s="106"/>
      <c r="Z170" s="205"/>
      <c r="AA170" s="300"/>
      <c r="AB170" s="301"/>
      <c r="AC170" s="106"/>
      <c r="AD170" s="205"/>
      <c r="AE170" s="300"/>
      <c r="AF170" s="301"/>
      <c r="AG170" s="407"/>
      <c r="AH170" s="408"/>
      <c r="AI170" s="124"/>
      <c r="AJ170" s="116"/>
      <c r="AK170" s="314"/>
    </row>
    <row r="171" spans="1:37" ht="15.75" customHeight="1">
      <c r="A171" s="317"/>
      <c r="B171" s="178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127"/>
      <c r="T171" s="128"/>
      <c r="U171" s="117"/>
      <c r="V171" s="118"/>
      <c r="W171" s="128"/>
      <c r="X171" s="216"/>
      <c r="Y171" s="106"/>
      <c r="Z171" s="205"/>
      <c r="AA171" s="300"/>
      <c r="AB171" s="301"/>
      <c r="AC171" s="106"/>
      <c r="AD171" s="205"/>
      <c r="AE171" s="300"/>
      <c r="AF171" s="301"/>
      <c r="AG171" s="407"/>
      <c r="AH171" s="408"/>
      <c r="AI171" s="124"/>
      <c r="AJ171" s="116"/>
      <c r="AK171" s="314"/>
    </row>
    <row r="172" spans="1:37" ht="15.75" customHeight="1">
      <c r="A172" s="317"/>
      <c r="B172" s="178"/>
      <c r="C172" s="298"/>
      <c r="D172" s="299"/>
      <c r="E172" s="107"/>
      <c r="F172" s="13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127"/>
      <c r="T172" s="128"/>
      <c r="U172" s="117"/>
      <c r="V172" s="118"/>
      <c r="W172" s="128"/>
      <c r="X172" s="216"/>
      <c r="Y172" s="106"/>
      <c r="Z172" s="205"/>
      <c r="AA172" s="300"/>
      <c r="AB172" s="301"/>
      <c r="AC172" s="106"/>
      <c r="AD172" s="205"/>
      <c r="AE172" s="300"/>
      <c r="AF172" s="301"/>
      <c r="AG172" s="407"/>
      <c r="AH172" s="408"/>
      <c r="AI172" s="124"/>
      <c r="AJ172" s="116"/>
      <c r="AK172" s="314"/>
    </row>
    <row r="173" spans="1:37" ht="15.75" customHeight="1">
      <c r="A173" s="317"/>
      <c r="B173" s="178"/>
      <c r="C173" s="298"/>
      <c r="D173" s="299"/>
      <c r="E173" s="179"/>
      <c r="F173" s="13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106"/>
      <c r="Z173" s="205"/>
      <c r="AA173" s="300"/>
      <c r="AB173" s="301"/>
      <c r="AC173" s="106"/>
      <c r="AD173" s="205"/>
      <c r="AE173" s="300"/>
      <c r="AF173" s="301"/>
      <c r="AG173" s="407"/>
      <c r="AH173" s="408"/>
      <c r="AI173" s="180"/>
      <c r="AJ173" s="133"/>
      <c r="AK173" s="314"/>
    </row>
    <row r="174" spans="1:37" ht="15.75" customHeight="1" thickBot="1">
      <c r="A174" s="318"/>
      <c r="B174" s="144" t="s">
        <v>124</v>
      </c>
      <c r="C174" s="295"/>
      <c r="D174" s="295"/>
      <c r="E174" s="145"/>
      <c r="F174" s="182"/>
      <c r="G174" s="146"/>
      <c r="H174" s="75"/>
      <c r="I174" s="147">
        <f t="shared" ref="I174:J174" si="58">AVERAGE(I158:I173)</f>
        <v>23</v>
      </c>
      <c r="J174" s="148">
        <f t="shared" si="58"/>
        <v>2000</v>
      </c>
      <c r="K174" s="149">
        <f>J174/I174</f>
        <v>86.956521739130437</v>
      </c>
      <c r="L174" s="147">
        <f>AVERAGE(L158:L173)</f>
        <v>23</v>
      </c>
      <c r="M174" s="148">
        <f>AVERAGE(M158:M173)</f>
        <v>1770.0870402604066</v>
      </c>
      <c r="N174" s="149">
        <f>M174/L174</f>
        <v>76.960306098278551</v>
      </c>
      <c r="O174" s="150">
        <f>L174-I174</f>
        <v>0</v>
      </c>
      <c r="P174" s="151">
        <f>N174-K174</f>
        <v>-9.9962156408518865</v>
      </c>
      <c r="Q174" s="152">
        <f>N174/K174</f>
        <v>0.88504352013020327</v>
      </c>
      <c r="R174" s="310"/>
      <c r="S174" s="153">
        <f>S158</f>
        <v>0.70833333333333337</v>
      </c>
      <c r="T174" s="154">
        <f>INDEX(T158:T173,COUNTA(T158:T173))</f>
        <v>0.84375</v>
      </c>
      <c r="U174" s="155"/>
      <c r="V174" s="181"/>
      <c r="W174" s="182"/>
      <c r="X174" s="149"/>
      <c r="Y174" s="206">
        <f t="shared" ref="Y174:Z174" si="59">SUM(Y158:Y173)</f>
        <v>0</v>
      </c>
      <c r="Z174" s="207">
        <f t="shared" si="59"/>
        <v>0</v>
      </c>
      <c r="AA174" s="296"/>
      <c r="AB174" s="297"/>
      <c r="AC174" s="206">
        <f t="shared" ref="AC174:AD174" si="60">SUM(AC158:AC173)</f>
        <v>0</v>
      </c>
      <c r="AD174" s="207">
        <f t="shared" si="60"/>
        <v>0</v>
      </c>
      <c r="AE174" s="296"/>
      <c r="AF174" s="297"/>
      <c r="AG174" s="409"/>
      <c r="AH174" s="410"/>
      <c r="AI174" s="183">
        <f>M174-J174</f>
        <v>-229.91295973959336</v>
      </c>
      <c r="AJ174" s="152">
        <f>M174/J174</f>
        <v>0.88504352013020327</v>
      </c>
      <c r="AK174" s="315"/>
    </row>
    <row r="176" spans="1:37">
      <c r="AA176" s="294" t="s">
        <v>165</v>
      </c>
      <c r="AB176" s="294"/>
      <c r="AE176" s="5" t="s">
        <v>226</v>
      </c>
      <c r="AF176" s="190"/>
      <c r="AG176" s="190"/>
      <c r="AH176" s="190"/>
    </row>
    <row r="177" spans="27:34">
      <c r="AA177" s="294" t="s">
        <v>166</v>
      </c>
      <c r="AB177" s="294"/>
      <c r="AE177" s="5" t="s">
        <v>227</v>
      </c>
      <c r="AF177" s="190"/>
      <c r="AG177" s="190"/>
      <c r="AH177" s="190"/>
    </row>
    <row r="178" spans="27:34">
      <c r="AA178" s="294" t="s">
        <v>167</v>
      </c>
      <c r="AB178" s="294"/>
      <c r="AE178" s="5" t="s">
        <v>228</v>
      </c>
      <c r="AF178" s="190"/>
      <c r="AG178" s="190"/>
      <c r="AH178" s="190"/>
    </row>
    <row r="179" spans="27:34">
      <c r="AA179" s="294" t="s">
        <v>168</v>
      </c>
      <c r="AB179" s="294"/>
      <c r="AE179" s="5" t="s">
        <v>229</v>
      </c>
      <c r="AF179" s="190"/>
      <c r="AG179" s="190"/>
      <c r="AH179" s="190"/>
    </row>
    <row r="180" spans="27:34">
      <c r="AA180" s="294" t="s">
        <v>169</v>
      </c>
      <c r="AB180" s="294"/>
      <c r="AE180" s="5" t="s">
        <v>230</v>
      </c>
      <c r="AF180" s="190"/>
      <c r="AG180" s="190"/>
      <c r="AH180" s="190"/>
    </row>
    <row r="181" spans="27:34">
      <c r="AA181" s="294" t="s">
        <v>170</v>
      </c>
      <c r="AB181" s="294"/>
      <c r="AE181" s="5" t="s">
        <v>231</v>
      </c>
      <c r="AF181" s="190"/>
      <c r="AG181" s="190"/>
      <c r="AH181" s="190"/>
    </row>
    <row r="182" spans="27:34">
      <c r="AA182" s="294" t="s">
        <v>171</v>
      </c>
      <c r="AB182" s="294"/>
      <c r="AE182" s="221" t="s">
        <v>232</v>
      </c>
      <c r="AF182" s="190"/>
      <c r="AG182" s="190"/>
      <c r="AH182" s="190"/>
    </row>
    <row r="183" spans="27:34">
      <c r="AA183" s="294" t="s">
        <v>172</v>
      </c>
      <c r="AB183" s="294"/>
      <c r="AE183" s="221" t="s">
        <v>233</v>
      </c>
      <c r="AF183" s="190"/>
      <c r="AG183" s="190"/>
      <c r="AH183" s="190"/>
    </row>
    <row r="184" spans="27:34">
      <c r="AA184" s="294" t="s">
        <v>173</v>
      </c>
      <c r="AB184" s="294"/>
      <c r="AE184" s="221" t="s">
        <v>234</v>
      </c>
      <c r="AF184" s="190"/>
      <c r="AG184" s="190"/>
      <c r="AH184" s="190"/>
    </row>
    <row r="185" spans="27:34">
      <c r="AA185" s="294" t="s">
        <v>174</v>
      </c>
      <c r="AB185" s="294"/>
      <c r="AE185" s="221"/>
      <c r="AF185" s="190"/>
      <c r="AG185" s="190"/>
      <c r="AH185" s="190"/>
    </row>
    <row r="186" spans="27:34">
      <c r="AA186" s="294" t="s">
        <v>175</v>
      </c>
      <c r="AB186" s="294"/>
      <c r="AE186" s="221"/>
      <c r="AF186" s="190"/>
      <c r="AG186" s="190"/>
      <c r="AH186" s="190"/>
    </row>
    <row r="187" spans="27:34">
      <c r="AA187" s="294" t="s">
        <v>176</v>
      </c>
      <c r="AB187" s="294"/>
      <c r="AE187" s="190"/>
      <c r="AF187" s="190"/>
      <c r="AG187" s="190"/>
      <c r="AH187" s="190"/>
    </row>
    <row r="188" spans="27:34">
      <c r="AA188" s="294" t="s">
        <v>177</v>
      </c>
      <c r="AB188" s="294"/>
      <c r="AE188" s="190"/>
      <c r="AF188" s="190"/>
      <c r="AG188" s="190"/>
      <c r="AH188" s="190"/>
    </row>
  </sheetData>
  <mergeCells count="761"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AK124:AK140"/>
    <mergeCell ref="C125:D125"/>
    <mergeCell ref="AA125:AB125"/>
    <mergeCell ref="AE125:AF125"/>
    <mergeCell ref="AG125:AH125"/>
    <mergeCell ref="C126:D126"/>
    <mergeCell ref="AA126:AB126"/>
    <mergeCell ref="AE126:AF126"/>
    <mergeCell ref="AG126:AH126"/>
    <mergeCell ref="C127:D127"/>
    <mergeCell ref="C124:D124"/>
    <mergeCell ref="R124:R140"/>
    <mergeCell ref="AA124:AB124"/>
    <mergeCell ref="AE124:AF124"/>
    <mergeCell ref="AG124:AH124"/>
    <mergeCell ref="AA127:AB127"/>
    <mergeCell ref="AE127:AF127"/>
    <mergeCell ref="AG127:AH127"/>
    <mergeCell ref="C128:D128"/>
    <mergeCell ref="C130:D130"/>
    <mergeCell ref="AA130:AB130"/>
    <mergeCell ref="AE130:AF130"/>
    <mergeCell ref="AG130:AH130"/>
    <mergeCell ref="C131:D131"/>
    <mergeCell ref="AA131:AB131"/>
    <mergeCell ref="AE131:AF131"/>
    <mergeCell ref="AG131:AH131"/>
    <mergeCell ref="AA128:AB128"/>
    <mergeCell ref="AE128:AF128"/>
    <mergeCell ref="AG128:AH128"/>
    <mergeCell ref="C129:D129"/>
    <mergeCell ref="AA129:AB129"/>
    <mergeCell ref="AE129:AF129"/>
    <mergeCell ref="AG129:AH129"/>
    <mergeCell ref="C134:D134"/>
    <mergeCell ref="AA134:AB134"/>
    <mergeCell ref="AE134:AF134"/>
    <mergeCell ref="AG134:AH134"/>
    <mergeCell ref="C135:D135"/>
    <mergeCell ref="AA135:AB135"/>
    <mergeCell ref="AE135:AF135"/>
    <mergeCell ref="AG135:AH135"/>
    <mergeCell ref="C132:D132"/>
    <mergeCell ref="AA132:AB132"/>
    <mergeCell ref="AE132:AF132"/>
    <mergeCell ref="AG132:AH132"/>
    <mergeCell ref="C133:D133"/>
    <mergeCell ref="AA133:AB133"/>
    <mergeCell ref="AE133:AF133"/>
    <mergeCell ref="AG133:AH133"/>
    <mergeCell ref="C138:D138"/>
    <mergeCell ref="AA138:AB138"/>
    <mergeCell ref="AE138:AF138"/>
    <mergeCell ref="AG138:AH138"/>
    <mergeCell ref="C139:D139"/>
    <mergeCell ref="AA139:AB139"/>
    <mergeCell ref="AE139:AF139"/>
    <mergeCell ref="AG139:AH139"/>
    <mergeCell ref="C136:D136"/>
    <mergeCell ref="AA136:AB136"/>
    <mergeCell ref="AE136:AF136"/>
    <mergeCell ref="AG136:AH136"/>
    <mergeCell ref="C137:D137"/>
    <mergeCell ref="AA137:AB137"/>
    <mergeCell ref="AE137:AF137"/>
    <mergeCell ref="AG137:AH137"/>
    <mergeCell ref="C140:D140"/>
    <mergeCell ref="AA140:AB140"/>
    <mergeCell ref="AE140:AF140"/>
    <mergeCell ref="AG140:AH140"/>
    <mergeCell ref="A141:A157"/>
    <mergeCell ref="C141:D141"/>
    <mergeCell ref="R141:R157"/>
    <mergeCell ref="AA141:AB141"/>
    <mergeCell ref="AE141:AF141"/>
    <mergeCell ref="AG141:AH141"/>
    <mergeCell ref="A124:A140"/>
    <mergeCell ref="AA144:AB144"/>
    <mergeCell ref="AE144:AF144"/>
    <mergeCell ref="AG144:AH144"/>
    <mergeCell ref="C145:D145"/>
    <mergeCell ref="AA145:AB145"/>
    <mergeCell ref="AE145:AF145"/>
    <mergeCell ref="AG145:AH145"/>
    <mergeCell ref="AE147:AF147"/>
    <mergeCell ref="AG147:AH147"/>
    <mergeCell ref="C152:D152"/>
    <mergeCell ref="AA152:AB152"/>
    <mergeCell ref="AE152:AF152"/>
    <mergeCell ref="AG152:AH152"/>
    <mergeCell ref="AK141:AK157"/>
    <mergeCell ref="C142:D142"/>
    <mergeCell ref="AA142:AB142"/>
    <mergeCell ref="AE142:AF142"/>
    <mergeCell ref="AG142:AH142"/>
    <mergeCell ref="C143:D143"/>
    <mergeCell ref="AA143:AB143"/>
    <mergeCell ref="AE143:AF143"/>
    <mergeCell ref="AG143:AH143"/>
    <mergeCell ref="C144:D144"/>
    <mergeCell ref="C148:D148"/>
    <mergeCell ref="AA148:AB148"/>
    <mergeCell ref="AE148:AF148"/>
    <mergeCell ref="AG148:AH148"/>
    <mergeCell ref="C149:D149"/>
    <mergeCell ref="AA149:AB149"/>
    <mergeCell ref="AE149:AF149"/>
    <mergeCell ref="AG149:AH149"/>
    <mergeCell ref="C146:D146"/>
    <mergeCell ref="AA146:AB146"/>
    <mergeCell ref="AE146:AF146"/>
    <mergeCell ref="AG146:AH146"/>
    <mergeCell ref="C147:D147"/>
    <mergeCell ref="AA147:AB147"/>
    <mergeCell ref="C153:D153"/>
    <mergeCell ref="AA153:AB153"/>
    <mergeCell ref="AE153:AF153"/>
    <mergeCell ref="AG153:AH153"/>
    <mergeCell ref="C150:D150"/>
    <mergeCell ref="AA150:AB150"/>
    <mergeCell ref="AE150:AF150"/>
    <mergeCell ref="AG150:AH150"/>
    <mergeCell ref="C151:D151"/>
    <mergeCell ref="AA151:AB151"/>
    <mergeCell ref="AE151:AF151"/>
    <mergeCell ref="AG151:AH151"/>
    <mergeCell ref="C156:D156"/>
    <mergeCell ref="AA156:AB156"/>
    <mergeCell ref="AE156:AF156"/>
    <mergeCell ref="AG156:AH156"/>
    <mergeCell ref="C157:D157"/>
    <mergeCell ref="AA157:AB157"/>
    <mergeCell ref="AE157:AF157"/>
    <mergeCell ref="AG157:AH157"/>
    <mergeCell ref="C154:D154"/>
    <mergeCell ref="AA154:AB154"/>
    <mergeCell ref="AE154:AF154"/>
    <mergeCell ref="AG154:AH154"/>
    <mergeCell ref="C155:D155"/>
    <mergeCell ref="AA155:AB155"/>
    <mergeCell ref="AE155:AF155"/>
    <mergeCell ref="AG155:AH155"/>
    <mergeCell ref="A158:A174"/>
    <mergeCell ref="C158:D158"/>
    <mergeCell ref="R158:R174"/>
    <mergeCell ref="AA158:AB158"/>
    <mergeCell ref="AE158:AF158"/>
    <mergeCell ref="AG158:AH158"/>
    <mergeCell ref="AA161:AB161"/>
    <mergeCell ref="AE161:AF161"/>
    <mergeCell ref="AG161:AH161"/>
    <mergeCell ref="C162:D162"/>
    <mergeCell ref="AA162:AB162"/>
    <mergeCell ref="AE162:AF162"/>
    <mergeCell ref="AG162:AH162"/>
    <mergeCell ref="C163:D163"/>
    <mergeCell ref="AA163:AB163"/>
    <mergeCell ref="AE163:AF163"/>
    <mergeCell ref="AG163:AH163"/>
    <mergeCell ref="AE165:AF165"/>
    <mergeCell ref="AG165:AH165"/>
    <mergeCell ref="C170:D170"/>
    <mergeCell ref="AA170:AB170"/>
    <mergeCell ref="AE170:AF170"/>
    <mergeCell ref="AG170:AH170"/>
    <mergeCell ref="C171:D171"/>
    <mergeCell ref="AK158:AK174"/>
    <mergeCell ref="C159:D159"/>
    <mergeCell ref="AA159:AB159"/>
    <mergeCell ref="AE159:AF159"/>
    <mergeCell ref="AG159:AH159"/>
    <mergeCell ref="C160:D160"/>
    <mergeCell ref="AA160:AB160"/>
    <mergeCell ref="AE160:AF160"/>
    <mergeCell ref="AG160:AH160"/>
    <mergeCell ref="C161:D161"/>
    <mergeCell ref="C166:D166"/>
    <mergeCell ref="AA166:AB166"/>
    <mergeCell ref="AE166:AF166"/>
    <mergeCell ref="AG166:AH166"/>
    <mergeCell ref="C167:D167"/>
    <mergeCell ref="AA167:AB167"/>
    <mergeCell ref="AE167:AF167"/>
    <mergeCell ref="AG167:AH167"/>
    <mergeCell ref="C164:D164"/>
    <mergeCell ref="AA164:AB164"/>
    <mergeCell ref="AE164:AF164"/>
    <mergeCell ref="AG164:AH164"/>
    <mergeCell ref="C165:D165"/>
    <mergeCell ref="AA165:AB165"/>
    <mergeCell ref="AA171:AB171"/>
    <mergeCell ref="AE171:AF171"/>
    <mergeCell ref="AG171:AH171"/>
    <mergeCell ref="C168:D168"/>
    <mergeCell ref="AA168:AB168"/>
    <mergeCell ref="AE168:AF168"/>
    <mergeCell ref="AG168:AH168"/>
    <mergeCell ref="C169:D169"/>
    <mergeCell ref="AA169:AB169"/>
    <mergeCell ref="AE169:AF169"/>
    <mergeCell ref="AG169:AH169"/>
    <mergeCell ref="C174:D174"/>
    <mergeCell ref="AA174:AB174"/>
    <mergeCell ref="AE174:AF174"/>
    <mergeCell ref="AG174:AH174"/>
    <mergeCell ref="AA176:AB176"/>
    <mergeCell ref="AA177:AB177"/>
    <mergeCell ref="C172:D172"/>
    <mergeCell ref="AA172:AB172"/>
    <mergeCell ref="AE172:AF172"/>
    <mergeCell ref="AG172:AH172"/>
    <mergeCell ref="C173:D173"/>
    <mergeCell ref="AA173:AB173"/>
    <mergeCell ref="AE173:AF173"/>
    <mergeCell ref="AG173:AH173"/>
    <mergeCell ref="AA184:AB184"/>
    <mergeCell ref="AA185:AB185"/>
    <mergeCell ref="AA186:AB186"/>
    <mergeCell ref="AA187:AB187"/>
    <mergeCell ref="AA188:AB188"/>
    <mergeCell ref="AA178:AB178"/>
    <mergeCell ref="AA179:AB179"/>
    <mergeCell ref="AA180:AB180"/>
    <mergeCell ref="AA181:AB181"/>
    <mergeCell ref="AA182:AB182"/>
    <mergeCell ref="AA183:AB183"/>
  </mergeCells>
  <phoneticPr fontId="5" type="noConversion"/>
  <conditionalFormatting sqref="O5:O174">
    <cfRule type="cellIs" dxfId="200" priority="3" operator="greaterThan">
      <formula>0</formula>
    </cfRule>
  </conditionalFormatting>
  <conditionalFormatting sqref="P5:P174 AI5:AI174">
    <cfRule type="cellIs" dxfId="199" priority="6" operator="lessThan">
      <formula>0</formula>
    </cfRule>
  </conditionalFormatting>
  <conditionalFormatting sqref="Q5:Q174 AJ5:AJ174">
    <cfRule type="cellIs" dxfId="198" priority="4" operator="greaterThan">
      <formula>1</formula>
    </cfRule>
    <cfRule type="cellIs" dxfId="197" priority="5" operator="lessThan">
      <formula>0.8</formula>
    </cfRule>
  </conditionalFormatting>
  <conditionalFormatting sqref="R5:R174 AK124:AK141">
    <cfRule type="cellIs" dxfId="196" priority="7" operator="lessThan">
      <formula>0.8</formula>
    </cfRule>
  </conditionalFormatting>
  <conditionalFormatting sqref="AK5:AK22 AK56:AK91">
    <cfRule type="cellIs" dxfId="195" priority="9" operator="lessThan">
      <formula>0.8</formula>
    </cfRule>
  </conditionalFormatting>
  <conditionalFormatting sqref="AK39">
    <cfRule type="cellIs" dxfId="194" priority="12" operator="lessThan">
      <formula>0.8</formula>
    </cfRule>
  </conditionalFormatting>
  <conditionalFormatting sqref="AK54">
    <cfRule type="cellIs" dxfId="193" priority="11" operator="lessThan">
      <formula>0.8</formula>
    </cfRule>
  </conditionalFormatting>
  <conditionalFormatting sqref="AK97:AK105">
    <cfRule type="cellIs" dxfId="192" priority="10" operator="lessThan">
      <formula>0.8</formula>
    </cfRule>
  </conditionalFormatting>
  <conditionalFormatting sqref="AK107:AK112">
    <cfRule type="cellIs" dxfId="191" priority="8" operator="lessThan">
      <formula>0.8</formula>
    </cfRule>
  </conditionalFormatting>
  <conditionalFormatting sqref="AK156">
    <cfRule type="cellIs" dxfId="190" priority="2" operator="lessThan">
      <formula>0.8</formula>
    </cfRule>
  </conditionalFormatting>
  <conditionalFormatting sqref="AK158:AK174">
    <cfRule type="cellIs" dxfId="189" priority="1" operator="lessThan">
      <formula>0.8</formula>
    </cfRule>
  </conditionalFormatting>
  <dataValidations count="2">
    <dataValidation type="list" allowBlank="1" showInputMessage="1" showErrorMessage="1" sqref="AE5:AH174" xr:uid="{373B3E44-AB06-434C-AE00-C5A3D847331F}">
      <formula1>$AD$176:$AD$184</formula1>
    </dataValidation>
    <dataValidation type="list" allowBlank="1" showInputMessage="1" showErrorMessage="1" sqref="AA5:AB174" xr:uid="{47211985-16E5-4787-8FEB-0183C8674FAC}">
      <formula1>$Z$176:$Z$204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73FE3-3AAB-444B-ACD2-781117F0990C}">
  <sheetPr>
    <tabColor theme="9" tint="0.59999389629810485"/>
  </sheetPr>
  <dimension ref="B1:AR42"/>
  <sheetViews>
    <sheetView zoomScale="70" zoomScaleNormal="70" workbookViewId="0">
      <selection activeCell="S43" sqref="S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284</v>
      </c>
      <c r="D3" s="284"/>
      <c r="E3" s="3" t="s">
        <v>3</v>
      </c>
      <c r="F3" s="285">
        <f>'1207(18度C)'!D1+'1207(4度C)'!D1</f>
        <v>228437</v>
      </c>
      <c r="G3" s="286"/>
      <c r="H3" s="3" t="s">
        <v>4</v>
      </c>
      <c r="I3" s="287">
        <f>'1207(18度C)'!F1+'1207(4度C)'!F1</f>
        <v>7627342.9000000004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453.57457244567263</v>
      </c>
      <c r="F6" s="259" t="e">
        <f>AVERAGE(#REF!,D14:K14)</f>
        <v>#REF!</v>
      </c>
      <c r="G6" s="260">
        <f>AVERAGE(D14:K14)</f>
        <v>180.43693781996171</v>
      </c>
      <c r="H6" s="261"/>
      <c r="I6" s="260">
        <f>AVERAGE(L14:O14)</f>
        <v>95.202398800599696</v>
      </c>
      <c r="J6" s="261"/>
      <c r="K6" s="260">
        <f>AVERAGE(D32:O32)</f>
        <v>594.46839605407388</v>
      </c>
      <c r="L6" s="261"/>
      <c r="M6" s="260">
        <f>AVERAGE(P32:X32)</f>
        <v>782.06477732793519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400.42192074289665</v>
      </c>
      <c r="F7" s="255" t="e">
        <f>AVERAGE(#REF!,D15:K15)</f>
        <v>#REF!</v>
      </c>
      <c r="G7" s="256">
        <f>AVERAGE(D15:K15)</f>
        <v>160.25133857945522</v>
      </c>
      <c r="H7" s="257"/>
      <c r="I7" s="256">
        <f>AVERAGE(L15:O15)</f>
        <v>84.20536985922223</v>
      </c>
      <c r="J7" s="257"/>
      <c r="K7" s="256">
        <f>AVERAGE(D33:O33)</f>
        <v>524.07512458230292</v>
      </c>
      <c r="L7" s="257"/>
      <c r="M7" s="256">
        <f>AVERAGE(P33:X33)</f>
        <v>690.03287075001572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0.88315742308086753</v>
      </c>
      <c r="F8" s="264" t="e">
        <f>AVERAGE(D16:K16,#REF!)</f>
        <v>#REF!</v>
      </c>
      <c r="G8" s="243">
        <f>AVERAGE(D16:K16)</f>
        <v>0.88696023333530227</v>
      </c>
      <c r="H8" s="244"/>
      <c r="I8" s="243">
        <f>AVERAGE(L16:O16)</f>
        <v>0.88452195607157236</v>
      </c>
      <c r="J8" s="244"/>
      <c r="K8" s="243">
        <f>AVERAGE(D34:O34)</f>
        <v>0.88073141517221565</v>
      </c>
      <c r="L8" s="244"/>
      <c r="M8" s="243">
        <f>AVERAGE(P34:X34)</f>
        <v>0.88068408660048925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>
        <v>120.75471698113208</v>
      </c>
      <c r="E14" s="28">
        <v>80</v>
      </c>
      <c r="F14" s="28">
        <v>93.243243243243242</v>
      </c>
      <c r="G14" s="28">
        <v>86.206896551724142</v>
      </c>
      <c r="H14" s="28">
        <v>130.72625698324023</v>
      </c>
      <c r="I14" s="28">
        <v>232.33333333333334</v>
      </c>
      <c r="J14" s="28" t="s">
        <v>43</v>
      </c>
      <c r="K14" s="29">
        <v>519.79411764705878</v>
      </c>
      <c r="L14" s="27" t="s">
        <v>43</v>
      </c>
      <c r="M14" s="30" t="s">
        <v>43</v>
      </c>
      <c r="N14" s="28">
        <v>103.44827586206897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>
        <v>107.29401022416963</v>
      </c>
      <c r="E15" s="35">
        <v>71.007439998282976</v>
      </c>
      <c r="F15" s="35">
        <v>82.529197397454084</v>
      </c>
      <c r="G15" s="35">
        <v>76.328856178558311</v>
      </c>
      <c r="H15" s="35">
        <v>116.33102955450626</v>
      </c>
      <c r="I15" s="35">
        <v>204.4116572945394</v>
      </c>
      <c r="J15" s="35" t="s">
        <v>43</v>
      </c>
      <c r="K15" s="36">
        <v>463.85717940867585</v>
      </c>
      <c r="L15" s="34" t="s">
        <v>43</v>
      </c>
      <c r="M15" s="37" t="s">
        <v>43</v>
      </c>
      <c r="N15" s="35">
        <v>91.46159706489081</v>
      </c>
      <c r="O15" s="38">
        <v>76.94914265355365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>
        <f t="shared" ref="D16:I16" si="0">D15/D14</f>
        <v>0.88852852216890466</v>
      </c>
      <c r="E16" s="43">
        <f t="shared" si="0"/>
        <v>0.88759299997853724</v>
      </c>
      <c r="F16" s="43">
        <f t="shared" si="0"/>
        <v>0.88509574020458004</v>
      </c>
      <c r="G16" s="43">
        <f t="shared" si="0"/>
        <v>0.88541473167127638</v>
      </c>
      <c r="H16" s="43">
        <f t="shared" si="0"/>
        <v>0.88988266197677857</v>
      </c>
      <c r="I16" s="43">
        <f t="shared" si="0"/>
        <v>0.87982061963216374</v>
      </c>
      <c r="J16" s="43" t="s">
        <v>43</v>
      </c>
      <c r="K16" s="44">
        <f t="shared" ref="K16" si="1">K15/K14</f>
        <v>0.89238635771487462</v>
      </c>
      <c r="L16" s="42" t="s">
        <v>43</v>
      </c>
      <c r="M16" s="45" t="s">
        <v>43</v>
      </c>
      <c r="N16" s="43">
        <f t="shared" ref="N16:O16" si="2">N15/N14</f>
        <v>0.88412877162727777</v>
      </c>
      <c r="O16" s="46">
        <f t="shared" si="2"/>
        <v>0.88491514051586695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>
        <v>0.25009259259259259</v>
      </c>
      <c r="E17" s="48">
        <v>0.25011574074074072</v>
      </c>
      <c r="F17" s="48">
        <v>0.166875</v>
      </c>
      <c r="G17" s="48">
        <v>0.16666666666666666</v>
      </c>
      <c r="H17" s="48">
        <v>0.16666666666666666</v>
      </c>
      <c r="I17" s="48">
        <v>0.32179398148148147</v>
      </c>
      <c r="J17" s="48" t="s">
        <v>43</v>
      </c>
      <c r="K17" s="48">
        <v>0.25005787037037036</v>
      </c>
      <c r="L17" s="47" t="s">
        <v>43</v>
      </c>
      <c r="M17" s="49" t="s">
        <v>43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>
        <v>0.57643518518518522</v>
      </c>
      <c r="E18" s="48">
        <v>0.63888888888888884</v>
      </c>
      <c r="F18" s="48">
        <v>0.62708333333333333</v>
      </c>
      <c r="G18" s="48">
        <v>0.60697916666666663</v>
      </c>
      <c r="H18" s="48">
        <v>0.55555555555555558</v>
      </c>
      <c r="I18" s="48">
        <v>0.5982291666666667</v>
      </c>
      <c r="J18" s="48" t="s">
        <v>43</v>
      </c>
      <c r="K18" s="48">
        <v>0.39251157407407405</v>
      </c>
      <c r="L18" s="47" t="s">
        <v>43</v>
      </c>
      <c r="M18" s="49" t="s">
        <v>43</v>
      </c>
      <c r="N18" s="48">
        <v>0.81186342592592597</v>
      </c>
      <c r="O18" s="50">
        <v>0.8520833333333333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>
        <v>17.666666666666668</v>
      </c>
      <c r="E23" s="64">
        <v>25</v>
      </c>
      <c r="F23" s="64">
        <v>21.142857142857142</v>
      </c>
      <c r="G23" s="64">
        <v>23.2</v>
      </c>
      <c r="H23" s="64">
        <v>19.888888888888889</v>
      </c>
      <c r="I23" s="64">
        <v>13.5</v>
      </c>
      <c r="J23" s="64" t="s">
        <v>43</v>
      </c>
      <c r="K23" s="65">
        <v>6.8</v>
      </c>
      <c r="L23" s="63" t="s">
        <v>43</v>
      </c>
      <c r="M23" s="66" t="s">
        <v>43</v>
      </c>
      <c r="N23" s="64">
        <v>19.333333333333332</v>
      </c>
      <c r="O23" s="67">
        <v>23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>
        <v>211.76470588235293</v>
      </c>
      <c r="E32" s="28" t="s">
        <v>43</v>
      </c>
      <c r="F32" s="28" t="s">
        <v>43</v>
      </c>
      <c r="G32" s="28">
        <v>313.04347826086956</v>
      </c>
      <c r="H32" s="28">
        <v>433.33333333333331</v>
      </c>
      <c r="I32" s="28">
        <v>416.66666666666669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738.46153846153857</v>
      </c>
      <c r="U32" s="28" t="s">
        <v>43</v>
      </c>
      <c r="V32" s="28">
        <v>900</v>
      </c>
      <c r="W32" s="28">
        <v>969.23076923076928</v>
      </c>
      <c r="X32" s="31">
        <v>1050</v>
      </c>
    </row>
    <row r="33" spans="2:24" ht="39.6" customHeight="1">
      <c r="B33" s="240"/>
      <c r="C33" s="33" t="s">
        <v>44</v>
      </c>
      <c r="D33" s="35">
        <v>183.40297182069324</v>
      </c>
      <c r="E33" s="35" t="s">
        <v>43</v>
      </c>
      <c r="F33" s="35" t="s">
        <v>43</v>
      </c>
      <c r="G33" s="35">
        <v>271.72427714409974</v>
      </c>
      <c r="H33" s="35">
        <v>384.92727644616542</v>
      </c>
      <c r="I33" s="35">
        <v>372.23427331887132</v>
      </c>
      <c r="J33" s="35" t="s">
        <v>43</v>
      </c>
      <c r="K33" s="35" t="s">
        <v>43</v>
      </c>
      <c r="L33" s="35" t="s">
        <v>43</v>
      </c>
      <c r="M33" s="35">
        <v>693.18799807580319</v>
      </c>
      <c r="N33" s="35">
        <v>1000.6393170579046</v>
      </c>
      <c r="O33" s="35">
        <v>762.40975821258291</v>
      </c>
      <c r="P33" s="34">
        <v>218.98254910871842</v>
      </c>
      <c r="Q33" s="35" t="s">
        <v>43</v>
      </c>
      <c r="R33" s="35" t="s">
        <v>43</v>
      </c>
      <c r="S33" s="35" t="s">
        <v>43</v>
      </c>
      <c r="T33" s="35">
        <v>656.56516634747459</v>
      </c>
      <c r="U33" s="35" t="s">
        <v>43</v>
      </c>
      <c r="V33" s="35">
        <v>802.85555451954599</v>
      </c>
      <c r="W33" s="35">
        <v>857.58889966398613</v>
      </c>
      <c r="X33" s="38">
        <v>914.17218411035333</v>
      </c>
    </row>
    <row r="34" spans="2:24" ht="40.15" customHeight="1">
      <c r="B34" s="240"/>
      <c r="C34" s="41" t="s">
        <v>45</v>
      </c>
      <c r="D34" s="43">
        <f>D33/D32</f>
        <v>0.8660695891532737</v>
      </c>
      <c r="E34" s="43" t="s">
        <v>43</v>
      </c>
      <c r="F34" s="43" t="s">
        <v>43</v>
      </c>
      <c r="G34" s="43">
        <f>G33/G32</f>
        <v>0.86800810754365199</v>
      </c>
      <c r="H34" s="43">
        <f>H33/H32</f>
        <v>0.88829371487576636</v>
      </c>
      <c r="I34" s="43">
        <f>I33/I32</f>
        <v>0.89336225596529117</v>
      </c>
      <c r="J34" s="43" t="s">
        <v>43</v>
      </c>
      <c r="K34" s="43" t="s">
        <v>43</v>
      </c>
      <c r="L34" s="43" t="s">
        <v>43</v>
      </c>
      <c r="M34" s="43">
        <f>M33/M32</f>
        <v>0.8927421187339889</v>
      </c>
      <c r="N34" s="43">
        <f>N33/N32</f>
        <v>0.87012114526774309</v>
      </c>
      <c r="O34" s="43">
        <f>O33/O32</f>
        <v>0.88652297466579411</v>
      </c>
      <c r="P34" s="42">
        <f>P33/P32</f>
        <v>0.8668059235553438</v>
      </c>
      <c r="Q34" s="43" t="s">
        <v>43</v>
      </c>
      <c r="R34" s="43" t="s">
        <v>43</v>
      </c>
      <c r="S34" s="43" t="s">
        <v>43</v>
      </c>
      <c r="T34" s="43">
        <f>T33/T32</f>
        <v>0.88909866276220506</v>
      </c>
      <c r="U34" s="43" t="s">
        <v>43</v>
      </c>
      <c r="V34" s="43">
        <f>V33/V32</f>
        <v>0.89206172724393995</v>
      </c>
      <c r="W34" s="43">
        <f>W33/W32</f>
        <v>0.88481394409776337</v>
      </c>
      <c r="X34" s="46">
        <f>X33/X32</f>
        <v>0.8706401753431936</v>
      </c>
    </row>
    <row r="35" spans="2:24" ht="17.25" customHeight="1">
      <c r="B35" s="225" t="s">
        <v>46</v>
      </c>
      <c r="C35" s="13" t="s">
        <v>47</v>
      </c>
      <c r="D35" s="48">
        <v>0.37464120370370368</v>
      </c>
      <c r="E35" s="48" t="s">
        <v>43</v>
      </c>
      <c r="F35" s="48" t="s">
        <v>43</v>
      </c>
      <c r="G35" s="48">
        <v>0.25020833333333331</v>
      </c>
      <c r="H35" s="48">
        <v>0.25</v>
      </c>
      <c r="I35" s="48">
        <v>0.39601851851851849</v>
      </c>
      <c r="J35" s="48" t="s">
        <v>43</v>
      </c>
      <c r="K35" s="48" t="s">
        <v>43</v>
      </c>
      <c r="L35" s="48" t="s">
        <v>43</v>
      </c>
      <c r="M35" s="48">
        <v>0.25032407407407409</v>
      </c>
      <c r="N35" s="48">
        <v>0.16681712962962963</v>
      </c>
      <c r="O35" s="48">
        <v>0.25</v>
      </c>
      <c r="P35" s="47">
        <v>0.708587962962963</v>
      </c>
      <c r="Q35" s="48" t="s">
        <v>43</v>
      </c>
      <c r="R35" s="48" t="s">
        <v>43</v>
      </c>
      <c r="S35" s="48" t="s">
        <v>43</v>
      </c>
      <c r="T35" s="48">
        <v>0.70833333333333337</v>
      </c>
      <c r="U35" s="48" t="s">
        <v>43</v>
      </c>
      <c r="V35" s="48">
        <v>0.70843750000000005</v>
      </c>
      <c r="W35" s="48">
        <v>0.70833333333333337</v>
      </c>
      <c r="X35" s="50">
        <v>0.70833333333333337</v>
      </c>
    </row>
    <row r="36" spans="2:24" ht="17.25" customHeight="1">
      <c r="B36" s="226"/>
      <c r="C36" s="13" t="s">
        <v>48</v>
      </c>
      <c r="D36" s="48">
        <v>0.4425810185185185</v>
      </c>
      <c r="E36" s="48" t="s">
        <v>43</v>
      </c>
      <c r="F36" s="48" t="s">
        <v>43</v>
      </c>
      <c r="G36" s="48">
        <v>0.3183449074074074</v>
      </c>
      <c r="H36" s="48">
        <v>0.33055555555555555</v>
      </c>
      <c r="I36" s="48">
        <v>0.41736111111111113</v>
      </c>
      <c r="J36" s="48" t="s">
        <v>43</v>
      </c>
      <c r="K36" s="48" t="s">
        <v>43</v>
      </c>
      <c r="L36" s="48" t="s">
        <v>43</v>
      </c>
      <c r="M36" s="48">
        <v>0.45435185185185184</v>
      </c>
      <c r="N36" s="48">
        <v>0.43611111111111112</v>
      </c>
      <c r="O36" s="48">
        <v>0.41249999999999998</v>
      </c>
      <c r="P36" s="47">
        <v>0.83016203703703706</v>
      </c>
      <c r="Q36" s="48" t="s">
        <v>43</v>
      </c>
      <c r="R36" s="48" t="s">
        <v>43</v>
      </c>
      <c r="S36" s="48" t="s">
        <v>43</v>
      </c>
      <c r="T36" s="48">
        <v>0.88680555555555551</v>
      </c>
      <c r="U36" s="48" t="s">
        <v>43</v>
      </c>
      <c r="V36" s="48">
        <v>0.89666666666666661</v>
      </c>
      <c r="W36" s="48">
        <v>1.03125</v>
      </c>
      <c r="X36" s="50">
        <v>1.0299074074074075</v>
      </c>
    </row>
    <row r="37" spans="2:24" ht="17.25" customHeight="1">
      <c r="B37" s="226" t="s">
        <v>54</v>
      </c>
      <c r="C37" s="227"/>
      <c r="D37" s="64">
        <v>17</v>
      </c>
      <c r="E37" s="64" t="s">
        <v>43</v>
      </c>
      <c r="F37" s="64" t="s">
        <v>43</v>
      </c>
      <c r="G37" s="64">
        <v>11.5</v>
      </c>
      <c r="H37" s="64">
        <v>6</v>
      </c>
      <c r="I37" s="64">
        <v>6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3.6666666666666665</v>
      </c>
      <c r="W37" s="64">
        <v>3.25</v>
      </c>
      <c r="X37" s="67">
        <v>3.3333333333333335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B7AAC-0A4F-4E19-BA38-36E9CEA91DAE}">
  <sheetPr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pane="bottomLeft" activeCell="S43" sqref="S43"/>
      <selection activeCell="S43" sqref="S43"/>
    </sheetView>
  </sheetViews>
  <sheetFormatPr defaultColWidth="7.109375" defaultRowHeight="15.75"/>
  <cols>
    <col min="1" max="1" width="13.44140625" style="5" customWidth="1"/>
    <col min="2" max="2" width="10.77734375" style="160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SUM(F5:F208)</f>
        <v>120453</v>
      </c>
      <c r="E1" s="94" t="s">
        <v>4</v>
      </c>
      <c r="F1" s="95">
        <f>SUM(G5:G208)</f>
        <v>2372597.9</v>
      </c>
      <c r="G1" s="96" t="s">
        <v>85</v>
      </c>
      <c r="H1" s="97">
        <f>L21+L38+L55+L72+L89+L106+L123+L140+L157+L174+L191+L208</f>
        <v>80.333333333333329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45998</v>
      </c>
      <c r="B2" s="353"/>
      <c r="C2" s="98" t="s">
        <v>41</v>
      </c>
      <c r="D2" s="99">
        <f>AVERAGE(N21,N38,N55,N72,N89,N106,N123,N140,N157,N174,N191,N208)</f>
        <v>593.22418548551661</v>
      </c>
      <c r="E2" s="99" t="s">
        <v>92</v>
      </c>
      <c r="F2" s="100">
        <f>F1/D1</f>
        <v>19.697291889782736</v>
      </c>
      <c r="G2" s="101" t="s">
        <v>93</v>
      </c>
      <c r="H2" s="102">
        <f>COUNT(H5:H208)</f>
        <v>3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02" t="s">
        <v>243</v>
      </c>
      <c r="B5" s="106" t="s">
        <v>116</v>
      </c>
      <c r="C5" s="383" t="s">
        <v>120</v>
      </c>
      <c r="D5" s="383"/>
      <c r="E5" s="107">
        <v>29.85</v>
      </c>
      <c r="F5" s="108">
        <v>2469</v>
      </c>
      <c r="G5" s="109">
        <f t="shared" ref="G5:G6" si="0">E5*F5</f>
        <v>73699.650000000009</v>
      </c>
      <c r="H5" s="26"/>
      <c r="I5" s="110">
        <v>17</v>
      </c>
      <c r="J5" s="111">
        <v>3600</v>
      </c>
      <c r="K5" s="112">
        <f t="shared" ref="K5:K6" si="1">J5/I5</f>
        <v>211.76470588235293</v>
      </c>
      <c r="L5" s="113">
        <v>17</v>
      </c>
      <c r="M5" s="111">
        <f>F5/V5*60</f>
        <v>3117.6429323044531</v>
      </c>
      <c r="N5" s="112">
        <f>M5/L5</f>
        <v>183.39076072379135</v>
      </c>
      <c r="O5" s="114">
        <f>L5-I5</f>
        <v>0</v>
      </c>
      <c r="P5" s="115">
        <f>N5-K5</f>
        <v>-28.373945158561583</v>
      </c>
      <c r="Q5" s="116">
        <f>N5/K5</f>
        <v>0.86601192564012586</v>
      </c>
      <c r="R5" s="309">
        <f>Q21</f>
        <v>0.8660695891532737</v>
      </c>
      <c r="S5" s="47">
        <v>0.37464120370370368</v>
      </c>
      <c r="T5" s="48">
        <v>0.40763888888888888</v>
      </c>
      <c r="U5" s="117">
        <v>5.4833333333332845</v>
      </c>
      <c r="V5" s="118">
        <v>47.516666666666687</v>
      </c>
      <c r="W5" s="119"/>
      <c r="X5" s="104"/>
      <c r="Y5" s="311"/>
      <c r="Z5" s="405"/>
      <c r="AA5" s="204">
        <f>M5-J5</f>
        <v>-482.3570676955469</v>
      </c>
      <c r="AB5" s="143">
        <f>M5/J5</f>
        <v>0.86601192564012586</v>
      </c>
      <c r="AC5" s="384">
        <f>AB21</f>
        <v>0.8660695891532737</v>
      </c>
    </row>
    <row r="6" spans="1:29" ht="15.75" customHeight="1">
      <c r="A6" s="303"/>
      <c r="B6" s="106" t="s">
        <v>116</v>
      </c>
      <c r="C6" s="382" t="s">
        <v>121</v>
      </c>
      <c r="D6" s="382"/>
      <c r="E6" s="107">
        <v>29.52</v>
      </c>
      <c r="F6" s="108">
        <v>2355</v>
      </c>
      <c r="G6" s="109">
        <f t="shared" si="0"/>
        <v>69519.600000000006</v>
      </c>
      <c r="H6" s="26"/>
      <c r="I6" s="110">
        <v>17</v>
      </c>
      <c r="J6" s="111">
        <v>3600</v>
      </c>
      <c r="K6" s="112">
        <f t="shared" si="1"/>
        <v>211.76470588235293</v>
      </c>
      <c r="L6" s="113">
        <v>17</v>
      </c>
      <c r="M6" s="111">
        <f>F6/V6*60</f>
        <v>3118.0581095991174</v>
      </c>
      <c r="N6" s="112">
        <f>M6/L6</f>
        <v>183.41518291759513</v>
      </c>
      <c r="O6" s="114">
        <f>L6-I6</f>
        <v>0</v>
      </c>
      <c r="P6" s="115">
        <f>N6-K6</f>
        <v>-28.349522964757796</v>
      </c>
      <c r="Q6" s="116">
        <f>N6/K6</f>
        <v>0.86612725266642154</v>
      </c>
      <c r="R6" s="309"/>
      <c r="S6" s="47">
        <v>0.41111111111111109</v>
      </c>
      <c r="T6" s="48">
        <v>0.4425810185185185</v>
      </c>
      <c r="U6" s="117">
        <v>4.9999999999999822</v>
      </c>
      <c r="V6" s="118">
        <v>45.316666666666663</v>
      </c>
      <c r="W6" s="119"/>
      <c r="X6" s="123"/>
      <c r="Y6" s="300"/>
      <c r="Z6" s="404"/>
      <c r="AA6" s="124">
        <f>M6-J6</f>
        <v>-481.94189040088258</v>
      </c>
      <c r="AB6" s="116">
        <f>M6/J6</f>
        <v>0.86612725266642154</v>
      </c>
      <c r="AC6" s="380"/>
    </row>
    <row r="7" spans="1:29" ht="15.75" customHeight="1">
      <c r="A7" s="303"/>
      <c r="B7" s="106"/>
      <c r="C7" s="382"/>
      <c r="D7" s="382"/>
      <c r="E7" s="107"/>
      <c r="F7" s="108"/>
      <c r="G7" s="109"/>
      <c r="H7" s="26"/>
      <c r="I7" s="110"/>
      <c r="J7" s="111"/>
      <c r="K7" s="112"/>
      <c r="L7" s="113"/>
      <c r="M7" s="111"/>
      <c r="N7" s="112"/>
      <c r="O7" s="114"/>
      <c r="P7" s="115"/>
      <c r="Q7" s="116"/>
      <c r="R7" s="309"/>
      <c r="S7" s="47"/>
      <c r="T7" s="48"/>
      <c r="U7" s="117"/>
      <c r="V7" s="118"/>
      <c r="W7" s="119"/>
      <c r="X7" s="123"/>
      <c r="Y7" s="300"/>
      <c r="Z7" s="404"/>
      <c r="AA7" s="124"/>
      <c r="AB7" s="116"/>
      <c r="AC7" s="380"/>
    </row>
    <row r="8" spans="1:29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300"/>
      <c r="Z8" s="404"/>
      <c r="AA8" s="124"/>
      <c r="AB8" s="116"/>
      <c r="AC8" s="380"/>
    </row>
    <row r="9" spans="1:29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300"/>
      <c r="Z9" s="404"/>
      <c r="AA9" s="124"/>
      <c r="AB9" s="116"/>
      <c r="AC9" s="380"/>
    </row>
    <row r="10" spans="1:29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300"/>
      <c r="Z10" s="404"/>
      <c r="AA10" s="124"/>
      <c r="AB10" s="116"/>
      <c r="AC10" s="380"/>
    </row>
    <row r="11" spans="1:29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300"/>
      <c r="Z11" s="404"/>
      <c r="AA11" s="124"/>
      <c r="AB11" s="116"/>
      <c r="AC11" s="380"/>
    </row>
    <row r="12" spans="1:29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300"/>
      <c r="Z12" s="404"/>
      <c r="AA12" s="124"/>
      <c r="AB12" s="116"/>
      <c r="AC12" s="380"/>
    </row>
    <row r="13" spans="1:29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300"/>
      <c r="Z13" s="404"/>
      <c r="AA13" s="124"/>
      <c r="AB13" s="116"/>
      <c r="AC13" s="380"/>
    </row>
    <row r="14" spans="1:29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300"/>
      <c r="Z14" s="404"/>
      <c r="AA14" s="124"/>
      <c r="AB14" s="116"/>
      <c r="AC14" s="380"/>
    </row>
    <row r="15" spans="1:29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300"/>
      <c r="Z15" s="404"/>
      <c r="AA15" s="124"/>
      <c r="AB15" s="116"/>
      <c r="AC15" s="380"/>
    </row>
    <row r="16" spans="1:29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300"/>
      <c r="Z16" s="404"/>
      <c r="AA16" s="124"/>
      <c r="AB16" s="116"/>
      <c r="AC16" s="380"/>
    </row>
    <row r="17" spans="1:29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300"/>
      <c r="Z17" s="404"/>
      <c r="AA17" s="124"/>
      <c r="AB17" s="116"/>
      <c r="AC17" s="380"/>
    </row>
    <row r="18" spans="1:29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300"/>
      <c r="Z18" s="404"/>
      <c r="AA18" s="124"/>
      <c r="AB18" s="116"/>
      <c r="AC18" s="380"/>
    </row>
    <row r="19" spans="1:29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300"/>
      <c r="Z19" s="404"/>
      <c r="AA19" s="124"/>
      <c r="AB19" s="116"/>
      <c r="AC19" s="380"/>
    </row>
    <row r="20" spans="1:29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404"/>
      <c r="AA20" s="124"/>
      <c r="AB20" s="116"/>
      <c r="AC20" s="380"/>
    </row>
    <row r="21" spans="1:29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</v>
      </c>
      <c r="J21" s="148">
        <f t="shared" si="2"/>
        <v>3600</v>
      </c>
      <c r="K21" s="149">
        <f t="shared" ref="K21" si="3">J21/I21</f>
        <v>211.76470588235293</v>
      </c>
      <c r="L21" s="147">
        <f t="shared" ref="L21:M21" si="4">AVERAGE(L5:L20)</f>
        <v>17</v>
      </c>
      <c r="M21" s="148">
        <f t="shared" si="4"/>
        <v>3117.8505209517853</v>
      </c>
      <c r="N21" s="149">
        <f>M21/L21</f>
        <v>183.40297182069324</v>
      </c>
      <c r="O21" s="150">
        <f>L21-I21</f>
        <v>0</v>
      </c>
      <c r="P21" s="151">
        <f>N21-K21</f>
        <v>-28.361734061659689</v>
      </c>
      <c r="Q21" s="152">
        <f>N21/K21</f>
        <v>0.8660695891532737</v>
      </c>
      <c r="R21" s="310"/>
      <c r="S21" s="153">
        <f>S5</f>
        <v>0.37464120370370368</v>
      </c>
      <c r="T21" s="154">
        <f>INDEX(T5:T20,COUNTA(T5:T20))</f>
        <v>0.4425810185185185</v>
      </c>
      <c r="U21" s="155"/>
      <c r="V21" s="155"/>
      <c r="W21" s="156"/>
      <c r="X21" s="157"/>
      <c r="Y21" s="296"/>
      <c r="Z21" s="406"/>
      <c r="AA21" s="223">
        <f>M21-J21</f>
        <v>-482.14947904821474</v>
      </c>
      <c r="AB21" s="159">
        <f>M21/J21</f>
        <v>0.8660695891532737</v>
      </c>
      <c r="AC21" s="381"/>
    </row>
    <row r="22" spans="1:29" ht="15.75" customHeight="1">
      <c r="A22" s="316" t="s">
        <v>115</v>
      </c>
      <c r="B22" s="161" t="s">
        <v>116</v>
      </c>
      <c r="C22" s="306" t="s">
        <v>122</v>
      </c>
      <c r="D22" s="307"/>
      <c r="E22" s="162">
        <v>25.64</v>
      </c>
      <c r="F22" s="103">
        <v>1504</v>
      </c>
      <c r="G22" s="163">
        <f t="shared" ref="G22:G23" si="5">E22*F22</f>
        <v>38562.559999999998</v>
      </c>
      <c r="H22" s="164"/>
      <c r="I22" s="165">
        <v>11</v>
      </c>
      <c r="J22" s="166">
        <v>3600</v>
      </c>
      <c r="K22" s="167">
        <f>J22/I22</f>
        <v>327.27272727272725</v>
      </c>
      <c r="L22" s="168">
        <v>11</v>
      </c>
      <c r="M22" s="166">
        <f>F22/V22*60</f>
        <v>3144.2508710801385</v>
      </c>
      <c r="N22" s="167">
        <f>M22/L22</f>
        <v>285.8409882800126</v>
      </c>
      <c r="O22" s="169">
        <f>L22-I22</f>
        <v>0</v>
      </c>
      <c r="P22" s="170">
        <f>N22-K22</f>
        <v>-41.431738992714656</v>
      </c>
      <c r="Q22" s="171">
        <f>N22/K22</f>
        <v>0.87340301974448298</v>
      </c>
      <c r="R22" s="308">
        <f>Q38</f>
        <v>0.86800810754365199</v>
      </c>
      <c r="S22" s="172">
        <v>0.25020833333333331</v>
      </c>
      <c r="T22" s="173">
        <v>0.27013888888888887</v>
      </c>
      <c r="U22" s="174"/>
      <c r="V22" s="175">
        <v>28.70000000000001</v>
      </c>
      <c r="W22" s="176"/>
      <c r="X22" s="177"/>
      <c r="Y22" s="311"/>
      <c r="Z22" s="312"/>
      <c r="AA22" s="121">
        <f>M22-J22</f>
        <v>-455.7491289198615</v>
      </c>
      <c r="AB22" s="171">
        <f>M22/J22</f>
        <v>0.87340301974448287</v>
      </c>
      <c r="AC22" s="313">
        <f>AB38</f>
        <v>0.86800810754365187</v>
      </c>
    </row>
    <row r="23" spans="1:29" ht="15.75" customHeight="1">
      <c r="A23" s="317"/>
      <c r="B23" s="106" t="s">
        <v>118</v>
      </c>
      <c r="C23" s="298" t="s">
        <v>119</v>
      </c>
      <c r="D23" s="299"/>
      <c r="E23" s="107">
        <v>28.57</v>
      </c>
      <c r="F23" s="108">
        <v>3334</v>
      </c>
      <c r="G23" s="109">
        <f t="shared" si="5"/>
        <v>95252.38</v>
      </c>
      <c r="H23" s="26"/>
      <c r="I23" s="110">
        <v>12</v>
      </c>
      <c r="J23" s="111">
        <v>3600</v>
      </c>
      <c r="K23" s="112">
        <f t="shared" ref="K23:K41" si="6">J23/I23</f>
        <v>300</v>
      </c>
      <c r="L23" s="113">
        <v>12</v>
      </c>
      <c r="M23" s="111">
        <f>F23/V23*60</f>
        <v>3105.4075032341552</v>
      </c>
      <c r="N23" s="112">
        <f>M23/L23</f>
        <v>258.78395860284627</v>
      </c>
      <c r="O23" s="114">
        <f>L23-I23</f>
        <v>0</v>
      </c>
      <c r="P23" s="115">
        <f>N23-K23</f>
        <v>-41.216041397153731</v>
      </c>
      <c r="Q23" s="116">
        <f>N23/K23</f>
        <v>0.86261319534282088</v>
      </c>
      <c r="R23" s="309"/>
      <c r="S23" s="47">
        <v>0.27361111111111114</v>
      </c>
      <c r="T23" s="48">
        <v>0.3183449074074074</v>
      </c>
      <c r="U23" s="117">
        <v>5.0000000000000622</v>
      </c>
      <c r="V23" s="118">
        <v>64.416666666666615</v>
      </c>
      <c r="W23" s="119"/>
      <c r="X23" s="123"/>
      <c r="Y23" s="300"/>
      <c r="Z23" s="301"/>
      <c r="AA23" s="124">
        <f>M23-J23</f>
        <v>-494.59249676584477</v>
      </c>
      <c r="AB23" s="116">
        <f>M23/J23</f>
        <v>0.86261319534282088</v>
      </c>
      <c r="AC23" s="314"/>
    </row>
    <row r="24" spans="1:29" ht="15.75" customHeight="1">
      <c r="A24" s="317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23"/>
      <c r="Y24" s="300"/>
      <c r="Z24" s="301"/>
      <c r="AA24" s="124"/>
      <c r="AB24" s="116"/>
      <c r="AC24" s="314"/>
    </row>
    <row r="25" spans="1:29" ht="15.75" customHeight="1">
      <c r="A25" s="317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17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300"/>
      <c r="Z26" s="301"/>
      <c r="AA26" s="124"/>
      <c r="AB26" s="116"/>
      <c r="AC26" s="314"/>
    </row>
    <row r="27" spans="1:29" ht="15.75" customHeight="1">
      <c r="A27" s="317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300"/>
      <c r="Z27" s="301"/>
      <c r="AA27" s="124"/>
      <c r="AB27" s="116"/>
      <c r="AC27" s="314"/>
    </row>
    <row r="28" spans="1:29" ht="15.75" customHeight="1">
      <c r="A28" s="317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17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17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35"/>
      <c r="Y30" s="300"/>
      <c r="Z30" s="301"/>
      <c r="AA30" s="124"/>
      <c r="AB30" s="116"/>
      <c r="AC30" s="314"/>
    </row>
    <row r="31" spans="1:29" ht="15.75" customHeight="1">
      <c r="A31" s="317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35"/>
      <c r="Y31" s="300"/>
      <c r="Z31" s="301"/>
      <c r="AA31" s="124"/>
      <c r="AB31" s="116"/>
      <c r="AC31" s="314"/>
    </row>
    <row r="32" spans="1:29" ht="15.75" customHeight="1">
      <c r="A32" s="317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35"/>
      <c r="Y32" s="300"/>
      <c r="Z32" s="301"/>
      <c r="AA32" s="124"/>
      <c r="AB32" s="116"/>
      <c r="AC32" s="314"/>
    </row>
    <row r="33" spans="1:29" ht="15.75" customHeight="1">
      <c r="A33" s="317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35"/>
      <c r="Y33" s="300"/>
      <c r="Z33" s="301"/>
      <c r="AA33" s="124"/>
      <c r="AB33" s="116"/>
      <c r="AC33" s="314"/>
    </row>
    <row r="34" spans="1:29" ht="15.75" customHeight="1">
      <c r="A34" s="317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35"/>
      <c r="Y34" s="300"/>
      <c r="Z34" s="301"/>
      <c r="AA34" s="124"/>
      <c r="AB34" s="116"/>
      <c r="AC34" s="314"/>
    </row>
    <row r="35" spans="1:29" ht="15.75" customHeight="1">
      <c r="A35" s="317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35"/>
      <c r="Y35" s="300"/>
      <c r="Z35" s="301"/>
      <c r="AA35" s="124"/>
      <c r="AB35" s="116"/>
      <c r="AC35" s="314"/>
    </row>
    <row r="36" spans="1:29" ht="15.75" customHeight="1">
      <c r="A36" s="317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35"/>
      <c r="Y36" s="300"/>
      <c r="Z36" s="301"/>
      <c r="AA36" s="124"/>
      <c r="AB36" s="116"/>
      <c r="AC36" s="314"/>
    </row>
    <row r="37" spans="1:29" ht="15.75" customHeight="1">
      <c r="A37" s="317"/>
      <c r="B37" s="178"/>
      <c r="C37" s="298"/>
      <c r="D37" s="299"/>
      <c r="E37" s="179"/>
      <c r="F37" s="13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11.5</v>
      </c>
      <c r="J38" s="148">
        <f t="shared" si="7"/>
        <v>3600</v>
      </c>
      <c r="K38" s="149">
        <f t="shared" ref="K38" si="8">J38/I38</f>
        <v>313.04347826086956</v>
      </c>
      <c r="L38" s="147">
        <f t="shared" ref="L38:M38" si="9">AVERAGE(L22:L37)</f>
        <v>11.5</v>
      </c>
      <c r="M38" s="148">
        <f t="shared" si="9"/>
        <v>3124.8291871571469</v>
      </c>
      <c r="N38" s="149">
        <f>M38/L38</f>
        <v>271.72427714409974</v>
      </c>
      <c r="O38" s="150">
        <f>L38-I38</f>
        <v>0</v>
      </c>
      <c r="P38" s="151">
        <f>N38-K38</f>
        <v>-41.319201116769818</v>
      </c>
      <c r="Q38" s="152">
        <f>N38/K38</f>
        <v>0.86800810754365199</v>
      </c>
      <c r="R38" s="310"/>
      <c r="S38" s="153">
        <f>S22</f>
        <v>0.25020833333333331</v>
      </c>
      <c r="T38" s="154">
        <f>INDEX(T22:T37,COUNTA(T22:T37))</f>
        <v>0.3183449074074074</v>
      </c>
      <c r="U38" s="155"/>
      <c r="V38" s="181"/>
      <c r="W38" s="182"/>
      <c r="X38" s="149"/>
      <c r="Y38" s="296"/>
      <c r="Z38" s="297"/>
      <c r="AA38" s="183">
        <f>M38-J38</f>
        <v>-475.17081284285314</v>
      </c>
      <c r="AB38" s="152">
        <f>M38/J38</f>
        <v>0.86800810754365187</v>
      </c>
      <c r="AC38" s="315"/>
    </row>
    <row r="39" spans="1:29" ht="15.75" customHeight="1">
      <c r="A39" s="302" t="s">
        <v>125</v>
      </c>
      <c r="B39" s="120" t="s">
        <v>116</v>
      </c>
      <c r="C39" s="306" t="s">
        <v>126</v>
      </c>
      <c r="D39" s="307"/>
      <c r="E39" s="162">
        <v>14.03</v>
      </c>
      <c r="F39" s="103">
        <v>1400</v>
      </c>
      <c r="G39" s="163">
        <f t="shared" ref="G39:G41" si="10">E39*F39</f>
        <v>19642</v>
      </c>
      <c r="H39" s="164"/>
      <c r="I39" s="165">
        <v>6</v>
      </c>
      <c r="J39" s="166">
        <v>2600</v>
      </c>
      <c r="K39" s="167">
        <f>J39/I39</f>
        <v>433.33333333333331</v>
      </c>
      <c r="L39" s="168">
        <v>6</v>
      </c>
      <c r="M39" s="166">
        <f>F39/V39*60</f>
        <v>2309.8075160403278</v>
      </c>
      <c r="N39" s="167">
        <f>M39/L39</f>
        <v>384.96791934005461</v>
      </c>
      <c r="O39" s="169">
        <f>L39-I39</f>
        <v>0</v>
      </c>
      <c r="P39" s="170">
        <f>N39-K39</f>
        <v>-48.365413993278707</v>
      </c>
      <c r="Q39" s="171">
        <f>N39/K39</f>
        <v>0.8883875061693568</v>
      </c>
      <c r="R39" s="308">
        <f>Q55</f>
        <v>0.88829371487576636</v>
      </c>
      <c r="S39" s="172">
        <v>0.25</v>
      </c>
      <c r="T39" s="173">
        <v>0.27525462962962965</v>
      </c>
      <c r="U39" s="174"/>
      <c r="V39" s="175">
        <v>36.366666666666703</v>
      </c>
      <c r="W39" s="173"/>
      <c r="X39" s="184"/>
      <c r="Y39" s="311"/>
      <c r="Z39" s="312"/>
      <c r="AA39" s="121">
        <f>M39-J39</f>
        <v>-290.19248395967224</v>
      </c>
      <c r="AB39" s="171">
        <f>M39/J39</f>
        <v>0.8883875061693568</v>
      </c>
      <c r="AC39" s="313">
        <f>AB55</f>
        <v>0.88829371487576636</v>
      </c>
    </row>
    <row r="40" spans="1:29" ht="15.75" customHeight="1">
      <c r="A40" s="303"/>
      <c r="B40" s="106" t="s">
        <v>116</v>
      </c>
      <c r="C40" s="298" t="s">
        <v>269</v>
      </c>
      <c r="D40" s="299"/>
      <c r="E40" s="107">
        <v>17.73</v>
      </c>
      <c r="F40" s="108">
        <v>1206</v>
      </c>
      <c r="G40" s="109">
        <f t="shared" si="10"/>
        <v>21382.38</v>
      </c>
      <c r="H40" s="26"/>
      <c r="I40" s="110">
        <v>6</v>
      </c>
      <c r="J40" s="111">
        <v>2600</v>
      </c>
      <c r="K40" s="112">
        <f t="shared" si="6"/>
        <v>433.33333333333331</v>
      </c>
      <c r="L40" s="113">
        <v>6</v>
      </c>
      <c r="M40" s="111">
        <f>F40/V40*60</f>
        <v>2309.36170212766</v>
      </c>
      <c r="N40" s="112">
        <f>M40/L40</f>
        <v>384.89361702127667</v>
      </c>
      <c r="O40" s="114">
        <f>L40-I40</f>
        <v>0</v>
      </c>
      <c r="P40" s="115">
        <f>N40-K40</f>
        <v>-48.439716312056646</v>
      </c>
      <c r="Q40" s="116">
        <f>N40/K40</f>
        <v>0.88821603927986925</v>
      </c>
      <c r="R40" s="309"/>
      <c r="S40" s="47">
        <v>0.27847222222222223</v>
      </c>
      <c r="T40" s="48">
        <v>0.30023148148148149</v>
      </c>
      <c r="U40" s="117">
        <v>4.6333333333333115</v>
      </c>
      <c r="V40" s="118">
        <v>31.333333333333329</v>
      </c>
      <c r="W40" s="119"/>
      <c r="X40" s="13"/>
      <c r="Y40" s="300"/>
      <c r="Z40" s="301"/>
      <c r="AA40" s="124">
        <f>M40-J40</f>
        <v>-290.63829787233999</v>
      </c>
      <c r="AB40" s="116">
        <f>M40/J40</f>
        <v>0.88821603927986925</v>
      </c>
      <c r="AC40" s="314"/>
    </row>
    <row r="41" spans="1:29" ht="15.75" customHeight="1">
      <c r="A41" s="303"/>
      <c r="B41" s="106" t="s">
        <v>116</v>
      </c>
      <c r="C41" s="298" t="s">
        <v>127</v>
      </c>
      <c r="D41" s="299"/>
      <c r="E41" s="107">
        <v>14.49</v>
      </c>
      <c r="F41" s="108">
        <v>1489</v>
      </c>
      <c r="G41" s="109">
        <f t="shared" si="10"/>
        <v>21575.61</v>
      </c>
      <c r="H41" s="26"/>
      <c r="I41" s="110">
        <v>6</v>
      </c>
      <c r="J41" s="111">
        <v>2600</v>
      </c>
      <c r="K41" s="112">
        <f t="shared" si="6"/>
        <v>433.33333333333331</v>
      </c>
      <c r="L41" s="113">
        <v>6</v>
      </c>
      <c r="M41" s="111">
        <f>F41/V41*60</f>
        <v>2309.5217578629886</v>
      </c>
      <c r="N41" s="112">
        <f>M41/L41</f>
        <v>384.92029297716476</v>
      </c>
      <c r="O41" s="114">
        <f>L41-I41</f>
        <v>0</v>
      </c>
      <c r="P41" s="115">
        <f>N41-K41</f>
        <v>-48.413040356168551</v>
      </c>
      <c r="Q41" s="116">
        <f>N41/K41</f>
        <v>0.88827759917807259</v>
      </c>
      <c r="R41" s="309"/>
      <c r="S41" s="47">
        <v>0.3036921296296296</v>
      </c>
      <c r="T41" s="48">
        <v>0.33055555555555555</v>
      </c>
      <c r="U41" s="117">
        <v>4.9833333333332863</v>
      </c>
      <c r="V41" s="118">
        <v>38.683333333333358</v>
      </c>
      <c r="W41" s="119"/>
      <c r="X41" s="13"/>
      <c r="Y41" s="300"/>
      <c r="Z41" s="301"/>
      <c r="AA41" s="124">
        <f>M41-J41</f>
        <v>-290.47824213701142</v>
      </c>
      <c r="AB41" s="116">
        <f>M41/J41</f>
        <v>0.88827759917807259</v>
      </c>
      <c r="AC41" s="314"/>
    </row>
    <row r="42" spans="1:29" ht="15.75" customHeight="1">
      <c r="A42" s="303"/>
      <c r="B42" s="106"/>
      <c r="C42" s="298"/>
      <c r="D42" s="299"/>
      <c r="E42" s="107"/>
      <c r="F42" s="108"/>
      <c r="G42" s="109"/>
      <c r="H42" s="26"/>
      <c r="I42" s="110"/>
      <c r="J42" s="111"/>
      <c r="K42" s="112"/>
      <c r="L42" s="113"/>
      <c r="M42" s="111"/>
      <c r="N42" s="112"/>
      <c r="O42" s="114"/>
      <c r="P42" s="115"/>
      <c r="Q42" s="116"/>
      <c r="R42" s="309"/>
      <c r="S42" s="47"/>
      <c r="T42" s="48"/>
      <c r="U42" s="117"/>
      <c r="V42" s="118"/>
      <c r="W42" s="119"/>
      <c r="X42" s="123"/>
      <c r="Y42" s="300"/>
      <c r="Z42" s="301"/>
      <c r="AA42" s="124"/>
      <c r="AB42" s="116"/>
      <c r="AC42" s="314"/>
    </row>
    <row r="43" spans="1:29" ht="15.75" customHeight="1">
      <c r="A43" s="304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3"/>
      <c r="Y43" s="300"/>
      <c r="Z43" s="301"/>
      <c r="AA43" s="124"/>
      <c r="AB43" s="116"/>
      <c r="AC43" s="314"/>
    </row>
    <row r="44" spans="1:29" ht="15.75" customHeight="1">
      <c r="A44" s="304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50"/>
      <c r="Y44" s="300"/>
      <c r="Z44" s="301"/>
      <c r="AA44" s="124"/>
      <c r="AB44" s="116"/>
      <c r="AC44" s="314"/>
    </row>
    <row r="45" spans="1:29" ht="15.75" customHeight="1">
      <c r="A45" s="304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04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04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41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04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41"/>
      <c r="W48" s="134"/>
      <c r="X48" s="135"/>
      <c r="Y48" s="300"/>
      <c r="Z48" s="301"/>
      <c r="AA48" s="124"/>
      <c r="AB48" s="116"/>
      <c r="AC48" s="314"/>
    </row>
    <row r="49" spans="1:29" ht="15.75" customHeight="1">
      <c r="A49" s="304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41"/>
      <c r="W49" s="134"/>
      <c r="X49" s="135"/>
      <c r="Y49" s="300"/>
      <c r="Z49" s="301"/>
      <c r="AA49" s="124"/>
      <c r="AB49" s="116"/>
      <c r="AC49" s="314"/>
    </row>
    <row r="50" spans="1:29" ht="15.75" customHeight="1">
      <c r="A50" s="304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41"/>
      <c r="W50" s="134"/>
      <c r="X50" s="135"/>
      <c r="Y50" s="300"/>
      <c r="Z50" s="301"/>
      <c r="AA50" s="124"/>
      <c r="AB50" s="116"/>
      <c r="AC50" s="314"/>
    </row>
    <row r="51" spans="1:29" ht="15.75" customHeight="1">
      <c r="A51" s="304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41"/>
      <c r="W51" s="134"/>
      <c r="X51" s="135"/>
      <c r="Y51" s="300"/>
      <c r="Z51" s="301"/>
      <c r="AA51" s="124"/>
      <c r="AB51" s="116"/>
      <c r="AC51" s="314"/>
    </row>
    <row r="52" spans="1:29" ht="15.75" customHeight="1">
      <c r="A52" s="304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41"/>
      <c r="W52" s="134"/>
      <c r="X52" s="135"/>
      <c r="Y52" s="300"/>
      <c r="Z52" s="301"/>
      <c r="AA52" s="124"/>
      <c r="AB52" s="116"/>
      <c r="AC52" s="314"/>
    </row>
    <row r="53" spans="1:29" ht="15.75" customHeight="1">
      <c r="A53" s="304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41"/>
      <c r="W53" s="134"/>
      <c r="X53" s="135"/>
      <c r="Y53" s="300"/>
      <c r="Z53" s="301"/>
      <c r="AA53" s="124"/>
      <c r="AB53" s="116"/>
      <c r="AC53" s="314"/>
    </row>
    <row r="54" spans="1:29" ht="15.75" customHeight="1">
      <c r="A54" s="304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1">AVERAGE(I39:I54)</f>
        <v>6</v>
      </c>
      <c r="J55" s="148">
        <f t="shared" si="11"/>
        <v>2600</v>
      </c>
      <c r="K55" s="149">
        <f t="shared" ref="K55:K56" si="12">J55/I55</f>
        <v>433.33333333333331</v>
      </c>
      <c r="L55" s="147">
        <f t="shared" ref="L55:M55" si="13">AVERAGE(L39:L54)</f>
        <v>6</v>
      </c>
      <c r="M55" s="148">
        <f t="shared" si="13"/>
        <v>2309.5636586769924</v>
      </c>
      <c r="N55" s="149">
        <f>M55/L55</f>
        <v>384.92727644616542</v>
      </c>
      <c r="O55" s="150">
        <f>L55-I55</f>
        <v>0</v>
      </c>
      <c r="P55" s="151">
        <f>N55-K55</f>
        <v>-48.406056887167892</v>
      </c>
      <c r="Q55" s="152">
        <f>N55/K55</f>
        <v>0.88829371487576636</v>
      </c>
      <c r="R55" s="310"/>
      <c r="S55" s="153">
        <f>S39</f>
        <v>0.25</v>
      </c>
      <c r="T55" s="154">
        <f>INDEX(T39:T54,COUNTA(T39:T54))</f>
        <v>0.33055555555555555</v>
      </c>
      <c r="U55" s="155"/>
      <c r="V55" s="181"/>
      <c r="W55" s="182"/>
      <c r="X55" s="149"/>
      <c r="Y55" s="296"/>
      <c r="Z55" s="297"/>
      <c r="AA55" s="183">
        <f>M55-J55</f>
        <v>-290.43634132300758</v>
      </c>
      <c r="AB55" s="152">
        <f>M55/J55</f>
        <v>0.88829371487576636</v>
      </c>
      <c r="AC55" s="315"/>
    </row>
    <row r="56" spans="1:29" ht="15.75" customHeight="1">
      <c r="A56" s="316" t="s">
        <v>251</v>
      </c>
      <c r="B56" s="106" t="s">
        <v>116</v>
      </c>
      <c r="C56" s="298" t="s">
        <v>117</v>
      </c>
      <c r="D56" s="299"/>
      <c r="E56" s="107">
        <v>19.7</v>
      </c>
      <c r="F56" s="108">
        <v>1144</v>
      </c>
      <c r="G56" s="129">
        <f t="shared" ref="G56" si="14">E56*F56</f>
        <v>22536.799999999999</v>
      </c>
      <c r="H56" s="130"/>
      <c r="I56" s="110">
        <v>6</v>
      </c>
      <c r="J56" s="111">
        <v>2500</v>
      </c>
      <c r="K56" s="112">
        <f t="shared" si="12"/>
        <v>416.66666666666669</v>
      </c>
      <c r="L56" s="113">
        <v>6</v>
      </c>
      <c r="M56" s="111">
        <f>F56/V56*60</f>
        <v>2233.4056399132278</v>
      </c>
      <c r="N56" s="112">
        <f>M56/L56</f>
        <v>372.23427331887132</v>
      </c>
      <c r="O56" s="114">
        <f>L56-I56</f>
        <v>0</v>
      </c>
      <c r="P56" s="115">
        <f>N56-K56</f>
        <v>-44.432393347795369</v>
      </c>
      <c r="Q56" s="116">
        <f>N56/K56</f>
        <v>0.89336225596529117</v>
      </c>
      <c r="R56" s="308">
        <f>Q72</f>
        <v>0.89336225596529117</v>
      </c>
      <c r="S56" s="47">
        <v>0.39601851851851849</v>
      </c>
      <c r="T56" s="48">
        <v>0.41736111111111113</v>
      </c>
      <c r="U56" s="117">
        <v>5.0499999999999901</v>
      </c>
      <c r="V56" s="118">
        <v>30.733333333333395</v>
      </c>
      <c r="W56" s="119"/>
      <c r="X56" s="184"/>
      <c r="Y56" s="311"/>
      <c r="Z56" s="312"/>
      <c r="AA56" s="121">
        <f>M56-J56</f>
        <v>-266.59436008677221</v>
      </c>
      <c r="AB56" s="171">
        <f>M56/J56</f>
        <v>0.89336225596529106</v>
      </c>
      <c r="AC56" s="313">
        <f>AB72</f>
        <v>0.89336225596529106</v>
      </c>
    </row>
    <row r="57" spans="1:29" ht="15.75" customHeight="1">
      <c r="A57" s="317"/>
      <c r="B57" s="106"/>
      <c r="C57" s="298"/>
      <c r="D57" s="299"/>
      <c r="E57" s="107"/>
      <c r="F57" s="108"/>
      <c r="G57" s="109"/>
      <c r="H57" s="26"/>
      <c r="I57" s="110"/>
      <c r="J57" s="111"/>
      <c r="K57" s="112"/>
      <c r="L57" s="113"/>
      <c r="M57" s="111"/>
      <c r="N57" s="112"/>
      <c r="O57" s="114"/>
      <c r="P57" s="115"/>
      <c r="Q57" s="116"/>
      <c r="R57" s="309"/>
      <c r="S57" s="47"/>
      <c r="T57" s="48"/>
      <c r="U57" s="117"/>
      <c r="V57" s="118"/>
      <c r="W57" s="119"/>
      <c r="X57" s="13"/>
      <c r="Y57" s="300"/>
      <c r="Z57" s="301"/>
      <c r="AA57" s="124"/>
      <c r="AB57" s="116"/>
      <c r="AC57" s="314"/>
    </row>
    <row r="58" spans="1:29" ht="15.75" customHeight="1">
      <c r="A58" s="317"/>
      <c r="B58" s="106"/>
      <c r="C58" s="298"/>
      <c r="D58" s="299"/>
      <c r="E58" s="107"/>
      <c r="F58" s="108"/>
      <c r="G58" s="109"/>
      <c r="H58" s="26"/>
      <c r="I58" s="110"/>
      <c r="J58" s="111"/>
      <c r="K58" s="112"/>
      <c r="L58" s="113"/>
      <c r="M58" s="111"/>
      <c r="N58" s="112"/>
      <c r="O58" s="114"/>
      <c r="P58" s="115"/>
      <c r="Q58" s="116"/>
      <c r="R58" s="309"/>
      <c r="S58" s="47"/>
      <c r="T58" s="48"/>
      <c r="U58" s="117"/>
      <c r="V58" s="118"/>
      <c r="W58" s="119"/>
      <c r="X58" s="123"/>
      <c r="Y58" s="300"/>
      <c r="Z58" s="301"/>
      <c r="AA58" s="124"/>
      <c r="AB58" s="116"/>
      <c r="AC58" s="314"/>
    </row>
    <row r="59" spans="1:29" ht="15.75" customHeight="1">
      <c r="A59" s="317"/>
      <c r="B59" s="106"/>
      <c r="C59" s="298"/>
      <c r="D59" s="299"/>
      <c r="E59" s="107"/>
      <c r="F59" s="108"/>
      <c r="G59" s="109"/>
      <c r="H59" s="26"/>
      <c r="I59" s="110"/>
      <c r="J59" s="111"/>
      <c r="K59" s="112"/>
      <c r="L59" s="113"/>
      <c r="M59" s="111"/>
      <c r="N59" s="112"/>
      <c r="O59" s="114"/>
      <c r="P59" s="115"/>
      <c r="Q59" s="116"/>
      <c r="R59" s="309"/>
      <c r="S59" s="47"/>
      <c r="T59" s="48"/>
      <c r="U59" s="117"/>
      <c r="V59" s="118"/>
      <c r="W59" s="119"/>
      <c r="X59" s="13"/>
      <c r="Y59" s="300"/>
      <c r="Z59" s="301"/>
      <c r="AA59" s="124"/>
      <c r="AB59" s="116"/>
      <c r="AC59" s="314"/>
    </row>
    <row r="60" spans="1:29" ht="15.75" customHeight="1">
      <c r="A60" s="317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3"/>
      <c r="Y60" s="300"/>
      <c r="Z60" s="301"/>
      <c r="AA60" s="124"/>
      <c r="AB60" s="116"/>
      <c r="AC60" s="314"/>
    </row>
    <row r="61" spans="1:29" ht="15.75" customHeight="1">
      <c r="A61" s="317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3"/>
      <c r="Y61" s="300"/>
      <c r="Z61" s="301"/>
      <c r="AA61" s="124"/>
      <c r="AB61" s="116"/>
      <c r="AC61" s="314"/>
    </row>
    <row r="62" spans="1:29" ht="15.75" customHeight="1">
      <c r="A62" s="317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3"/>
      <c r="Y62" s="300"/>
      <c r="Z62" s="301"/>
      <c r="AA62" s="124"/>
      <c r="AB62" s="116"/>
      <c r="AC62" s="314"/>
    </row>
    <row r="63" spans="1:29" ht="15.75" customHeight="1">
      <c r="A63" s="317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17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3"/>
      <c r="Y64" s="300"/>
      <c r="Z64" s="301"/>
      <c r="AA64" s="124"/>
      <c r="AB64" s="116"/>
      <c r="AC64" s="314"/>
    </row>
    <row r="65" spans="1:29" ht="15.75" customHeight="1">
      <c r="A65" s="317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3"/>
      <c r="Y65" s="300"/>
      <c r="Z65" s="301"/>
      <c r="AA65" s="124"/>
      <c r="AB65" s="116"/>
      <c r="AC65" s="314"/>
    </row>
    <row r="66" spans="1:29" ht="15.75" customHeight="1">
      <c r="A66" s="317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3"/>
      <c r="Y66" s="300"/>
      <c r="Z66" s="301"/>
      <c r="AA66" s="124"/>
      <c r="AB66" s="116"/>
      <c r="AC66" s="314"/>
    </row>
    <row r="67" spans="1:29" ht="15.75" customHeight="1">
      <c r="A67" s="317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3"/>
      <c r="Y67" s="300"/>
      <c r="Z67" s="301"/>
      <c r="AA67" s="124"/>
      <c r="AB67" s="116"/>
      <c r="AC67" s="314"/>
    </row>
    <row r="68" spans="1:29" ht="15.75" customHeight="1">
      <c r="A68" s="317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3"/>
      <c r="Y68" s="300"/>
      <c r="Z68" s="301"/>
      <c r="AA68" s="124"/>
      <c r="AB68" s="116"/>
      <c r="AC68" s="314"/>
    </row>
    <row r="69" spans="1:29" ht="15.75" customHeight="1">
      <c r="A69" s="317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3"/>
      <c r="Y69" s="300"/>
      <c r="Z69" s="301"/>
      <c r="AA69" s="124"/>
      <c r="AB69" s="116"/>
      <c r="AC69" s="314"/>
    </row>
    <row r="70" spans="1:29" ht="15.75" customHeight="1">
      <c r="A70" s="317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3"/>
      <c r="Y70" s="300"/>
      <c r="Z70" s="301"/>
      <c r="AA70" s="124"/>
      <c r="AB70" s="116"/>
      <c r="AC70" s="314"/>
    </row>
    <row r="71" spans="1:29" ht="15.75" customHeight="1">
      <c r="A71" s="317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15">AVERAGE(I56:I71)</f>
        <v>6</v>
      </c>
      <c r="J72" s="148">
        <f t="shared" si="15"/>
        <v>2500</v>
      </c>
      <c r="K72" s="149">
        <f t="shared" ref="K72" si="16">J72/I72</f>
        <v>416.66666666666669</v>
      </c>
      <c r="L72" s="147">
        <f t="shared" ref="L72:M72" si="17">AVERAGE(L56:L71)</f>
        <v>6</v>
      </c>
      <c r="M72" s="148">
        <f t="shared" si="17"/>
        <v>2233.4056399132278</v>
      </c>
      <c r="N72" s="149">
        <f>M72/L72</f>
        <v>372.23427331887132</v>
      </c>
      <c r="O72" s="150">
        <f>L72-I72</f>
        <v>0</v>
      </c>
      <c r="P72" s="151">
        <f>N72-K72</f>
        <v>-44.432393347795369</v>
      </c>
      <c r="Q72" s="152">
        <f>N72/K72</f>
        <v>0.89336225596529117</v>
      </c>
      <c r="R72" s="310"/>
      <c r="S72" s="153">
        <f>S56</f>
        <v>0.39601851851851849</v>
      </c>
      <c r="T72" s="154">
        <f>INDEX(T56:T71,COUNTA(T56:T71))</f>
        <v>0.41736111111111113</v>
      </c>
      <c r="U72" s="155"/>
      <c r="V72" s="181"/>
      <c r="W72" s="182"/>
      <c r="X72" s="149"/>
      <c r="Y72" s="296"/>
      <c r="Z72" s="297"/>
      <c r="AA72" s="183">
        <f>M72-J72</f>
        <v>-266.59436008677221</v>
      </c>
      <c r="AB72" s="152">
        <f>M72/J72</f>
        <v>0.89336225596529106</v>
      </c>
      <c r="AC72" s="315"/>
    </row>
    <row r="73" spans="1:29" ht="15.75" customHeight="1">
      <c r="A73" s="302" t="s">
        <v>128</v>
      </c>
      <c r="B73" s="120" t="s">
        <v>118</v>
      </c>
      <c r="C73" s="306" t="s">
        <v>129</v>
      </c>
      <c r="D73" s="307"/>
      <c r="E73" s="162">
        <v>21.45</v>
      </c>
      <c r="F73" s="103">
        <v>3025</v>
      </c>
      <c r="G73" s="163">
        <f t="shared" ref="G73:G76" si="18">E73*F73</f>
        <v>64886.25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2949.6208017334775</v>
      </c>
      <c r="N73" s="167">
        <f>M73/L73</f>
        <v>737.40520043336937</v>
      </c>
      <c r="O73" s="169">
        <f>L73-I73</f>
        <v>0</v>
      </c>
      <c r="P73" s="170">
        <f>N73-K73</f>
        <v>-87.594799566630627</v>
      </c>
      <c r="Q73" s="171">
        <f>N73/K73</f>
        <v>0.89382448537378101</v>
      </c>
      <c r="R73" s="308">
        <f>Q89</f>
        <v>0.8927421187339889</v>
      </c>
      <c r="S73" s="172">
        <v>0.25032407407407409</v>
      </c>
      <c r="T73" s="173">
        <v>0.29305555555555557</v>
      </c>
      <c r="U73" s="174"/>
      <c r="V73" s="175">
        <v>61.533333333333331</v>
      </c>
      <c r="W73" s="176"/>
      <c r="X73" s="177"/>
      <c r="Y73" s="311"/>
      <c r="Z73" s="312"/>
      <c r="AA73" s="121">
        <f>M73-J73</f>
        <v>-350.37919826652251</v>
      </c>
      <c r="AB73" s="171">
        <f>M73/J73</f>
        <v>0.89382448537378101</v>
      </c>
      <c r="AC73" s="313">
        <f>AB89</f>
        <v>0.89274211873398901</v>
      </c>
    </row>
    <row r="74" spans="1:29" ht="15.75" customHeight="1">
      <c r="A74" s="303"/>
      <c r="B74" s="106" t="s">
        <v>118</v>
      </c>
      <c r="C74" s="298" t="s">
        <v>130</v>
      </c>
      <c r="D74" s="299"/>
      <c r="E74" s="107">
        <v>22.28</v>
      </c>
      <c r="F74" s="108">
        <v>1358</v>
      </c>
      <c r="G74" s="109">
        <f t="shared" si="18"/>
        <v>30256.240000000002</v>
      </c>
      <c r="H74" s="26"/>
      <c r="I74" s="110">
        <v>5</v>
      </c>
      <c r="J74" s="111">
        <v>3300</v>
      </c>
      <c r="K74" s="112">
        <f t="shared" ref="K74:K76" si="19">J74/I74</f>
        <v>660</v>
      </c>
      <c r="L74" s="113">
        <v>5</v>
      </c>
      <c r="M74" s="111">
        <f>F74/V74*60</f>
        <v>2946.8354430379741</v>
      </c>
      <c r="N74" s="112">
        <f>M74/L74</f>
        <v>589.36708860759484</v>
      </c>
      <c r="O74" s="114">
        <f>L74-I74</f>
        <v>0</v>
      </c>
      <c r="P74" s="115">
        <f>N74-K74</f>
        <v>-70.632911392405163</v>
      </c>
      <c r="Q74" s="116">
        <f>N74/K74</f>
        <v>0.8929804372842346</v>
      </c>
      <c r="R74" s="309"/>
      <c r="S74" s="47">
        <v>0.29677083333333332</v>
      </c>
      <c r="T74" s="48">
        <v>0.31597222222222221</v>
      </c>
      <c r="U74" s="117">
        <v>5.349999999999957</v>
      </c>
      <c r="V74" s="118">
        <v>27.650000000000006</v>
      </c>
      <c r="W74" s="119"/>
      <c r="X74" s="123"/>
      <c r="Y74" s="300"/>
      <c r="Z74" s="301"/>
      <c r="AA74" s="124">
        <f>M74-J74</f>
        <v>-353.16455696202593</v>
      </c>
      <c r="AB74" s="116">
        <f>M74/J74</f>
        <v>0.8929804372842346</v>
      </c>
      <c r="AC74" s="314"/>
    </row>
    <row r="75" spans="1:29" ht="15.75" customHeight="1">
      <c r="A75" s="303"/>
      <c r="B75" s="106" t="s">
        <v>118</v>
      </c>
      <c r="C75" s="298" t="s">
        <v>131</v>
      </c>
      <c r="D75" s="299"/>
      <c r="E75" s="107">
        <v>17.89</v>
      </c>
      <c r="F75" s="108">
        <v>3514</v>
      </c>
      <c r="G75" s="109">
        <f t="shared" si="18"/>
        <v>62865.46</v>
      </c>
      <c r="H75" s="26"/>
      <c r="I75" s="110">
        <v>4</v>
      </c>
      <c r="J75" s="111">
        <v>3300</v>
      </c>
      <c r="K75" s="112">
        <f t="shared" si="19"/>
        <v>825</v>
      </c>
      <c r="L75" s="113">
        <v>4</v>
      </c>
      <c r="M75" s="111">
        <f>F75/V75*60</f>
        <v>2946.7505241090148</v>
      </c>
      <c r="N75" s="112">
        <f>M75/L75</f>
        <v>736.6876310272537</v>
      </c>
      <c r="O75" s="114">
        <f>L75-I75</f>
        <v>0</v>
      </c>
      <c r="P75" s="115">
        <f>N75-K75</f>
        <v>-88.312368972746299</v>
      </c>
      <c r="Q75" s="116">
        <f>N75/K75</f>
        <v>0.89295470427545898</v>
      </c>
      <c r="R75" s="309"/>
      <c r="S75" s="47">
        <v>0.31975694444444447</v>
      </c>
      <c r="T75" s="48">
        <v>0.36944444444444446</v>
      </c>
      <c r="U75" s="117">
        <v>5.4500000000000526</v>
      </c>
      <c r="V75" s="118">
        <v>71.55</v>
      </c>
      <c r="W75" s="119"/>
      <c r="X75" s="123"/>
      <c r="Y75" s="300"/>
      <c r="Z75" s="301"/>
      <c r="AA75" s="124">
        <f>M75-J75</f>
        <v>-353.2494758909852</v>
      </c>
      <c r="AB75" s="116">
        <f>M75/J75</f>
        <v>0.89295470427545898</v>
      </c>
      <c r="AC75" s="314"/>
    </row>
    <row r="76" spans="1:29" ht="15.75" customHeight="1">
      <c r="A76" s="303"/>
      <c r="B76" s="106" t="s">
        <v>118</v>
      </c>
      <c r="C76" s="298" t="s">
        <v>133</v>
      </c>
      <c r="D76" s="299"/>
      <c r="E76" s="107">
        <v>16.66</v>
      </c>
      <c r="F76" s="108">
        <v>5748</v>
      </c>
      <c r="G76" s="109">
        <f t="shared" si="18"/>
        <v>95761.680000000008</v>
      </c>
      <c r="H76" s="26"/>
      <c r="I76" s="110">
        <v>4</v>
      </c>
      <c r="J76" s="111">
        <v>3300</v>
      </c>
      <c r="K76" s="112">
        <f t="shared" si="19"/>
        <v>825</v>
      </c>
      <c r="L76" s="113">
        <v>4</v>
      </c>
      <c r="M76" s="111">
        <f>F76/V76*60</f>
        <v>2940.9891984081873</v>
      </c>
      <c r="N76" s="112">
        <f>M76/L76</f>
        <v>735.24729960204684</v>
      </c>
      <c r="O76" s="114">
        <f>L76-I76</f>
        <v>0</v>
      </c>
      <c r="P76" s="115">
        <f>N76-K76</f>
        <v>-89.752700397953163</v>
      </c>
      <c r="Q76" s="116">
        <f>N76/K76</f>
        <v>0.89120884800248101</v>
      </c>
      <c r="R76" s="309"/>
      <c r="S76" s="47">
        <v>0.37291666666666667</v>
      </c>
      <c r="T76" s="48">
        <v>0.45435185185185184</v>
      </c>
      <c r="U76" s="117">
        <v>4.9999999999999822</v>
      </c>
      <c r="V76" s="118">
        <v>117.26666666666664</v>
      </c>
      <c r="W76" s="119"/>
      <c r="X76" s="123"/>
      <c r="Y76" s="300"/>
      <c r="Z76" s="301"/>
      <c r="AA76" s="124">
        <f>M76-J76</f>
        <v>-359.01080159181265</v>
      </c>
      <c r="AB76" s="116">
        <f>M76/J76</f>
        <v>0.89120884800248101</v>
      </c>
      <c r="AC76" s="314"/>
    </row>
    <row r="77" spans="1:29" ht="15.75" customHeight="1">
      <c r="A77" s="304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04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300"/>
      <c r="Z78" s="301"/>
      <c r="AA78" s="124"/>
      <c r="AB78" s="116"/>
      <c r="AC78" s="314"/>
    </row>
    <row r="79" spans="1:29" ht="15.75" customHeight="1">
      <c r="A79" s="304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04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04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300"/>
      <c r="Z81" s="301"/>
      <c r="AA81" s="124"/>
      <c r="AB81" s="116"/>
      <c r="AC81" s="314"/>
    </row>
    <row r="82" spans="1:29" ht="15.75" customHeight="1">
      <c r="A82" s="304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300"/>
      <c r="Z82" s="301"/>
      <c r="AA82" s="124"/>
      <c r="AB82" s="116"/>
      <c r="AC82" s="314"/>
    </row>
    <row r="83" spans="1:29" ht="15.75" customHeight="1">
      <c r="A83" s="304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300"/>
      <c r="Z83" s="301"/>
      <c r="AA83" s="124"/>
      <c r="AB83" s="116"/>
      <c r="AC83" s="314"/>
    </row>
    <row r="84" spans="1:29" ht="15.75" customHeight="1">
      <c r="A84" s="304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300"/>
      <c r="Z84" s="301"/>
      <c r="AA84" s="124"/>
      <c r="AB84" s="116"/>
      <c r="AC84" s="314"/>
    </row>
    <row r="85" spans="1:29" ht="15.75" customHeight="1">
      <c r="A85" s="304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300"/>
      <c r="Z85" s="301"/>
      <c r="AA85" s="124"/>
      <c r="AB85" s="116"/>
      <c r="AC85" s="314"/>
    </row>
    <row r="86" spans="1:29" ht="15.75" customHeight="1">
      <c r="A86" s="304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300"/>
      <c r="Z86" s="301"/>
      <c r="AA86" s="124"/>
      <c r="AB86" s="116"/>
      <c r="AC86" s="314"/>
    </row>
    <row r="87" spans="1:29" ht="15.75" customHeight="1">
      <c r="A87" s="304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300"/>
      <c r="Z87" s="301"/>
      <c r="AA87" s="124"/>
      <c r="AB87" s="116"/>
      <c r="AC87" s="314"/>
    </row>
    <row r="88" spans="1:29" ht="15.75" customHeight="1">
      <c r="A88" s="304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05"/>
      <c r="B89" s="144" t="s">
        <v>124</v>
      </c>
      <c r="C89" s="295"/>
      <c r="D89" s="295"/>
      <c r="E89" s="145"/>
      <c r="F89" s="105"/>
      <c r="G89" s="146"/>
      <c r="H89" s="75"/>
      <c r="I89" s="147">
        <f t="shared" ref="I89:J89" si="20">AVERAGE(I73:I88)</f>
        <v>4.25</v>
      </c>
      <c r="J89" s="148">
        <f t="shared" si="20"/>
        <v>3300</v>
      </c>
      <c r="K89" s="149">
        <f t="shared" ref="K89" si="21">J89/I89</f>
        <v>776.47058823529414</v>
      </c>
      <c r="L89" s="147">
        <f t="shared" ref="L89:M89" si="22">AVERAGE(L73:L88)</f>
        <v>4.25</v>
      </c>
      <c r="M89" s="148">
        <f t="shared" si="22"/>
        <v>2946.0489918221638</v>
      </c>
      <c r="N89" s="149">
        <f>M89/L89</f>
        <v>693.18799807580319</v>
      </c>
      <c r="O89" s="150">
        <f>L89-I89</f>
        <v>0</v>
      </c>
      <c r="P89" s="151">
        <f>N89-K89</f>
        <v>-83.282590159490951</v>
      </c>
      <c r="Q89" s="152">
        <f>N89/K89</f>
        <v>0.8927421187339889</v>
      </c>
      <c r="R89" s="310"/>
      <c r="S89" s="153">
        <f>S73</f>
        <v>0.25032407407407409</v>
      </c>
      <c r="T89" s="154">
        <f>INDEX(T73:T88,COUNTA(T73:T88))</f>
        <v>0.45435185185185184</v>
      </c>
      <c r="U89" s="155"/>
      <c r="V89" s="181"/>
      <c r="W89" s="105"/>
      <c r="X89" s="75"/>
      <c r="Y89" s="296"/>
      <c r="Z89" s="297"/>
      <c r="AA89" s="183">
        <f>M89-J89</f>
        <v>-353.95100817783623</v>
      </c>
      <c r="AB89" s="152">
        <f>M89/J89</f>
        <v>0.89274211873398901</v>
      </c>
      <c r="AC89" s="315"/>
    </row>
    <row r="90" spans="1:29" ht="15.75" customHeight="1">
      <c r="A90" s="316" t="s">
        <v>72</v>
      </c>
      <c r="B90" s="120" t="s">
        <v>118</v>
      </c>
      <c r="C90" s="306" t="s">
        <v>134</v>
      </c>
      <c r="D90" s="307"/>
      <c r="E90" s="162">
        <v>18.18</v>
      </c>
      <c r="F90" s="103">
        <v>1700</v>
      </c>
      <c r="G90" s="163">
        <f t="shared" ref="G90:G93" si="23">E90*F90</f>
        <v>30906</v>
      </c>
      <c r="H90" s="164"/>
      <c r="I90" s="165">
        <v>3</v>
      </c>
      <c r="J90" s="166">
        <v>3600</v>
      </c>
      <c r="K90" s="167">
        <f>J90/I90</f>
        <v>1200</v>
      </c>
      <c r="L90" s="168">
        <v>3</v>
      </c>
      <c r="M90" s="166">
        <f>F90/V90*60</f>
        <v>3111.3370615149988</v>
      </c>
      <c r="N90" s="167">
        <f>M90/L90</f>
        <v>1037.1123538383329</v>
      </c>
      <c r="O90" s="169">
        <f>L90-I90</f>
        <v>0</v>
      </c>
      <c r="P90" s="170">
        <f>N90-K90</f>
        <v>-162.88764616166713</v>
      </c>
      <c r="Q90" s="171">
        <f>N90/K90</f>
        <v>0.86426029486527733</v>
      </c>
      <c r="R90" s="308">
        <f>Q106</f>
        <v>0.87012114526774309</v>
      </c>
      <c r="S90" s="172">
        <v>0.16681712962962963</v>
      </c>
      <c r="T90" s="173">
        <v>0.18958333333333333</v>
      </c>
      <c r="U90" s="174"/>
      <c r="V90" s="175">
        <v>32.783333333333317</v>
      </c>
      <c r="W90" s="176"/>
      <c r="X90" s="177"/>
      <c r="Y90" s="311"/>
      <c r="Z90" s="312"/>
      <c r="AA90" s="121">
        <f>M90-J90</f>
        <v>-488.66293848500118</v>
      </c>
      <c r="AB90" s="171">
        <f>M90/J90</f>
        <v>0.86426029486527745</v>
      </c>
      <c r="AC90" s="313">
        <f>AB106</f>
        <v>0.87012114526774309</v>
      </c>
    </row>
    <row r="91" spans="1:29" ht="15.75" customHeight="1">
      <c r="A91" s="317"/>
      <c r="B91" s="106" t="s">
        <v>118</v>
      </c>
      <c r="C91" s="298" t="s">
        <v>135</v>
      </c>
      <c r="D91" s="299"/>
      <c r="E91" s="107">
        <v>14.03</v>
      </c>
      <c r="F91" s="108">
        <v>5488</v>
      </c>
      <c r="G91" s="109">
        <f t="shared" si="23"/>
        <v>76996.639999999999</v>
      </c>
      <c r="H91" s="26"/>
      <c r="I91" s="110">
        <v>3</v>
      </c>
      <c r="J91" s="111">
        <v>3000</v>
      </c>
      <c r="K91" s="112">
        <f t="shared" ref="K91:K127" si="24">J91/I91</f>
        <v>1000</v>
      </c>
      <c r="L91" s="113">
        <v>3</v>
      </c>
      <c r="M91" s="111">
        <f>F91/V91*60</f>
        <v>2675.6229685807152</v>
      </c>
      <c r="N91" s="112">
        <f>M91/L91</f>
        <v>891.87432286023841</v>
      </c>
      <c r="O91" s="114">
        <f>L91-I91</f>
        <v>0</v>
      </c>
      <c r="P91" s="115">
        <f>N91-K91</f>
        <v>-108.12567713976159</v>
      </c>
      <c r="Q91" s="116">
        <f>N91/K91</f>
        <v>0.89187432286023838</v>
      </c>
      <c r="R91" s="309"/>
      <c r="S91" s="47">
        <v>0.2</v>
      </c>
      <c r="T91" s="48">
        <v>0.28546296296296297</v>
      </c>
      <c r="U91" s="117">
        <v>15.000000000000027</v>
      </c>
      <c r="V91" s="118">
        <v>123.06666666666666</v>
      </c>
      <c r="W91" s="119"/>
      <c r="X91" s="123"/>
      <c r="Y91" s="300"/>
      <c r="Z91" s="301"/>
      <c r="AA91" s="124">
        <f>M91-J91</f>
        <v>-324.37703141928478</v>
      </c>
      <c r="AB91" s="116">
        <f>M91/J91</f>
        <v>0.89187432286023838</v>
      </c>
      <c r="AC91" s="314"/>
    </row>
    <row r="92" spans="1:29" ht="15.75" customHeight="1">
      <c r="A92" s="317"/>
      <c r="B92" s="106" t="s">
        <v>118</v>
      </c>
      <c r="C92" s="298" t="s">
        <v>136</v>
      </c>
      <c r="D92" s="299"/>
      <c r="E92" s="107">
        <v>18.18</v>
      </c>
      <c r="F92" s="108">
        <v>2684</v>
      </c>
      <c r="G92" s="109">
        <f t="shared" si="23"/>
        <v>48795.12</v>
      </c>
      <c r="H92" s="26"/>
      <c r="I92" s="110">
        <v>3</v>
      </c>
      <c r="J92" s="111">
        <v>3600</v>
      </c>
      <c r="K92" s="112">
        <f t="shared" si="24"/>
        <v>1200</v>
      </c>
      <c r="L92" s="113">
        <v>3</v>
      </c>
      <c r="M92" s="111">
        <f>F92/V92*60</f>
        <v>3109.8809140650146</v>
      </c>
      <c r="N92" s="112">
        <f>M92/L92</f>
        <v>1036.6269713550048</v>
      </c>
      <c r="O92" s="114">
        <f>L92-I92</f>
        <v>0</v>
      </c>
      <c r="P92" s="115">
        <f>N92-K92</f>
        <v>-163.3730286449952</v>
      </c>
      <c r="Q92" s="116">
        <f>N92/K92</f>
        <v>0.86385580946250395</v>
      </c>
      <c r="R92" s="309"/>
      <c r="S92" s="47">
        <v>0.29598379629629629</v>
      </c>
      <c r="T92" s="48">
        <v>0.33194444444444443</v>
      </c>
      <c r="U92" s="117">
        <v>15.14999999999997</v>
      </c>
      <c r="V92" s="118">
        <v>51.783333333333331</v>
      </c>
      <c r="W92" s="119"/>
      <c r="X92" s="123"/>
      <c r="Y92" s="300"/>
      <c r="Z92" s="301"/>
      <c r="AA92" s="124">
        <f>M92-J92</f>
        <v>-490.11908593498538</v>
      </c>
      <c r="AB92" s="116">
        <f>M92/J92</f>
        <v>0.86385580946250407</v>
      </c>
      <c r="AC92" s="314"/>
    </row>
    <row r="93" spans="1:29" ht="15.75" customHeight="1">
      <c r="A93" s="317"/>
      <c r="B93" s="106" t="s">
        <v>118</v>
      </c>
      <c r="C93" s="298" t="s">
        <v>137</v>
      </c>
      <c r="D93" s="299"/>
      <c r="E93" s="107">
        <v>14.28</v>
      </c>
      <c r="F93" s="108">
        <v>6989</v>
      </c>
      <c r="G93" s="109">
        <f t="shared" si="23"/>
        <v>99802.92</v>
      </c>
      <c r="H93" s="26"/>
      <c r="I93" s="110">
        <v>3</v>
      </c>
      <c r="J93" s="111">
        <v>3600</v>
      </c>
      <c r="K93" s="112">
        <f t="shared" si="24"/>
        <v>1200</v>
      </c>
      <c r="L93" s="113">
        <v>3</v>
      </c>
      <c r="M93" s="111">
        <f>F93/V93*60</f>
        <v>3110.8308605341258</v>
      </c>
      <c r="N93" s="112">
        <f>M93/L93</f>
        <v>1036.943620178042</v>
      </c>
      <c r="O93" s="114">
        <f>L93-I93</f>
        <v>0</v>
      </c>
      <c r="P93" s="115">
        <f>N93-K93</f>
        <v>-163.05637982195799</v>
      </c>
      <c r="Q93" s="116">
        <f>N93/K93</f>
        <v>0.86411968348170165</v>
      </c>
      <c r="R93" s="309"/>
      <c r="S93" s="47">
        <v>0.34250000000000003</v>
      </c>
      <c r="T93" s="48">
        <v>0.43611111111111112</v>
      </c>
      <c r="U93" s="117">
        <v>15.200000000000058</v>
      </c>
      <c r="V93" s="118">
        <v>134.79999999999995</v>
      </c>
      <c r="W93" s="119"/>
      <c r="X93" s="123"/>
      <c r="Y93" s="300"/>
      <c r="Z93" s="301"/>
      <c r="AA93" s="124">
        <f>M93-J93</f>
        <v>-489.1691394658742</v>
      </c>
      <c r="AB93" s="116">
        <f>M93/J93</f>
        <v>0.86411968348170165</v>
      </c>
      <c r="AC93" s="314"/>
    </row>
    <row r="94" spans="1:29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300"/>
      <c r="Z95" s="301"/>
      <c r="AA95" s="124"/>
      <c r="AB95" s="116"/>
      <c r="AC95" s="314"/>
    </row>
    <row r="96" spans="1:29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23"/>
      <c r="Y98" s="300"/>
      <c r="Z98" s="301"/>
      <c r="AA98" s="124"/>
      <c r="AB98" s="116"/>
      <c r="AC98" s="314"/>
    </row>
    <row r="99" spans="1:29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23"/>
      <c r="Y99" s="300"/>
      <c r="Z99" s="301"/>
      <c r="AA99" s="124"/>
      <c r="AB99" s="116"/>
      <c r="AC99" s="314"/>
    </row>
    <row r="100" spans="1:29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17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18"/>
      <c r="B106" s="144" t="s">
        <v>124</v>
      </c>
      <c r="C106" s="295"/>
      <c r="D106" s="295"/>
      <c r="E106" s="145"/>
      <c r="F106" s="105"/>
      <c r="G106" s="146"/>
      <c r="H106" s="75"/>
      <c r="I106" s="147">
        <f t="shared" ref="I106:J106" si="25">AVERAGE(I90:I105)</f>
        <v>3</v>
      </c>
      <c r="J106" s="148">
        <f t="shared" si="25"/>
        <v>3450</v>
      </c>
      <c r="K106" s="149">
        <f t="shared" ref="K106" si="26">J106/I106</f>
        <v>1150</v>
      </c>
      <c r="L106" s="147">
        <f t="shared" ref="L106:M106" si="27">AVERAGE(L90:L105)</f>
        <v>3</v>
      </c>
      <c r="M106" s="148">
        <f t="shared" si="27"/>
        <v>3001.9179511737138</v>
      </c>
      <c r="N106" s="149">
        <f>M106/L106</f>
        <v>1000.6393170579046</v>
      </c>
      <c r="O106" s="150">
        <f>L106-I106</f>
        <v>0</v>
      </c>
      <c r="P106" s="151">
        <f>N106-K106</f>
        <v>-149.36068294209542</v>
      </c>
      <c r="Q106" s="152">
        <f>N106/K106</f>
        <v>0.87012114526774309</v>
      </c>
      <c r="R106" s="310"/>
      <c r="S106" s="153">
        <f>S90</f>
        <v>0.16681712962962963</v>
      </c>
      <c r="T106" s="154">
        <f>INDEX(T90:T105,COUNTA(T90:T105))</f>
        <v>0.43611111111111112</v>
      </c>
      <c r="U106" s="155"/>
      <c r="V106" s="181"/>
      <c r="W106" s="105"/>
      <c r="X106" s="75"/>
      <c r="Y106" s="296"/>
      <c r="Z106" s="297"/>
      <c r="AA106" s="183">
        <f>M106-J106</f>
        <v>-448.08204882628615</v>
      </c>
      <c r="AB106" s="152">
        <f>M106/J106</f>
        <v>0.87012114526774309</v>
      </c>
      <c r="AC106" s="315"/>
    </row>
    <row r="107" spans="1:29" ht="15.75" customHeight="1">
      <c r="A107" s="302" t="s">
        <v>79</v>
      </c>
      <c r="B107" s="120" t="s">
        <v>118</v>
      </c>
      <c r="C107" s="306" t="s">
        <v>138</v>
      </c>
      <c r="D107" s="307"/>
      <c r="E107" s="162">
        <v>25.45</v>
      </c>
      <c r="F107" s="103">
        <v>1231</v>
      </c>
      <c r="G107" s="163">
        <f t="shared" ref="G107:G110" si="28">E107*F107</f>
        <v>31328.95</v>
      </c>
      <c r="H107" s="164"/>
      <c r="I107" s="165">
        <v>4</v>
      </c>
      <c r="J107" s="166">
        <v>3300</v>
      </c>
      <c r="K107" s="167">
        <f>J107/I107</f>
        <v>825</v>
      </c>
      <c r="L107" s="168">
        <v>4</v>
      </c>
      <c r="M107" s="166">
        <f>F107/V107*60</f>
        <v>2915.5263157894715</v>
      </c>
      <c r="N107" s="167">
        <f>M107/L107</f>
        <v>728.88157894736787</v>
      </c>
      <c r="O107" s="169">
        <f>L107-I107</f>
        <v>0</v>
      </c>
      <c r="P107" s="170">
        <f>N107-K107</f>
        <v>-96.118421052632129</v>
      </c>
      <c r="Q107" s="171">
        <f>N107/K107</f>
        <v>0.88349282296650655</v>
      </c>
      <c r="R107" s="308">
        <f>Q123</f>
        <v>0.88652297466579411</v>
      </c>
      <c r="S107" s="172">
        <v>0.25</v>
      </c>
      <c r="T107" s="173">
        <v>0.2675925925925926</v>
      </c>
      <c r="U107" s="174"/>
      <c r="V107" s="175">
        <v>25.33333333333335</v>
      </c>
      <c r="W107" s="173"/>
      <c r="X107" s="184"/>
      <c r="Y107" s="311"/>
      <c r="Z107" s="312"/>
      <c r="AA107" s="121">
        <f>M107-J107</f>
        <v>-384.47368421052852</v>
      </c>
      <c r="AB107" s="171">
        <f>M107/J107</f>
        <v>0.88349282296650655</v>
      </c>
      <c r="AC107" s="313">
        <f>AB123</f>
        <v>0.88652297466579411</v>
      </c>
    </row>
    <row r="108" spans="1:29" ht="15.75" customHeight="1">
      <c r="A108" s="303"/>
      <c r="B108" s="106" t="s">
        <v>118</v>
      </c>
      <c r="C108" s="298" t="s">
        <v>139</v>
      </c>
      <c r="D108" s="299"/>
      <c r="E108" s="107">
        <v>25.03</v>
      </c>
      <c r="F108" s="108">
        <v>1881</v>
      </c>
      <c r="G108" s="109">
        <f t="shared" si="28"/>
        <v>47081.43</v>
      </c>
      <c r="H108" s="26"/>
      <c r="I108" s="110">
        <v>4</v>
      </c>
      <c r="J108" s="111">
        <v>3300</v>
      </c>
      <c r="K108" s="112">
        <f t="shared" si="24"/>
        <v>825</v>
      </c>
      <c r="L108" s="113">
        <v>4</v>
      </c>
      <c r="M108" s="111">
        <f>F108/V108*60</f>
        <v>2916.2790697674377</v>
      </c>
      <c r="N108" s="112">
        <f>M108/L108</f>
        <v>729.06976744185943</v>
      </c>
      <c r="O108" s="114">
        <f>L108-I108</f>
        <v>0</v>
      </c>
      <c r="P108" s="115">
        <f>N108-K108</f>
        <v>-95.930232558140574</v>
      </c>
      <c r="Q108" s="116">
        <f>N108/K108</f>
        <v>0.88372093023255693</v>
      </c>
      <c r="R108" s="309"/>
      <c r="S108" s="47">
        <v>0.2779861111111111</v>
      </c>
      <c r="T108" s="48">
        <v>0.30486111111111114</v>
      </c>
      <c r="U108" s="117">
        <v>14.966666666666635</v>
      </c>
      <c r="V108" s="118">
        <v>38.700000000000053</v>
      </c>
      <c r="W108" s="119"/>
      <c r="X108" s="13"/>
      <c r="Y108" s="300"/>
      <c r="Z108" s="301"/>
      <c r="AA108" s="124">
        <f>M108-J108</f>
        <v>-383.7209302325623</v>
      </c>
      <c r="AB108" s="116">
        <f>M108/J108</f>
        <v>0.88372093023255693</v>
      </c>
      <c r="AC108" s="314"/>
    </row>
    <row r="109" spans="1:29" ht="15.75" customHeight="1">
      <c r="A109" s="303"/>
      <c r="B109" s="106" t="s">
        <v>118</v>
      </c>
      <c r="C109" s="298" t="s">
        <v>140</v>
      </c>
      <c r="D109" s="299"/>
      <c r="E109" s="107">
        <v>24.82</v>
      </c>
      <c r="F109" s="108">
        <v>2057</v>
      </c>
      <c r="G109" s="109">
        <f t="shared" si="28"/>
        <v>51054.74</v>
      </c>
      <c r="H109" s="26"/>
      <c r="I109" s="110">
        <v>4</v>
      </c>
      <c r="J109" s="111">
        <v>3300</v>
      </c>
      <c r="K109" s="112">
        <f t="shared" si="24"/>
        <v>825</v>
      </c>
      <c r="L109" s="113">
        <v>4</v>
      </c>
      <c r="M109" s="111">
        <f>F109/V109*60</f>
        <v>2918.8805675995254</v>
      </c>
      <c r="N109" s="112">
        <f>M109/L109</f>
        <v>729.72014189988136</v>
      </c>
      <c r="O109" s="114">
        <f>L109-I109</f>
        <v>0</v>
      </c>
      <c r="P109" s="115">
        <f>N109-K109</f>
        <v>-95.279858100118645</v>
      </c>
      <c r="Q109" s="116">
        <f>N109/K109</f>
        <v>0.88450926290894705</v>
      </c>
      <c r="R109" s="309"/>
      <c r="S109" s="47">
        <v>0.31527777777777777</v>
      </c>
      <c r="T109" s="48">
        <v>0.34464120370370371</v>
      </c>
      <c r="U109" s="117">
        <v>14.999999999999947</v>
      </c>
      <c r="V109" s="118">
        <v>42.28333333333336</v>
      </c>
      <c r="W109" s="119"/>
      <c r="X109" s="13"/>
      <c r="Y109" s="300"/>
      <c r="Z109" s="301"/>
      <c r="AA109" s="124">
        <f>M109-J109</f>
        <v>-381.11943240047458</v>
      </c>
      <c r="AB109" s="116">
        <f>M109/J109</f>
        <v>0.88450926290894705</v>
      </c>
      <c r="AC109" s="314"/>
    </row>
    <row r="110" spans="1:29" ht="15.75" customHeight="1">
      <c r="A110" s="303"/>
      <c r="B110" s="106" t="s">
        <v>118</v>
      </c>
      <c r="C110" s="298" t="s">
        <v>141</v>
      </c>
      <c r="D110" s="299"/>
      <c r="E110" s="107">
        <v>30</v>
      </c>
      <c r="F110" s="108">
        <v>3694</v>
      </c>
      <c r="G110" s="109">
        <f t="shared" si="28"/>
        <v>110820</v>
      </c>
      <c r="H110" s="26"/>
      <c r="I110" s="110">
        <v>3</v>
      </c>
      <c r="J110" s="111">
        <v>3000</v>
      </c>
      <c r="K110" s="112">
        <f t="shared" si="24"/>
        <v>1000</v>
      </c>
      <c r="L110" s="113">
        <v>3</v>
      </c>
      <c r="M110" s="111">
        <f>F110/V110*60</f>
        <v>2685.4604200323101</v>
      </c>
      <c r="N110" s="112">
        <f>M110/L110</f>
        <v>895.15347334410342</v>
      </c>
      <c r="O110" s="114">
        <f>L110-I110</f>
        <v>0</v>
      </c>
      <c r="P110" s="115">
        <f>N110-K110</f>
        <v>-104.84652665589658</v>
      </c>
      <c r="Q110" s="116">
        <f>N110/K110</f>
        <v>0.89515347334410345</v>
      </c>
      <c r="R110" s="309"/>
      <c r="S110" s="47">
        <v>0.35518518518518516</v>
      </c>
      <c r="T110" s="48">
        <v>0.41249999999999998</v>
      </c>
      <c r="U110" s="117">
        <v>15.183333333333282</v>
      </c>
      <c r="V110" s="118">
        <v>82.533333333333331</v>
      </c>
      <c r="W110" s="119"/>
      <c r="X110" s="123"/>
      <c r="Y110" s="300"/>
      <c r="Z110" s="301"/>
      <c r="AA110" s="124">
        <f>M110-J110</f>
        <v>-314.53957996768986</v>
      </c>
      <c r="AB110" s="116">
        <f>M110/J110</f>
        <v>0.89515347334410333</v>
      </c>
      <c r="AC110" s="314"/>
    </row>
    <row r="111" spans="1:29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50"/>
      <c r="Y112" s="300"/>
      <c r="Z112" s="301"/>
      <c r="AA112" s="124"/>
      <c r="AB112" s="116"/>
      <c r="AC112" s="314"/>
    </row>
    <row r="113" spans="1:29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34"/>
      <c r="X115" s="135"/>
      <c r="Y115" s="300"/>
      <c r="Z115" s="301"/>
      <c r="AA115" s="124"/>
      <c r="AB115" s="116"/>
      <c r="AC115" s="314"/>
    </row>
    <row r="116" spans="1:29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34"/>
      <c r="X116" s="135"/>
      <c r="Y116" s="300"/>
      <c r="Z116" s="301"/>
      <c r="AA116" s="124"/>
      <c r="AB116" s="116"/>
      <c r="AC116" s="314"/>
    </row>
    <row r="117" spans="1:29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34"/>
      <c r="X117" s="135"/>
      <c r="Y117" s="300"/>
      <c r="Z117" s="301"/>
      <c r="AA117" s="124"/>
      <c r="AB117" s="116"/>
      <c r="AC117" s="314"/>
    </row>
    <row r="118" spans="1:29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34"/>
      <c r="X118" s="135"/>
      <c r="Y118" s="300"/>
      <c r="Z118" s="301"/>
      <c r="AA118" s="124"/>
      <c r="AB118" s="116"/>
      <c r="AC118" s="314"/>
    </row>
    <row r="119" spans="1:29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34"/>
      <c r="X119" s="135"/>
      <c r="Y119" s="300"/>
      <c r="Z119" s="301"/>
      <c r="AA119" s="124"/>
      <c r="AB119" s="116"/>
      <c r="AC119" s="314"/>
    </row>
    <row r="120" spans="1:29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34"/>
      <c r="X120" s="135"/>
      <c r="Y120" s="300"/>
      <c r="Z120" s="301"/>
      <c r="AA120" s="124"/>
      <c r="AB120" s="116"/>
      <c r="AC120" s="314"/>
    </row>
    <row r="121" spans="1:29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34"/>
      <c r="X121" s="135"/>
      <c r="Y121" s="300"/>
      <c r="Z121" s="301"/>
      <c r="AA121" s="124"/>
      <c r="AB121" s="116"/>
      <c r="AC121" s="314"/>
    </row>
    <row r="122" spans="1:29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29">AVERAGE(I107:I122)</f>
        <v>3.75</v>
      </c>
      <c r="J123" s="148">
        <f t="shared" si="29"/>
        <v>3225</v>
      </c>
      <c r="K123" s="149">
        <f t="shared" ref="K123" si="30">J123/I123</f>
        <v>860</v>
      </c>
      <c r="L123" s="147">
        <f t="shared" ref="L123:M123" si="31">AVERAGE(L107:L122)</f>
        <v>3.75</v>
      </c>
      <c r="M123" s="148">
        <f t="shared" si="31"/>
        <v>2859.0365932971858</v>
      </c>
      <c r="N123" s="149">
        <f>M123/L123</f>
        <v>762.40975821258291</v>
      </c>
      <c r="O123" s="150">
        <f>L123-I123</f>
        <v>0</v>
      </c>
      <c r="P123" s="151">
        <f>N123-K123</f>
        <v>-97.590241787417085</v>
      </c>
      <c r="Q123" s="152">
        <f>N123/K123</f>
        <v>0.88652297466579411</v>
      </c>
      <c r="R123" s="310"/>
      <c r="S123" s="153">
        <f>S107</f>
        <v>0.25</v>
      </c>
      <c r="T123" s="154">
        <f>INDEX(T107:T122,COUNTA(T107:T122))</f>
        <v>0.41249999999999998</v>
      </c>
      <c r="U123" s="155"/>
      <c r="V123" s="181"/>
      <c r="W123" s="182"/>
      <c r="X123" s="149"/>
      <c r="Y123" s="296"/>
      <c r="Z123" s="297"/>
      <c r="AA123" s="183">
        <f>M123-J123</f>
        <v>-365.96340670281415</v>
      </c>
      <c r="AB123" s="152">
        <f>M123/J123</f>
        <v>0.88652297466579411</v>
      </c>
      <c r="AC123" s="315"/>
    </row>
    <row r="124" spans="1:29" ht="15.75" customHeight="1">
      <c r="A124" s="316" t="s">
        <v>142</v>
      </c>
      <c r="B124" s="120" t="s">
        <v>116</v>
      </c>
      <c r="C124" s="306" t="s">
        <v>143</v>
      </c>
      <c r="D124" s="307"/>
      <c r="E124" s="162">
        <v>25.64</v>
      </c>
      <c r="F124" s="103">
        <v>1606</v>
      </c>
      <c r="G124" s="163">
        <f t="shared" ref="G124:G127" si="32">E124*F124</f>
        <v>41177.840000000004</v>
      </c>
      <c r="H124" s="164"/>
      <c r="I124" s="165">
        <v>11</v>
      </c>
      <c r="J124" s="166">
        <v>3600</v>
      </c>
      <c r="K124" s="167">
        <f>J124/I124</f>
        <v>327.27272727272725</v>
      </c>
      <c r="L124" s="168">
        <v>11</v>
      </c>
      <c r="M124" s="166">
        <f>F124/V124*60</f>
        <v>3145.5930359086083</v>
      </c>
      <c r="N124" s="167">
        <f>M124/L124</f>
        <v>285.96300326441894</v>
      </c>
      <c r="O124" s="169">
        <f>L124-I124</f>
        <v>0</v>
      </c>
      <c r="P124" s="170">
        <f>N124-K124</f>
        <v>-41.309724008308308</v>
      </c>
      <c r="Q124" s="171">
        <f>N124/K124</f>
        <v>0.87377584330794678</v>
      </c>
      <c r="R124" s="308">
        <f>Q140</f>
        <v>0.8668059235553438</v>
      </c>
      <c r="S124" s="172">
        <v>0.708587962962963</v>
      </c>
      <c r="T124" s="173">
        <v>0.72986111111111107</v>
      </c>
      <c r="U124" s="174"/>
      <c r="V124" s="175">
        <v>30.633333333333219</v>
      </c>
      <c r="W124" s="173"/>
      <c r="X124" s="184"/>
      <c r="Y124" s="311"/>
      <c r="Z124" s="312"/>
      <c r="AA124" s="121">
        <f>M124-J124</f>
        <v>-454.40696409139173</v>
      </c>
      <c r="AB124" s="171">
        <f>M124/J124</f>
        <v>0.87377584330794678</v>
      </c>
      <c r="AC124" s="313">
        <f>AB140</f>
        <v>0.86680592355534369</v>
      </c>
    </row>
    <row r="125" spans="1:29" ht="15.75" customHeight="1">
      <c r="A125" s="317"/>
      <c r="B125" s="106" t="s">
        <v>116</v>
      </c>
      <c r="C125" s="298" t="s">
        <v>144</v>
      </c>
      <c r="D125" s="299"/>
      <c r="E125" s="107">
        <v>29.52</v>
      </c>
      <c r="F125" s="108">
        <v>2073</v>
      </c>
      <c r="G125" s="109">
        <f t="shared" si="32"/>
        <v>61194.96</v>
      </c>
      <c r="H125" s="26"/>
      <c r="I125" s="110">
        <v>17</v>
      </c>
      <c r="J125" s="111">
        <v>3600</v>
      </c>
      <c r="K125" s="112">
        <f t="shared" si="24"/>
        <v>211.76470588235293</v>
      </c>
      <c r="L125" s="113">
        <v>17</v>
      </c>
      <c r="M125" s="111">
        <f>F125/V125*60</f>
        <v>3114.6911519198738</v>
      </c>
      <c r="N125" s="112">
        <f>M125/L125</f>
        <v>183.217126583522</v>
      </c>
      <c r="O125" s="114">
        <f>L125-I125</f>
        <v>0</v>
      </c>
      <c r="P125" s="115">
        <f>N125-K125</f>
        <v>-28.547579298830925</v>
      </c>
      <c r="Q125" s="116">
        <f>N125/K125</f>
        <v>0.86519198664440955</v>
      </c>
      <c r="R125" s="309"/>
      <c r="S125" s="47">
        <v>0.73337962962962966</v>
      </c>
      <c r="T125" s="48">
        <v>0.76111111111111107</v>
      </c>
      <c r="U125" s="117">
        <v>5.0666666666667659</v>
      </c>
      <c r="V125" s="118">
        <v>39.933333333333238</v>
      </c>
      <c r="W125" s="119"/>
      <c r="X125" s="13"/>
      <c r="Y125" s="300"/>
      <c r="Z125" s="301"/>
      <c r="AA125" s="124">
        <f>M125-J125</f>
        <v>-485.30884808012615</v>
      </c>
      <c r="AB125" s="116">
        <f>M125/J125</f>
        <v>0.86519198664440944</v>
      </c>
      <c r="AC125" s="314"/>
    </row>
    <row r="126" spans="1:29" ht="15.75" customHeight="1">
      <c r="A126" s="317"/>
      <c r="B126" s="106" t="s">
        <v>116</v>
      </c>
      <c r="C126" s="298" t="s">
        <v>145</v>
      </c>
      <c r="D126" s="299"/>
      <c r="E126" s="107">
        <v>29.85</v>
      </c>
      <c r="F126" s="108">
        <v>2144</v>
      </c>
      <c r="G126" s="109">
        <f t="shared" si="32"/>
        <v>63998.400000000001</v>
      </c>
      <c r="H126" s="26"/>
      <c r="I126" s="110">
        <v>17</v>
      </c>
      <c r="J126" s="111">
        <v>3600</v>
      </c>
      <c r="K126" s="112">
        <f t="shared" si="24"/>
        <v>211.76470588235293</v>
      </c>
      <c r="L126" s="113">
        <v>17</v>
      </c>
      <c r="M126" s="111">
        <f>F126/V126*60</f>
        <v>3114.7699757869204</v>
      </c>
      <c r="N126" s="112">
        <f>M126/L126</f>
        <v>183.22176328158355</v>
      </c>
      <c r="O126" s="114">
        <f>L126-I126</f>
        <v>0</v>
      </c>
      <c r="P126" s="115">
        <f>N126-K126</f>
        <v>-28.542942600769379</v>
      </c>
      <c r="Q126" s="116">
        <f>N126/K126</f>
        <v>0.86521388216303352</v>
      </c>
      <c r="R126" s="309"/>
      <c r="S126" s="47">
        <v>0.76458333333333328</v>
      </c>
      <c r="T126" s="48">
        <v>0.79326388888888888</v>
      </c>
      <c r="U126" s="117">
        <v>4.9999999999999822</v>
      </c>
      <c r="V126" s="118">
        <v>41.300000000000061</v>
      </c>
      <c r="W126" s="119"/>
      <c r="X126" s="13"/>
      <c r="Y126" s="300"/>
      <c r="Z126" s="301"/>
      <c r="AA126" s="124">
        <f>M126-J126</f>
        <v>-485.23002421307956</v>
      </c>
      <c r="AB126" s="116">
        <f>M126/J126</f>
        <v>0.86521388216303341</v>
      </c>
      <c r="AC126" s="314"/>
    </row>
    <row r="127" spans="1:29" ht="15.75" customHeight="1">
      <c r="A127" s="317"/>
      <c r="B127" s="106" t="s">
        <v>118</v>
      </c>
      <c r="C127" s="298" t="s">
        <v>146</v>
      </c>
      <c r="D127" s="299"/>
      <c r="E127" s="107">
        <v>28.57</v>
      </c>
      <c r="F127" s="108">
        <v>2508</v>
      </c>
      <c r="G127" s="109">
        <f t="shared" si="32"/>
        <v>71653.56</v>
      </c>
      <c r="H127" s="26"/>
      <c r="I127" s="110">
        <v>12</v>
      </c>
      <c r="J127" s="111">
        <v>3600</v>
      </c>
      <c r="K127" s="112">
        <f t="shared" si="24"/>
        <v>300</v>
      </c>
      <c r="L127" s="113">
        <v>12</v>
      </c>
      <c r="M127" s="111">
        <f>F127/V127*60</f>
        <v>3106.9511355815484</v>
      </c>
      <c r="N127" s="112">
        <f>M127/L127</f>
        <v>258.91259463179568</v>
      </c>
      <c r="O127" s="114">
        <f>L127-I127</f>
        <v>0</v>
      </c>
      <c r="P127" s="115">
        <f>N127-K127</f>
        <v>-41.087405368204315</v>
      </c>
      <c r="Q127" s="116">
        <f>N127/K127</f>
        <v>0.86304198210598559</v>
      </c>
      <c r="R127" s="309"/>
      <c r="S127" s="47">
        <v>0.79652777777777772</v>
      </c>
      <c r="T127" s="48">
        <v>0.83016203703703706</v>
      </c>
      <c r="U127" s="117">
        <v>4.6999999999999353</v>
      </c>
      <c r="V127" s="118">
        <v>48.433333333333444</v>
      </c>
      <c r="W127" s="119"/>
      <c r="X127" s="123"/>
      <c r="Y127" s="300"/>
      <c r="Z127" s="301"/>
      <c r="AA127" s="124">
        <f>M127-J127</f>
        <v>-493.04886441845156</v>
      </c>
      <c r="AB127" s="116">
        <f>M127/J127</f>
        <v>0.86304198210598571</v>
      </c>
      <c r="AC127" s="314"/>
    </row>
    <row r="128" spans="1:29" ht="15.75" customHeight="1">
      <c r="A128" s="317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17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50"/>
      <c r="Y129" s="300"/>
      <c r="Z129" s="301"/>
      <c r="AA129" s="124"/>
      <c r="AB129" s="116"/>
      <c r="AC129" s="314"/>
    </row>
    <row r="130" spans="1:29" ht="15.75" customHeight="1">
      <c r="A130" s="317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17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17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34"/>
      <c r="X132" s="135"/>
      <c r="Y132" s="300"/>
      <c r="Z132" s="301"/>
      <c r="AA132" s="124"/>
      <c r="AB132" s="116"/>
      <c r="AC132" s="314"/>
    </row>
    <row r="133" spans="1:29" ht="15.75" customHeight="1">
      <c r="A133" s="317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34"/>
      <c r="X133" s="135"/>
      <c r="Y133" s="300"/>
      <c r="Z133" s="301"/>
      <c r="AA133" s="124"/>
      <c r="AB133" s="116"/>
      <c r="AC133" s="314"/>
    </row>
    <row r="134" spans="1:29" ht="15.75" customHeight="1">
      <c r="A134" s="317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17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17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17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17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33">AVERAGE(I124:I139)</f>
        <v>14.25</v>
      </c>
      <c r="J140" s="148">
        <f t="shared" si="33"/>
        <v>3600</v>
      </c>
      <c r="K140" s="149">
        <f t="shared" ref="K140" si="34">J140/I140</f>
        <v>252.63157894736841</v>
      </c>
      <c r="L140" s="147">
        <f t="shared" ref="L140:M140" si="35">AVERAGE(L124:L139)</f>
        <v>14.25</v>
      </c>
      <c r="M140" s="148">
        <f t="shared" si="35"/>
        <v>3120.5013247992374</v>
      </c>
      <c r="N140" s="149">
        <f>M140/L140</f>
        <v>218.98254910871842</v>
      </c>
      <c r="O140" s="150">
        <f>L140-I140</f>
        <v>0</v>
      </c>
      <c r="P140" s="151">
        <f>N140-K140</f>
        <v>-33.649029838649994</v>
      </c>
      <c r="Q140" s="152">
        <f>N140/K140</f>
        <v>0.8668059235553438</v>
      </c>
      <c r="R140" s="310"/>
      <c r="S140" s="153">
        <f>S124</f>
        <v>0.708587962962963</v>
      </c>
      <c r="T140" s="154">
        <f>INDEX(T124:T139,COUNTA(T124:T139))</f>
        <v>0.83016203703703706</v>
      </c>
      <c r="U140" s="155"/>
      <c r="V140" s="181"/>
      <c r="W140" s="182"/>
      <c r="X140" s="149"/>
      <c r="Y140" s="296"/>
      <c r="Z140" s="297"/>
      <c r="AA140" s="183">
        <f>M140-J140</f>
        <v>-479.49867520076259</v>
      </c>
      <c r="AB140" s="152">
        <f>M140/J140</f>
        <v>0.86680592355534369</v>
      </c>
      <c r="AC140" s="315"/>
    </row>
    <row r="141" spans="1:29" ht="15.75" customHeight="1">
      <c r="A141" s="302" t="s">
        <v>147</v>
      </c>
      <c r="B141" s="120" t="s">
        <v>118</v>
      </c>
      <c r="C141" s="306" t="s">
        <v>150</v>
      </c>
      <c r="D141" s="307"/>
      <c r="E141" s="162">
        <v>17.89</v>
      </c>
      <c r="F141" s="103">
        <v>5848</v>
      </c>
      <c r="G141" s="163">
        <f t="shared" ref="G141:G143" si="36">E141*F141</f>
        <v>104620.72</v>
      </c>
      <c r="H141" s="164"/>
      <c r="I141" s="165">
        <v>4</v>
      </c>
      <c r="J141" s="166">
        <v>3300</v>
      </c>
      <c r="K141" s="167">
        <f>J141/I141</f>
        <v>825</v>
      </c>
      <c r="L141" s="168">
        <v>4</v>
      </c>
      <c r="M141" s="166">
        <f>F141/V141*60</f>
        <v>2940.3351955307257</v>
      </c>
      <c r="N141" s="167">
        <f>M141/L141</f>
        <v>735.08379888268144</v>
      </c>
      <c r="O141" s="169">
        <f>L141-I141</f>
        <v>0</v>
      </c>
      <c r="P141" s="170">
        <f>N141-K141</f>
        <v>-89.916201117318565</v>
      </c>
      <c r="Q141" s="171">
        <f>N141/K141</f>
        <v>0.89101066531234119</v>
      </c>
      <c r="R141" s="308">
        <f>Q157</f>
        <v>0.88909866276220506</v>
      </c>
      <c r="S141" s="172">
        <v>0.70833333333333337</v>
      </c>
      <c r="T141" s="173">
        <v>0.79120370370370374</v>
      </c>
      <c r="U141" s="174"/>
      <c r="V141" s="175">
        <v>119.33333333333334</v>
      </c>
      <c r="W141" s="176"/>
      <c r="X141" s="177"/>
      <c r="Y141" s="311"/>
      <c r="Z141" s="312"/>
      <c r="AA141" s="121">
        <f>M141-J141</f>
        <v>-359.66480446927426</v>
      </c>
      <c r="AB141" s="171">
        <f>M141/J141</f>
        <v>0.89101066531234119</v>
      </c>
      <c r="AC141" s="313">
        <f>AB157</f>
        <v>0.88909866276220517</v>
      </c>
    </row>
    <row r="142" spans="1:29" ht="15.75" customHeight="1">
      <c r="A142" s="303"/>
      <c r="B142" s="106" t="s">
        <v>118</v>
      </c>
      <c r="C142" s="298" t="s">
        <v>153</v>
      </c>
      <c r="D142" s="299"/>
      <c r="E142" s="107">
        <v>22.28</v>
      </c>
      <c r="F142" s="108">
        <v>1916</v>
      </c>
      <c r="G142" s="109">
        <f t="shared" si="36"/>
        <v>42688.480000000003</v>
      </c>
      <c r="H142" s="26"/>
      <c r="I142" s="110">
        <v>5</v>
      </c>
      <c r="J142" s="111">
        <v>3300</v>
      </c>
      <c r="K142" s="112">
        <f t="shared" ref="K142:K143" si="37">J142/I142</f>
        <v>660</v>
      </c>
      <c r="L142" s="113">
        <v>5</v>
      </c>
      <c r="M142" s="111">
        <f>F142/V142*60</f>
        <v>2941.407249466944</v>
      </c>
      <c r="N142" s="112">
        <f>M142/L142</f>
        <v>588.28144989338875</v>
      </c>
      <c r="O142" s="114">
        <f>L142-I142</f>
        <v>0</v>
      </c>
      <c r="P142" s="115">
        <f>N142-K142</f>
        <v>-71.718550106611247</v>
      </c>
      <c r="Q142" s="116">
        <f>N142/K142</f>
        <v>0.89133553014149813</v>
      </c>
      <c r="R142" s="309"/>
      <c r="S142" s="47">
        <v>0.79513888888888884</v>
      </c>
      <c r="T142" s="48">
        <v>0.8222800925925926</v>
      </c>
      <c r="U142" s="117">
        <v>5.66666666666654</v>
      </c>
      <c r="V142" s="118">
        <v>39.083333333333421</v>
      </c>
      <c r="W142" s="119"/>
      <c r="X142" s="123"/>
      <c r="Y142" s="300"/>
      <c r="Z142" s="301"/>
      <c r="AA142" s="124">
        <f>M142-J142</f>
        <v>-358.59275053305601</v>
      </c>
      <c r="AB142" s="116">
        <f>M142/J142</f>
        <v>0.89133553014149813</v>
      </c>
      <c r="AC142" s="314"/>
    </row>
    <row r="143" spans="1:29" ht="15.75" customHeight="1">
      <c r="A143" s="303"/>
      <c r="B143" s="106" t="s">
        <v>118</v>
      </c>
      <c r="C143" s="298" t="s">
        <v>149</v>
      </c>
      <c r="D143" s="299"/>
      <c r="E143" s="107">
        <v>24.54</v>
      </c>
      <c r="F143" s="108">
        <v>3875</v>
      </c>
      <c r="G143" s="109">
        <f t="shared" si="36"/>
        <v>95092.5</v>
      </c>
      <c r="H143" s="26"/>
      <c r="I143" s="110">
        <v>4</v>
      </c>
      <c r="J143" s="111">
        <v>3000</v>
      </c>
      <c r="K143" s="112">
        <f t="shared" si="37"/>
        <v>750</v>
      </c>
      <c r="L143" s="113">
        <v>4</v>
      </c>
      <c r="M143" s="111">
        <f>F143/V143*60</f>
        <v>2653.6047175195008</v>
      </c>
      <c r="N143" s="112">
        <f>M143/L143</f>
        <v>663.4011793798752</v>
      </c>
      <c r="O143" s="114">
        <f>L143-I143</f>
        <v>0</v>
      </c>
      <c r="P143" s="115">
        <f>N143-K143</f>
        <v>-86.598820620124798</v>
      </c>
      <c r="Q143" s="116">
        <f>N143/K143</f>
        <v>0.88453490583983363</v>
      </c>
      <c r="R143" s="309"/>
      <c r="S143" s="47">
        <v>0.82596064814814818</v>
      </c>
      <c r="T143" s="48">
        <v>0.88680555555555551</v>
      </c>
      <c r="U143" s="117">
        <v>5.3000000000000291</v>
      </c>
      <c r="V143" s="118">
        <v>87.616666666666561</v>
      </c>
      <c r="W143" s="119"/>
      <c r="X143" s="123"/>
      <c r="Y143" s="300"/>
      <c r="Z143" s="301"/>
      <c r="AA143" s="124">
        <f>M143-J143</f>
        <v>-346.39528248049919</v>
      </c>
      <c r="AB143" s="116">
        <f>M143/J143</f>
        <v>0.88453490583983363</v>
      </c>
      <c r="AC143" s="314"/>
    </row>
    <row r="144" spans="1:29" ht="15.75" customHeight="1">
      <c r="A144" s="303"/>
      <c r="B144" s="106"/>
      <c r="C144" s="298"/>
      <c r="D144" s="299"/>
      <c r="E144" s="107"/>
      <c r="F144" s="108"/>
      <c r="G144" s="109"/>
      <c r="H144" s="26"/>
      <c r="I144" s="110"/>
      <c r="J144" s="111"/>
      <c r="K144" s="112"/>
      <c r="L144" s="113"/>
      <c r="M144" s="111"/>
      <c r="N144" s="112"/>
      <c r="O144" s="114"/>
      <c r="P144" s="115"/>
      <c r="Q144" s="116"/>
      <c r="R144" s="309"/>
      <c r="S144" s="47"/>
      <c r="T144" s="48"/>
      <c r="U144" s="117"/>
      <c r="V144" s="118"/>
      <c r="W144" s="119"/>
      <c r="X144" s="123"/>
      <c r="Y144" s="300"/>
      <c r="Z144" s="301"/>
      <c r="AA144" s="124"/>
      <c r="AB144" s="116"/>
      <c r="AC144" s="314"/>
    </row>
    <row r="145" spans="1:29" ht="15.75" customHeight="1">
      <c r="A145" s="304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04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04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04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04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04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04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19"/>
      <c r="X151" s="123"/>
      <c r="Y151" s="300"/>
      <c r="Z151" s="301"/>
      <c r="AA151" s="124"/>
      <c r="AB151" s="116"/>
      <c r="AC151" s="314"/>
    </row>
    <row r="152" spans="1:29" ht="15.75" customHeight="1">
      <c r="A152" s="304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19"/>
      <c r="X152" s="123"/>
      <c r="Y152" s="300"/>
      <c r="Z152" s="301"/>
      <c r="AA152" s="124"/>
      <c r="AB152" s="116"/>
      <c r="AC152" s="314"/>
    </row>
    <row r="153" spans="1:29" ht="15.75" customHeight="1">
      <c r="A153" s="304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19"/>
      <c r="X153" s="123"/>
      <c r="Y153" s="300"/>
      <c r="Z153" s="301"/>
      <c r="AA153" s="124"/>
      <c r="AB153" s="116"/>
      <c r="AC153" s="314"/>
    </row>
    <row r="154" spans="1:29" ht="15.75" customHeight="1">
      <c r="A154" s="304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19"/>
      <c r="X154" s="123"/>
      <c r="Y154" s="300"/>
      <c r="Z154" s="301"/>
      <c r="AA154" s="124"/>
      <c r="AB154" s="116"/>
      <c r="AC154" s="314"/>
    </row>
    <row r="155" spans="1:29" ht="15.75" customHeight="1">
      <c r="A155" s="304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19"/>
      <c r="X155" s="123"/>
      <c r="Y155" s="300"/>
      <c r="Z155" s="301"/>
      <c r="AA155" s="124"/>
      <c r="AB155" s="116"/>
      <c r="AC155" s="314"/>
    </row>
    <row r="156" spans="1:29" ht="15.75" customHeight="1">
      <c r="A156" s="304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05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38">AVERAGE(I141:I156)</f>
        <v>4.333333333333333</v>
      </c>
      <c r="J157" s="148">
        <f t="shared" si="38"/>
        <v>3200</v>
      </c>
      <c r="K157" s="149">
        <f t="shared" ref="K157" si="39">J157/I157</f>
        <v>738.46153846153857</v>
      </c>
      <c r="L157" s="147">
        <f t="shared" ref="L157:M157" si="40">AVERAGE(L141:L156)</f>
        <v>4.333333333333333</v>
      </c>
      <c r="M157" s="148">
        <f t="shared" si="40"/>
        <v>2845.1157208390564</v>
      </c>
      <c r="N157" s="149">
        <f>M157/L157</f>
        <v>656.56516634747459</v>
      </c>
      <c r="O157" s="150">
        <f>L157-I157</f>
        <v>0</v>
      </c>
      <c r="P157" s="151">
        <f>N157-K157</f>
        <v>-81.896372114063979</v>
      </c>
      <c r="Q157" s="152">
        <f>N157/K157</f>
        <v>0.88909866276220506</v>
      </c>
      <c r="R157" s="310"/>
      <c r="S157" s="153">
        <f>S141</f>
        <v>0.70833333333333337</v>
      </c>
      <c r="T157" s="154">
        <f>INDEX(T141:T156,COUNTA(T141:T156))</f>
        <v>0.88680555555555551</v>
      </c>
      <c r="U157" s="155"/>
      <c r="V157" s="181"/>
      <c r="W157" s="105"/>
      <c r="X157" s="75"/>
      <c r="Y157" s="296"/>
      <c r="Z157" s="297"/>
      <c r="AA157" s="183">
        <f>M157-J157</f>
        <v>-354.88427916094361</v>
      </c>
      <c r="AB157" s="152">
        <f>M157/J157</f>
        <v>0.88909866276220517</v>
      </c>
      <c r="AC157" s="315"/>
    </row>
    <row r="158" spans="1:29" ht="15.75" customHeight="1">
      <c r="A158" s="316" t="s">
        <v>151</v>
      </c>
      <c r="B158" s="120" t="s">
        <v>118</v>
      </c>
      <c r="C158" s="306" t="s">
        <v>152</v>
      </c>
      <c r="D158" s="307"/>
      <c r="E158" s="162">
        <v>16.7</v>
      </c>
      <c r="F158" s="103">
        <v>2641</v>
      </c>
      <c r="G158" s="163">
        <f t="shared" ref="G158:G160" si="41">E158*F158</f>
        <v>44104.7</v>
      </c>
      <c r="H158" s="164"/>
      <c r="I158" s="165">
        <v>3</v>
      </c>
      <c r="J158" s="166">
        <v>3300</v>
      </c>
      <c r="K158" s="167">
        <f>J158/I158</f>
        <v>1100</v>
      </c>
      <c r="L158" s="168">
        <v>3</v>
      </c>
      <c r="M158" s="166">
        <f>F158/V158*60</f>
        <v>2942.6183844011171</v>
      </c>
      <c r="N158" s="167">
        <f>M158/L158</f>
        <v>980.87279480037239</v>
      </c>
      <c r="O158" s="169">
        <f>L158-I158</f>
        <v>0</v>
      </c>
      <c r="P158" s="170">
        <f>N158-K158</f>
        <v>-119.12720519962761</v>
      </c>
      <c r="Q158" s="171">
        <f>N158/K158</f>
        <v>0.89170254072761124</v>
      </c>
      <c r="R158" s="308">
        <f>Q174</f>
        <v>0.89206172724393995</v>
      </c>
      <c r="S158" s="172">
        <v>0.70843750000000005</v>
      </c>
      <c r="T158" s="173">
        <v>0.74583333333333335</v>
      </c>
      <c r="U158" s="174"/>
      <c r="V158" s="175">
        <v>53.849999999999945</v>
      </c>
      <c r="W158" s="176"/>
      <c r="X158" s="177"/>
      <c r="Y158" s="311"/>
      <c r="Z158" s="312"/>
      <c r="AA158" s="121">
        <f>M158-J158</f>
        <v>-357.38161559888295</v>
      </c>
      <c r="AB158" s="171">
        <f>M158/J158</f>
        <v>0.89170254072761124</v>
      </c>
      <c r="AC158" s="313">
        <f>AB174</f>
        <v>0.89206172724393995</v>
      </c>
    </row>
    <row r="159" spans="1:29" ht="15.75" customHeight="1">
      <c r="A159" s="317"/>
      <c r="B159" s="106" t="s">
        <v>118</v>
      </c>
      <c r="C159" s="298" t="s">
        <v>154</v>
      </c>
      <c r="D159" s="299"/>
      <c r="E159" s="107">
        <v>18.18</v>
      </c>
      <c r="F159" s="108">
        <v>1084</v>
      </c>
      <c r="G159" s="109">
        <f t="shared" si="41"/>
        <v>19707.12</v>
      </c>
      <c r="H159" s="26"/>
      <c r="I159" s="110">
        <v>4</v>
      </c>
      <c r="J159" s="111">
        <v>3300</v>
      </c>
      <c r="K159" s="112">
        <f t="shared" ref="K159:K197" si="42">J159/I159</f>
        <v>825</v>
      </c>
      <c r="L159" s="113">
        <v>4</v>
      </c>
      <c r="M159" s="111">
        <f>F159/V159*60</f>
        <v>2947.4320241691789</v>
      </c>
      <c r="N159" s="112">
        <f>M159/L159</f>
        <v>736.85800604229473</v>
      </c>
      <c r="O159" s="114">
        <f>L159-I159</f>
        <v>0</v>
      </c>
      <c r="P159" s="115">
        <f>N159-K159</f>
        <v>-88.141993957705267</v>
      </c>
      <c r="Q159" s="116">
        <f>N159/K159</f>
        <v>0.89316121944520577</v>
      </c>
      <c r="R159" s="309"/>
      <c r="S159" s="47">
        <v>0.74930555555555556</v>
      </c>
      <c r="T159" s="48">
        <v>0.76462962962962966</v>
      </c>
      <c r="U159" s="117">
        <v>4.9999999999999822</v>
      </c>
      <c r="V159" s="118">
        <v>22.066666666666706</v>
      </c>
      <c r="W159" s="119"/>
      <c r="X159" s="123"/>
      <c r="Y159" s="300"/>
      <c r="Z159" s="301"/>
      <c r="AA159" s="124">
        <f>M159-J159</f>
        <v>-352.56797583082107</v>
      </c>
      <c r="AB159" s="116">
        <f>M159/J159</f>
        <v>0.89316121944520577</v>
      </c>
      <c r="AC159" s="314"/>
    </row>
    <row r="160" spans="1:29" ht="15.75" customHeight="1">
      <c r="A160" s="317"/>
      <c r="B160" s="106" t="s">
        <v>118</v>
      </c>
      <c r="C160" s="298" t="s">
        <v>155</v>
      </c>
      <c r="D160" s="299"/>
      <c r="E160" s="107">
        <v>16.66</v>
      </c>
      <c r="F160" s="108">
        <v>9079</v>
      </c>
      <c r="G160" s="109">
        <f t="shared" si="41"/>
        <v>151256.14000000001</v>
      </c>
      <c r="H160" s="26"/>
      <c r="I160" s="110">
        <v>4</v>
      </c>
      <c r="J160" s="111">
        <v>3300</v>
      </c>
      <c r="K160" s="112">
        <f t="shared" si="42"/>
        <v>825</v>
      </c>
      <c r="L160" s="113">
        <v>4</v>
      </c>
      <c r="M160" s="111">
        <f>F160/V160*60</f>
        <v>2941.3606911447105</v>
      </c>
      <c r="N160" s="112">
        <f>M160/L160</f>
        <v>735.34017278617762</v>
      </c>
      <c r="O160" s="114">
        <f>L160-I160</f>
        <v>0</v>
      </c>
      <c r="P160" s="115">
        <f>N160-K160</f>
        <v>-89.659827213822382</v>
      </c>
      <c r="Q160" s="116">
        <f>N160/K160</f>
        <v>0.89132142155900318</v>
      </c>
      <c r="R160" s="309"/>
      <c r="S160" s="47">
        <v>0.7680555555555556</v>
      </c>
      <c r="T160" s="48">
        <v>0.89666666666666661</v>
      </c>
      <c r="U160" s="117">
        <v>4.9333333333333584</v>
      </c>
      <c r="V160" s="118">
        <v>185.19999999999985</v>
      </c>
      <c r="W160" s="119"/>
      <c r="X160" s="123"/>
      <c r="Y160" s="300"/>
      <c r="Z160" s="301"/>
      <c r="AA160" s="124">
        <f>M160-J160</f>
        <v>-358.63930885528953</v>
      </c>
      <c r="AB160" s="116">
        <f>M160/J160</f>
        <v>0.89132142155900318</v>
      </c>
      <c r="AC160" s="314"/>
    </row>
    <row r="161" spans="1:29" ht="15.75" customHeight="1">
      <c r="A161" s="317"/>
      <c r="B161" s="106"/>
      <c r="C161" s="298"/>
      <c r="D161" s="299"/>
      <c r="E161" s="107"/>
      <c r="F161" s="108"/>
      <c r="G161" s="109"/>
      <c r="H161" s="26"/>
      <c r="I161" s="110"/>
      <c r="J161" s="111"/>
      <c r="K161" s="112"/>
      <c r="L161" s="113"/>
      <c r="M161" s="111"/>
      <c r="N161" s="112"/>
      <c r="O161" s="114"/>
      <c r="P161" s="115"/>
      <c r="Q161" s="116"/>
      <c r="R161" s="309"/>
      <c r="S161" s="47"/>
      <c r="T161" s="48"/>
      <c r="U161" s="117"/>
      <c r="V161" s="118"/>
      <c r="W161" s="119"/>
      <c r="X161" s="123"/>
      <c r="Y161" s="300"/>
      <c r="Z161" s="301"/>
      <c r="AA161" s="124"/>
      <c r="AB161" s="116"/>
      <c r="AC161" s="314"/>
    </row>
    <row r="162" spans="1:29" ht="15.75" customHeight="1">
      <c r="A162" s="317"/>
      <c r="B162" s="106"/>
      <c r="C162" s="298"/>
      <c r="D162" s="299"/>
      <c r="E162" s="107"/>
      <c r="F162" s="108"/>
      <c r="G162" s="109"/>
      <c r="H162" s="13"/>
      <c r="I162" s="110"/>
      <c r="J162" s="111"/>
      <c r="K162" s="112"/>
      <c r="L162" s="126"/>
      <c r="M162" s="111"/>
      <c r="N162" s="112"/>
      <c r="O162" s="114"/>
      <c r="P162" s="115"/>
      <c r="Q162" s="116"/>
      <c r="R162" s="309"/>
      <c r="S162" s="47"/>
      <c r="T162" s="48"/>
      <c r="U162" s="117"/>
      <c r="V162" s="118"/>
      <c r="W162" s="119"/>
      <c r="X162" s="123"/>
      <c r="Y162" s="300"/>
      <c r="Z162" s="301"/>
      <c r="AA162" s="124"/>
      <c r="AB162" s="116"/>
      <c r="AC162" s="314"/>
    </row>
    <row r="163" spans="1:29" ht="15.75" customHeight="1">
      <c r="A163" s="317"/>
      <c r="B163" s="106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123"/>
      <c r="Y163" s="300"/>
      <c r="Z163" s="301"/>
      <c r="AA163" s="124"/>
      <c r="AB163" s="116"/>
      <c r="AC163" s="314"/>
    </row>
    <row r="164" spans="1:29" ht="15.75" customHeight="1">
      <c r="A164" s="317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24"/>
      <c r="AB164" s="116"/>
      <c r="AC164" s="314"/>
    </row>
    <row r="165" spans="1:29" ht="15.75" customHeight="1">
      <c r="A165" s="317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24"/>
      <c r="AB165" s="116"/>
      <c r="AC165" s="314"/>
    </row>
    <row r="166" spans="1:29" ht="15.75" customHeight="1">
      <c r="A166" s="317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19"/>
      <c r="X166" s="123"/>
      <c r="Y166" s="300"/>
      <c r="Z166" s="301"/>
      <c r="AA166" s="124"/>
      <c r="AB166" s="116"/>
      <c r="AC166" s="314"/>
    </row>
    <row r="167" spans="1:29" ht="15.75" customHeight="1">
      <c r="A167" s="317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19"/>
      <c r="X167" s="123"/>
      <c r="Y167" s="300"/>
      <c r="Z167" s="301"/>
      <c r="AA167" s="124"/>
      <c r="AB167" s="116"/>
      <c r="AC167" s="314"/>
    </row>
    <row r="168" spans="1:29" ht="15.75" customHeight="1">
      <c r="A168" s="317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24"/>
      <c r="AB168" s="116"/>
      <c r="AC168" s="314"/>
    </row>
    <row r="169" spans="1:29" ht="15.75" customHeight="1">
      <c r="A169" s="317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24"/>
      <c r="AB169" s="116"/>
      <c r="AC169" s="314"/>
    </row>
    <row r="170" spans="1:29" ht="15.75" customHeight="1">
      <c r="A170" s="317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24"/>
      <c r="AB170" s="116"/>
      <c r="AC170" s="314"/>
    </row>
    <row r="171" spans="1:29" ht="15.75" customHeight="1">
      <c r="A171" s="317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34"/>
      <c r="X171" s="135"/>
      <c r="Y171" s="300"/>
      <c r="Z171" s="301"/>
      <c r="AA171" s="124"/>
      <c r="AB171" s="116"/>
      <c r="AC171" s="314"/>
    </row>
    <row r="172" spans="1:29" ht="15.75" customHeight="1">
      <c r="A172" s="317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24"/>
      <c r="AB172" s="116"/>
      <c r="AC172" s="314"/>
    </row>
    <row r="173" spans="1:29" ht="15.75" customHeight="1">
      <c r="A173" s="317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0"/>
      <c r="AB173" s="133"/>
      <c r="AC173" s="314"/>
    </row>
    <row r="174" spans="1:29" ht="15.75" customHeight="1" thickBot="1">
      <c r="A174" s="318"/>
      <c r="B174" s="144" t="s">
        <v>124</v>
      </c>
      <c r="C174" s="295"/>
      <c r="D174" s="295"/>
      <c r="E174" s="145"/>
      <c r="F174" s="105"/>
      <c r="G174" s="146"/>
      <c r="H174" s="75"/>
      <c r="I174" s="147">
        <f t="shared" ref="I174:J174" si="43">AVERAGE(I158:I173)</f>
        <v>3.6666666666666665</v>
      </c>
      <c r="J174" s="148">
        <f t="shared" si="43"/>
        <v>3300</v>
      </c>
      <c r="K174" s="149">
        <f t="shared" ref="K174" si="44">J174/I174</f>
        <v>900</v>
      </c>
      <c r="L174" s="147">
        <f t="shared" ref="L174:M174" si="45">AVERAGE(L158:L173)</f>
        <v>3.6666666666666665</v>
      </c>
      <c r="M174" s="148">
        <f t="shared" si="45"/>
        <v>2943.8036999050018</v>
      </c>
      <c r="N174" s="149">
        <f>M174/L174</f>
        <v>802.85555451954599</v>
      </c>
      <c r="O174" s="150">
        <f>L174-I174</f>
        <v>0</v>
      </c>
      <c r="P174" s="151">
        <f>N174-K174</f>
        <v>-97.14444548045401</v>
      </c>
      <c r="Q174" s="152">
        <f>N174/K174</f>
        <v>0.89206172724393995</v>
      </c>
      <c r="R174" s="310"/>
      <c r="S174" s="153">
        <f>S158</f>
        <v>0.70843750000000005</v>
      </c>
      <c r="T174" s="154">
        <f>INDEX(T158:T173,COUNTA(T158:T173))</f>
        <v>0.89666666666666661</v>
      </c>
      <c r="U174" s="155"/>
      <c r="V174" s="181"/>
      <c r="W174" s="105"/>
      <c r="X174" s="75"/>
      <c r="Y174" s="296"/>
      <c r="Z174" s="297"/>
      <c r="AA174" s="183">
        <f>M174-J174</f>
        <v>-356.19630009499815</v>
      </c>
      <c r="AB174" s="152">
        <f>M174/J174</f>
        <v>0.89206172724393995</v>
      </c>
      <c r="AC174" s="315"/>
    </row>
    <row r="175" spans="1:29" ht="15.75" customHeight="1">
      <c r="A175" s="302" t="s">
        <v>156</v>
      </c>
      <c r="B175" s="120" t="s">
        <v>118</v>
      </c>
      <c r="C175" s="306" t="s">
        <v>157</v>
      </c>
      <c r="D175" s="307"/>
      <c r="E175" s="162">
        <v>14.03</v>
      </c>
      <c r="F175" s="103">
        <v>1206</v>
      </c>
      <c r="G175" s="163">
        <f t="shared" ref="G175:G178" si="46">E175*F175</f>
        <v>16920.18</v>
      </c>
      <c r="H175" s="164">
        <v>2</v>
      </c>
      <c r="I175" s="165">
        <v>3</v>
      </c>
      <c r="J175" s="166">
        <v>3000</v>
      </c>
      <c r="K175" s="167">
        <f>J175/I175</f>
        <v>1000</v>
      </c>
      <c r="L175" s="168">
        <v>3</v>
      </c>
      <c r="M175" s="166">
        <f>F175/V175*60</f>
        <v>2680.0000000000095</v>
      </c>
      <c r="N175" s="167">
        <f>M175/L175</f>
        <v>893.33333333333655</v>
      </c>
      <c r="O175" s="169">
        <f>L175-I175</f>
        <v>0</v>
      </c>
      <c r="P175" s="170">
        <f>N175-K175</f>
        <v>-106.66666666666345</v>
      </c>
      <c r="Q175" s="171">
        <f>N175/K175</f>
        <v>0.89333333333333653</v>
      </c>
      <c r="R175" s="308">
        <f>Q191</f>
        <v>0.88481394409776337</v>
      </c>
      <c r="S175" s="172">
        <v>0.70833333333333337</v>
      </c>
      <c r="T175" s="173">
        <v>0.7270833333333333</v>
      </c>
      <c r="U175" s="174"/>
      <c r="V175" s="175">
        <v>26.999999999999904</v>
      </c>
      <c r="W175" s="176"/>
      <c r="X175" s="177"/>
      <c r="Y175" s="311"/>
      <c r="Z175" s="312"/>
      <c r="AA175" s="121">
        <f>M175-J175</f>
        <v>-319.99999999999045</v>
      </c>
      <c r="AB175" s="171">
        <f>M175/J175</f>
        <v>0.89333333333333653</v>
      </c>
      <c r="AC175" s="313">
        <f>AB191</f>
        <v>0.88481394409776348</v>
      </c>
    </row>
    <row r="176" spans="1:29" ht="15.75" customHeight="1">
      <c r="A176" s="303"/>
      <c r="B176" s="106" t="s">
        <v>118</v>
      </c>
      <c r="C176" s="298" t="s">
        <v>158</v>
      </c>
      <c r="D176" s="299"/>
      <c r="E176" s="107">
        <v>18.18</v>
      </c>
      <c r="F176" s="108">
        <v>2179</v>
      </c>
      <c r="G176" s="109">
        <f t="shared" si="46"/>
        <v>39614.22</v>
      </c>
      <c r="H176" s="26"/>
      <c r="I176" s="110">
        <v>4</v>
      </c>
      <c r="J176" s="111">
        <v>3000</v>
      </c>
      <c r="K176" s="112">
        <f t="shared" si="42"/>
        <v>750</v>
      </c>
      <c r="L176" s="113">
        <v>4</v>
      </c>
      <c r="M176" s="111">
        <f>F176/V176*60</f>
        <v>2676.3561924257865</v>
      </c>
      <c r="N176" s="112">
        <f>M176/L176</f>
        <v>669.08904810644663</v>
      </c>
      <c r="O176" s="114">
        <f>L176-I176</f>
        <v>0</v>
      </c>
      <c r="P176" s="115">
        <f>N176-K176</f>
        <v>-80.910951893553374</v>
      </c>
      <c r="Q176" s="116">
        <f>N176/K176</f>
        <v>0.89211873080859549</v>
      </c>
      <c r="R176" s="309"/>
      <c r="S176" s="47">
        <v>0.73760416666666662</v>
      </c>
      <c r="T176" s="48">
        <v>0.77152777777777781</v>
      </c>
      <c r="U176" s="117">
        <v>15.14999999999997</v>
      </c>
      <c r="V176" s="118">
        <v>48.850000000000122</v>
      </c>
      <c r="W176" s="119"/>
      <c r="X176" s="123"/>
      <c r="Y176" s="300"/>
      <c r="Z176" s="301"/>
      <c r="AA176" s="124">
        <f>M176-J176</f>
        <v>-323.6438075742135</v>
      </c>
      <c r="AB176" s="116">
        <f>M176/J176</f>
        <v>0.89211873080859549</v>
      </c>
      <c r="AC176" s="314"/>
    </row>
    <row r="177" spans="1:29" ht="15.75" customHeight="1">
      <c r="A177" s="303"/>
      <c r="B177" s="106" t="s">
        <v>118</v>
      </c>
      <c r="C177" s="298" t="s">
        <v>159</v>
      </c>
      <c r="D177" s="299"/>
      <c r="E177" s="107">
        <v>14.28</v>
      </c>
      <c r="F177" s="108">
        <v>5931</v>
      </c>
      <c r="G177" s="109">
        <f t="shared" si="46"/>
        <v>84694.68</v>
      </c>
      <c r="H177" s="26">
        <v>2</v>
      </c>
      <c r="I177" s="110">
        <v>3</v>
      </c>
      <c r="J177" s="111">
        <v>3600</v>
      </c>
      <c r="K177" s="112">
        <f t="shared" si="42"/>
        <v>1200</v>
      </c>
      <c r="L177" s="113">
        <v>3</v>
      </c>
      <c r="M177" s="111">
        <f>F177/V177*60</f>
        <v>3112.9319142732161</v>
      </c>
      <c r="N177" s="112">
        <f>M177/L177</f>
        <v>1037.6439714244054</v>
      </c>
      <c r="O177" s="114">
        <f>L177-I177</f>
        <v>0</v>
      </c>
      <c r="P177" s="115">
        <f>N177-K177</f>
        <v>-162.35602857559456</v>
      </c>
      <c r="Q177" s="116">
        <f>N177/K177</f>
        <v>0.86470330952033791</v>
      </c>
      <c r="R177" s="309"/>
      <c r="S177" s="47">
        <v>0.78194444444444444</v>
      </c>
      <c r="T177" s="48">
        <v>0.86133101851851857</v>
      </c>
      <c r="U177" s="117">
        <v>14.999999999999947</v>
      </c>
      <c r="V177" s="118">
        <v>114.31666666666673</v>
      </c>
      <c r="W177" s="119">
        <v>0.86133101851851857</v>
      </c>
      <c r="X177" s="123">
        <v>0.91412037037037042</v>
      </c>
      <c r="Y177" s="300"/>
      <c r="Z177" s="301"/>
      <c r="AA177" s="124">
        <f>M177-J177</f>
        <v>-487.06808572678392</v>
      </c>
      <c r="AB177" s="116">
        <f>M177/J177</f>
        <v>0.8647033095203378</v>
      </c>
      <c r="AC177" s="314"/>
    </row>
    <row r="178" spans="1:29" ht="15.75" customHeight="1">
      <c r="A178" s="303"/>
      <c r="B178" s="106" t="s">
        <v>118</v>
      </c>
      <c r="C178" s="298" t="s">
        <v>157</v>
      </c>
      <c r="D178" s="299"/>
      <c r="E178" s="107">
        <v>14.03</v>
      </c>
      <c r="F178" s="108">
        <v>7532</v>
      </c>
      <c r="G178" s="109">
        <f t="shared" si="46"/>
        <v>105673.95999999999</v>
      </c>
      <c r="H178" s="26"/>
      <c r="I178" s="110">
        <v>3</v>
      </c>
      <c r="J178" s="111">
        <v>3000</v>
      </c>
      <c r="K178" s="112">
        <f t="shared" si="42"/>
        <v>1000</v>
      </c>
      <c r="L178" s="113">
        <v>3</v>
      </c>
      <c r="M178" s="111">
        <f>F178/V178*60</f>
        <v>2679.3675889328074</v>
      </c>
      <c r="N178" s="112">
        <f>M178/L178</f>
        <v>893.12252964426909</v>
      </c>
      <c r="O178" s="114">
        <f>L178-I178</f>
        <v>0</v>
      </c>
      <c r="P178" s="115">
        <f>N178-K178</f>
        <v>-106.87747035573091</v>
      </c>
      <c r="Q178" s="116">
        <f>N178/K178</f>
        <v>0.89312252964426908</v>
      </c>
      <c r="R178" s="309"/>
      <c r="S178" s="47">
        <v>0.91412037037037042</v>
      </c>
      <c r="T178" s="48">
        <v>1.03125</v>
      </c>
      <c r="U178" s="117">
        <v>76.016666666666666</v>
      </c>
      <c r="V178" s="118">
        <v>168.6666666666666</v>
      </c>
      <c r="W178" s="119"/>
      <c r="X178" s="123"/>
      <c r="Y178" s="300"/>
      <c r="Z178" s="301"/>
      <c r="AA178" s="124">
        <f>M178-J178</f>
        <v>-320.63241106719261</v>
      </c>
      <c r="AB178" s="116">
        <f>M178/J178</f>
        <v>0.89312252964426908</v>
      </c>
      <c r="AC178" s="314"/>
    </row>
    <row r="179" spans="1:29" ht="15.75" customHeight="1">
      <c r="A179" s="304"/>
      <c r="B179" s="106"/>
      <c r="C179" s="298"/>
      <c r="D179" s="299"/>
      <c r="E179" s="107"/>
      <c r="F179" s="108"/>
      <c r="G179" s="109"/>
      <c r="H179" s="13"/>
      <c r="I179" s="110"/>
      <c r="J179" s="111"/>
      <c r="K179" s="112"/>
      <c r="L179" s="126"/>
      <c r="M179" s="111"/>
      <c r="N179" s="112"/>
      <c r="O179" s="114"/>
      <c r="P179" s="115"/>
      <c r="Q179" s="116"/>
      <c r="R179" s="309"/>
      <c r="S179" s="47"/>
      <c r="T179" s="48"/>
      <c r="U179" s="117"/>
      <c r="V179" s="118"/>
      <c r="W179" s="119"/>
      <c r="X179" s="123"/>
      <c r="Y179" s="300"/>
      <c r="Z179" s="301"/>
      <c r="AA179" s="124"/>
      <c r="AB179" s="116"/>
      <c r="AC179" s="314"/>
    </row>
    <row r="180" spans="1:29" ht="15.75" customHeight="1">
      <c r="A180" s="304"/>
      <c r="B180" s="106"/>
      <c r="C180" s="298"/>
      <c r="D180" s="299"/>
      <c r="E180" s="107"/>
      <c r="F180" s="108"/>
      <c r="G180" s="129"/>
      <c r="H180" s="130"/>
      <c r="I180" s="110"/>
      <c r="J180" s="111"/>
      <c r="K180" s="112"/>
      <c r="L180" s="113"/>
      <c r="M180" s="111"/>
      <c r="N180" s="112"/>
      <c r="O180" s="114"/>
      <c r="P180" s="115"/>
      <c r="Q180" s="116"/>
      <c r="R180" s="309"/>
      <c r="S180" s="47"/>
      <c r="T180" s="48"/>
      <c r="U180" s="117"/>
      <c r="V180" s="118"/>
      <c r="W180" s="119"/>
      <c r="X180" s="123"/>
      <c r="Y180" s="300"/>
      <c r="Z180" s="301"/>
      <c r="AA180" s="124"/>
      <c r="AB180" s="116"/>
      <c r="AC180" s="314"/>
    </row>
    <row r="181" spans="1:29" ht="15.75" customHeight="1">
      <c r="A181" s="304"/>
      <c r="B181" s="106"/>
      <c r="C181" s="298"/>
      <c r="D181" s="299"/>
      <c r="E181" s="107"/>
      <c r="F181" s="108"/>
      <c r="G181" s="129"/>
      <c r="H181" s="68"/>
      <c r="I181" s="110"/>
      <c r="J181" s="111"/>
      <c r="K181" s="112"/>
      <c r="L181" s="126"/>
      <c r="M181" s="111"/>
      <c r="N181" s="112"/>
      <c r="O181" s="131"/>
      <c r="P181" s="132"/>
      <c r="Q181" s="133"/>
      <c r="R181" s="309"/>
      <c r="S181" s="47"/>
      <c r="T181" s="48"/>
      <c r="U181" s="117"/>
      <c r="V181" s="118"/>
      <c r="W181" s="119"/>
      <c r="X181" s="123"/>
      <c r="Y181" s="300"/>
      <c r="Z181" s="301"/>
      <c r="AA181" s="124"/>
      <c r="AB181" s="116"/>
      <c r="AC181" s="314"/>
    </row>
    <row r="182" spans="1:29" ht="15.75" customHeight="1">
      <c r="A182" s="304"/>
      <c r="B182" s="106"/>
      <c r="C182" s="298"/>
      <c r="D182" s="299"/>
      <c r="E182" s="107"/>
      <c r="F182" s="108"/>
      <c r="G182" s="129"/>
      <c r="H182" s="68"/>
      <c r="I182" s="110"/>
      <c r="J182" s="111"/>
      <c r="K182" s="112"/>
      <c r="L182" s="126"/>
      <c r="M182" s="111"/>
      <c r="N182" s="112"/>
      <c r="O182" s="131"/>
      <c r="P182" s="132"/>
      <c r="Q182" s="133"/>
      <c r="R182" s="309"/>
      <c r="S182" s="47"/>
      <c r="T182" s="48"/>
      <c r="U182" s="117"/>
      <c r="V182" s="118"/>
      <c r="W182" s="119"/>
      <c r="X182" s="123"/>
      <c r="Y182" s="300"/>
      <c r="Z182" s="301"/>
      <c r="AA182" s="124"/>
      <c r="AB182" s="116"/>
      <c r="AC182" s="314"/>
    </row>
    <row r="183" spans="1:29" ht="15.75" customHeight="1">
      <c r="A183" s="304"/>
      <c r="B183" s="106"/>
      <c r="C183" s="298"/>
      <c r="D183" s="299"/>
      <c r="E183" s="107"/>
      <c r="F183" s="108"/>
      <c r="G183" s="129"/>
      <c r="H183" s="68"/>
      <c r="I183" s="110"/>
      <c r="J183" s="111"/>
      <c r="K183" s="112"/>
      <c r="L183" s="126"/>
      <c r="M183" s="111"/>
      <c r="N183" s="112"/>
      <c r="O183" s="131"/>
      <c r="P183" s="132"/>
      <c r="Q183" s="133"/>
      <c r="R183" s="309"/>
      <c r="S183" s="47"/>
      <c r="T183" s="48"/>
      <c r="U183" s="117"/>
      <c r="V183" s="118"/>
      <c r="W183" s="119"/>
      <c r="X183" s="123"/>
      <c r="Y183" s="300"/>
      <c r="Z183" s="301"/>
      <c r="AA183" s="124"/>
      <c r="AB183" s="116"/>
      <c r="AC183" s="314"/>
    </row>
    <row r="184" spans="1:29" ht="15.75" customHeight="1">
      <c r="A184" s="304"/>
      <c r="B184" s="106"/>
      <c r="C184" s="298"/>
      <c r="D184" s="299"/>
      <c r="E184" s="107"/>
      <c r="F184" s="108"/>
      <c r="G184" s="129"/>
      <c r="H184" s="68"/>
      <c r="I184" s="110"/>
      <c r="J184" s="111"/>
      <c r="K184" s="112"/>
      <c r="L184" s="126"/>
      <c r="M184" s="111"/>
      <c r="N184" s="112"/>
      <c r="O184" s="131"/>
      <c r="P184" s="132"/>
      <c r="Q184" s="133"/>
      <c r="R184" s="309"/>
      <c r="S184" s="47"/>
      <c r="T184" s="48"/>
      <c r="U184" s="117"/>
      <c r="V184" s="118"/>
      <c r="W184" s="119"/>
      <c r="X184" s="123"/>
      <c r="Y184" s="300"/>
      <c r="Z184" s="301"/>
      <c r="AA184" s="124"/>
      <c r="AB184" s="116"/>
      <c r="AC184" s="314"/>
    </row>
    <row r="185" spans="1:29" ht="15.75" customHeight="1">
      <c r="A185" s="304"/>
      <c r="B185" s="106"/>
      <c r="C185" s="298"/>
      <c r="D185" s="299"/>
      <c r="E185" s="107"/>
      <c r="F185" s="108"/>
      <c r="G185" s="129"/>
      <c r="H185" s="68"/>
      <c r="I185" s="110"/>
      <c r="J185" s="111"/>
      <c r="K185" s="112"/>
      <c r="L185" s="126"/>
      <c r="M185" s="111"/>
      <c r="N185" s="112"/>
      <c r="O185" s="131"/>
      <c r="P185" s="132"/>
      <c r="Q185" s="133"/>
      <c r="R185" s="309"/>
      <c r="S185" s="47"/>
      <c r="T185" s="48"/>
      <c r="U185" s="117"/>
      <c r="V185" s="118"/>
      <c r="W185" s="134"/>
      <c r="X185" s="135"/>
      <c r="Y185" s="300"/>
      <c r="Z185" s="301"/>
      <c r="AA185" s="124"/>
      <c r="AB185" s="116"/>
      <c r="AC185" s="314"/>
    </row>
    <row r="186" spans="1:29" ht="15.75" customHeight="1">
      <c r="A186" s="304"/>
      <c r="B186" s="106"/>
      <c r="C186" s="298"/>
      <c r="D186" s="299"/>
      <c r="E186" s="107"/>
      <c r="F186" s="108"/>
      <c r="G186" s="129"/>
      <c r="H186" s="68"/>
      <c r="I186" s="110"/>
      <c r="J186" s="111"/>
      <c r="K186" s="112"/>
      <c r="L186" s="126"/>
      <c r="M186" s="111"/>
      <c r="N186" s="112"/>
      <c r="O186" s="131"/>
      <c r="P186" s="132"/>
      <c r="Q186" s="133"/>
      <c r="R186" s="309"/>
      <c r="S186" s="47"/>
      <c r="T186" s="48"/>
      <c r="U186" s="117"/>
      <c r="V186" s="118"/>
      <c r="W186" s="134"/>
      <c r="X186" s="135"/>
      <c r="Y186" s="300"/>
      <c r="Z186" s="301"/>
      <c r="AA186" s="124"/>
      <c r="AB186" s="116"/>
      <c r="AC186" s="314"/>
    </row>
    <row r="187" spans="1:29" ht="15.75" customHeight="1">
      <c r="A187" s="304"/>
      <c r="B187" s="106"/>
      <c r="C187" s="298"/>
      <c r="D187" s="299"/>
      <c r="E187" s="107"/>
      <c r="F187" s="108"/>
      <c r="G187" s="129"/>
      <c r="H187" s="68"/>
      <c r="I187" s="110"/>
      <c r="J187" s="111"/>
      <c r="K187" s="112"/>
      <c r="L187" s="126"/>
      <c r="M187" s="111"/>
      <c r="N187" s="112"/>
      <c r="O187" s="131"/>
      <c r="P187" s="132"/>
      <c r="Q187" s="133"/>
      <c r="R187" s="309"/>
      <c r="S187" s="47"/>
      <c r="T187" s="48"/>
      <c r="U187" s="117"/>
      <c r="V187" s="118"/>
      <c r="W187" s="134"/>
      <c r="X187" s="135"/>
      <c r="Y187" s="300"/>
      <c r="Z187" s="301"/>
      <c r="AA187" s="124"/>
      <c r="AB187" s="116"/>
      <c r="AC187" s="314"/>
    </row>
    <row r="188" spans="1:29" ht="15.75" customHeight="1">
      <c r="A188" s="304"/>
      <c r="B188" s="106"/>
      <c r="C188" s="298"/>
      <c r="D188" s="299"/>
      <c r="E188" s="107"/>
      <c r="F188" s="108"/>
      <c r="G188" s="129"/>
      <c r="H188" s="68"/>
      <c r="I188" s="110"/>
      <c r="J188" s="111"/>
      <c r="K188" s="112"/>
      <c r="L188" s="126"/>
      <c r="M188" s="111"/>
      <c r="N188" s="112"/>
      <c r="O188" s="131"/>
      <c r="P188" s="132"/>
      <c r="Q188" s="133"/>
      <c r="R188" s="309"/>
      <c r="S188" s="47"/>
      <c r="T188" s="48"/>
      <c r="U188" s="117"/>
      <c r="V188" s="118"/>
      <c r="W188" s="134"/>
      <c r="X188" s="135"/>
      <c r="Y188" s="300"/>
      <c r="Z188" s="301"/>
      <c r="AA188" s="124"/>
      <c r="AB188" s="116"/>
      <c r="AC188" s="314"/>
    </row>
    <row r="189" spans="1:29" ht="15.75" customHeight="1">
      <c r="A189" s="304"/>
      <c r="B189" s="106"/>
      <c r="C189" s="298"/>
      <c r="D189" s="299"/>
      <c r="E189" s="107"/>
      <c r="F189" s="108"/>
      <c r="G189" s="129"/>
      <c r="H189" s="68"/>
      <c r="I189" s="110"/>
      <c r="J189" s="111"/>
      <c r="K189" s="112"/>
      <c r="L189" s="126"/>
      <c r="M189" s="111"/>
      <c r="N189" s="112"/>
      <c r="O189" s="131"/>
      <c r="P189" s="132"/>
      <c r="Q189" s="133"/>
      <c r="R189" s="309"/>
      <c r="S189" s="47"/>
      <c r="T189" s="48"/>
      <c r="U189" s="117"/>
      <c r="V189" s="118"/>
      <c r="W189" s="134"/>
      <c r="X189" s="135"/>
      <c r="Y189" s="300"/>
      <c r="Z189" s="301"/>
      <c r="AA189" s="124"/>
      <c r="AB189" s="116"/>
      <c r="AC189" s="314"/>
    </row>
    <row r="190" spans="1:29" ht="15.75" customHeight="1">
      <c r="A190" s="304"/>
      <c r="B190" s="106"/>
      <c r="C190" s="298"/>
      <c r="D190" s="299"/>
      <c r="E190" s="185"/>
      <c r="F190" s="108"/>
      <c r="G190" s="139"/>
      <c r="H190" s="68"/>
      <c r="I190" s="110"/>
      <c r="J190" s="111"/>
      <c r="K190" s="112"/>
      <c r="L190" s="126"/>
      <c r="M190" s="111"/>
      <c r="N190" s="112"/>
      <c r="O190" s="131"/>
      <c r="P190" s="132"/>
      <c r="Q190" s="133"/>
      <c r="R190" s="309"/>
      <c r="S190" s="127"/>
      <c r="T190" s="128"/>
      <c r="U190" s="140"/>
      <c r="V190" s="141"/>
      <c r="W190" s="134"/>
      <c r="X190" s="135"/>
      <c r="Y190" s="300"/>
      <c r="Z190" s="301"/>
      <c r="AA190" s="180"/>
      <c r="AB190" s="133"/>
      <c r="AC190" s="314"/>
    </row>
    <row r="191" spans="1:29" ht="15.75" customHeight="1" thickBot="1">
      <c r="A191" s="305"/>
      <c r="B191" s="144" t="s">
        <v>124</v>
      </c>
      <c r="C191" s="295"/>
      <c r="D191" s="295"/>
      <c r="E191" s="145"/>
      <c r="F191" s="105"/>
      <c r="G191" s="146"/>
      <c r="H191" s="75"/>
      <c r="I191" s="147">
        <f t="shared" ref="I191:J191" si="47">AVERAGE(I175:I190)</f>
        <v>3.25</v>
      </c>
      <c r="J191" s="148">
        <f t="shared" si="47"/>
        <v>3150</v>
      </c>
      <c r="K191" s="149">
        <f t="shared" ref="K191" si="48">J191/I191</f>
        <v>969.23076923076928</v>
      </c>
      <c r="L191" s="147">
        <f t="shared" ref="L191:M191" si="49">AVERAGE(L175:L190)</f>
        <v>3.25</v>
      </c>
      <c r="M191" s="148">
        <f t="shared" si="49"/>
        <v>2787.163923907955</v>
      </c>
      <c r="N191" s="149">
        <f t="shared" ref="N191:N197" si="50">M191/L191</f>
        <v>857.58889966398613</v>
      </c>
      <c r="O191" s="150">
        <f t="shared" ref="O191:O197" si="51">L191-I191</f>
        <v>0</v>
      </c>
      <c r="P191" s="151">
        <f t="shared" ref="P191:P197" si="52">N191-K191</f>
        <v>-111.64186956678316</v>
      </c>
      <c r="Q191" s="152">
        <f t="shared" ref="Q191:Q197" si="53">N191/K191</f>
        <v>0.88481394409776337</v>
      </c>
      <c r="R191" s="310"/>
      <c r="S191" s="153">
        <f>S175</f>
        <v>0.70833333333333337</v>
      </c>
      <c r="T191" s="154">
        <f>INDEX(T175:T190,COUNTA(T175:T190))</f>
        <v>1.03125</v>
      </c>
      <c r="U191" s="155"/>
      <c r="V191" s="181"/>
      <c r="W191" s="105"/>
      <c r="X191" s="75"/>
      <c r="Y191" s="296"/>
      <c r="Z191" s="297"/>
      <c r="AA191" s="183">
        <f t="shared" ref="AA191:AA197" si="54">M191-J191</f>
        <v>-362.836076092045</v>
      </c>
      <c r="AB191" s="152">
        <f t="shared" ref="AB191:AB197" si="55">M191/J191</f>
        <v>0.88481394409776348</v>
      </c>
      <c r="AC191" s="315"/>
    </row>
    <row r="192" spans="1:29" ht="15.75" customHeight="1">
      <c r="A192" s="316" t="s">
        <v>160</v>
      </c>
      <c r="B192" s="120" t="s">
        <v>118</v>
      </c>
      <c r="C192" s="306" t="s">
        <v>164</v>
      </c>
      <c r="D192" s="307"/>
      <c r="E192" s="162">
        <v>18.18</v>
      </c>
      <c r="F192" s="103">
        <v>1165</v>
      </c>
      <c r="G192" s="163">
        <f t="shared" ref="G192:G197" si="56">E192*F192</f>
        <v>21179.7</v>
      </c>
      <c r="H192" s="164">
        <v>2</v>
      </c>
      <c r="I192" s="165">
        <v>3</v>
      </c>
      <c r="J192" s="166">
        <v>3600</v>
      </c>
      <c r="K192" s="167">
        <f>J192/I192</f>
        <v>1200</v>
      </c>
      <c r="L192" s="168">
        <v>3</v>
      </c>
      <c r="M192" s="166">
        <f t="shared" ref="M192:M197" si="57">F192/V192*60</f>
        <v>3113.5857461024507</v>
      </c>
      <c r="N192" s="167">
        <f t="shared" si="50"/>
        <v>1037.8619153674836</v>
      </c>
      <c r="O192" s="169">
        <f t="shared" si="51"/>
        <v>0</v>
      </c>
      <c r="P192" s="170">
        <f t="shared" si="52"/>
        <v>-162.13808463251644</v>
      </c>
      <c r="Q192" s="171">
        <f t="shared" si="53"/>
        <v>0.86488492947290296</v>
      </c>
      <c r="R192" s="308">
        <f>Q208</f>
        <v>0.8706401753431936</v>
      </c>
      <c r="S192" s="172">
        <v>0.70833333333333337</v>
      </c>
      <c r="T192" s="173">
        <v>0.72392361111111114</v>
      </c>
      <c r="U192" s="174"/>
      <c r="V192" s="175">
        <v>22.449999999999992</v>
      </c>
      <c r="W192" s="173"/>
      <c r="X192" s="184"/>
      <c r="Y192" s="311"/>
      <c r="Z192" s="312"/>
      <c r="AA192" s="186">
        <f t="shared" si="54"/>
        <v>-486.41425389754932</v>
      </c>
      <c r="AB192" s="171">
        <f t="shared" si="55"/>
        <v>0.86488492947290296</v>
      </c>
      <c r="AC192" s="313">
        <f>AB208</f>
        <v>0.87064017534319371</v>
      </c>
    </row>
    <row r="193" spans="1:29" ht="15.75" customHeight="1">
      <c r="A193" s="317"/>
      <c r="B193" s="106" t="s">
        <v>118</v>
      </c>
      <c r="C193" s="298" t="s">
        <v>161</v>
      </c>
      <c r="D193" s="299"/>
      <c r="E193" s="107">
        <v>18.18</v>
      </c>
      <c r="F193" s="108">
        <v>1656</v>
      </c>
      <c r="G193" s="109">
        <f t="shared" si="56"/>
        <v>30106.079999999998</v>
      </c>
      <c r="H193" s="26"/>
      <c r="I193" s="110">
        <v>3</v>
      </c>
      <c r="J193" s="111">
        <v>3600</v>
      </c>
      <c r="K193" s="112">
        <f t="shared" si="42"/>
        <v>1200</v>
      </c>
      <c r="L193" s="113">
        <v>3</v>
      </c>
      <c r="M193" s="111">
        <f t="shared" si="57"/>
        <v>3109.8591549295738</v>
      </c>
      <c r="N193" s="112">
        <f t="shared" si="50"/>
        <v>1036.6197183098579</v>
      </c>
      <c r="O193" s="114">
        <f t="shared" si="51"/>
        <v>0</v>
      </c>
      <c r="P193" s="115">
        <f t="shared" si="52"/>
        <v>-163.38028169014206</v>
      </c>
      <c r="Q193" s="116">
        <f t="shared" si="53"/>
        <v>0.863849765258215</v>
      </c>
      <c r="R193" s="309"/>
      <c r="S193" s="47">
        <v>0.73406249999999995</v>
      </c>
      <c r="T193" s="48">
        <v>0.75624999999999998</v>
      </c>
      <c r="U193" s="117">
        <v>14.599999999999884</v>
      </c>
      <c r="V193" s="118">
        <v>31.950000000000038</v>
      </c>
      <c r="W193" s="119"/>
      <c r="X193" s="13"/>
      <c r="Y193" s="300"/>
      <c r="Z193" s="301"/>
      <c r="AA193" s="187">
        <f t="shared" si="54"/>
        <v>-490.14084507042617</v>
      </c>
      <c r="AB193" s="116">
        <f t="shared" si="55"/>
        <v>0.863849765258215</v>
      </c>
      <c r="AC193" s="314"/>
    </row>
    <row r="194" spans="1:29" ht="15.75" customHeight="1">
      <c r="A194" s="317"/>
      <c r="B194" s="106" t="s">
        <v>118</v>
      </c>
      <c r="C194" s="298" t="s">
        <v>162</v>
      </c>
      <c r="D194" s="299"/>
      <c r="E194" s="107">
        <v>24.82</v>
      </c>
      <c r="F194" s="108">
        <v>3030</v>
      </c>
      <c r="G194" s="109">
        <f t="shared" si="56"/>
        <v>75204.600000000006</v>
      </c>
      <c r="H194" s="26"/>
      <c r="I194" s="110">
        <v>4</v>
      </c>
      <c r="J194" s="111">
        <v>3300</v>
      </c>
      <c r="K194" s="112">
        <f t="shared" si="42"/>
        <v>825</v>
      </c>
      <c r="L194" s="113">
        <v>4</v>
      </c>
      <c r="M194" s="111">
        <f t="shared" si="57"/>
        <v>2918.1380417335481</v>
      </c>
      <c r="N194" s="112">
        <f t="shared" si="50"/>
        <v>729.53451043338703</v>
      </c>
      <c r="O194" s="114">
        <f t="shared" si="51"/>
        <v>0</v>
      </c>
      <c r="P194" s="115">
        <f t="shared" si="52"/>
        <v>-95.465489566612973</v>
      </c>
      <c r="Q194" s="116">
        <f t="shared" si="53"/>
        <v>0.88428425507077213</v>
      </c>
      <c r="R194" s="309"/>
      <c r="S194" s="47">
        <v>0.76666666666666672</v>
      </c>
      <c r="T194" s="48">
        <v>0.8099305555555556</v>
      </c>
      <c r="U194" s="117">
        <v>15.000000000000107</v>
      </c>
      <c r="V194" s="118">
        <v>62.299999999999983</v>
      </c>
      <c r="W194" s="119"/>
      <c r="X194" s="13"/>
      <c r="Y194" s="300"/>
      <c r="Z194" s="301"/>
      <c r="AA194" s="187">
        <f t="shared" si="54"/>
        <v>-381.86195826645189</v>
      </c>
      <c r="AB194" s="116">
        <f t="shared" si="55"/>
        <v>0.88428425507077213</v>
      </c>
      <c r="AC194" s="314"/>
    </row>
    <row r="195" spans="1:29" ht="15.75" customHeight="1">
      <c r="A195" s="317"/>
      <c r="B195" s="106" t="s">
        <v>118</v>
      </c>
      <c r="C195" s="298" t="s">
        <v>163</v>
      </c>
      <c r="D195" s="299"/>
      <c r="E195" s="107">
        <v>25.03</v>
      </c>
      <c r="F195" s="108">
        <v>2471</v>
      </c>
      <c r="G195" s="109">
        <f t="shared" si="56"/>
        <v>61849.130000000005</v>
      </c>
      <c r="H195" s="26"/>
      <c r="I195" s="110">
        <v>4</v>
      </c>
      <c r="J195" s="111">
        <v>3300</v>
      </c>
      <c r="K195" s="112">
        <f t="shared" si="42"/>
        <v>825</v>
      </c>
      <c r="L195" s="113">
        <v>4</v>
      </c>
      <c r="M195" s="111">
        <f t="shared" si="57"/>
        <v>2916.5901639344256</v>
      </c>
      <c r="N195" s="112">
        <f t="shared" si="50"/>
        <v>729.1475409836064</v>
      </c>
      <c r="O195" s="114">
        <f t="shared" si="51"/>
        <v>0</v>
      </c>
      <c r="P195" s="115">
        <f t="shared" si="52"/>
        <v>-95.852459016393595</v>
      </c>
      <c r="Q195" s="116">
        <f t="shared" si="53"/>
        <v>0.88381520119225021</v>
      </c>
      <c r="R195" s="309"/>
      <c r="S195" s="47">
        <v>0.82025462962962958</v>
      </c>
      <c r="T195" s="48">
        <v>0.85555555555555551</v>
      </c>
      <c r="U195" s="117">
        <v>14.866666666666539</v>
      </c>
      <c r="V195" s="118">
        <v>50.833333333333343</v>
      </c>
      <c r="W195" s="119">
        <v>0.85555555555555551</v>
      </c>
      <c r="X195" s="123">
        <v>0.90920138888888891</v>
      </c>
      <c r="Y195" s="300"/>
      <c r="Z195" s="301"/>
      <c r="AA195" s="187">
        <f t="shared" si="54"/>
        <v>-383.40983606557438</v>
      </c>
      <c r="AB195" s="116">
        <f t="shared" si="55"/>
        <v>0.88381520119225021</v>
      </c>
      <c r="AC195" s="314"/>
    </row>
    <row r="196" spans="1:29" ht="15.75" customHeight="1">
      <c r="A196" s="317"/>
      <c r="B196" s="106" t="s">
        <v>118</v>
      </c>
      <c r="C196" s="298" t="s">
        <v>164</v>
      </c>
      <c r="D196" s="299"/>
      <c r="E196" s="107">
        <v>18.18</v>
      </c>
      <c r="F196" s="108">
        <v>2944</v>
      </c>
      <c r="G196" s="109">
        <f t="shared" si="56"/>
        <v>53521.919999999998</v>
      </c>
      <c r="H196" s="13"/>
      <c r="I196" s="110">
        <v>3</v>
      </c>
      <c r="J196" s="111">
        <v>3600</v>
      </c>
      <c r="K196" s="112">
        <f t="shared" si="42"/>
        <v>1200</v>
      </c>
      <c r="L196" s="126">
        <v>3</v>
      </c>
      <c r="M196" s="111">
        <f t="shared" si="57"/>
        <v>3112.5991189427359</v>
      </c>
      <c r="N196" s="112">
        <f t="shared" si="50"/>
        <v>1037.5330396475786</v>
      </c>
      <c r="O196" s="114">
        <f t="shared" si="51"/>
        <v>0</v>
      </c>
      <c r="P196" s="115">
        <f t="shared" si="52"/>
        <v>-162.46696035242144</v>
      </c>
      <c r="Q196" s="116">
        <f t="shared" si="53"/>
        <v>0.86461086637298212</v>
      </c>
      <c r="R196" s="309"/>
      <c r="S196" s="47">
        <v>0.90920138888888891</v>
      </c>
      <c r="T196" s="48">
        <v>0.94861111111111107</v>
      </c>
      <c r="U196" s="117">
        <v>77.250000000000085</v>
      </c>
      <c r="V196" s="118">
        <v>56.749999999999915</v>
      </c>
      <c r="W196" s="119"/>
      <c r="X196" s="123"/>
      <c r="Y196" s="300"/>
      <c r="Z196" s="301"/>
      <c r="AA196" s="187">
        <f t="shared" si="54"/>
        <v>-487.40088105726409</v>
      </c>
      <c r="AB196" s="116">
        <f t="shared" si="55"/>
        <v>0.86461086637298223</v>
      </c>
      <c r="AC196" s="314"/>
    </row>
    <row r="197" spans="1:29" ht="15.75" customHeight="1">
      <c r="A197" s="317"/>
      <c r="B197" s="106" t="s">
        <v>118</v>
      </c>
      <c r="C197" s="298" t="s">
        <v>159</v>
      </c>
      <c r="D197" s="299"/>
      <c r="E197" s="107">
        <v>14.28</v>
      </c>
      <c r="F197" s="108">
        <v>5295</v>
      </c>
      <c r="G197" s="129">
        <f t="shared" si="56"/>
        <v>75612.599999999991</v>
      </c>
      <c r="H197" s="130"/>
      <c r="I197" s="110">
        <v>3</v>
      </c>
      <c r="J197" s="111">
        <v>3600</v>
      </c>
      <c r="K197" s="112">
        <f t="shared" si="42"/>
        <v>1200</v>
      </c>
      <c r="L197" s="113">
        <v>3</v>
      </c>
      <c r="M197" s="111">
        <f t="shared" si="57"/>
        <v>3112.6714565643342</v>
      </c>
      <c r="N197" s="112">
        <f t="shared" si="50"/>
        <v>1037.5571521881113</v>
      </c>
      <c r="O197" s="114">
        <f t="shared" si="51"/>
        <v>0</v>
      </c>
      <c r="P197" s="115">
        <f t="shared" si="52"/>
        <v>-162.44284781188867</v>
      </c>
      <c r="Q197" s="116">
        <f t="shared" si="53"/>
        <v>0.86463096015675944</v>
      </c>
      <c r="R197" s="309"/>
      <c r="S197" s="47">
        <v>0.95902777777777781</v>
      </c>
      <c r="T197" s="48">
        <v>1.0299074074074075</v>
      </c>
      <c r="U197" s="117">
        <v>15.000000000000107</v>
      </c>
      <c r="V197" s="118">
        <v>102.06666666666675</v>
      </c>
      <c r="W197" s="119"/>
      <c r="X197" s="50"/>
      <c r="Y197" s="300"/>
      <c r="Z197" s="301"/>
      <c r="AA197" s="187">
        <f t="shared" si="54"/>
        <v>-487.32854343566578</v>
      </c>
      <c r="AB197" s="116">
        <f t="shared" si="55"/>
        <v>0.86463096015675955</v>
      </c>
      <c r="AC197" s="314"/>
    </row>
    <row r="198" spans="1:29" ht="15.75" customHeight="1">
      <c r="A198" s="317"/>
      <c r="B198" s="106"/>
      <c r="C198" s="298"/>
      <c r="D198" s="299"/>
      <c r="E198" s="107"/>
      <c r="F198" s="108"/>
      <c r="G198" s="129"/>
      <c r="H198" s="68"/>
      <c r="I198" s="110"/>
      <c r="J198" s="111"/>
      <c r="K198" s="112"/>
      <c r="L198" s="126"/>
      <c r="M198" s="111"/>
      <c r="N198" s="112"/>
      <c r="O198" s="131"/>
      <c r="P198" s="132"/>
      <c r="Q198" s="133"/>
      <c r="R198" s="309"/>
      <c r="S198" s="47"/>
      <c r="T198" s="48"/>
      <c r="U198" s="117"/>
      <c r="V198" s="118"/>
      <c r="W198" s="119"/>
      <c r="X198" s="123"/>
      <c r="Y198" s="300"/>
      <c r="Z198" s="301"/>
      <c r="AA198" s="187"/>
      <c r="AB198" s="116"/>
      <c r="AC198" s="314"/>
    </row>
    <row r="199" spans="1:29" ht="15.75" customHeight="1">
      <c r="A199" s="317"/>
      <c r="B199" s="106"/>
      <c r="C199" s="298"/>
      <c r="D199" s="299"/>
      <c r="E199" s="107"/>
      <c r="F199" s="108"/>
      <c r="G199" s="129"/>
      <c r="H199" s="68"/>
      <c r="I199" s="110"/>
      <c r="J199" s="111"/>
      <c r="K199" s="112"/>
      <c r="L199" s="126"/>
      <c r="M199" s="111"/>
      <c r="N199" s="112"/>
      <c r="O199" s="131"/>
      <c r="P199" s="132"/>
      <c r="Q199" s="133"/>
      <c r="R199" s="309"/>
      <c r="S199" s="47"/>
      <c r="T199" s="48"/>
      <c r="U199" s="117"/>
      <c r="V199" s="118"/>
      <c r="W199" s="119"/>
      <c r="X199" s="123"/>
      <c r="Y199" s="300"/>
      <c r="Z199" s="301"/>
      <c r="AA199" s="187"/>
      <c r="AB199" s="116"/>
      <c r="AC199" s="314"/>
    </row>
    <row r="200" spans="1:29" ht="15.75" customHeight="1">
      <c r="A200" s="317"/>
      <c r="B200" s="106"/>
      <c r="C200" s="298"/>
      <c r="D200" s="299"/>
      <c r="E200" s="107"/>
      <c r="F200" s="108"/>
      <c r="G200" s="129"/>
      <c r="H200" s="68"/>
      <c r="I200" s="110"/>
      <c r="J200" s="111"/>
      <c r="K200" s="112"/>
      <c r="L200" s="126"/>
      <c r="M200" s="111"/>
      <c r="N200" s="112"/>
      <c r="O200" s="131"/>
      <c r="P200" s="132"/>
      <c r="Q200" s="133"/>
      <c r="R200" s="309"/>
      <c r="S200" s="47"/>
      <c r="T200" s="48"/>
      <c r="U200" s="117"/>
      <c r="V200" s="118"/>
      <c r="W200" s="134"/>
      <c r="X200" s="135"/>
      <c r="Y200" s="300"/>
      <c r="Z200" s="301"/>
      <c r="AA200" s="187"/>
      <c r="AB200" s="116"/>
      <c r="AC200" s="314"/>
    </row>
    <row r="201" spans="1:29" ht="15.75" customHeight="1">
      <c r="A201" s="317"/>
      <c r="B201" s="106"/>
      <c r="C201" s="298"/>
      <c r="D201" s="299"/>
      <c r="E201" s="107"/>
      <c r="F201" s="108"/>
      <c r="G201" s="129"/>
      <c r="H201" s="68"/>
      <c r="I201" s="110"/>
      <c r="J201" s="111"/>
      <c r="K201" s="112"/>
      <c r="L201" s="126"/>
      <c r="M201" s="111"/>
      <c r="N201" s="112"/>
      <c r="O201" s="131"/>
      <c r="P201" s="132"/>
      <c r="Q201" s="133"/>
      <c r="R201" s="309"/>
      <c r="S201" s="47"/>
      <c r="T201" s="48"/>
      <c r="U201" s="117"/>
      <c r="V201" s="118"/>
      <c r="W201" s="134"/>
      <c r="X201" s="135"/>
      <c r="Y201" s="300"/>
      <c r="Z201" s="301"/>
      <c r="AA201" s="187"/>
      <c r="AB201" s="116"/>
      <c r="AC201" s="314"/>
    </row>
    <row r="202" spans="1:29" ht="15.75" customHeight="1">
      <c r="A202" s="317"/>
      <c r="B202" s="106"/>
      <c r="C202" s="298"/>
      <c r="D202" s="299"/>
      <c r="E202" s="107"/>
      <c r="F202" s="108"/>
      <c r="G202" s="129"/>
      <c r="H202" s="68"/>
      <c r="I202" s="110"/>
      <c r="J202" s="111"/>
      <c r="K202" s="112"/>
      <c r="L202" s="126"/>
      <c r="M202" s="111"/>
      <c r="N202" s="112"/>
      <c r="O202" s="131"/>
      <c r="P202" s="132"/>
      <c r="Q202" s="133"/>
      <c r="R202" s="309"/>
      <c r="S202" s="47"/>
      <c r="T202" s="48"/>
      <c r="U202" s="117"/>
      <c r="V202" s="118"/>
      <c r="W202" s="134"/>
      <c r="X202" s="135"/>
      <c r="Y202" s="300"/>
      <c r="Z202" s="301"/>
      <c r="AA202" s="187"/>
      <c r="AB202" s="116"/>
      <c r="AC202" s="314"/>
    </row>
    <row r="203" spans="1:29" ht="15.75" customHeight="1">
      <c r="A203" s="317"/>
      <c r="B203" s="106"/>
      <c r="C203" s="298"/>
      <c r="D203" s="299"/>
      <c r="E203" s="107"/>
      <c r="F203" s="108"/>
      <c r="G203" s="129"/>
      <c r="H203" s="68"/>
      <c r="I203" s="110"/>
      <c r="J203" s="111"/>
      <c r="K203" s="112"/>
      <c r="L203" s="126"/>
      <c r="M203" s="111"/>
      <c r="N203" s="112"/>
      <c r="O203" s="131"/>
      <c r="P203" s="132"/>
      <c r="Q203" s="133"/>
      <c r="R203" s="309"/>
      <c r="S203" s="47"/>
      <c r="T203" s="48"/>
      <c r="U203" s="117"/>
      <c r="V203" s="118"/>
      <c r="W203" s="134"/>
      <c r="X203" s="135"/>
      <c r="Y203" s="300"/>
      <c r="Z203" s="301"/>
      <c r="AA203" s="187"/>
      <c r="AB203" s="116"/>
      <c r="AC203" s="314"/>
    </row>
    <row r="204" spans="1:29" ht="15.75" customHeight="1">
      <c r="A204" s="317"/>
      <c r="B204" s="106"/>
      <c r="C204" s="298"/>
      <c r="D204" s="299"/>
      <c r="E204" s="107"/>
      <c r="F204" s="108"/>
      <c r="G204" s="129"/>
      <c r="H204" s="68"/>
      <c r="I204" s="110"/>
      <c r="J204" s="111"/>
      <c r="K204" s="112"/>
      <c r="L204" s="126"/>
      <c r="M204" s="111"/>
      <c r="N204" s="112"/>
      <c r="O204" s="131"/>
      <c r="P204" s="132"/>
      <c r="Q204" s="133"/>
      <c r="R204" s="309"/>
      <c r="S204" s="47"/>
      <c r="T204" s="48"/>
      <c r="U204" s="117"/>
      <c r="V204" s="118"/>
      <c r="W204" s="134"/>
      <c r="X204" s="135"/>
      <c r="Y204" s="300"/>
      <c r="Z204" s="301"/>
      <c r="AA204" s="187"/>
      <c r="AB204" s="116"/>
      <c r="AC204" s="314"/>
    </row>
    <row r="205" spans="1:29" ht="15.75" customHeight="1">
      <c r="A205" s="317"/>
      <c r="B205" s="106"/>
      <c r="C205" s="298"/>
      <c r="D205" s="299"/>
      <c r="E205" s="107"/>
      <c r="F205" s="108"/>
      <c r="G205" s="129"/>
      <c r="H205" s="68"/>
      <c r="I205" s="110"/>
      <c r="J205" s="111"/>
      <c r="K205" s="112"/>
      <c r="L205" s="126"/>
      <c r="M205" s="111"/>
      <c r="N205" s="112"/>
      <c r="O205" s="131"/>
      <c r="P205" s="132"/>
      <c r="Q205" s="133"/>
      <c r="R205" s="309"/>
      <c r="S205" s="47"/>
      <c r="T205" s="48"/>
      <c r="U205" s="117"/>
      <c r="V205" s="118"/>
      <c r="W205" s="119"/>
      <c r="X205" s="123"/>
      <c r="Y205" s="300"/>
      <c r="Z205" s="301"/>
      <c r="AA205" s="187"/>
      <c r="AB205" s="116"/>
      <c r="AC205" s="314"/>
    </row>
    <row r="206" spans="1:29" ht="15.75" customHeight="1">
      <c r="A206" s="317"/>
      <c r="B206" s="106"/>
      <c r="C206" s="298"/>
      <c r="D206" s="299"/>
      <c r="E206" s="107"/>
      <c r="F206" s="108"/>
      <c r="G206" s="129"/>
      <c r="H206" s="68"/>
      <c r="I206" s="110"/>
      <c r="J206" s="111"/>
      <c r="K206" s="112"/>
      <c r="L206" s="126"/>
      <c r="M206" s="111"/>
      <c r="N206" s="112"/>
      <c r="O206" s="131"/>
      <c r="P206" s="132"/>
      <c r="Q206" s="133"/>
      <c r="R206" s="309"/>
      <c r="S206" s="47"/>
      <c r="T206" s="48"/>
      <c r="U206" s="117"/>
      <c r="V206" s="118"/>
      <c r="W206" s="134"/>
      <c r="X206" s="135"/>
      <c r="Y206" s="300"/>
      <c r="Z206" s="301"/>
      <c r="AA206" s="187"/>
      <c r="AB206" s="116"/>
      <c r="AC206" s="314"/>
    </row>
    <row r="207" spans="1:29" ht="15.75" customHeight="1">
      <c r="A207" s="317"/>
      <c r="B207" s="106"/>
      <c r="C207" s="298"/>
      <c r="D207" s="299"/>
      <c r="E207" s="185"/>
      <c r="F207" s="108"/>
      <c r="G207" s="139"/>
      <c r="H207" s="68"/>
      <c r="I207" s="110"/>
      <c r="J207" s="111"/>
      <c r="K207" s="112"/>
      <c r="L207" s="126"/>
      <c r="M207" s="111"/>
      <c r="N207" s="112"/>
      <c r="O207" s="131"/>
      <c r="P207" s="132"/>
      <c r="Q207" s="133"/>
      <c r="R207" s="309"/>
      <c r="S207" s="127"/>
      <c r="T207" s="128"/>
      <c r="U207" s="140"/>
      <c r="V207" s="141"/>
      <c r="W207" s="134"/>
      <c r="X207" s="135"/>
      <c r="Y207" s="300"/>
      <c r="Z207" s="301"/>
      <c r="AA207" s="188"/>
      <c r="AB207" s="133"/>
      <c r="AC207" s="314"/>
    </row>
    <row r="208" spans="1:29" ht="15.75" customHeight="1" thickBot="1">
      <c r="A208" s="318"/>
      <c r="B208" s="144" t="s">
        <v>124</v>
      </c>
      <c r="C208" s="295"/>
      <c r="D208" s="295"/>
      <c r="E208" s="145"/>
      <c r="F208" s="182"/>
      <c r="G208" s="146"/>
      <c r="H208" s="75"/>
      <c r="I208" s="147">
        <f t="shared" ref="I208:J208" si="58">AVERAGE(I192:I207)</f>
        <v>3.3333333333333335</v>
      </c>
      <c r="J208" s="148">
        <f t="shared" si="58"/>
        <v>3500</v>
      </c>
      <c r="K208" s="149">
        <f t="shared" ref="K208" si="59">J208/I208</f>
        <v>1050</v>
      </c>
      <c r="L208" s="147">
        <f t="shared" ref="L208:M208" si="60">AVERAGE(L192:L207)</f>
        <v>3.3333333333333335</v>
      </c>
      <c r="M208" s="148">
        <f t="shared" si="60"/>
        <v>3047.2406137011781</v>
      </c>
      <c r="N208" s="149">
        <f>M208/L208</f>
        <v>914.17218411035333</v>
      </c>
      <c r="O208" s="150">
        <f>L208-I208</f>
        <v>0</v>
      </c>
      <c r="P208" s="151">
        <f>N208-K208</f>
        <v>-135.82781588964667</v>
      </c>
      <c r="Q208" s="152">
        <f>N208/K208</f>
        <v>0.8706401753431936</v>
      </c>
      <c r="R208" s="310"/>
      <c r="S208" s="153">
        <f>S192</f>
        <v>0.70833333333333337</v>
      </c>
      <c r="T208" s="154">
        <f>INDEX(T192:T207,COUNTA(T192:T207))</f>
        <v>1.0299074074074075</v>
      </c>
      <c r="U208" s="155"/>
      <c r="V208" s="181"/>
      <c r="W208" s="182"/>
      <c r="X208" s="149"/>
      <c r="Y208" s="296"/>
      <c r="Z208" s="297"/>
      <c r="AA208" s="189">
        <f>M208-J208</f>
        <v>-452.75938629882194</v>
      </c>
      <c r="AB208" s="152">
        <f>M208/J208</f>
        <v>0.87064017534319371</v>
      </c>
      <c r="AC208" s="315"/>
    </row>
    <row r="210" spans="25:26">
      <c r="Y210" s="294" t="s">
        <v>165</v>
      </c>
      <c r="Z210" s="294"/>
    </row>
    <row r="211" spans="25:26">
      <c r="Y211" s="294" t="s">
        <v>166</v>
      </c>
      <c r="Z211" s="294"/>
    </row>
    <row r="212" spans="25:26">
      <c r="Y212" s="294" t="s">
        <v>167</v>
      </c>
      <c r="Z212" s="294"/>
    </row>
    <row r="213" spans="25:26">
      <c r="Y213" s="294" t="s">
        <v>168</v>
      </c>
      <c r="Z213" s="294"/>
    </row>
    <row r="214" spans="25:26">
      <c r="Y214" s="294" t="s">
        <v>169</v>
      </c>
      <c r="Z214" s="294"/>
    </row>
    <row r="215" spans="25:26">
      <c r="Y215" s="294" t="s">
        <v>170</v>
      </c>
      <c r="Z215" s="294"/>
    </row>
    <row r="216" spans="25:26">
      <c r="Y216" s="294" t="s">
        <v>171</v>
      </c>
      <c r="Z216" s="294"/>
    </row>
    <row r="217" spans="25:26">
      <c r="Y217" s="294" t="s">
        <v>172</v>
      </c>
      <c r="Z217" s="294"/>
    </row>
    <row r="218" spans="25:26">
      <c r="Y218" s="294" t="s">
        <v>173</v>
      </c>
      <c r="Z218" s="294"/>
    </row>
    <row r="219" spans="25:26">
      <c r="Y219" s="294" t="s">
        <v>174</v>
      </c>
      <c r="Z219" s="294"/>
    </row>
    <row r="220" spans="25:26">
      <c r="Y220" s="294" t="s">
        <v>175</v>
      </c>
      <c r="Z220" s="294"/>
    </row>
    <row r="221" spans="25:26">
      <c r="Y221" s="294" t="s">
        <v>176</v>
      </c>
      <c r="Z221" s="294"/>
    </row>
    <row r="222" spans="25:26">
      <c r="Y222" s="294" t="s">
        <v>177</v>
      </c>
      <c r="Z222" s="294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208">
    <cfRule type="cellIs" dxfId="188" priority="1" operator="greaterThan">
      <formula>0</formula>
    </cfRule>
  </conditionalFormatting>
  <conditionalFormatting sqref="P5:P208 AA5:AA208">
    <cfRule type="cellIs" dxfId="187" priority="4" operator="lessThan">
      <formula>0</formula>
    </cfRule>
  </conditionalFormatting>
  <conditionalFormatting sqref="Q5:Q208 AB5:AB208">
    <cfRule type="cellIs" dxfId="186" priority="2" operator="greaterThan">
      <formula>1</formula>
    </cfRule>
    <cfRule type="cellIs" dxfId="185" priority="3" operator="lessThan">
      <formula>0.8</formula>
    </cfRule>
  </conditionalFormatting>
  <conditionalFormatting sqref="AC5:AC23 R5:R208 AC124:AC129">
    <cfRule type="cellIs" dxfId="184" priority="5" operator="lessThan">
      <formula>0.8</formula>
    </cfRule>
  </conditionalFormatting>
  <conditionalFormatting sqref="AC29:AC37">
    <cfRule type="cellIs" dxfId="183" priority="15" operator="lessThan">
      <formula>0.8</formula>
    </cfRule>
  </conditionalFormatting>
  <conditionalFormatting sqref="AC39:AC44">
    <cfRule type="cellIs" dxfId="182" priority="14" operator="lessThan">
      <formula>0.8</formula>
    </cfRule>
  </conditionalFormatting>
  <conditionalFormatting sqref="AC56:AC61">
    <cfRule type="cellIs" dxfId="181" priority="8" operator="lessThan">
      <formula>0.8</formula>
    </cfRule>
  </conditionalFormatting>
  <conditionalFormatting sqref="AC73">
    <cfRule type="cellIs" dxfId="180" priority="13" operator="lessThan">
      <formula>0.8</formula>
    </cfRule>
  </conditionalFormatting>
  <conditionalFormatting sqref="AC90">
    <cfRule type="cellIs" dxfId="179" priority="7" operator="lessThan">
      <formula>0.8</formula>
    </cfRule>
  </conditionalFormatting>
  <conditionalFormatting sqref="AC107:AC112">
    <cfRule type="cellIs" dxfId="178" priority="6" operator="lessThan">
      <formula>0.8</formula>
    </cfRule>
  </conditionalFormatting>
  <conditionalFormatting sqref="AC141">
    <cfRule type="cellIs" dxfId="177" priority="12" operator="lessThan">
      <formula>0.8</formula>
    </cfRule>
  </conditionalFormatting>
  <conditionalFormatting sqref="AC158">
    <cfRule type="cellIs" dxfId="176" priority="11" operator="lessThan">
      <formula>0.8</formula>
    </cfRule>
  </conditionalFormatting>
  <conditionalFormatting sqref="AC175">
    <cfRule type="cellIs" dxfId="175" priority="10" operator="lessThan">
      <formula>0.8</formula>
    </cfRule>
  </conditionalFormatting>
  <conditionalFormatting sqref="AC192:AC197">
    <cfRule type="cellIs" dxfId="174" priority="9" operator="lessThan">
      <formula>0.8</formula>
    </cfRule>
  </conditionalFormatting>
  <dataValidations count="1">
    <dataValidation type="list" allowBlank="1" showInputMessage="1" showErrorMessage="1" sqref="Y5:Z208" xr:uid="{CE5FBBBF-DDA8-4674-87C8-0492943FCCCF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82747-7073-491A-88A9-F1EB9407DC4E}">
  <sheetPr>
    <tabColor theme="9" tint="0.59999389629810485"/>
    <pageSetUpPr fitToPage="1"/>
  </sheetPr>
  <dimension ref="A1:AK171"/>
  <sheetViews>
    <sheetView zoomScale="85" zoomScaleNormal="85" workbookViewId="0">
      <pane ySplit="4" topLeftCell="A5" activePane="bottomLeft" state="frozen"/>
      <selection pane="bottomLeft" activeCell="S43" sqref="S43"/>
      <selection activeCell="S43" sqref="S43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SUM(F5:F157)</f>
        <v>107984</v>
      </c>
      <c r="E1" s="94" t="s">
        <v>4</v>
      </c>
      <c r="F1" s="95">
        <f>SUM(G5:G157)</f>
        <v>5254745</v>
      </c>
      <c r="G1" s="96" t="s">
        <v>85</v>
      </c>
      <c r="H1" s="97">
        <f>L21+L38+L55+L72+L89+L106+L123+L140+L157</f>
        <v>169.53174603174602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45998</v>
      </c>
      <c r="B2" s="353"/>
      <c r="C2" s="98" t="s">
        <v>41</v>
      </c>
      <c r="D2" s="99">
        <f>AVERAGE(N21,N38,N55,N72,N89,N106,N123,N140,N157)</f>
        <v>143.35223441940346</v>
      </c>
      <c r="E2" s="99" t="s">
        <v>92</v>
      </c>
      <c r="F2" s="100">
        <f>F1/D1</f>
        <v>48.662255519336199</v>
      </c>
      <c r="G2" s="101" t="s">
        <v>93</v>
      </c>
      <c r="H2" s="102">
        <f>COUNT(H5:H157)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SUM(Y21+Y38+Y55+Y72+Y89+Y106+Y123+Y140+Y157)</f>
        <v>0</v>
      </c>
      <c r="Z2" s="195">
        <f>SUM(Z21+Z38+Z55+Z72+Z89+Z106+Z123+Z140+Z157)</f>
        <v>0</v>
      </c>
      <c r="AA2" s="398"/>
      <c r="AB2" s="399"/>
      <c r="AC2" s="196">
        <f>SUM(AC21+AC38+AC55+AC72+AC89+AC106+AC123+AC140+AC157)</f>
        <v>0</v>
      </c>
      <c r="AD2" s="197">
        <f>SUM(AD21+AD38+AD55+AD72+AD89+AD106+AD123+AD140+AD157)</f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02" t="s">
        <v>243</v>
      </c>
      <c r="B5" s="120" t="s">
        <v>195</v>
      </c>
      <c r="C5" s="400" t="s">
        <v>196</v>
      </c>
      <c r="D5" s="401"/>
      <c r="E5" s="162">
        <v>19.7</v>
      </c>
      <c r="F5" s="103">
        <v>3123</v>
      </c>
      <c r="G5" s="163">
        <f t="shared" ref="G5:G7" si="0">E5*F5</f>
        <v>61523.1</v>
      </c>
      <c r="H5" s="164"/>
      <c r="I5" s="165">
        <v>13</v>
      </c>
      <c r="J5" s="166">
        <v>1200</v>
      </c>
      <c r="K5" s="167">
        <f>J5/I5</f>
        <v>92.307692307692307</v>
      </c>
      <c r="L5" s="168">
        <v>13</v>
      </c>
      <c r="M5" s="166">
        <f>F5/V5*60</f>
        <v>1077.7223926380366</v>
      </c>
      <c r="N5" s="167">
        <f>M5/L5</f>
        <v>82.9017225106182</v>
      </c>
      <c r="O5" s="200">
        <f>L5-I5</f>
        <v>0</v>
      </c>
      <c r="P5" s="201">
        <f>N5-K5</f>
        <v>-9.405969797074107</v>
      </c>
      <c r="Q5" s="143">
        <f>N5/K5</f>
        <v>0.89810199386503053</v>
      </c>
      <c r="R5" s="309">
        <f>Q21</f>
        <v>0.88852852216890466</v>
      </c>
      <c r="S5" s="172">
        <v>0.25009259259259259</v>
      </c>
      <c r="T5" s="173">
        <v>0.37083333333333335</v>
      </c>
      <c r="U5" s="174"/>
      <c r="V5" s="175">
        <v>173.8666666666667</v>
      </c>
      <c r="W5" s="103"/>
      <c r="X5" s="104"/>
      <c r="Y5" s="202"/>
      <c r="Z5" s="203"/>
      <c r="AA5" s="421"/>
      <c r="AB5" s="405"/>
      <c r="AC5" s="202"/>
      <c r="AD5" s="203"/>
      <c r="AE5" s="311"/>
      <c r="AF5" s="312"/>
      <c r="AG5" s="311"/>
      <c r="AH5" s="312"/>
      <c r="AI5" s="204">
        <f>M5-J5</f>
        <v>-122.27760736196342</v>
      </c>
      <c r="AJ5" s="143">
        <f>M5/J5</f>
        <v>0.89810199386503053</v>
      </c>
      <c r="AK5" s="384">
        <f>AJ21</f>
        <v>0.88852852216890477</v>
      </c>
    </row>
    <row r="6" spans="1:37" ht="15.75" customHeight="1">
      <c r="A6" s="303"/>
      <c r="B6" s="106" t="s">
        <v>188</v>
      </c>
      <c r="C6" s="402" t="s">
        <v>189</v>
      </c>
      <c r="D6" s="403"/>
      <c r="E6" s="107">
        <v>24.07</v>
      </c>
      <c r="F6" s="108">
        <v>1880</v>
      </c>
      <c r="G6" s="109">
        <f t="shared" si="0"/>
        <v>45251.6</v>
      </c>
      <c r="H6" s="26"/>
      <c r="I6" s="110">
        <v>20</v>
      </c>
      <c r="J6" s="111">
        <v>2600</v>
      </c>
      <c r="K6" s="112">
        <f t="shared" ref="K6:K7" si="1">J6/I6</f>
        <v>130</v>
      </c>
      <c r="L6" s="113">
        <v>20</v>
      </c>
      <c r="M6" s="111">
        <f>F6/V6*60</f>
        <v>2304.3922369765037</v>
      </c>
      <c r="N6" s="112">
        <f>M6/L6</f>
        <v>115.21961184882518</v>
      </c>
      <c r="O6" s="114">
        <f>L6-I6</f>
        <v>0</v>
      </c>
      <c r="P6" s="115">
        <f>N6-K6</f>
        <v>-14.780388151174819</v>
      </c>
      <c r="Q6" s="116">
        <f>N6/K6</f>
        <v>0.8863047065294245</v>
      </c>
      <c r="R6" s="309"/>
      <c r="S6" s="47">
        <v>0.44586805555555553</v>
      </c>
      <c r="T6" s="48">
        <v>0.47986111111111113</v>
      </c>
      <c r="U6" s="117">
        <v>4.7333333333333272</v>
      </c>
      <c r="V6" s="118">
        <v>48.95000000000006</v>
      </c>
      <c r="W6" s="119">
        <v>0.47986111111111113</v>
      </c>
      <c r="X6" s="123">
        <v>0.51944444444444449</v>
      </c>
      <c r="Y6" s="106"/>
      <c r="Z6" s="205"/>
      <c r="AA6" s="419"/>
      <c r="AB6" s="404"/>
      <c r="AC6" s="106"/>
      <c r="AD6" s="205"/>
      <c r="AE6" s="300"/>
      <c r="AF6" s="301"/>
      <c r="AG6" s="300"/>
      <c r="AH6" s="301"/>
      <c r="AI6" s="124">
        <f>M6-J6</f>
        <v>-295.60776302349632</v>
      </c>
      <c r="AJ6" s="116">
        <f>M6/J6</f>
        <v>0.8863047065294245</v>
      </c>
      <c r="AK6" s="380"/>
    </row>
    <row r="7" spans="1:37" ht="15.75" customHeight="1">
      <c r="A7" s="303"/>
      <c r="B7" s="106" t="s">
        <v>188</v>
      </c>
      <c r="C7" s="402" t="s">
        <v>190</v>
      </c>
      <c r="D7" s="403"/>
      <c r="E7" s="107">
        <v>29.97</v>
      </c>
      <c r="F7" s="108">
        <v>3152</v>
      </c>
      <c r="G7" s="109">
        <f t="shared" si="0"/>
        <v>94465.44</v>
      </c>
      <c r="H7" s="13"/>
      <c r="I7" s="110">
        <v>20</v>
      </c>
      <c r="J7" s="111">
        <v>2600</v>
      </c>
      <c r="K7" s="112">
        <f t="shared" si="1"/>
        <v>130</v>
      </c>
      <c r="L7" s="126">
        <v>20</v>
      </c>
      <c r="M7" s="111">
        <f>F7/V7*60</f>
        <v>2304.4679122664506</v>
      </c>
      <c r="N7" s="112">
        <f>M7/L7</f>
        <v>115.22339561332254</v>
      </c>
      <c r="O7" s="114">
        <f>L7-I7</f>
        <v>0</v>
      </c>
      <c r="P7" s="115">
        <f>N7-K7</f>
        <v>-14.776604386677462</v>
      </c>
      <c r="Q7" s="116">
        <f>N7/K7</f>
        <v>0.88633381241017339</v>
      </c>
      <c r="R7" s="309"/>
      <c r="S7" s="47">
        <v>0.51944444444444449</v>
      </c>
      <c r="T7" s="48">
        <v>0.57643518518518522</v>
      </c>
      <c r="U7" s="117">
        <v>57.000000000000036</v>
      </c>
      <c r="V7" s="118">
        <v>82.066666666666649</v>
      </c>
      <c r="W7" s="119"/>
      <c r="X7" s="123"/>
      <c r="Y7" s="106"/>
      <c r="Z7" s="205"/>
      <c r="AA7" s="419"/>
      <c r="AB7" s="404"/>
      <c r="AC7" s="106"/>
      <c r="AD7" s="205"/>
      <c r="AE7" s="300"/>
      <c r="AF7" s="301"/>
      <c r="AG7" s="300"/>
      <c r="AH7" s="301"/>
      <c r="AI7" s="124">
        <f>M7-J7</f>
        <v>-295.53208773354936</v>
      </c>
      <c r="AJ7" s="116">
        <f>M7/J7</f>
        <v>0.88633381241017328</v>
      </c>
      <c r="AK7" s="380"/>
    </row>
    <row r="8" spans="1:37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127"/>
      <c r="T8" s="128"/>
      <c r="U8" s="117"/>
      <c r="V8" s="118"/>
      <c r="W8" s="119"/>
      <c r="X8" s="123"/>
      <c r="Y8" s="106"/>
      <c r="Z8" s="205"/>
      <c r="AA8" s="419"/>
      <c r="AB8" s="404"/>
      <c r="AC8" s="106"/>
      <c r="AD8" s="205"/>
      <c r="AE8" s="300"/>
      <c r="AF8" s="301"/>
      <c r="AG8" s="300"/>
      <c r="AH8" s="301"/>
      <c r="AI8" s="124"/>
      <c r="AJ8" s="116"/>
      <c r="AK8" s="380"/>
    </row>
    <row r="9" spans="1:37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106"/>
      <c r="Z9" s="205"/>
      <c r="AA9" s="419"/>
      <c r="AB9" s="404"/>
      <c r="AC9" s="106"/>
      <c r="AD9" s="205"/>
      <c r="AE9" s="300"/>
      <c r="AF9" s="301"/>
      <c r="AG9" s="300"/>
      <c r="AH9" s="301"/>
      <c r="AI9" s="124"/>
      <c r="AJ9" s="116"/>
      <c r="AK9" s="380"/>
    </row>
    <row r="10" spans="1:37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106"/>
      <c r="Z10" s="205"/>
      <c r="AA10" s="419"/>
      <c r="AB10" s="404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106"/>
      <c r="Z11" s="205"/>
      <c r="AA11" s="419"/>
      <c r="AB11" s="404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106"/>
      <c r="Z12" s="205"/>
      <c r="AA12" s="419"/>
      <c r="AB12" s="404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106"/>
      <c r="Z13" s="205"/>
      <c r="AA13" s="419"/>
      <c r="AB13" s="404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106"/>
      <c r="Z14" s="205"/>
      <c r="AA14" s="419"/>
      <c r="AB14" s="404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106"/>
      <c r="Z15" s="205"/>
      <c r="AA15" s="419"/>
      <c r="AB15" s="404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106"/>
      <c r="Z16" s="205"/>
      <c r="AA16" s="419"/>
      <c r="AB16" s="404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106"/>
      <c r="Z17" s="205"/>
      <c r="AA17" s="419"/>
      <c r="AB17" s="404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106"/>
      <c r="Z18" s="205"/>
      <c r="AA18" s="419"/>
      <c r="AB18" s="404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106"/>
      <c r="Z19" s="205"/>
      <c r="AA19" s="419"/>
      <c r="AB19" s="404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106"/>
      <c r="Z20" s="205"/>
      <c r="AA20" s="419"/>
      <c r="AB20" s="404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17.666666666666668</v>
      </c>
      <c r="J21" s="148">
        <f t="shared" si="2"/>
        <v>2133.3333333333335</v>
      </c>
      <c r="K21" s="149">
        <f t="shared" ref="K21" si="3">J21/I21</f>
        <v>120.75471698113208</v>
      </c>
      <c r="L21" s="147">
        <f t="shared" ref="L21:M21" si="4">AVERAGE(L5:L20)</f>
        <v>17.666666666666668</v>
      </c>
      <c r="M21" s="148">
        <f t="shared" si="4"/>
        <v>1895.5275139603302</v>
      </c>
      <c r="N21" s="149">
        <f>M21/L21</f>
        <v>107.29401022416963</v>
      </c>
      <c r="O21" s="150">
        <f>L21-I21</f>
        <v>0</v>
      </c>
      <c r="P21" s="151">
        <f>N21-K21</f>
        <v>-13.460706756962452</v>
      </c>
      <c r="Q21" s="152">
        <f>N21/K21</f>
        <v>0.88852852216890466</v>
      </c>
      <c r="R21" s="310"/>
      <c r="S21" s="153">
        <f>S5</f>
        <v>0.25009259259259259</v>
      </c>
      <c r="T21" s="154">
        <f>INDEX(T5:T20,COUNTA(T5:T20))</f>
        <v>0.57643518518518522</v>
      </c>
      <c r="U21" s="155"/>
      <c r="V21" s="155"/>
      <c r="W21" s="156"/>
      <c r="X21" s="157"/>
      <c r="Y21" s="206">
        <f>SUM(Y5:Y20)</f>
        <v>0</v>
      </c>
      <c r="Z21" s="207">
        <f>SUM(Z5:Z20)</f>
        <v>0</v>
      </c>
      <c r="AA21" s="420"/>
      <c r="AB21" s="406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223">
        <f>M21-J21</f>
        <v>-237.80581937300326</v>
      </c>
      <c r="AJ21" s="159">
        <f>M21/J21</f>
        <v>0.88852852216890477</v>
      </c>
      <c r="AK21" s="381"/>
    </row>
    <row r="22" spans="1:37" ht="15.75" customHeight="1">
      <c r="A22" s="316" t="s">
        <v>185</v>
      </c>
      <c r="B22" s="120" t="s">
        <v>186</v>
      </c>
      <c r="C22" s="383" t="s">
        <v>187</v>
      </c>
      <c r="D22" s="383"/>
      <c r="E22" s="162">
        <v>56.77</v>
      </c>
      <c r="F22" s="166">
        <v>4610</v>
      </c>
      <c r="G22" s="163">
        <f t="shared" ref="G22:G25" si="5">E22*F22</f>
        <v>261709.7</v>
      </c>
      <c r="H22" s="164"/>
      <c r="I22" s="165">
        <v>25</v>
      </c>
      <c r="J22" s="166">
        <v>2000</v>
      </c>
      <c r="K22" s="167">
        <f>J22/I22</f>
        <v>80</v>
      </c>
      <c r="L22" s="168">
        <v>25</v>
      </c>
      <c r="M22" s="166">
        <f>F22/V22*60</f>
        <v>1774.9732620320851</v>
      </c>
      <c r="N22" s="167">
        <f>M22/L22</f>
        <v>70.998930481283409</v>
      </c>
      <c r="O22" s="169">
        <f>L22-I22</f>
        <v>0</v>
      </c>
      <c r="P22" s="170">
        <f>N22-K22</f>
        <v>-9.0010695187165908</v>
      </c>
      <c r="Q22" s="171">
        <f>N22/K22</f>
        <v>0.88748663101604264</v>
      </c>
      <c r="R22" s="308">
        <f>Q38</f>
        <v>0.88759299997853724</v>
      </c>
      <c r="S22" s="172">
        <v>0.25011574074074072</v>
      </c>
      <c r="T22" s="173">
        <v>0.35833333333333334</v>
      </c>
      <c r="U22" s="174"/>
      <c r="V22" s="175">
        <v>155.83333333333337</v>
      </c>
      <c r="W22" s="208"/>
      <c r="X22" s="167"/>
      <c r="Y22" s="202"/>
      <c r="Z22" s="203"/>
      <c r="AA22" s="311"/>
      <c r="AB22" s="312"/>
      <c r="AC22" s="202"/>
      <c r="AD22" s="203"/>
      <c r="AE22" s="311"/>
      <c r="AF22" s="312"/>
      <c r="AG22" s="411"/>
      <c r="AH22" s="412"/>
      <c r="AI22" s="204">
        <f>M22-J22</f>
        <v>-225.02673796791487</v>
      </c>
      <c r="AJ22" s="143">
        <f>M22/J22</f>
        <v>0.88748663101604253</v>
      </c>
      <c r="AK22" s="384">
        <f>AJ38</f>
        <v>0.88759299997853713</v>
      </c>
    </row>
    <row r="23" spans="1:37" ht="15.75" customHeight="1">
      <c r="A23" s="317"/>
      <c r="B23" s="106" t="s">
        <v>186</v>
      </c>
      <c r="C23" s="382" t="s">
        <v>259</v>
      </c>
      <c r="D23" s="382"/>
      <c r="E23" s="107">
        <v>51.86</v>
      </c>
      <c r="F23" s="108">
        <v>1411</v>
      </c>
      <c r="G23" s="109">
        <f t="shared" si="5"/>
        <v>73174.460000000006</v>
      </c>
      <c r="H23" s="26"/>
      <c r="I23" s="110">
        <v>25</v>
      </c>
      <c r="J23" s="111">
        <v>2000</v>
      </c>
      <c r="K23" s="112">
        <f t="shared" ref="K23:K60" si="6">J23/I23</f>
        <v>80</v>
      </c>
      <c r="L23" s="113">
        <v>25</v>
      </c>
      <c r="M23" s="111">
        <f>F23/V23*60</f>
        <v>1769.278996865205</v>
      </c>
      <c r="N23" s="112">
        <f>M23/L23</f>
        <v>70.771159874608202</v>
      </c>
      <c r="O23" s="114">
        <f>L23-I23</f>
        <v>0</v>
      </c>
      <c r="P23" s="115">
        <f>N23-K23</f>
        <v>-9.2288401253917982</v>
      </c>
      <c r="Q23" s="116">
        <f>N23/K23</f>
        <v>0.88463949843260248</v>
      </c>
      <c r="R23" s="309"/>
      <c r="S23" s="47">
        <v>0.36190972222222223</v>
      </c>
      <c r="T23" s="48">
        <v>0.39513888888888887</v>
      </c>
      <c r="U23" s="117">
        <v>5.1500000000000057</v>
      </c>
      <c r="V23" s="118">
        <v>47.849999999999966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407"/>
      <c r="AH23" s="408"/>
      <c r="AI23" s="124">
        <f>M23-J23</f>
        <v>-230.72100313479496</v>
      </c>
      <c r="AJ23" s="116">
        <f>M23/J23</f>
        <v>0.88463949843260248</v>
      </c>
      <c r="AK23" s="380"/>
    </row>
    <row r="24" spans="1:37" ht="15.75" customHeight="1">
      <c r="A24" s="317"/>
      <c r="B24" s="106" t="s">
        <v>191</v>
      </c>
      <c r="C24" s="382" t="s">
        <v>192</v>
      </c>
      <c r="D24" s="382"/>
      <c r="E24" s="107">
        <v>77.34</v>
      </c>
      <c r="F24" s="108">
        <v>2797</v>
      </c>
      <c r="G24" s="109">
        <f t="shared" si="5"/>
        <v>216319.98</v>
      </c>
      <c r="H24" s="26"/>
      <c r="I24" s="110">
        <v>25</v>
      </c>
      <c r="J24" s="111">
        <v>2000</v>
      </c>
      <c r="K24" s="112">
        <f t="shared" si="6"/>
        <v>80</v>
      </c>
      <c r="L24" s="113">
        <v>25</v>
      </c>
      <c r="M24" s="111">
        <f>F24/V24*60</f>
        <v>1775.5598659848349</v>
      </c>
      <c r="N24" s="112">
        <f>M24/L24</f>
        <v>71.022394639393397</v>
      </c>
      <c r="O24" s="114">
        <f>L24-I24</f>
        <v>0</v>
      </c>
      <c r="P24" s="115">
        <f>N24-K24</f>
        <v>-8.9776053606066029</v>
      </c>
      <c r="Q24" s="116">
        <f>N24/K24</f>
        <v>0.88777993299241742</v>
      </c>
      <c r="R24" s="309"/>
      <c r="S24" s="47">
        <v>0.39894675925925926</v>
      </c>
      <c r="T24" s="48">
        <v>0.46458333333333335</v>
      </c>
      <c r="U24" s="117">
        <v>5.4833333333333645</v>
      </c>
      <c r="V24" s="118">
        <v>94.51666666666668</v>
      </c>
      <c r="W24" s="119">
        <v>0.46458333333333335</v>
      </c>
      <c r="X24" s="123">
        <v>0.50450231481481478</v>
      </c>
      <c r="Y24" s="106"/>
      <c r="Z24" s="205"/>
      <c r="AA24" s="300"/>
      <c r="AB24" s="301"/>
      <c r="AC24" s="106"/>
      <c r="AD24" s="205"/>
      <c r="AE24" s="300"/>
      <c r="AF24" s="301"/>
      <c r="AG24" s="407"/>
      <c r="AH24" s="408"/>
      <c r="AI24" s="124">
        <f>M24-J24</f>
        <v>-224.44013401516509</v>
      </c>
      <c r="AJ24" s="116">
        <f>M24/J24</f>
        <v>0.88777993299241742</v>
      </c>
      <c r="AK24" s="380"/>
    </row>
    <row r="25" spans="1:37" ht="15.75" customHeight="1">
      <c r="A25" s="317"/>
      <c r="B25" s="106" t="s">
        <v>191</v>
      </c>
      <c r="C25" s="382" t="s">
        <v>193</v>
      </c>
      <c r="D25" s="382"/>
      <c r="E25" s="107">
        <v>59.52</v>
      </c>
      <c r="F25" s="108">
        <v>5744</v>
      </c>
      <c r="G25" s="109">
        <f t="shared" si="5"/>
        <v>341882.88</v>
      </c>
      <c r="H25" s="26"/>
      <c r="I25" s="110">
        <v>25</v>
      </c>
      <c r="J25" s="111">
        <v>2000</v>
      </c>
      <c r="K25" s="112">
        <f t="shared" si="6"/>
        <v>80</v>
      </c>
      <c r="L25" s="113">
        <v>25</v>
      </c>
      <c r="M25" s="111">
        <f>F25/V25*60</f>
        <v>1780.931874946172</v>
      </c>
      <c r="N25" s="112">
        <f>M25/L25</f>
        <v>71.237274997846882</v>
      </c>
      <c r="O25" s="114">
        <f>L25-I25</f>
        <v>0</v>
      </c>
      <c r="P25" s="115">
        <f>N25-K25</f>
        <v>-8.7627250021531182</v>
      </c>
      <c r="Q25" s="116">
        <f>N25/K25</f>
        <v>0.890465937473086</v>
      </c>
      <c r="R25" s="309"/>
      <c r="S25" s="47">
        <v>0.50450231481481478</v>
      </c>
      <c r="T25" s="48">
        <v>0.63888888888888884</v>
      </c>
      <c r="U25" s="117">
        <v>57.483333333333263</v>
      </c>
      <c r="V25" s="118">
        <v>193.51666666666665</v>
      </c>
      <c r="W25" s="119"/>
      <c r="X25" s="123"/>
      <c r="Y25" s="106"/>
      <c r="Z25" s="205"/>
      <c r="AA25" s="300"/>
      <c r="AB25" s="301"/>
      <c r="AC25" s="106"/>
      <c r="AD25" s="205"/>
      <c r="AE25" s="300"/>
      <c r="AF25" s="301"/>
      <c r="AG25" s="407"/>
      <c r="AH25" s="408"/>
      <c r="AI25" s="124">
        <f>M25-J25</f>
        <v>-219.068125053828</v>
      </c>
      <c r="AJ25" s="116">
        <f>M25/J25</f>
        <v>0.890465937473086</v>
      </c>
      <c r="AK25" s="380"/>
    </row>
    <row r="26" spans="1:37" ht="15.75" customHeight="1">
      <c r="A26" s="317"/>
      <c r="B26" s="106"/>
      <c r="C26" s="382"/>
      <c r="D26" s="382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407"/>
      <c r="AH26" s="408"/>
      <c r="AI26" s="124"/>
      <c r="AJ26" s="116"/>
      <c r="AK26" s="380"/>
    </row>
    <row r="27" spans="1:37" ht="15.75" customHeight="1">
      <c r="A27" s="317"/>
      <c r="B27" s="106"/>
      <c r="C27" s="382"/>
      <c r="D27" s="382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407"/>
      <c r="AH27" s="408"/>
      <c r="AI27" s="124"/>
      <c r="AJ27" s="116"/>
      <c r="AK27" s="380"/>
    </row>
    <row r="28" spans="1:37" ht="15.75" customHeight="1">
      <c r="A28" s="317"/>
      <c r="B28" s="106"/>
      <c r="C28" s="382"/>
      <c r="D28" s="382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407"/>
      <c r="AH28" s="408"/>
      <c r="AI28" s="124"/>
      <c r="AJ28" s="116"/>
      <c r="AK28" s="380"/>
    </row>
    <row r="29" spans="1:37" ht="15.75" customHeight="1">
      <c r="A29" s="317"/>
      <c r="B29" s="106"/>
      <c r="C29" s="382"/>
      <c r="D29" s="382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407"/>
      <c r="AH29" s="408"/>
      <c r="AI29" s="124"/>
      <c r="AJ29" s="116"/>
      <c r="AK29" s="380"/>
    </row>
    <row r="30" spans="1:37" ht="15.75" customHeight="1">
      <c r="A30" s="317"/>
      <c r="B30" s="106"/>
      <c r="C30" s="382"/>
      <c r="D30" s="382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407"/>
      <c r="AH30" s="408"/>
      <c r="AI30" s="124"/>
      <c r="AJ30" s="116"/>
      <c r="AK30" s="380"/>
    </row>
    <row r="31" spans="1:37" ht="15.75" customHeight="1">
      <c r="A31" s="317"/>
      <c r="B31" s="106"/>
      <c r="C31" s="382"/>
      <c r="D31" s="382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407"/>
      <c r="AH31" s="408"/>
      <c r="AI31" s="124"/>
      <c r="AJ31" s="116"/>
      <c r="AK31" s="380"/>
    </row>
    <row r="32" spans="1:37" ht="15.75" customHeight="1">
      <c r="A32" s="317"/>
      <c r="B32" s="106"/>
      <c r="C32" s="382"/>
      <c r="D32" s="382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407"/>
      <c r="AH32" s="408"/>
      <c r="AI32" s="124"/>
      <c r="AJ32" s="116"/>
      <c r="AK32" s="380"/>
    </row>
    <row r="33" spans="1:37" ht="15.75" customHeight="1">
      <c r="A33" s="317"/>
      <c r="B33" s="106"/>
      <c r="C33" s="382"/>
      <c r="D33" s="382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407"/>
      <c r="AH33" s="408"/>
      <c r="AI33" s="124"/>
      <c r="AJ33" s="116"/>
      <c r="AK33" s="380"/>
    </row>
    <row r="34" spans="1:37" ht="15.75" customHeight="1">
      <c r="A34" s="317"/>
      <c r="B34" s="106"/>
      <c r="C34" s="382"/>
      <c r="D34" s="382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407"/>
      <c r="AH34" s="408"/>
      <c r="AI34" s="124"/>
      <c r="AJ34" s="116"/>
      <c r="AK34" s="380"/>
    </row>
    <row r="35" spans="1:37" ht="15.75" customHeight="1">
      <c r="A35" s="317"/>
      <c r="B35" s="106"/>
      <c r="C35" s="382"/>
      <c r="D35" s="382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23"/>
      <c r="Y35" s="106"/>
      <c r="Z35" s="205"/>
      <c r="AA35" s="300"/>
      <c r="AB35" s="301"/>
      <c r="AC35" s="106"/>
      <c r="AD35" s="205"/>
      <c r="AE35" s="300"/>
      <c r="AF35" s="301"/>
      <c r="AG35" s="407"/>
      <c r="AH35" s="408"/>
      <c r="AI35" s="124"/>
      <c r="AJ35" s="116"/>
      <c r="AK35" s="380"/>
    </row>
    <row r="36" spans="1:37" ht="15.75" customHeight="1">
      <c r="A36" s="317"/>
      <c r="B36" s="106"/>
      <c r="C36" s="382"/>
      <c r="D36" s="382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23"/>
      <c r="Y36" s="106"/>
      <c r="Z36" s="205"/>
      <c r="AA36" s="300"/>
      <c r="AB36" s="301"/>
      <c r="AC36" s="106"/>
      <c r="AD36" s="205"/>
      <c r="AE36" s="300"/>
      <c r="AF36" s="301"/>
      <c r="AG36" s="407"/>
      <c r="AH36" s="408"/>
      <c r="AI36" s="124"/>
      <c r="AJ36" s="116"/>
      <c r="AK36" s="380"/>
    </row>
    <row r="37" spans="1:37" ht="15.75" customHeight="1">
      <c r="A37" s="317"/>
      <c r="B37" s="106"/>
      <c r="C37" s="382"/>
      <c r="D37" s="382"/>
      <c r="E37" s="209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119"/>
      <c r="X37" s="123"/>
      <c r="Y37" s="106"/>
      <c r="Z37" s="205"/>
      <c r="AA37" s="300"/>
      <c r="AB37" s="301"/>
      <c r="AC37" s="106"/>
      <c r="AD37" s="205"/>
      <c r="AE37" s="300"/>
      <c r="AF37" s="301"/>
      <c r="AG37" s="407"/>
      <c r="AH37" s="408"/>
      <c r="AI37" s="124"/>
      <c r="AJ37" s="116"/>
      <c r="AK37" s="380"/>
    </row>
    <row r="38" spans="1:37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25</v>
      </c>
      <c r="J38" s="148">
        <f t="shared" si="7"/>
        <v>2000</v>
      </c>
      <c r="K38" s="149">
        <f t="shared" ref="K38" si="8">J38/I38</f>
        <v>80</v>
      </c>
      <c r="L38" s="147">
        <f t="shared" ref="L38:M38" si="9">AVERAGE(L22:L37)</f>
        <v>25</v>
      </c>
      <c r="M38" s="148">
        <f t="shared" si="9"/>
        <v>1775.1859999570743</v>
      </c>
      <c r="N38" s="149">
        <f t="shared" ref="N38:N45" si="10">M38/L38</f>
        <v>71.007439998282976</v>
      </c>
      <c r="O38" s="150">
        <f t="shared" ref="O38:O45" si="11">L38-I38</f>
        <v>0</v>
      </c>
      <c r="P38" s="151">
        <f t="shared" ref="P38:P45" si="12">N38-K38</f>
        <v>-8.992560001717024</v>
      </c>
      <c r="Q38" s="152">
        <f t="shared" ref="Q38:Q45" si="13">N38/K38</f>
        <v>0.88759299997853724</v>
      </c>
      <c r="R38" s="310"/>
      <c r="S38" s="153">
        <f>S22</f>
        <v>0.25011574074074072</v>
      </c>
      <c r="T38" s="154">
        <f>INDEX(T22:T37,COUNTA(T22:T37))</f>
        <v>0.63888888888888884</v>
      </c>
      <c r="U38" s="155"/>
      <c r="V38" s="181"/>
      <c r="W38" s="182"/>
      <c r="X38" s="149"/>
      <c r="Y38" s="206">
        <f t="shared" ref="Y38:Z38" si="14">SUM(Y22:Y37)</f>
        <v>0</v>
      </c>
      <c r="Z38" s="207">
        <f t="shared" si="14"/>
        <v>0</v>
      </c>
      <c r="AA38" s="296"/>
      <c r="AB38" s="297"/>
      <c r="AC38" s="206">
        <f t="shared" ref="AC38:AD38" si="15">SUM(AC22:AC37)</f>
        <v>0</v>
      </c>
      <c r="AD38" s="207">
        <f t="shared" si="15"/>
        <v>0</v>
      </c>
      <c r="AE38" s="296"/>
      <c r="AF38" s="297"/>
      <c r="AG38" s="409"/>
      <c r="AH38" s="410"/>
      <c r="AI38" s="183">
        <f t="shared" ref="AI38:AI45" si="16">M38-J38</f>
        <v>-224.81400004292573</v>
      </c>
      <c r="AJ38" s="152">
        <f t="shared" ref="AJ38:AJ45" si="17">M38/J38</f>
        <v>0.88759299997853713</v>
      </c>
      <c r="AK38" s="381"/>
    </row>
    <row r="39" spans="1:37" ht="15.75" customHeight="1">
      <c r="A39" s="302" t="s">
        <v>194</v>
      </c>
      <c r="B39" s="161" t="s">
        <v>200</v>
      </c>
      <c r="C39" s="306" t="s">
        <v>208</v>
      </c>
      <c r="D39" s="307"/>
      <c r="E39" s="162">
        <v>57.3</v>
      </c>
      <c r="F39" s="174">
        <v>3257</v>
      </c>
      <c r="G39" s="163">
        <f t="shared" ref="G39:G45" si="18">E39*F39</f>
        <v>186626.09999999998</v>
      </c>
      <c r="H39" s="164"/>
      <c r="I39" s="168">
        <v>22</v>
      </c>
      <c r="J39" s="166">
        <v>1800</v>
      </c>
      <c r="K39" s="167">
        <f>J39/I39</f>
        <v>81.818181818181813</v>
      </c>
      <c r="L39" s="168">
        <v>22</v>
      </c>
      <c r="M39" s="166">
        <f t="shared" ref="M39:M45" si="19">F39/V39*60</f>
        <v>1592.6650366748167</v>
      </c>
      <c r="N39" s="167">
        <f t="shared" si="10"/>
        <v>72.393865303400759</v>
      </c>
      <c r="O39" s="169">
        <f t="shared" si="11"/>
        <v>0</v>
      </c>
      <c r="P39" s="170">
        <f t="shared" si="12"/>
        <v>-9.4243165147810544</v>
      </c>
      <c r="Q39" s="171">
        <f t="shared" si="13"/>
        <v>0.88481390926378711</v>
      </c>
      <c r="R39" s="308">
        <f>Q55</f>
        <v>0.88509574020458004</v>
      </c>
      <c r="S39" s="172">
        <v>0.166875</v>
      </c>
      <c r="T39" s="173">
        <v>0.25208333333333333</v>
      </c>
      <c r="U39" s="174"/>
      <c r="V39" s="175">
        <v>122.69999999999999</v>
      </c>
      <c r="W39" s="103"/>
      <c r="X39" s="104"/>
      <c r="Y39" s="202"/>
      <c r="Z39" s="203"/>
      <c r="AA39" s="311"/>
      <c r="AB39" s="312"/>
      <c r="AC39" s="202"/>
      <c r="AD39" s="203"/>
      <c r="AE39" s="311"/>
      <c r="AF39" s="312"/>
      <c r="AG39" s="411"/>
      <c r="AH39" s="412"/>
      <c r="AI39" s="121">
        <f t="shared" si="16"/>
        <v>-207.33496332518325</v>
      </c>
      <c r="AJ39" s="171">
        <f t="shared" si="17"/>
        <v>0.88481390926378711</v>
      </c>
      <c r="AK39" s="379">
        <f>AJ55</f>
        <v>0.88509574020458004</v>
      </c>
    </row>
    <row r="40" spans="1:37" ht="15.75" customHeight="1">
      <c r="A40" s="303"/>
      <c r="B40" s="178" t="s">
        <v>186</v>
      </c>
      <c r="C40" s="298" t="s">
        <v>260</v>
      </c>
      <c r="D40" s="299"/>
      <c r="E40" s="107">
        <v>56.43</v>
      </c>
      <c r="F40" s="117">
        <v>2835</v>
      </c>
      <c r="G40" s="109">
        <f t="shared" si="18"/>
        <v>159979.04999999999</v>
      </c>
      <c r="H40" s="26"/>
      <c r="I40" s="113">
        <v>22</v>
      </c>
      <c r="J40" s="111">
        <v>2000</v>
      </c>
      <c r="K40" s="112">
        <f t="shared" si="6"/>
        <v>90.909090909090907</v>
      </c>
      <c r="L40" s="113">
        <v>22</v>
      </c>
      <c r="M40" s="111">
        <f t="shared" si="19"/>
        <v>1769.4174757281546</v>
      </c>
      <c r="N40" s="112">
        <f t="shared" si="10"/>
        <v>80.428067078552488</v>
      </c>
      <c r="O40" s="114">
        <f t="shared" si="11"/>
        <v>0</v>
      </c>
      <c r="P40" s="115">
        <f t="shared" si="12"/>
        <v>-10.481023830538419</v>
      </c>
      <c r="Q40" s="116">
        <f t="shared" si="13"/>
        <v>0.88470873786407744</v>
      </c>
      <c r="R40" s="309"/>
      <c r="S40" s="47">
        <v>0.25555555555555554</v>
      </c>
      <c r="T40" s="48">
        <v>0.32231481481481483</v>
      </c>
      <c r="U40" s="117">
        <v>4.9999999999999822</v>
      </c>
      <c r="V40" s="118">
        <v>96.133333333333383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407"/>
      <c r="AH40" s="408"/>
      <c r="AI40" s="124">
        <f t="shared" si="16"/>
        <v>-230.58252427184539</v>
      </c>
      <c r="AJ40" s="116">
        <f t="shared" si="17"/>
        <v>0.88470873786407733</v>
      </c>
      <c r="AK40" s="380"/>
    </row>
    <row r="41" spans="1:37" ht="15.75" customHeight="1">
      <c r="A41" s="303"/>
      <c r="B41" s="178" t="s">
        <v>191</v>
      </c>
      <c r="C41" s="298" t="s">
        <v>199</v>
      </c>
      <c r="D41" s="299"/>
      <c r="E41" s="107">
        <v>64.97</v>
      </c>
      <c r="F41" s="117">
        <v>1769</v>
      </c>
      <c r="G41" s="109">
        <f t="shared" si="18"/>
        <v>114931.93</v>
      </c>
      <c r="H41" s="26"/>
      <c r="I41" s="113">
        <v>21</v>
      </c>
      <c r="J41" s="111">
        <v>2000</v>
      </c>
      <c r="K41" s="112">
        <f t="shared" si="6"/>
        <v>95.238095238095241</v>
      </c>
      <c r="L41" s="113">
        <v>21</v>
      </c>
      <c r="M41" s="111">
        <f t="shared" si="19"/>
        <v>1770.9677419354819</v>
      </c>
      <c r="N41" s="112">
        <f t="shared" si="10"/>
        <v>84.331797235022947</v>
      </c>
      <c r="O41" s="114">
        <f t="shared" si="11"/>
        <v>0</v>
      </c>
      <c r="P41" s="115">
        <f t="shared" si="12"/>
        <v>-10.906298003072294</v>
      </c>
      <c r="Q41" s="116">
        <f t="shared" si="13"/>
        <v>0.88548387096774095</v>
      </c>
      <c r="R41" s="309"/>
      <c r="S41" s="47">
        <v>0.32574074074074072</v>
      </c>
      <c r="T41" s="48">
        <v>0.36736111111111114</v>
      </c>
      <c r="U41" s="117">
        <v>4.9333333333332785</v>
      </c>
      <c r="V41" s="118">
        <v>59.933333333333401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407"/>
      <c r="AH41" s="408"/>
      <c r="AI41" s="124">
        <f t="shared" si="16"/>
        <v>-229.03225806451815</v>
      </c>
      <c r="AJ41" s="116">
        <f t="shared" si="17"/>
        <v>0.88548387096774095</v>
      </c>
      <c r="AK41" s="380"/>
    </row>
    <row r="42" spans="1:37" ht="15.75" customHeight="1">
      <c r="A42" s="303"/>
      <c r="B42" s="178" t="s">
        <v>191</v>
      </c>
      <c r="C42" s="298" t="s">
        <v>197</v>
      </c>
      <c r="D42" s="299"/>
      <c r="E42" s="107">
        <v>47.37</v>
      </c>
      <c r="F42" s="117">
        <v>1785</v>
      </c>
      <c r="G42" s="109">
        <f t="shared" si="18"/>
        <v>84555.45</v>
      </c>
      <c r="H42" s="26"/>
      <c r="I42" s="113">
        <v>21</v>
      </c>
      <c r="J42" s="111">
        <v>2000</v>
      </c>
      <c r="K42" s="112">
        <f t="shared" si="6"/>
        <v>95.238095238095241</v>
      </c>
      <c r="L42" s="113">
        <v>21</v>
      </c>
      <c r="M42" s="111">
        <f t="shared" si="19"/>
        <v>1771.2238147739811</v>
      </c>
      <c r="N42" s="112">
        <f t="shared" si="10"/>
        <v>84.343991179713385</v>
      </c>
      <c r="O42" s="114">
        <f t="shared" si="11"/>
        <v>0</v>
      </c>
      <c r="P42" s="115">
        <f t="shared" si="12"/>
        <v>-10.894104058381856</v>
      </c>
      <c r="Q42" s="116">
        <f t="shared" si="13"/>
        <v>0.88561190738699047</v>
      </c>
      <c r="R42" s="309"/>
      <c r="S42" s="47">
        <v>0.37083333333333335</v>
      </c>
      <c r="T42" s="48">
        <v>0.41282407407407407</v>
      </c>
      <c r="U42" s="117">
        <v>4.9999999999999822</v>
      </c>
      <c r="V42" s="118">
        <v>60.466666666666633</v>
      </c>
      <c r="W42" s="119"/>
      <c r="X42" s="123"/>
      <c r="Y42" s="106"/>
      <c r="Z42" s="205"/>
      <c r="AA42" s="300"/>
      <c r="AB42" s="301"/>
      <c r="AC42" s="106"/>
      <c r="AD42" s="205"/>
      <c r="AE42" s="300"/>
      <c r="AF42" s="301"/>
      <c r="AG42" s="407"/>
      <c r="AH42" s="408"/>
      <c r="AI42" s="124">
        <f t="shared" si="16"/>
        <v>-228.77618522601892</v>
      </c>
      <c r="AJ42" s="116">
        <f t="shared" si="17"/>
        <v>0.88561190738699058</v>
      </c>
      <c r="AK42" s="380"/>
    </row>
    <row r="43" spans="1:37" ht="15.75" customHeight="1">
      <c r="A43" s="304"/>
      <c r="B43" s="178" t="s">
        <v>191</v>
      </c>
      <c r="C43" s="298" t="s">
        <v>248</v>
      </c>
      <c r="D43" s="299"/>
      <c r="E43" s="107">
        <v>59.36</v>
      </c>
      <c r="F43" s="117">
        <v>1201</v>
      </c>
      <c r="G43" s="109">
        <f t="shared" si="18"/>
        <v>71291.360000000001</v>
      </c>
      <c r="H43" s="13"/>
      <c r="I43" s="126">
        <v>20</v>
      </c>
      <c r="J43" s="111">
        <v>2000</v>
      </c>
      <c r="K43" s="112">
        <f t="shared" si="6"/>
        <v>100</v>
      </c>
      <c r="L43" s="126">
        <v>20</v>
      </c>
      <c r="M43" s="111">
        <f t="shared" si="19"/>
        <v>1769.0671031096588</v>
      </c>
      <c r="N43" s="112">
        <f t="shared" si="10"/>
        <v>88.453355155482939</v>
      </c>
      <c r="O43" s="114">
        <f t="shared" si="11"/>
        <v>0</v>
      </c>
      <c r="P43" s="115">
        <f t="shared" si="12"/>
        <v>-11.546644844517061</v>
      </c>
      <c r="Q43" s="116">
        <f t="shared" si="13"/>
        <v>0.88453355155482938</v>
      </c>
      <c r="R43" s="309"/>
      <c r="S43" s="47">
        <v>0.41685185185185186</v>
      </c>
      <c r="T43" s="48">
        <v>0.44513888888888886</v>
      </c>
      <c r="U43" s="117">
        <v>5.8000000000000274</v>
      </c>
      <c r="V43" s="118">
        <v>40.733333333333277</v>
      </c>
      <c r="W43" s="119">
        <v>0.44513888888888886</v>
      </c>
      <c r="X43" s="123">
        <v>0.48402777777777778</v>
      </c>
      <c r="Y43" s="106"/>
      <c r="Z43" s="205"/>
      <c r="AA43" s="300"/>
      <c r="AB43" s="301"/>
      <c r="AC43" s="106"/>
      <c r="AD43" s="205"/>
      <c r="AE43" s="300"/>
      <c r="AF43" s="301"/>
      <c r="AG43" s="407"/>
      <c r="AH43" s="408"/>
      <c r="AI43" s="124">
        <f t="shared" si="16"/>
        <v>-230.93289689034123</v>
      </c>
      <c r="AJ43" s="116">
        <f t="shared" si="17"/>
        <v>0.88453355155482938</v>
      </c>
      <c r="AK43" s="380"/>
    </row>
    <row r="44" spans="1:37" ht="15.75" customHeight="1">
      <c r="A44" s="304"/>
      <c r="B44" s="178" t="s">
        <v>200</v>
      </c>
      <c r="C44" s="298" t="s">
        <v>201</v>
      </c>
      <c r="D44" s="299"/>
      <c r="E44" s="107">
        <v>57.3</v>
      </c>
      <c r="F44" s="117">
        <v>2099</v>
      </c>
      <c r="G44" s="129">
        <f t="shared" si="18"/>
        <v>120272.7</v>
      </c>
      <c r="H44" s="130"/>
      <c r="I44" s="113">
        <v>21</v>
      </c>
      <c r="J44" s="111">
        <v>2000</v>
      </c>
      <c r="K44" s="112">
        <f t="shared" si="6"/>
        <v>95.238095238095241</v>
      </c>
      <c r="L44" s="113">
        <v>21</v>
      </c>
      <c r="M44" s="111">
        <f t="shared" si="19"/>
        <v>1771.3080168776369</v>
      </c>
      <c r="N44" s="112">
        <f t="shared" si="10"/>
        <v>84.348000803696991</v>
      </c>
      <c r="O44" s="114">
        <f t="shared" si="11"/>
        <v>0</v>
      </c>
      <c r="P44" s="115">
        <f t="shared" si="12"/>
        <v>-10.89009443439825</v>
      </c>
      <c r="Q44" s="116">
        <f t="shared" si="13"/>
        <v>0.88565400843881836</v>
      </c>
      <c r="R44" s="309"/>
      <c r="S44" s="47">
        <v>0.48402777777777778</v>
      </c>
      <c r="T44" s="48">
        <v>0.53340277777777778</v>
      </c>
      <c r="U44" s="117">
        <v>56.000000000000043</v>
      </c>
      <c r="V44" s="118">
        <v>71.100000000000009</v>
      </c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407"/>
      <c r="AH44" s="408"/>
      <c r="AI44" s="124">
        <f t="shared" si="16"/>
        <v>-228.69198312236313</v>
      </c>
      <c r="AJ44" s="116">
        <f t="shared" si="17"/>
        <v>0.88565400843881847</v>
      </c>
      <c r="AK44" s="380"/>
    </row>
    <row r="45" spans="1:37" ht="15.75" customHeight="1">
      <c r="A45" s="304"/>
      <c r="B45" s="178" t="s">
        <v>191</v>
      </c>
      <c r="C45" s="298" t="s">
        <v>198</v>
      </c>
      <c r="D45" s="299"/>
      <c r="E45" s="107">
        <v>53.76</v>
      </c>
      <c r="F45" s="117">
        <v>3822</v>
      </c>
      <c r="G45" s="129">
        <f t="shared" si="18"/>
        <v>205470.72</v>
      </c>
      <c r="H45" s="68"/>
      <c r="I45" s="126">
        <v>21</v>
      </c>
      <c r="J45" s="111">
        <v>2000</v>
      </c>
      <c r="K45" s="112">
        <f t="shared" si="6"/>
        <v>95.238095238095241</v>
      </c>
      <c r="L45" s="126">
        <v>21</v>
      </c>
      <c r="M45" s="111">
        <f t="shared" si="19"/>
        <v>1769.6720257234726</v>
      </c>
      <c r="N45" s="112">
        <f t="shared" si="10"/>
        <v>84.270096463022512</v>
      </c>
      <c r="O45" s="131">
        <f t="shared" si="11"/>
        <v>0</v>
      </c>
      <c r="P45" s="132">
        <f t="shared" si="12"/>
        <v>-10.967998775072729</v>
      </c>
      <c r="Q45" s="133">
        <f t="shared" si="13"/>
        <v>0.8848360128617363</v>
      </c>
      <c r="R45" s="309"/>
      <c r="S45" s="47">
        <v>0.5370949074074074</v>
      </c>
      <c r="T45" s="48">
        <v>0.62708333333333333</v>
      </c>
      <c r="U45" s="117">
        <v>5.3166666666666451</v>
      </c>
      <c r="V45" s="118">
        <v>129.58333333333334</v>
      </c>
      <c r="W45" s="119"/>
      <c r="X45" s="123"/>
      <c r="Y45" s="106"/>
      <c r="Z45" s="205"/>
      <c r="AA45" s="300"/>
      <c r="AB45" s="301"/>
      <c r="AC45" s="106"/>
      <c r="AD45" s="205"/>
      <c r="AE45" s="300"/>
      <c r="AF45" s="301"/>
      <c r="AG45" s="407"/>
      <c r="AH45" s="408"/>
      <c r="AI45" s="124">
        <f t="shared" si="16"/>
        <v>-230.32797427652736</v>
      </c>
      <c r="AJ45" s="116">
        <f t="shared" si="17"/>
        <v>0.8848360128617363</v>
      </c>
      <c r="AK45" s="380"/>
    </row>
    <row r="46" spans="1:37" ht="15.75" customHeight="1">
      <c r="A46" s="304"/>
      <c r="B46" s="178"/>
      <c r="C46" s="298"/>
      <c r="D46" s="299"/>
      <c r="E46" s="107"/>
      <c r="F46" s="117"/>
      <c r="G46" s="129"/>
      <c r="H46" s="68"/>
      <c r="I46" s="126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106"/>
      <c r="Z46" s="205"/>
      <c r="AA46" s="300"/>
      <c r="AB46" s="301"/>
      <c r="AC46" s="106"/>
      <c r="AD46" s="205"/>
      <c r="AE46" s="300"/>
      <c r="AF46" s="301"/>
      <c r="AG46" s="407"/>
      <c r="AH46" s="408"/>
      <c r="AI46" s="124"/>
      <c r="AJ46" s="116"/>
      <c r="AK46" s="380"/>
    </row>
    <row r="47" spans="1:37" ht="15.75" customHeight="1">
      <c r="A47" s="304"/>
      <c r="B47" s="178"/>
      <c r="C47" s="298"/>
      <c r="D47" s="299"/>
      <c r="E47" s="107"/>
      <c r="F47" s="117"/>
      <c r="G47" s="129"/>
      <c r="H47" s="68"/>
      <c r="I47" s="126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106"/>
      <c r="Z47" s="205"/>
      <c r="AA47" s="300"/>
      <c r="AB47" s="301"/>
      <c r="AC47" s="106"/>
      <c r="AD47" s="205"/>
      <c r="AE47" s="300"/>
      <c r="AF47" s="301"/>
      <c r="AG47" s="407"/>
      <c r="AH47" s="408"/>
      <c r="AI47" s="124"/>
      <c r="AJ47" s="116"/>
      <c r="AK47" s="380"/>
    </row>
    <row r="48" spans="1:37" ht="15.75" customHeight="1">
      <c r="A48" s="304"/>
      <c r="B48" s="178"/>
      <c r="C48" s="298"/>
      <c r="D48" s="299"/>
      <c r="E48" s="107"/>
      <c r="F48" s="117"/>
      <c r="G48" s="129"/>
      <c r="H48" s="68"/>
      <c r="I48" s="126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106"/>
      <c r="Z48" s="205"/>
      <c r="AA48" s="300"/>
      <c r="AB48" s="301"/>
      <c r="AC48" s="106"/>
      <c r="AD48" s="205"/>
      <c r="AE48" s="300"/>
      <c r="AF48" s="301"/>
      <c r="AG48" s="407"/>
      <c r="AH48" s="408"/>
      <c r="AI48" s="124"/>
      <c r="AJ48" s="116"/>
      <c r="AK48" s="380"/>
    </row>
    <row r="49" spans="1:37" ht="15.75" customHeight="1">
      <c r="A49" s="304"/>
      <c r="B49" s="178"/>
      <c r="C49" s="298"/>
      <c r="D49" s="299"/>
      <c r="E49" s="107"/>
      <c r="F49" s="117"/>
      <c r="G49" s="129"/>
      <c r="H49" s="68"/>
      <c r="I49" s="126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106"/>
      <c r="Z49" s="205"/>
      <c r="AA49" s="300"/>
      <c r="AB49" s="301"/>
      <c r="AC49" s="106"/>
      <c r="AD49" s="205"/>
      <c r="AE49" s="300"/>
      <c r="AF49" s="301"/>
      <c r="AG49" s="407"/>
      <c r="AH49" s="408"/>
      <c r="AI49" s="124"/>
      <c r="AJ49" s="116"/>
      <c r="AK49" s="380"/>
    </row>
    <row r="50" spans="1:37" ht="15.75" customHeight="1">
      <c r="A50" s="304"/>
      <c r="B50" s="178"/>
      <c r="C50" s="298"/>
      <c r="D50" s="299"/>
      <c r="E50" s="107"/>
      <c r="F50" s="117"/>
      <c r="G50" s="129"/>
      <c r="H50" s="68"/>
      <c r="I50" s="126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106"/>
      <c r="Z50" s="205"/>
      <c r="AA50" s="300"/>
      <c r="AB50" s="301"/>
      <c r="AC50" s="106"/>
      <c r="AD50" s="205"/>
      <c r="AE50" s="300"/>
      <c r="AF50" s="301"/>
      <c r="AG50" s="407"/>
      <c r="AH50" s="408"/>
      <c r="AI50" s="124"/>
      <c r="AJ50" s="116"/>
      <c r="AK50" s="380"/>
    </row>
    <row r="51" spans="1:37" ht="15.75" customHeight="1">
      <c r="A51" s="304"/>
      <c r="B51" s="178"/>
      <c r="C51" s="298"/>
      <c r="D51" s="299"/>
      <c r="E51" s="107"/>
      <c r="F51" s="117"/>
      <c r="G51" s="129"/>
      <c r="H51" s="68"/>
      <c r="I51" s="126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106"/>
      <c r="Z51" s="205"/>
      <c r="AA51" s="300"/>
      <c r="AB51" s="301"/>
      <c r="AC51" s="106"/>
      <c r="AD51" s="205"/>
      <c r="AE51" s="300"/>
      <c r="AF51" s="301"/>
      <c r="AG51" s="407"/>
      <c r="AH51" s="408"/>
      <c r="AI51" s="124"/>
      <c r="AJ51" s="116"/>
      <c r="AK51" s="380"/>
    </row>
    <row r="52" spans="1:37" ht="15.75" customHeight="1">
      <c r="A52" s="304"/>
      <c r="B52" s="178"/>
      <c r="C52" s="298"/>
      <c r="D52" s="299"/>
      <c r="E52" s="107"/>
      <c r="F52" s="117"/>
      <c r="G52" s="129"/>
      <c r="H52" s="68"/>
      <c r="I52" s="126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210"/>
      <c r="X52" s="211"/>
      <c r="Y52" s="106"/>
      <c r="Z52" s="205"/>
      <c r="AA52" s="300"/>
      <c r="AB52" s="301"/>
      <c r="AC52" s="106"/>
      <c r="AD52" s="205"/>
      <c r="AE52" s="300"/>
      <c r="AF52" s="301"/>
      <c r="AG52" s="407"/>
      <c r="AH52" s="408"/>
      <c r="AI52" s="124"/>
      <c r="AJ52" s="116"/>
      <c r="AK52" s="380"/>
    </row>
    <row r="53" spans="1:37" ht="15.75" customHeight="1">
      <c r="A53" s="304"/>
      <c r="B53" s="178"/>
      <c r="C53" s="298"/>
      <c r="D53" s="299"/>
      <c r="E53" s="107"/>
      <c r="F53" s="117"/>
      <c r="G53" s="129"/>
      <c r="H53" s="68"/>
      <c r="I53" s="126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212"/>
      <c r="X53" s="213"/>
      <c r="Y53" s="106"/>
      <c r="Z53" s="205"/>
      <c r="AA53" s="300"/>
      <c r="AB53" s="301"/>
      <c r="AC53" s="106"/>
      <c r="AD53" s="205"/>
      <c r="AE53" s="300"/>
      <c r="AF53" s="301"/>
      <c r="AG53" s="407"/>
      <c r="AH53" s="408"/>
      <c r="AI53" s="124"/>
      <c r="AJ53" s="116"/>
      <c r="AK53" s="380"/>
    </row>
    <row r="54" spans="1:37" ht="15.75" customHeight="1">
      <c r="A54" s="304"/>
      <c r="B54" s="106"/>
      <c r="C54" s="298"/>
      <c r="D54" s="299"/>
      <c r="E54" s="185"/>
      <c r="F54" s="108"/>
      <c r="G54" s="139"/>
      <c r="H54" s="68"/>
      <c r="I54" s="126"/>
      <c r="J54" s="111"/>
      <c r="K54" s="112"/>
      <c r="L54" s="126"/>
      <c r="M54" s="111"/>
      <c r="N54" s="112"/>
      <c r="O54" s="131"/>
      <c r="P54" s="132"/>
      <c r="Q54" s="133"/>
      <c r="R54" s="309"/>
      <c r="S54" s="47"/>
      <c r="T54" s="48"/>
      <c r="U54" s="140"/>
      <c r="V54" s="118"/>
      <c r="W54" s="212"/>
      <c r="X54" s="213"/>
      <c r="Y54" s="106"/>
      <c r="Z54" s="205"/>
      <c r="AA54" s="300"/>
      <c r="AB54" s="301"/>
      <c r="AC54" s="106"/>
      <c r="AD54" s="205"/>
      <c r="AE54" s="300"/>
      <c r="AF54" s="301"/>
      <c r="AG54" s="407"/>
      <c r="AH54" s="408"/>
      <c r="AI54" s="124"/>
      <c r="AJ54" s="116"/>
      <c r="AK54" s="380"/>
    </row>
    <row r="55" spans="1:37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20">AVERAGE(I39:I54)</f>
        <v>21.142857142857142</v>
      </c>
      <c r="J55" s="148">
        <f t="shared" si="20"/>
        <v>1971.4285714285713</v>
      </c>
      <c r="K55" s="149">
        <f t="shared" ref="K55" si="21">J55/I55</f>
        <v>93.243243243243242</v>
      </c>
      <c r="L55" s="147">
        <f t="shared" ref="L55:M55" si="22">AVERAGE(L39:L54)</f>
        <v>21.142857142857142</v>
      </c>
      <c r="M55" s="148">
        <f t="shared" si="22"/>
        <v>1744.903030689029</v>
      </c>
      <c r="N55" s="149">
        <f t="shared" ref="N55:N60" si="23">M55/L55</f>
        <v>82.529197397454084</v>
      </c>
      <c r="O55" s="150">
        <f t="shared" ref="O55:O60" si="24">L55-I55</f>
        <v>0</v>
      </c>
      <c r="P55" s="151">
        <f t="shared" ref="P55:P60" si="25">N55-K55</f>
        <v>-10.714045845789158</v>
      </c>
      <c r="Q55" s="152">
        <f t="shared" ref="Q55:Q60" si="26">N55/K55</f>
        <v>0.88509574020458004</v>
      </c>
      <c r="R55" s="310"/>
      <c r="S55" s="153">
        <f>S39</f>
        <v>0.166875</v>
      </c>
      <c r="T55" s="154">
        <f>INDEX(T39:T54,COUNTA(T39:T54))</f>
        <v>0.62708333333333333</v>
      </c>
      <c r="U55" s="155"/>
      <c r="V55" s="181"/>
      <c r="W55" s="214"/>
      <c r="X55" s="215"/>
      <c r="Y55" s="206">
        <f t="shared" ref="Y55:Z55" si="27">SUM(Y39:Y54)</f>
        <v>0</v>
      </c>
      <c r="Z55" s="207">
        <f t="shared" si="27"/>
        <v>0</v>
      </c>
      <c r="AA55" s="296"/>
      <c r="AB55" s="297"/>
      <c r="AC55" s="206">
        <f t="shared" ref="AC55:AD55" si="28">SUM(AC39:AC54)</f>
        <v>0</v>
      </c>
      <c r="AD55" s="207">
        <f t="shared" si="28"/>
        <v>0</v>
      </c>
      <c r="AE55" s="296"/>
      <c r="AF55" s="297"/>
      <c r="AG55" s="409"/>
      <c r="AH55" s="410"/>
      <c r="AI55" s="183">
        <f t="shared" ref="AI55:AI60" si="29">M55-J55</f>
        <v>-226.52554073954229</v>
      </c>
      <c r="AJ55" s="152">
        <f t="shared" ref="AJ55:AJ60" si="30">M55/J55</f>
        <v>0.88509574020458004</v>
      </c>
      <c r="AK55" s="381"/>
    </row>
    <row r="56" spans="1:37" ht="15.75" customHeight="1">
      <c r="A56" s="316" t="s">
        <v>202</v>
      </c>
      <c r="B56" s="161" t="s">
        <v>191</v>
      </c>
      <c r="C56" s="306" t="s">
        <v>203</v>
      </c>
      <c r="D56" s="307"/>
      <c r="E56" s="162">
        <v>59.34</v>
      </c>
      <c r="F56" s="103">
        <v>1958</v>
      </c>
      <c r="G56" s="163">
        <f t="shared" ref="G56:G60" si="31">E56*F56</f>
        <v>116187.72</v>
      </c>
      <c r="H56" s="164"/>
      <c r="I56" s="165">
        <v>24</v>
      </c>
      <c r="J56" s="166">
        <v>2000</v>
      </c>
      <c r="K56" s="167">
        <f>J56/I56</f>
        <v>83.333333333333329</v>
      </c>
      <c r="L56" s="168">
        <v>24</v>
      </c>
      <c r="M56" s="166">
        <f>F56/V56*60</f>
        <v>1769.7213155912632</v>
      </c>
      <c r="N56" s="167">
        <f t="shared" si="23"/>
        <v>73.738388149635966</v>
      </c>
      <c r="O56" s="169">
        <f t="shared" si="24"/>
        <v>0</v>
      </c>
      <c r="P56" s="170">
        <f t="shared" si="25"/>
        <v>-9.5949451836973623</v>
      </c>
      <c r="Q56" s="171">
        <f t="shared" si="26"/>
        <v>0.88486065779563161</v>
      </c>
      <c r="R56" s="308">
        <f>Q72</f>
        <v>0.88541473167127638</v>
      </c>
      <c r="S56" s="172">
        <v>0.16666666666666666</v>
      </c>
      <c r="T56" s="173">
        <v>0.21276620370370369</v>
      </c>
      <c r="U56" s="174"/>
      <c r="V56" s="175">
        <v>66.383333333333326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411"/>
      <c r="AH56" s="412"/>
      <c r="AI56" s="121">
        <f t="shared" si="29"/>
        <v>-230.27868440873681</v>
      </c>
      <c r="AJ56" s="171">
        <f t="shared" si="30"/>
        <v>0.88486065779563161</v>
      </c>
      <c r="AK56" s="313">
        <f>AJ72</f>
        <v>0.88541473167127638</v>
      </c>
    </row>
    <row r="57" spans="1:37" ht="15.75" customHeight="1">
      <c r="A57" s="317"/>
      <c r="B57" s="178" t="s">
        <v>191</v>
      </c>
      <c r="C57" s="298" t="s">
        <v>204</v>
      </c>
      <c r="D57" s="299"/>
      <c r="E57" s="107">
        <v>58.67</v>
      </c>
      <c r="F57" s="108">
        <v>4290</v>
      </c>
      <c r="G57" s="109">
        <f t="shared" si="31"/>
        <v>251694.30000000002</v>
      </c>
      <c r="H57" s="26"/>
      <c r="I57" s="110">
        <v>23</v>
      </c>
      <c r="J57" s="111">
        <v>2000</v>
      </c>
      <c r="K57" s="112">
        <f t="shared" si="6"/>
        <v>86.956521739130437</v>
      </c>
      <c r="L57" s="113">
        <v>23</v>
      </c>
      <c r="M57" s="111">
        <f>F57/V57*60</f>
        <v>1774.5604963805586</v>
      </c>
      <c r="N57" s="112">
        <f t="shared" si="23"/>
        <v>77.154804190459075</v>
      </c>
      <c r="O57" s="114">
        <f t="shared" si="24"/>
        <v>0</v>
      </c>
      <c r="P57" s="115">
        <f t="shared" si="25"/>
        <v>-9.8017175486713626</v>
      </c>
      <c r="Q57" s="116">
        <f t="shared" si="26"/>
        <v>0.88728024819027929</v>
      </c>
      <c r="R57" s="309"/>
      <c r="S57" s="47">
        <v>0.21597222222222223</v>
      </c>
      <c r="T57" s="48">
        <v>0.31670138888888888</v>
      </c>
      <c r="U57" s="117">
        <v>4.6166666666666956</v>
      </c>
      <c r="V57" s="118">
        <v>145.04999999999998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407"/>
      <c r="AH57" s="408"/>
      <c r="AI57" s="124">
        <f t="shared" si="29"/>
        <v>-225.43950361944144</v>
      </c>
      <c r="AJ57" s="116">
        <f t="shared" si="30"/>
        <v>0.88728024819027929</v>
      </c>
      <c r="AK57" s="314"/>
    </row>
    <row r="58" spans="1:37" ht="15.75" customHeight="1">
      <c r="A58" s="317"/>
      <c r="B58" s="178" t="s">
        <v>191</v>
      </c>
      <c r="C58" s="298" t="s">
        <v>274</v>
      </c>
      <c r="D58" s="299"/>
      <c r="E58" s="107">
        <v>59.14</v>
      </c>
      <c r="F58" s="108">
        <v>3526</v>
      </c>
      <c r="G58" s="109">
        <f t="shared" si="31"/>
        <v>208527.64</v>
      </c>
      <c r="H58" s="26"/>
      <c r="I58" s="110">
        <v>23</v>
      </c>
      <c r="J58" s="111">
        <v>2000</v>
      </c>
      <c r="K58" s="112">
        <f t="shared" si="6"/>
        <v>86.956521739130437</v>
      </c>
      <c r="L58" s="113">
        <v>23</v>
      </c>
      <c r="M58" s="111">
        <f>F58/V58*60</f>
        <v>1770.6235179243963</v>
      </c>
      <c r="N58" s="112">
        <f t="shared" si="23"/>
        <v>76.983631214104193</v>
      </c>
      <c r="O58" s="114">
        <f t="shared" si="24"/>
        <v>0</v>
      </c>
      <c r="P58" s="115">
        <f t="shared" si="25"/>
        <v>-9.9728905250262443</v>
      </c>
      <c r="Q58" s="116">
        <f t="shared" si="26"/>
        <v>0.88531175896219816</v>
      </c>
      <c r="R58" s="309"/>
      <c r="S58" s="47">
        <v>0.32013888888888886</v>
      </c>
      <c r="T58" s="48">
        <v>0.40311342592592592</v>
      </c>
      <c r="U58" s="117">
        <v>4.9499999999999744</v>
      </c>
      <c r="V58" s="118">
        <v>119.48333333333336</v>
      </c>
      <c r="W58" s="119"/>
      <c r="X58" s="123"/>
      <c r="Y58" s="106"/>
      <c r="Z58" s="205"/>
      <c r="AA58" s="300"/>
      <c r="AB58" s="301"/>
      <c r="AC58" s="106"/>
      <c r="AD58" s="205"/>
      <c r="AE58" s="300"/>
      <c r="AF58" s="301"/>
      <c r="AG58" s="407"/>
      <c r="AH58" s="408"/>
      <c r="AI58" s="124">
        <f t="shared" si="29"/>
        <v>-229.37648207560369</v>
      </c>
      <c r="AJ58" s="116">
        <f t="shared" si="30"/>
        <v>0.88531175896219816</v>
      </c>
      <c r="AK58" s="314"/>
    </row>
    <row r="59" spans="1:37" ht="15.75" customHeight="1">
      <c r="A59" s="317"/>
      <c r="B59" s="178" t="s">
        <v>191</v>
      </c>
      <c r="C59" s="298" t="s">
        <v>206</v>
      </c>
      <c r="D59" s="299"/>
      <c r="E59" s="107">
        <v>71.55</v>
      </c>
      <c r="F59" s="108">
        <v>2850</v>
      </c>
      <c r="G59" s="109">
        <f t="shared" si="31"/>
        <v>203917.5</v>
      </c>
      <c r="H59" s="26"/>
      <c r="I59" s="110">
        <v>23</v>
      </c>
      <c r="J59" s="111">
        <v>2000</v>
      </c>
      <c r="K59" s="112">
        <f t="shared" si="6"/>
        <v>86.956521739130437</v>
      </c>
      <c r="L59" s="113">
        <v>23</v>
      </c>
      <c r="M59" s="111">
        <f>F59/V59*60</f>
        <v>1770.7973765964789</v>
      </c>
      <c r="N59" s="112">
        <f t="shared" si="23"/>
        <v>76.99119028680343</v>
      </c>
      <c r="O59" s="114">
        <f t="shared" si="24"/>
        <v>0</v>
      </c>
      <c r="P59" s="115">
        <f t="shared" si="25"/>
        <v>-9.9653314523270069</v>
      </c>
      <c r="Q59" s="116">
        <f t="shared" si="26"/>
        <v>0.88539868829823942</v>
      </c>
      <c r="R59" s="309"/>
      <c r="S59" s="47">
        <v>0.4065509259259259</v>
      </c>
      <c r="T59" s="48">
        <v>0.47361111111111109</v>
      </c>
      <c r="U59" s="117">
        <v>4.9499999999999744</v>
      </c>
      <c r="V59" s="118">
        <v>96.566666666666677</v>
      </c>
      <c r="W59" s="119">
        <v>0.47361111111111109</v>
      </c>
      <c r="X59" s="123">
        <v>0.51388888888888884</v>
      </c>
      <c r="Y59" s="106"/>
      <c r="Z59" s="205"/>
      <c r="AA59" s="300"/>
      <c r="AB59" s="301"/>
      <c r="AC59" s="106"/>
      <c r="AD59" s="205"/>
      <c r="AE59" s="300"/>
      <c r="AF59" s="301"/>
      <c r="AG59" s="407"/>
      <c r="AH59" s="408"/>
      <c r="AI59" s="124">
        <f t="shared" si="29"/>
        <v>-229.2026234035211</v>
      </c>
      <c r="AJ59" s="116">
        <f t="shared" si="30"/>
        <v>0.88539868829823942</v>
      </c>
      <c r="AK59" s="314"/>
    </row>
    <row r="60" spans="1:37" ht="15.75" customHeight="1">
      <c r="A60" s="317"/>
      <c r="B60" s="178" t="s">
        <v>191</v>
      </c>
      <c r="C60" s="298" t="s">
        <v>205</v>
      </c>
      <c r="D60" s="299"/>
      <c r="E60" s="107">
        <v>59.54</v>
      </c>
      <c r="F60" s="108">
        <v>3951</v>
      </c>
      <c r="G60" s="109">
        <f t="shared" si="31"/>
        <v>235242.54</v>
      </c>
      <c r="H60" s="13"/>
      <c r="I60" s="110">
        <v>23</v>
      </c>
      <c r="J60" s="111">
        <v>2000</v>
      </c>
      <c r="K60" s="112">
        <f t="shared" si="6"/>
        <v>86.956521739130437</v>
      </c>
      <c r="L60" s="126">
        <v>23</v>
      </c>
      <c r="M60" s="111">
        <f>F60/V60*60</f>
        <v>1768.444610220067</v>
      </c>
      <c r="N60" s="112">
        <f t="shared" si="23"/>
        <v>76.888896096524647</v>
      </c>
      <c r="O60" s="114">
        <f t="shared" si="24"/>
        <v>0</v>
      </c>
      <c r="P60" s="115">
        <f t="shared" si="25"/>
        <v>-10.06762564260579</v>
      </c>
      <c r="Q60" s="116">
        <f t="shared" si="26"/>
        <v>0.88422230511003341</v>
      </c>
      <c r="R60" s="309"/>
      <c r="S60" s="47">
        <v>0.51388888888888884</v>
      </c>
      <c r="T60" s="48">
        <v>0.60697916666666663</v>
      </c>
      <c r="U60" s="117">
        <v>57.999999999999957</v>
      </c>
      <c r="V60" s="118">
        <v>134.05000000000001</v>
      </c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407"/>
      <c r="AH60" s="408"/>
      <c r="AI60" s="124">
        <f t="shared" si="29"/>
        <v>-231.55538977993297</v>
      </c>
      <c r="AJ60" s="116">
        <f t="shared" si="30"/>
        <v>0.88422230511003352</v>
      </c>
      <c r="AK60" s="314"/>
    </row>
    <row r="61" spans="1:37" ht="15.75" customHeight="1">
      <c r="A61" s="317"/>
      <c r="B61" s="178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407"/>
      <c r="AH61" s="408"/>
      <c r="AI61" s="124"/>
      <c r="AJ61" s="116"/>
      <c r="AK61" s="314"/>
    </row>
    <row r="62" spans="1:37" ht="15.75" customHeight="1">
      <c r="A62" s="317"/>
      <c r="B62" s="178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127"/>
      <c r="T62" s="128"/>
      <c r="U62" s="117"/>
      <c r="V62" s="118"/>
      <c r="W62" s="128"/>
      <c r="X62" s="216"/>
      <c r="Y62" s="106"/>
      <c r="Z62" s="205"/>
      <c r="AA62" s="300"/>
      <c r="AB62" s="301"/>
      <c r="AC62" s="106"/>
      <c r="AD62" s="205"/>
      <c r="AE62" s="300"/>
      <c r="AF62" s="301"/>
      <c r="AG62" s="407"/>
      <c r="AH62" s="408"/>
      <c r="AI62" s="124"/>
      <c r="AJ62" s="116"/>
      <c r="AK62" s="314"/>
    </row>
    <row r="63" spans="1:37" ht="15.75" customHeight="1">
      <c r="A63" s="317"/>
      <c r="B63" s="178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127"/>
      <c r="T63" s="128"/>
      <c r="U63" s="117"/>
      <c r="V63" s="118"/>
      <c r="W63" s="128"/>
      <c r="X63" s="216"/>
      <c r="Y63" s="106"/>
      <c r="Z63" s="205"/>
      <c r="AA63" s="300"/>
      <c r="AB63" s="301"/>
      <c r="AC63" s="106"/>
      <c r="AD63" s="205"/>
      <c r="AE63" s="300"/>
      <c r="AF63" s="301"/>
      <c r="AG63" s="407"/>
      <c r="AH63" s="408"/>
      <c r="AI63" s="124"/>
      <c r="AJ63" s="116"/>
      <c r="AK63" s="314"/>
    </row>
    <row r="64" spans="1:37" ht="15.75" customHeight="1">
      <c r="A64" s="317"/>
      <c r="B64" s="178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127"/>
      <c r="T64" s="128"/>
      <c r="U64" s="117"/>
      <c r="V64" s="118"/>
      <c r="W64" s="128"/>
      <c r="X64" s="216"/>
      <c r="Y64" s="106"/>
      <c r="Z64" s="205"/>
      <c r="AA64" s="300"/>
      <c r="AB64" s="301"/>
      <c r="AC64" s="106"/>
      <c r="AD64" s="205"/>
      <c r="AE64" s="300"/>
      <c r="AF64" s="301"/>
      <c r="AG64" s="407"/>
      <c r="AH64" s="408"/>
      <c r="AI64" s="124"/>
      <c r="AJ64" s="116"/>
      <c r="AK64" s="314"/>
    </row>
    <row r="65" spans="1:37" ht="15.75" customHeight="1">
      <c r="A65" s="317"/>
      <c r="B65" s="178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127"/>
      <c r="T65" s="128"/>
      <c r="U65" s="117"/>
      <c r="V65" s="118"/>
      <c r="W65" s="128"/>
      <c r="X65" s="216"/>
      <c r="Y65" s="106"/>
      <c r="Z65" s="205"/>
      <c r="AA65" s="300"/>
      <c r="AB65" s="301"/>
      <c r="AC65" s="106"/>
      <c r="AD65" s="205"/>
      <c r="AE65" s="300"/>
      <c r="AF65" s="301"/>
      <c r="AG65" s="407"/>
      <c r="AH65" s="408"/>
      <c r="AI65" s="124"/>
      <c r="AJ65" s="116"/>
      <c r="AK65" s="314"/>
    </row>
    <row r="66" spans="1:37" ht="15.75" customHeight="1">
      <c r="A66" s="317"/>
      <c r="B66" s="178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127"/>
      <c r="T66" s="128"/>
      <c r="U66" s="117"/>
      <c r="V66" s="118"/>
      <c r="W66" s="128"/>
      <c r="X66" s="216"/>
      <c r="Y66" s="106"/>
      <c r="Z66" s="205"/>
      <c r="AA66" s="300"/>
      <c r="AB66" s="301"/>
      <c r="AC66" s="106"/>
      <c r="AD66" s="205"/>
      <c r="AE66" s="300"/>
      <c r="AF66" s="301"/>
      <c r="AG66" s="407"/>
      <c r="AH66" s="408"/>
      <c r="AI66" s="124"/>
      <c r="AJ66" s="116"/>
      <c r="AK66" s="314"/>
    </row>
    <row r="67" spans="1:37" ht="15.75" customHeight="1">
      <c r="A67" s="317"/>
      <c r="B67" s="178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127"/>
      <c r="T67" s="128"/>
      <c r="U67" s="117"/>
      <c r="V67" s="118"/>
      <c r="W67" s="128"/>
      <c r="X67" s="216"/>
      <c r="Y67" s="106"/>
      <c r="Z67" s="205"/>
      <c r="AA67" s="300"/>
      <c r="AB67" s="301"/>
      <c r="AC67" s="106"/>
      <c r="AD67" s="205"/>
      <c r="AE67" s="300"/>
      <c r="AF67" s="301"/>
      <c r="AG67" s="407"/>
      <c r="AH67" s="408"/>
      <c r="AI67" s="124"/>
      <c r="AJ67" s="116"/>
      <c r="AK67" s="314"/>
    </row>
    <row r="68" spans="1:37" ht="15.75" customHeight="1">
      <c r="A68" s="317"/>
      <c r="B68" s="178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127"/>
      <c r="T68" s="128"/>
      <c r="U68" s="117"/>
      <c r="V68" s="118"/>
      <c r="W68" s="128"/>
      <c r="X68" s="216"/>
      <c r="Y68" s="106"/>
      <c r="Z68" s="205"/>
      <c r="AA68" s="300"/>
      <c r="AB68" s="301"/>
      <c r="AC68" s="106"/>
      <c r="AD68" s="205"/>
      <c r="AE68" s="300"/>
      <c r="AF68" s="301"/>
      <c r="AG68" s="407"/>
      <c r="AH68" s="408"/>
      <c r="AI68" s="124"/>
      <c r="AJ68" s="116"/>
      <c r="AK68" s="314"/>
    </row>
    <row r="69" spans="1:37" ht="15.75" customHeight="1">
      <c r="A69" s="317"/>
      <c r="B69" s="178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127"/>
      <c r="T69" s="128"/>
      <c r="U69" s="117"/>
      <c r="V69" s="118"/>
      <c r="W69" s="128"/>
      <c r="X69" s="216"/>
      <c r="Y69" s="106"/>
      <c r="Z69" s="205"/>
      <c r="AA69" s="300"/>
      <c r="AB69" s="301"/>
      <c r="AC69" s="106"/>
      <c r="AD69" s="205"/>
      <c r="AE69" s="300"/>
      <c r="AF69" s="301"/>
      <c r="AG69" s="407"/>
      <c r="AH69" s="408"/>
      <c r="AI69" s="124"/>
      <c r="AJ69" s="116"/>
      <c r="AK69" s="314"/>
    </row>
    <row r="70" spans="1:37" ht="15.75" customHeight="1">
      <c r="A70" s="317"/>
      <c r="B70" s="178"/>
      <c r="C70" s="298"/>
      <c r="D70" s="299"/>
      <c r="E70" s="107"/>
      <c r="F70" s="13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127"/>
      <c r="T70" s="128"/>
      <c r="U70" s="117"/>
      <c r="V70" s="118"/>
      <c r="W70" s="128"/>
      <c r="X70" s="216"/>
      <c r="Y70" s="106"/>
      <c r="Z70" s="205"/>
      <c r="AA70" s="300"/>
      <c r="AB70" s="301"/>
      <c r="AC70" s="106"/>
      <c r="AD70" s="205"/>
      <c r="AE70" s="300"/>
      <c r="AF70" s="301"/>
      <c r="AG70" s="407"/>
      <c r="AH70" s="408"/>
      <c r="AI70" s="124"/>
      <c r="AJ70" s="116"/>
      <c r="AK70" s="314"/>
    </row>
    <row r="71" spans="1:37" ht="15.75" customHeight="1">
      <c r="A71" s="317"/>
      <c r="B71" s="178"/>
      <c r="C71" s="298"/>
      <c r="D71" s="299"/>
      <c r="E71" s="179"/>
      <c r="F71" s="13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407"/>
      <c r="AH71" s="408"/>
      <c r="AI71" s="180"/>
      <c r="AJ71" s="133"/>
      <c r="AK71" s="314"/>
    </row>
    <row r="72" spans="1:37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32">AVERAGE(I56:I71)</f>
        <v>23.2</v>
      </c>
      <c r="J72" s="148">
        <f t="shared" si="32"/>
        <v>2000</v>
      </c>
      <c r="K72" s="149">
        <f t="shared" ref="K72" si="33">J72/I72</f>
        <v>86.206896551724142</v>
      </c>
      <c r="L72" s="147">
        <f t="shared" ref="L72:M72" si="34">AVERAGE(L56:L71)</f>
        <v>23.2</v>
      </c>
      <c r="M72" s="148">
        <f t="shared" si="34"/>
        <v>1770.8294633425528</v>
      </c>
      <c r="N72" s="149">
        <f t="shared" ref="N72:N81" si="35">M72/L72</f>
        <v>76.328856178558311</v>
      </c>
      <c r="O72" s="150">
        <f t="shared" ref="O72:O81" si="36">L72-I72</f>
        <v>0</v>
      </c>
      <c r="P72" s="151">
        <f t="shared" ref="P72:P81" si="37">N72-K72</f>
        <v>-9.8780403731658311</v>
      </c>
      <c r="Q72" s="152">
        <f t="shared" ref="Q72:Q81" si="38">N72/K72</f>
        <v>0.88541473167127638</v>
      </c>
      <c r="R72" s="310"/>
      <c r="S72" s="153">
        <f>S56</f>
        <v>0.16666666666666666</v>
      </c>
      <c r="T72" s="154">
        <f>INDEX(T56:T71,COUNTA(T56:T71))</f>
        <v>0.60697916666666663</v>
      </c>
      <c r="U72" s="155"/>
      <c r="V72" s="181"/>
      <c r="W72" s="182"/>
      <c r="X72" s="149"/>
      <c r="Y72" s="206">
        <f t="shared" ref="Y72:Z72" si="39">SUM(Y56:Y71)</f>
        <v>0</v>
      </c>
      <c r="Z72" s="207">
        <f t="shared" si="39"/>
        <v>0</v>
      </c>
      <c r="AA72" s="296"/>
      <c r="AB72" s="297"/>
      <c r="AC72" s="206">
        <f t="shared" ref="AC72:AD72" si="40">SUM(AC56:AC71)</f>
        <v>0</v>
      </c>
      <c r="AD72" s="207">
        <f t="shared" si="40"/>
        <v>0</v>
      </c>
      <c r="AE72" s="296"/>
      <c r="AF72" s="297"/>
      <c r="AG72" s="409"/>
      <c r="AH72" s="410"/>
      <c r="AI72" s="183">
        <f t="shared" ref="AI72:AI81" si="41">M72-J72</f>
        <v>-229.1705366574472</v>
      </c>
      <c r="AJ72" s="152">
        <f t="shared" ref="AJ72:AJ81" si="42">M72/J72</f>
        <v>0.88541473167127638</v>
      </c>
      <c r="AK72" s="315"/>
    </row>
    <row r="73" spans="1:37" ht="15.75" customHeight="1">
      <c r="A73" s="302" t="s">
        <v>207</v>
      </c>
      <c r="B73" s="120" t="s">
        <v>209</v>
      </c>
      <c r="C73" s="383" t="s">
        <v>275</v>
      </c>
      <c r="D73" s="383"/>
      <c r="E73" s="162">
        <v>38.630000000000003</v>
      </c>
      <c r="F73" s="103">
        <v>1753</v>
      </c>
      <c r="G73" s="163">
        <f t="shared" ref="G73:G81" si="43">E73*F73</f>
        <v>67718.39</v>
      </c>
      <c r="H73" s="164"/>
      <c r="I73" s="165">
        <v>20</v>
      </c>
      <c r="J73" s="166">
        <v>3600</v>
      </c>
      <c r="K73" s="167">
        <f>J73/I73</f>
        <v>180</v>
      </c>
      <c r="L73" s="168">
        <v>20</v>
      </c>
      <c r="M73" s="166">
        <f t="shared" ref="M73:M81" si="44">F73/V73*60</f>
        <v>3254.667354306343</v>
      </c>
      <c r="N73" s="167">
        <f t="shared" si="35"/>
        <v>162.73336771531714</v>
      </c>
      <c r="O73" s="169">
        <f t="shared" si="36"/>
        <v>0</v>
      </c>
      <c r="P73" s="170">
        <f t="shared" si="37"/>
        <v>-17.266632284682856</v>
      </c>
      <c r="Q73" s="171">
        <f t="shared" si="38"/>
        <v>0.90407426508509525</v>
      </c>
      <c r="R73" s="308">
        <f>Q89</f>
        <v>0.88988266197677857</v>
      </c>
      <c r="S73" s="172">
        <v>0.16666666666666666</v>
      </c>
      <c r="T73" s="173">
        <v>0.18910879629629629</v>
      </c>
      <c r="U73" s="174"/>
      <c r="V73" s="175">
        <v>32.31666666666667</v>
      </c>
      <c r="W73" s="173"/>
      <c r="X73" s="184"/>
      <c r="Y73" s="202"/>
      <c r="Z73" s="203"/>
      <c r="AA73" s="311"/>
      <c r="AB73" s="312"/>
      <c r="AC73" s="202"/>
      <c r="AD73" s="203"/>
      <c r="AE73" s="311"/>
      <c r="AF73" s="312"/>
      <c r="AG73" s="411"/>
      <c r="AH73" s="412"/>
      <c r="AI73" s="121">
        <f t="shared" si="41"/>
        <v>-345.33264569365701</v>
      </c>
      <c r="AJ73" s="171">
        <f t="shared" si="42"/>
        <v>0.90407426508509525</v>
      </c>
      <c r="AK73" s="313">
        <f>AJ89</f>
        <v>0.88988266197677868</v>
      </c>
    </row>
    <row r="74" spans="1:37" ht="15.75" customHeight="1">
      <c r="A74" s="303"/>
      <c r="B74" s="106" t="s">
        <v>209</v>
      </c>
      <c r="C74" s="382" t="s">
        <v>276</v>
      </c>
      <c r="D74" s="382"/>
      <c r="E74" s="107">
        <v>38</v>
      </c>
      <c r="F74" s="108">
        <v>3038</v>
      </c>
      <c r="G74" s="109">
        <f t="shared" si="43"/>
        <v>115444</v>
      </c>
      <c r="H74" s="26"/>
      <c r="I74" s="110">
        <v>21</v>
      </c>
      <c r="J74" s="111">
        <v>3600</v>
      </c>
      <c r="K74" s="112">
        <f t="shared" ref="K74:K111" si="45">J74/I74</f>
        <v>171.42857142857142</v>
      </c>
      <c r="L74" s="113">
        <v>21</v>
      </c>
      <c r="M74" s="111">
        <f t="shared" si="44"/>
        <v>3254.0315382326671</v>
      </c>
      <c r="N74" s="112">
        <f t="shared" si="35"/>
        <v>154.95388277298414</v>
      </c>
      <c r="O74" s="114">
        <f t="shared" si="36"/>
        <v>0</v>
      </c>
      <c r="P74" s="115">
        <f t="shared" si="37"/>
        <v>-16.474688655587272</v>
      </c>
      <c r="Q74" s="116">
        <f t="shared" si="38"/>
        <v>0.90389764950907425</v>
      </c>
      <c r="R74" s="309"/>
      <c r="S74" s="47">
        <v>0.19236111111111109</v>
      </c>
      <c r="T74" s="48">
        <v>0.23126157407407408</v>
      </c>
      <c r="U74" s="117">
        <v>4.6833333333333194</v>
      </c>
      <c r="V74" s="118">
        <v>56.016666666666694</v>
      </c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407"/>
      <c r="AH74" s="408"/>
      <c r="AI74" s="124">
        <f t="shared" si="41"/>
        <v>-345.96846176733288</v>
      </c>
      <c r="AJ74" s="116">
        <f t="shared" si="42"/>
        <v>0.90389764950907425</v>
      </c>
      <c r="AK74" s="314"/>
    </row>
    <row r="75" spans="1:37" ht="15.75" customHeight="1">
      <c r="A75" s="303"/>
      <c r="B75" s="106" t="s">
        <v>209</v>
      </c>
      <c r="C75" s="382" t="s">
        <v>277</v>
      </c>
      <c r="D75" s="382"/>
      <c r="E75" s="107">
        <v>37.94</v>
      </c>
      <c r="F75" s="108">
        <v>2746</v>
      </c>
      <c r="G75" s="109">
        <f t="shared" si="43"/>
        <v>104183.23999999999</v>
      </c>
      <c r="H75" s="26"/>
      <c r="I75" s="110">
        <v>21</v>
      </c>
      <c r="J75" s="111">
        <v>3600</v>
      </c>
      <c r="K75" s="112">
        <f t="shared" si="45"/>
        <v>171.42857142857142</v>
      </c>
      <c r="L75" s="113">
        <v>21</v>
      </c>
      <c r="M75" s="111">
        <f t="shared" si="44"/>
        <v>3169.4773966014759</v>
      </c>
      <c r="N75" s="112">
        <f t="shared" si="35"/>
        <v>150.92749507626075</v>
      </c>
      <c r="O75" s="114">
        <f t="shared" si="36"/>
        <v>0</v>
      </c>
      <c r="P75" s="115">
        <f t="shared" si="37"/>
        <v>-20.501076352310662</v>
      </c>
      <c r="Q75" s="116">
        <f t="shared" si="38"/>
        <v>0.88041038794485449</v>
      </c>
      <c r="R75" s="309"/>
      <c r="S75" s="47">
        <v>0.23473379629629629</v>
      </c>
      <c r="T75" s="48">
        <v>0.27083333333333331</v>
      </c>
      <c r="U75" s="117">
        <v>4.9999999999999822</v>
      </c>
      <c r="V75" s="118">
        <v>51.98333333333332</v>
      </c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407"/>
      <c r="AH75" s="408"/>
      <c r="AI75" s="124">
        <f t="shared" si="41"/>
        <v>-430.5226033985241</v>
      </c>
      <c r="AJ75" s="116">
        <f t="shared" si="42"/>
        <v>0.88041038794485438</v>
      </c>
      <c r="AK75" s="314"/>
    </row>
    <row r="76" spans="1:37" ht="15.75" customHeight="1">
      <c r="A76" s="303"/>
      <c r="B76" s="106" t="s">
        <v>209</v>
      </c>
      <c r="C76" s="382" t="s">
        <v>212</v>
      </c>
      <c r="D76" s="382"/>
      <c r="E76" s="107">
        <v>32.06</v>
      </c>
      <c r="F76" s="108">
        <v>791</v>
      </c>
      <c r="G76" s="109">
        <f t="shared" si="43"/>
        <v>25359.460000000003</v>
      </c>
      <c r="H76" s="26"/>
      <c r="I76" s="110">
        <v>19</v>
      </c>
      <c r="J76" s="111">
        <v>3600</v>
      </c>
      <c r="K76" s="112">
        <f t="shared" si="45"/>
        <v>189.47368421052633</v>
      </c>
      <c r="L76" s="113">
        <v>19</v>
      </c>
      <c r="M76" s="111">
        <f t="shared" si="44"/>
        <v>3167.5194660734155</v>
      </c>
      <c r="N76" s="112">
        <f t="shared" si="35"/>
        <v>166.71155084596924</v>
      </c>
      <c r="O76" s="114">
        <f t="shared" si="36"/>
        <v>0</v>
      </c>
      <c r="P76" s="115">
        <f t="shared" si="37"/>
        <v>-22.762133364557087</v>
      </c>
      <c r="Q76" s="116">
        <f t="shared" si="38"/>
        <v>0.87986651835372653</v>
      </c>
      <c r="R76" s="309"/>
      <c r="S76" s="47">
        <v>0.27431712962962962</v>
      </c>
      <c r="T76" s="48">
        <v>0.28472222222222221</v>
      </c>
      <c r="U76" s="117">
        <v>5.0166666666666782</v>
      </c>
      <c r="V76" s="118">
        <v>14.983333333333331</v>
      </c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407"/>
      <c r="AH76" s="408"/>
      <c r="AI76" s="217">
        <f t="shared" si="41"/>
        <v>-432.48053392658449</v>
      </c>
      <c r="AJ76" s="218">
        <f t="shared" si="42"/>
        <v>0.87986651835372653</v>
      </c>
      <c r="AK76" s="314"/>
    </row>
    <row r="77" spans="1:37" ht="15.75" customHeight="1">
      <c r="A77" s="304"/>
      <c r="B77" s="106" t="s">
        <v>195</v>
      </c>
      <c r="C77" s="382" t="s">
        <v>214</v>
      </c>
      <c r="D77" s="382"/>
      <c r="E77" s="107">
        <v>57.73</v>
      </c>
      <c r="F77" s="111">
        <v>1403</v>
      </c>
      <c r="G77" s="109">
        <f t="shared" si="43"/>
        <v>80995.19</v>
      </c>
      <c r="H77" s="13"/>
      <c r="I77" s="110">
        <v>22</v>
      </c>
      <c r="J77" s="111">
        <v>1800</v>
      </c>
      <c r="K77" s="112">
        <f t="shared" si="45"/>
        <v>81.818181818181813</v>
      </c>
      <c r="L77" s="126">
        <v>22</v>
      </c>
      <c r="M77" s="111">
        <f t="shared" si="44"/>
        <v>1595.3253316487669</v>
      </c>
      <c r="N77" s="112">
        <f t="shared" si="35"/>
        <v>72.514787802216674</v>
      </c>
      <c r="O77" s="114">
        <f t="shared" si="36"/>
        <v>0</v>
      </c>
      <c r="P77" s="115">
        <f t="shared" si="37"/>
        <v>-9.3033940159651394</v>
      </c>
      <c r="Q77" s="116">
        <f t="shared" si="38"/>
        <v>0.88629185091598162</v>
      </c>
      <c r="R77" s="309"/>
      <c r="S77" s="47">
        <v>0.28905092592592591</v>
      </c>
      <c r="T77" s="48">
        <v>0.32569444444444445</v>
      </c>
      <c r="U77" s="117">
        <v>6.2333333333333218</v>
      </c>
      <c r="V77" s="118">
        <v>52.766666666666708</v>
      </c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407"/>
      <c r="AH77" s="408"/>
      <c r="AI77" s="217">
        <f t="shared" si="41"/>
        <v>-204.67466835123309</v>
      </c>
      <c r="AJ77" s="218">
        <f t="shared" si="42"/>
        <v>0.88629185091598162</v>
      </c>
      <c r="AK77" s="314"/>
    </row>
    <row r="78" spans="1:37" ht="15.75" customHeight="1">
      <c r="A78" s="304"/>
      <c r="B78" s="106" t="s">
        <v>195</v>
      </c>
      <c r="C78" s="382" t="s">
        <v>213</v>
      </c>
      <c r="D78" s="382"/>
      <c r="E78" s="107">
        <v>57.73</v>
      </c>
      <c r="F78" s="111">
        <v>1448</v>
      </c>
      <c r="G78" s="129">
        <f t="shared" si="43"/>
        <v>83593.039999999994</v>
      </c>
      <c r="H78" s="130"/>
      <c r="I78" s="110">
        <v>22</v>
      </c>
      <c r="J78" s="111">
        <v>1800</v>
      </c>
      <c r="K78" s="112">
        <f t="shared" si="45"/>
        <v>81.818181818181813</v>
      </c>
      <c r="L78" s="113">
        <v>22</v>
      </c>
      <c r="M78" s="111">
        <f t="shared" si="44"/>
        <v>1594.6160905475676</v>
      </c>
      <c r="N78" s="112">
        <f t="shared" si="35"/>
        <v>72.482549570343977</v>
      </c>
      <c r="O78" s="114">
        <f t="shared" si="36"/>
        <v>0</v>
      </c>
      <c r="P78" s="115">
        <f t="shared" si="37"/>
        <v>-9.335632247837836</v>
      </c>
      <c r="Q78" s="116">
        <f t="shared" si="38"/>
        <v>0.88589782808198203</v>
      </c>
      <c r="R78" s="309"/>
      <c r="S78" s="47">
        <v>0.32916666666666666</v>
      </c>
      <c r="T78" s="48">
        <v>0.36700231481481482</v>
      </c>
      <c r="U78" s="117">
        <v>4.9999999999999822</v>
      </c>
      <c r="V78" s="118">
        <v>54.483333333333348</v>
      </c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407"/>
      <c r="AH78" s="408"/>
      <c r="AI78" s="217">
        <f t="shared" si="41"/>
        <v>-205.38390945243236</v>
      </c>
      <c r="AJ78" s="218">
        <f t="shared" si="42"/>
        <v>0.88589782808198203</v>
      </c>
      <c r="AK78" s="314"/>
    </row>
    <row r="79" spans="1:37" ht="15.75" customHeight="1">
      <c r="A79" s="304"/>
      <c r="B79" s="106" t="s">
        <v>209</v>
      </c>
      <c r="C79" s="382" t="s">
        <v>210</v>
      </c>
      <c r="D79" s="382"/>
      <c r="E79" s="107">
        <v>71.84</v>
      </c>
      <c r="F79" s="111">
        <v>1422</v>
      </c>
      <c r="G79" s="129">
        <f t="shared" si="43"/>
        <v>102156.48000000001</v>
      </c>
      <c r="H79" s="68"/>
      <c r="I79" s="110">
        <v>19</v>
      </c>
      <c r="J79" s="111">
        <v>1800</v>
      </c>
      <c r="K79" s="112">
        <f t="shared" si="45"/>
        <v>94.736842105263165</v>
      </c>
      <c r="L79" s="126">
        <v>19</v>
      </c>
      <c r="M79" s="111">
        <f t="shared" si="44"/>
        <v>1596.2581852198327</v>
      </c>
      <c r="N79" s="112">
        <f t="shared" si="35"/>
        <v>84.013588695780669</v>
      </c>
      <c r="O79" s="131">
        <f t="shared" si="36"/>
        <v>0</v>
      </c>
      <c r="P79" s="132">
        <f t="shared" si="37"/>
        <v>-10.723253409482496</v>
      </c>
      <c r="Q79" s="133">
        <f t="shared" si="38"/>
        <v>0.88681010289990703</v>
      </c>
      <c r="R79" s="309"/>
      <c r="S79" s="47">
        <v>0.37013888888888891</v>
      </c>
      <c r="T79" s="48">
        <v>0.40725694444444444</v>
      </c>
      <c r="U79" s="117">
        <v>4.5166666666666799</v>
      </c>
      <c r="V79" s="118">
        <v>53.44999999999996</v>
      </c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407"/>
      <c r="AH79" s="408"/>
      <c r="AI79" s="217">
        <f t="shared" si="41"/>
        <v>-203.74181478016726</v>
      </c>
      <c r="AJ79" s="218">
        <f t="shared" si="42"/>
        <v>0.88681010289990703</v>
      </c>
      <c r="AK79" s="314"/>
    </row>
    <row r="80" spans="1:37" ht="15.75" customHeight="1">
      <c r="A80" s="304"/>
      <c r="B80" s="106" t="s">
        <v>209</v>
      </c>
      <c r="C80" s="382" t="s">
        <v>272</v>
      </c>
      <c r="D80" s="382"/>
      <c r="E80" s="107">
        <v>79.19</v>
      </c>
      <c r="F80" s="111">
        <v>2582</v>
      </c>
      <c r="G80" s="129">
        <f t="shared" si="43"/>
        <v>204468.58</v>
      </c>
      <c r="H80" s="68"/>
      <c r="I80" s="110">
        <v>17</v>
      </c>
      <c r="J80" s="111">
        <v>1800</v>
      </c>
      <c r="K80" s="112">
        <f t="shared" si="45"/>
        <v>105.88235294117646</v>
      </c>
      <c r="L80" s="126">
        <v>17</v>
      </c>
      <c r="M80" s="111">
        <f t="shared" si="44"/>
        <v>1595.7424892703857</v>
      </c>
      <c r="N80" s="112">
        <f t="shared" si="35"/>
        <v>93.867205251199152</v>
      </c>
      <c r="O80" s="131">
        <f t="shared" si="36"/>
        <v>0</v>
      </c>
      <c r="P80" s="132">
        <f t="shared" si="37"/>
        <v>-12.015147689977312</v>
      </c>
      <c r="Q80" s="133">
        <f t="shared" si="38"/>
        <v>0.88652360515021422</v>
      </c>
      <c r="R80" s="309"/>
      <c r="S80" s="47">
        <v>0.41041666666666665</v>
      </c>
      <c r="T80" s="48">
        <v>0.47783564814814816</v>
      </c>
      <c r="U80" s="117">
        <v>4.5499999999999918</v>
      </c>
      <c r="V80" s="118">
        <v>97.083333333333371</v>
      </c>
      <c r="W80" s="119">
        <v>0.47783564814814816</v>
      </c>
      <c r="X80" s="123">
        <v>0.51753472222222219</v>
      </c>
      <c r="Y80" s="106"/>
      <c r="Z80" s="205"/>
      <c r="AA80" s="300"/>
      <c r="AB80" s="301"/>
      <c r="AC80" s="106"/>
      <c r="AD80" s="205"/>
      <c r="AE80" s="300"/>
      <c r="AF80" s="301"/>
      <c r="AG80" s="407"/>
      <c r="AH80" s="408"/>
      <c r="AI80" s="217">
        <f t="shared" si="41"/>
        <v>-204.2575107296143</v>
      </c>
      <c r="AJ80" s="218">
        <f t="shared" si="42"/>
        <v>0.88652360515021433</v>
      </c>
      <c r="AK80" s="314"/>
    </row>
    <row r="81" spans="1:37" ht="15.75" customHeight="1">
      <c r="A81" s="304"/>
      <c r="B81" s="106" t="s">
        <v>209</v>
      </c>
      <c r="C81" s="382" t="s">
        <v>211</v>
      </c>
      <c r="D81" s="382"/>
      <c r="E81" s="107">
        <v>72.400000000000006</v>
      </c>
      <c r="F81" s="111">
        <v>1456</v>
      </c>
      <c r="G81" s="129">
        <f t="shared" si="43"/>
        <v>105414.40000000001</v>
      </c>
      <c r="H81" s="68"/>
      <c r="I81" s="110">
        <v>18</v>
      </c>
      <c r="J81" s="111">
        <v>1800</v>
      </c>
      <c r="K81" s="112">
        <f t="shared" si="45"/>
        <v>100</v>
      </c>
      <c r="L81" s="126">
        <v>18</v>
      </c>
      <c r="M81" s="111">
        <f t="shared" si="44"/>
        <v>1595.616438356162</v>
      </c>
      <c r="N81" s="112">
        <f t="shared" si="35"/>
        <v>88.645357686453451</v>
      </c>
      <c r="O81" s="131">
        <f t="shared" si="36"/>
        <v>0</v>
      </c>
      <c r="P81" s="132">
        <f t="shared" si="37"/>
        <v>-11.354642313546549</v>
      </c>
      <c r="Q81" s="133">
        <f t="shared" si="38"/>
        <v>0.88645357686453452</v>
      </c>
      <c r="R81" s="309"/>
      <c r="S81" s="47">
        <v>0.51753472222222219</v>
      </c>
      <c r="T81" s="48">
        <v>0.55555555555555558</v>
      </c>
      <c r="U81" s="117">
        <v>57.1666666666666</v>
      </c>
      <c r="V81" s="118">
        <v>54.750000000000085</v>
      </c>
      <c r="W81" s="119"/>
      <c r="X81" s="123"/>
      <c r="Y81" s="106"/>
      <c r="Z81" s="205"/>
      <c r="AA81" s="300"/>
      <c r="AB81" s="301"/>
      <c r="AC81" s="106"/>
      <c r="AD81" s="205"/>
      <c r="AE81" s="300"/>
      <c r="AF81" s="301"/>
      <c r="AG81" s="407"/>
      <c r="AH81" s="408"/>
      <c r="AI81" s="217">
        <f t="shared" si="41"/>
        <v>-204.38356164383799</v>
      </c>
      <c r="AJ81" s="218">
        <f t="shared" si="42"/>
        <v>0.88645357686453441</v>
      </c>
      <c r="AK81" s="314"/>
    </row>
    <row r="82" spans="1:37" ht="15.75" customHeight="1">
      <c r="A82" s="304"/>
      <c r="B82" s="106"/>
      <c r="C82" s="382"/>
      <c r="D82" s="382"/>
      <c r="E82" s="107"/>
      <c r="F82" s="111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106"/>
      <c r="Z82" s="205"/>
      <c r="AA82" s="300"/>
      <c r="AB82" s="301"/>
      <c r="AC82" s="106"/>
      <c r="AD82" s="205"/>
      <c r="AE82" s="300"/>
      <c r="AF82" s="301"/>
      <c r="AG82" s="407"/>
      <c r="AH82" s="408"/>
      <c r="AI82" s="217"/>
      <c r="AJ82" s="218"/>
      <c r="AK82" s="314"/>
    </row>
    <row r="83" spans="1:37" ht="15.75" customHeight="1">
      <c r="A83" s="304"/>
      <c r="B83" s="106"/>
      <c r="C83" s="382"/>
      <c r="D83" s="382"/>
      <c r="E83" s="107"/>
      <c r="F83" s="111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106"/>
      <c r="Z83" s="205"/>
      <c r="AA83" s="300"/>
      <c r="AB83" s="301"/>
      <c r="AC83" s="106"/>
      <c r="AD83" s="205"/>
      <c r="AE83" s="300"/>
      <c r="AF83" s="301"/>
      <c r="AG83" s="407"/>
      <c r="AH83" s="408"/>
      <c r="AI83" s="217"/>
      <c r="AJ83" s="218"/>
      <c r="AK83" s="314"/>
    </row>
    <row r="84" spans="1:37" ht="15.75" customHeight="1">
      <c r="A84" s="304"/>
      <c r="B84" s="106"/>
      <c r="C84" s="382"/>
      <c r="D84" s="382"/>
      <c r="E84" s="107"/>
      <c r="F84" s="111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106"/>
      <c r="Z84" s="205"/>
      <c r="AA84" s="300"/>
      <c r="AB84" s="301"/>
      <c r="AC84" s="106"/>
      <c r="AD84" s="205"/>
      <c r="AE84" s="300"/>
      <c r="AF84" s="301"/>
      <c r="AG84" s="407"/>
      <c r="AH84" s="408"/>
      <c r="AI84" s="217"/>
      <c r="AJ84" s="218"/>
      <c r="AK84" s="314"/>
    </row>
    <row r="85" spans="1:37" ht="15.75" customHeight="1">
      <c r="A85" s="304"/>
      <c r="B85" s="106"/>
      <c r="C85" s="382"/>
      <c r="D85" s="382"/>
      <c r="E85" s="107"/>
      <c r="F85" s="111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106"/>
      <c r="Z85" s="205"/>
      <c r="AA85" s="300"/>
      <c r="AB85" s="301"/>
      <c r="AC85" s="106"/>
      <c r="AD85" s="205"/>
      <c r="AE85" s="300"/>
      <c r="AF85" s="301"/>
      <c r="AG85" s="407"/>
      <c r="AH85" s="408"/>
      <c r="AI85" s="217"/>
      <c r="AJ85" s="218"/>
      <c r="AK85" s="314"/>
    </row>
    <row r="86" spans="1:37" ht="15.75" customHeight="1">
      <c r="A86" s="304"/>
      <c r="B86" s="106"/>
      <c r="C86" s="382"/>
      <c r="D86" s="382"/>
      <c r="E86" s="107"/>
      <c r="F86" s="111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106"/>
      <c r="Z86" s="205"/>
      <c r="AA86" s="300"/>
      <c r="AB86" s="301"/>
      <c r="AC86" s="106"/>
      <c r="AD86" s="205"/>
      <c r="AE86" s="300"/>
      <c r="AF86" s="301"/>
      <c r="AG86" s="407"/>
      <c r="AH86" s="408"/>
      <c r="AI86" s="217"/>
      <c r="AJ86" s="218"/>
      <c r="AK86" s="314"/>
    </row>
    <row r="87" spans="1:37" ht="15.75" customHeight="1">
      <c r="A87" s="304"/>
      <c r="B87" s="106"/>
      <c r="C87" s="382"/>
      <c r="D87" s="382"/>
      <c r="E87" s="107"/>
      <c r="F87" s="111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106"/>
      <c r="Z87" s="205"/>
      <c r="AA87" s="300"/>
      <c r="AB87" s="301"/>
      <c r="AC87" s="106"/>
      <c r="AD87" s="205"/>
      <c r="AE87" s="300"/>
      <c r="AF87" s="301"/>
      <c r="AG87" s="407"/>
      <c r="AH87" s="408"/>
      <c r="AI87" s="217"/>
      <c r="AJ87" s="218"/>
      <c r="AK87" s="314"/>
    </row>
    <row r="88" spans="1:37" ht="15.75" customHeight="1">
      <c r="A88" s="304"/>
      <c r="B88" s="106"/>
      <c r="C88" s="382"/>
      <c r="D88" s="382"/>
      <c r="E88" s="209"/>
      <c r="F88" s="111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407"/>
      <c r="AH88" s="408"/>
      <c r="AI88" s="180"/>
      <c r="AJ88" s="133"/>
      <c r="AK88" s="314"/>
    </row>
    <row r="89" spans="1:37" ht="15.75" customHeight="1" thickBot="1">
      <c r="A89" s="305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46">AVERAGE(I73:I88)</f>
        <v>19.888888888888889</v>
      </c>
      <c r="J89" s="148">
        <f t="shared" si="46"/>
        <v>2600</v>
      </c>
      <c r="K89" s="149">
        <f t="shared" ref="K89:K93" si="47">J89/I89</f>
        <v>130.72625698324023</v>
      </c>
      <c r="L89" s="147">
        <f t="shared" ref="L89:M89" si="48">AVERAGE(L73:L88)</f>
        <v>19.888888888888889</v>
      </c>
      <c r="M89" s="148">
        <f t="shared" si="48"/>
        <v>2313.6949211396245</v>
      </c>
      <c r="N89" s="149">
        <f>M89/L89</f>
        <v>116.33102955450626</v>
      </c>
      <c r="O89" s="150">
        <f>L89-I89</f>
        <v>0</v>
      </c>
      <c r="P89" s="151">
        <f>N89-K89</f>
        <v>-14.395227428733975</v>
      </c>
      <c r="Q89" s="152">
        <f>N89/K89</f>
        <v>0.88988266197677857</v>
      </c>
      <c r="R89" s="310"/>
      <c r="S89" s="153">
        <f>S73</f>
        <v>0.16666666666666666</v>
      </c>
      <c r="T89" s="154">
        <f>INDEX(T73:T88,COUNTA(T73:T88))</f>
        <v>0.55555555555555558</v>
      </c>
      <c r="U89" s="155"/>
      <c r="V89" s="181"/>
      <c r="W89" s="182"/>
      <c r="X89" s="149"/>
      <c r="Y89" s="206">
        <f t="shared" ref="Y89:Z89" si="49">SUM(Y73:Y88)</f>
        <v>0</v>
      </c>
      <c r="Z89" s="207">
        <f t="shared" si="49"/>
        <v>0</v>
      </c>
      <c r="AA89" s="296"/>
      <c r="AB89" s="297"/>
      <c r="AC89" s="206">
        <f t="shared" ref="AC89:AD89" si="50">SUM(AC73:AC88)</f>
        <v>0</v>
      </c>
      <c r="AD89" s="207">
        <f t="shared" si="50"/>
        <v>0</v>
      </c>
      <c r="AE89" s="296"/>
      <c r="AF89" s="297"/>
      <c r="AG89" s="409"/>
      <c r="AH89" s="410"/>
      <c r="AI89" s="183">
        <f>M89-J89</f>
        <v>-286.30507886037549</v>
      </c>
      <c r="AJ89" s="152">
        <f>M89/J89</f>
        <v>0.88988266197677868</v>
      </c>
      <c r="AK89" s="315"/>
    </row>
    <row r="90" spans="1:37" ht="15.75" customHeight="1">
      <c r="A90" s="316" t="s">
        <v>115</v>
      </c>
      <c r="B90" s="106" t="s">
        <v>279</v>
      </c>
      <c r="C90" s="383" t="s">
        <v>282</v>
      </c>
      <c r="D90" s="383"/>
      <c r="E90" s="107">
        <v>30.84</v>
      </c>
      <c r="F90" s="108">
        <v>1075</v>
      </c>
      <c r="G90" s="109">
        <f t="shared" ref="G90:G93" si="51">E90*F90</f>
        <v>33153</v>
      </c>
      <c r="H90" s="26"/>
      <c r="I90" s="110">
        <v>15</v>
      </c>
      <c r="J90" s="111">
        <v>3000</v>
      </c>
      <c r="K90" s="112">
        <f t="shared" si="47"/>
        <v>200</v>
      </c>
      <c r="L90" s="113">
        <v>15</v>
      </c>
      <c r="M90" s="111">
        <f>F90/V90*60</f>
        <v>2620.1760324983038</v>
      </c>
      <c r="N90" s="112">
        <f>M90/L90</f>
        <v>174.67840216655358</v>
      </c>
      <c r="O90" s="114">
        <f>L90-I90</f>
        <v>0</v>
      </c>
      <c r="P90" s="115">
        <f>N90-K90</f>
        <v>-25.321597833446418</v>
      </c>
      <c r="Q90" s="116">
        <f>N90/K90</f>
        <v>0.87339201083276796</v>
      </c>
      <c r="R90" s="308">
        <f>Q106</f>
        <v>0.87982061963216374</v>
      </c>
      <c r="S90" s="47">
        <v>0.32179398148148147</v>
      </c>
      <c r="T90" s="48">
        <v>0.33888888888888891</v>
      </c>
      <c r="U90" s="117">
        <v>4.9666666666666703</v>
      </c>
      <c r="V90" s="118">
        <v>24.616666666666703</v>
      </c>
      <c r="W90" s="119"/>
      <c r="X90" s="123"/>
      <c r="Y90" s="202"/>
      <c r="Z90" s="203"/>
      <c r="AA90" s="311"/>
      <c r="AB90" s="312"/>
      <c r="AC90" s="202"/>
      <c r="AD90" s="203"/>
      <c r="AE90" s="311"/>
      <c r="AF90" s="312"/>
      <c r="AG90" s="411"/>
      <c r="AH90" s="412"/>
      <c r="AI90" s="121">
        <f>M90-J90</f>
        <v>-379.82396750169619</v>
      </c>
      <c r="AJ90" s="171">
        <f>M90/J90</f>
        <v>0.87339201083276796</v>
      </c>
      <c r="AK90" s="313">
        <f>AJ106</f>
        <v>0.87982061963216385</v>
      </c>
    </row>
    <row r="91" spans="1:37" ht="15.75" customHeight="1">
      <c r="A91" s="317"/>
      <c r="B91" s="106" t="s">
        <v>188</v>
      </c>
      <c r="C91" s="382" t="s">
        <v>261</v>
      </c>
      <c r="D91" s="382"/>
      <c r="E91" s="107">
        <v>34.229999999999997</v>
      </c>
      <c r="F91" s="108">
        <v>2043</v>
      </c>
      <c r="G91" s="109">
        <f t="shared" si="51"/>
        <v>69931.89</v>
      </c>
      <c r="H91" s="26"/>
      <c r="I91" s="110">
        <v>16</v>
      </c>
      <c r="J91" s="111">
        <v>3000</v>
      </c>
      <c r="K91" s="112">
        <f t="shared" si="47"/>
        <v>187.5</v>
      </c>
      <c r="L91" s="113">
        <v>16</v>
      </c>
      <c r="M91" s="111">
        <f>F91/V91*60</f>
        <v>2602.5477707006362</v>
      </c>
      <c r="N91" s="112">
        <f>M91/L91</f>
        <v>162.65923566878976</v>
      </c>
      <c r="O91" s="114">
        <f>L91-I91</f>
        <v>0</v>
      </c>
      <c r="P91" s="115">
        <f>N91-K91</f>
        <v>-24.840764331210238</v>
      </c>
      <c r="Q91" s="116">
        <f>N91/K91</f>
        <v>0.86751592356687868</v>
      </c>
      <c r="R91" s="309"/>
      <c r="S91" s="47">
        <v>0.34236111111111112</v>
      </c>
      <c r="T91" s="48">
        <v>0.37506944444444446</v>
      </c>
      <c r="U91" s="117">
        <v>4.9999999999999822</v>
      </c>
      <c r="V91" s="118">
        <v>47.100000000000009</v>
      </c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407"/>
      <c r="AH91" s="408"/>
      <c r="AI91" s="124">
        <f>M91-J91</f>
        <v>-397.45222929936381</v>
      </c>
      <c r="AJ91" s="116">
        <f>M91/J91</f>
        <v>0.86751592356687868</v>
      </c>
      <c r="AK91" s="314"/>
    </row>
    <row r="92" spans="1:37" ht="15.75" customHeight="1">
      <c r="A92" s="317"/>
      <c r="B92" s="106" t="s">
        <v>188</v>
      </c>
      <c r="C92" s="382" t="s">
        <v>262</v>
      </c>
      <c r="D92" s="382"/>
      <c r="E92" s="107">
        <v>35.83</v>
      </c>
      <c r="F92" s="108">
        <v>7281</v>
      </c>
      <c r="G92" s="109">
        <f t="shared" si="51"/>
        <v>260878.22999999998</v>
      </c>
      <c r="H92" s="13"/>
      <c r="I92" s="110">
        <v>12</v>
      </c>
      <c r="J92" s="111">
        <v>3273</v>
      </c>
      <c r="K92" s="112">
        <f t="shared" si="47"/>
        <v>272.75</v>
      </c>
      <c r="L92" s="126">
        <v>12</v>
      </c>
      <c r="M92" s="111">
        <f>F92/V92*60</f>
        <v>2907.8766363434652</v>
      </c>
      <c r="N92" s="112">
        <f>M92/L92</f>
        <v>242.3230530286221</v>
      </c>
      <c r="O92" s="114">
        <f>L92-I92</f>
        <v>0</v>
      </c>
      <c r="P92" s="115">
        <f>N92-K92</f>
        <v>-30.426946971377902</v>
      </c>
      <c r="Q92" s="116">
        <f>N92/K92</f>
        <v>0.88844382411960443</v>
      </c>
      <c r="R92" s="309"/>
      <c r="S92" s="47">
        <v>0.37847222222222221</v>
      </c>
      <c r="T92" s="48">
        <v>0.48280092592592594</v>
      </c>
      <c r="U92" s="117">
        <v>4.8999999999999666</v>
      </c>
      <c r="V92" s="118">
        <v>150.23333333333338</v>
      </c>
      <c r="W92" s="119">
        <v>0.48280092592592594</v>
      </c>
      <c r="X92" s="123">
        <v>0.52222222222222225</v>
      </c>
      <c r="Y92" s="106"/>
      <c r="Z92" s="205"/>
      <c r="AA92" s="300"/>
      <c r="AB92" s="301"/>
      <c r="AC92" s="106"/>
      <c r="AD92" s="205"/>
      <c r="AE92" s="300"/>
      <c r="AF92" s="301"/>
      <c r="AG92" s="407"/>
      <c r="AH92" s="408"/>
      <c r="AI92" s="124">
        <f>M92-J92</f>
        <v>-365.12336365653482</v>
      </c>
      <c r="AJ92" s="116">
        <f>M92/J92</f>
        <v>0.88844382411960443</v>
      </c>
      <c r="AK92" s="314"/>
    </row>
    <row r="93" spans="1:37" ht="15.75" customHeight="1">
      <c r="A93" s="317"/>
      <c r="B93" s="106" t="s">
        <v>188</v>
      </c>
      <c r="C93" s="382" t="s">
        <v>263</v>
      </c>
      <c r="D93" s="382"/>
      <c r="E93" s="107">
        <v>36.409999999999997</v>
      </c>
      <c r="F93" s="108">
        <v>5304</v>
      </c>
      <c r="G93" s="129">
        <f t="shared" si="51"/>
        <v>193118.63999999998</v>
      </c>
      <c r="H93" s="130"/>
      <c r="I93" s="110">
        <v>11</v>
      </c>
      <c r="J93" s="111">
        <v>3273</v>
      </c>
      <c r="K93" s="112">
        <f t="shared" si="47"/>
        <v>297.54545454545456</v>
      </c>
      <c r="L93" s="113">
        <v>11</v>
      </c>
      <c r="M93" s="111">
        <f>F93/V93*60</f>
        <v>2907.6290543627224</v>
      </c>
      <c r="N93" s="112">
        <f>M93/L93</f>
        <v>264.32991403297478</v>
      </c>
      <c r="O93" s="114">
        <f>L93-I93</f>
        <v>0</v>
      </c>
      <c r="P93" s="115">
        <f>N93-K93</f>
        <v>-33.215540512479777</v>
      </c>
      <c r="Q93" s="116">
        <f>N93/K93</f>
        <v>0.88836818037357856</v>
      </c>
      <c r="R93" s="309"/>
      <c r="S93" s="47">
        <v>0.52222222222222225</v>
      </c>
      <c r="T93" s="48">
        <v>0.5982291666666667</v>
      </c>
      <c r="U93" s="117">
        <v>56.766666666666694</v>
      </c>
      <c r="V93" s="118">
        <v>109.45</v>
      </c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407"/>
      <c r="AH93" s="408"/>
      <c r="AI93" s="124">
        <f>M93-J93</f>
        <v>-365.3709456372776</v>
      </c>
      <c r="AJ93" s="116">
        <f>M93/J93</f>
        <v>0.88836818037357845</v>
      </c>
      <c r="AK93" s="314"/>
    </row>
    <row r="94" spans="1:37" ht="15.75" customHeight="1">
      <c r="A94" s="317"/>
      <c r="B94" s="106"/>
      <c r="C94" s="298"/>
      <c r="D94" s="299"/>
      <c r="E94" s="107"/>
      <c r="F94" s="108"/>
      <c r="G94" s="129"/>
      <c r="H94" s="68"/>
      <c r="I94" s="110"/>
      <c r="J94" s="111"/>
      <c r="K94" s="112"/>
      <c r="L94" s="126"/>
      <c r="M94" s="111"/>
      <c r="N94" s="112"/>
      <c r="O94" s="131"/>
      <c r="P94" s="132"/>
      <c r="Q94" s="133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407"/>
      <c r="AH94" s="408"/>
      <c r="AI94" s="124"/>
      <c r="AJ94" s="116"/>
      <c r="AK94" s="314"/>
    </row>
    <row r="95" spans="1:37" ht="15.75" customHeight="1">
      <c r="A95" s="317"/>
      <c r="B95" s="106"/>
      <c r="C95" s="298"/>
      <c r="D95" s="299"/>
      <c r="E95" s="107"/>
      <c r="F95" s="108"/>
      <c r="G95" s="129"/>
      <c r="H95" s="68"/>
      <c r="I95" s="110"/>
      <c r="J95" s="111"/>
      <c r="K95" s="112"/>
      <c r="L95" s="126"/>
      <c r="M95" s="111"/>
      <c r="N95" s="112"/>
      <c r="O95" s="131"/>
      <c r="P95" s="132"/>
      <c r="Q95" s="133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407"/>
      <c r="AH95" s="408"/>
      <c r="AI95" s="124"/>
      <c r="AJ95" s="116"/>
      <c r="AK95" s="314"/>
    </row>
    <row r="96" spans="1:37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35"/>
      <c r="Y96" s="106"/>
      <c r="Z96" s="205"/>
      <c r="AA96" s="300"/>
      <c r="AB96" s="301"/>
      <c r="AC96" s="106"/>
      <c r="AD96" s="205"/>
      <c r="AE96" s="300"/>
      <c r="AF96" s="301"/>
      <c r="AG96" s="407"/>
      <c r="AH96" s="408"/>
      <c r="AI96" s="124"/>
      <c r="AJ96" s="116"/>
      <c r="AK96" s="314"/>
    </row>
    <row r="97" spans="1:37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35"/>
      <c r="Y97" s="106"/>
      <c r="Z97" s="205"/>
      <c r="AA97" s="300"/>
      <c r="AB97" s="301"/>
      <c r="AC97" s="106"/>
      <c r="AD97" s="205"/>
      <c r="AE97" s="300"/>
      <c r="AF97" s="301"/>
      <c r="AG97" s="407"/>
      <c r="AH97" s="408"/>
      <c r="AI97" s="124"/>
      <c r="AJ97" s="116"/>
      <c r="AK97" s="314"/>
    </row>
    <row r="98" spans="1:37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35"/>
      <c r="Y98" s="106"/>
      <c r="Z98" s="205"/>
      <c r="AA98" s="300"/>
      <c r="AB98" s="301"/>
      <c r="AC98" s="106"/>
      <c r="AD98" s="205"/>
      <c r="AE98" s="300"/>
      <c r="AF98" s="301"/>
      <c r="AG98" s="407"/>
      <c r="AH98" s="408"/>
      <c r="AI98" s="124"/>
      <c r="AJ98" s="116"/>
      <c r="AK98" s="314"/>
    </row>
    <row r="99" spans="1:37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35"/>
      <c r="Y99" s="106"/>
      <c r="Z99" s="205"/>
      <c r="AA99" s="300"/>
      <c r="AB99" s="301"/>
      <c r="AC99" s="106"/>
      <c r="AD99" s="205"/>
      <c r="AE99" s="300"/>
      <c r="AF99" s="301"/>
      <c r="AG99" s="407"/>
      <c r="AH99" s="408"/>
      <c r="AI99" s="124"/>
      <c r="AJ99" s="116"/>
      <c r="AK99" s="314"/>
    </row>
    <row r="100" spans="1:37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19"/>
      <c r="X100" s="135"/>
      <c r="Y100" s="106"/>
      <c r="Z100" s="205"/>
      <c r="AA100" s="300"/>
      <c r="AB100" s="301"/>
      <c r="AC100" s="106"/>
      <c r="AD100" s="205"/>
      <c r="AE100" s="300"/>
      <c r="AF100" s="301"/>
      <c r="AG100" s="407"/>
      <c r="AH100" s="408"/>
      <c r="AI100" s="124"/>
      <c r="AJ100" s="116"/>
      <c r="AK100" s="314"/>
    </row>
    <row r="101" spans="1:37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19"/>
      <c r="X101" s="135"/>
      <c r="Y101" s="106"/>
      <c r="Z101" s="205"/>
      <c r="AA101" s="300"/>
      <c r="AB101" s="301"/>
      <c r="AC101" s="106"/>
      <c r="AD101" s="205"/>
      <c r="AE101" s="300"/>
      <c r="AF101" s="301"/>
      <c r="AG101" s="407"/>
      <c r="AH101" s="408"/>
      <c r="AI101" s="124"/>
      <c r="AJ101" s="116"/>
      <c r="AK101" s="314"/>
    </row>
    <row r="102" spans="1:37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19"/>
      <c r="X102" s="135"/>
      <c r="Y102" s="106"/>
      <c r="Z102" s="205"/>
      <c r="AA102" s="300"/>
      <c r="AB102" s="301"/>
      <c r="AC102" s="106"/>
      <c r="AD102" s="205"/>
      <c r="AE102" s="300"/>
      <c r="AF102" s="301"/>
      <c r="AG102" s="407"/>
      <c r="AH102" s="408"/>
      <c r="AI102" s="124"/>
      <c r="AJ102" s="116"/>
      <c r="AK102" s="314"/>
    </row>
    <row r="103" spans="1:37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19"/>
      <c r="X103" s="135"/>
      <c r="Y103" s="106"/>
      <c r="Z103" s="205"/>
      <c r="AA103" s="300"/>
      <c r="AB103" s="301"/>
      <c r="AC103" s="106"/>
      <c r="AD103" s="205"/>
      <c r="AE103" s="300"/>
      <c r="AF103" s="301"/>
      <c r="AG103" s="407"/>
      <c r="AH103" s="408"/>
      <c r="AI103" s="124"/>
      <c r="AJ103" s="116"/>
      <c r="AK103" s="314"/>
    </row>
    <row r="104" spans="1:37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19"/>
      <c r="X104" s="135"/>
      <c r="Y104" s="106"/>
      <c r="Z104" s="205"/>
      <c r="AA104" s="300"/>
      <c r="AB104" s="301"/>
      <c r="AC104" s="106"/>
      <c r="AD104" s="205"/>
      <c r="AE104" s="300"/>
      <c r="AF104" s="301"/>
      <c r="AG104" s="407"/>
      <c r="AH104" s="408"/>
      <c r="AI104" s="124"/>
      <c r="AJ104" s="116"/>
      <c r="AK104" s="314"/>
    </row>
    <row r="105" spans="1:37" ht="15.75" customHeight="1">
      <c r="A105" s="317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407"/>
      <c r="AH105" s="408"/>
      <c r="AI105" s="180"/>
      <c r="AJ105" s="133"/>
      <c r="AK105" s="314"/>
    </row>
    <row r="106" spans="1:37" ht="15.75" customHeight="1" thickBot="1">
      <c r="A106" s="318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52">AVERAGE(I90:I105)</f>
        <v>13.5</v>
      </c>
      <c r="J106" s="148">
        <f t="shared" si="52"/>
        <v>3136.5</v>
      </c>
      <c r="K106" s="149">
        <f t="shared" ref="K106" si="53">J106/I106</f>
        <v>232.33333333333334</v>
      </c>
      <c r="L106" s="147">
        <f t="shared" ref="L106:M106" si="54">AVERAGE(L90:L105)</f>
        <v>13.5</v>
      </c>
      <c r="M106" s="148">
        <f t="shared" si="54"/>
        <v>2759.557373476282</v>
      </c>
      <c r="N106" s="149">
        <f t="shared" ref="N106:N111" si="55">M106/L106</f>
        <v>204.4116572945394</v>
      </c>
      <c r="O106" s="150">
        <f t="shared" ref="O106:O111" si="56">L106-I106</f>
        <v>0</v>
      </c>
      <c r="P106" s="151">
        <f t="shared" ref="P106:P111" si="57">N106-K106</f>
        <v>-27.921676038793947</v>
      </c>
      <c r="Q106" s="152">
        <f t="shared" ref="Q106:Q111" si="58">N106/K106</f>
        <v>0.87982061963216374</v>
      </c>
      <c r="R106" s="310"/>
      <c r="S106" s="153">
        <f>S90</f>
        <v>0.32179398148148147</v>
      </c>
      <c r="T106" s="154">
        <f>INDEX(T90:T105,COUNTA(T90:T105))</f>
        <v>0.5982291666666667</v>
      </c>
      <c r="U106" s="155"/>
      <c r="V106" s="181"/>
      <c r="W106" s="182"/>
      <c r="X106" s="149"/>
      <c r="Y106" s="206">
        <f t="shared" ref="Y106:Z106" si="59">SUM(Y90:Y105)</f>
        <v>0</v>
      </c>
      <c r="Z106" s="207">
        <f t="shared" si="59"/>
        <v>0</v>
      </c>
      <c r="AA106" s="296"/>
      <c r="AB106" s="297"/>
      <c r="AC106" s="206">
        <f t="shared" ref="AC106:AD106" si="60">SUM(AC90:AC105)</f>
        <v>0</v>
      </c>
      <c r="AD106" s="207">
        <f t="shared" si="60"/>
        <v>0</v>
      </c>
      <c r="AE106" s="296"/>
      <c r="AF106" s="297"/>
      <c r="AG106" s="409"/>
      <c r="AH106" s="410"/>
      <c r="AI106" s="183">
        <f t="shared" ref="AI106:AI111" si="61">M106-J106</f>
        <v>-376.94262652371799</v>
      </c>
      <c r="AJ106" s="152">
        <f t="shared" ref="AJ106:AJ111" si="62">M106/J106</f>
        <v>0.87982061963216385</v>
      </c>
      <c r="AK106" s="315"/>
    </row>
    <row r="107" spans="1:37" ht="15.75" customHeight="1">
      <c r="A107" s="302" t="s">
        <v>251</v>
      </c>
      <c r="B107" s="120" t="s">
        <v>188</v>
      </c>
      <c r="C107" s="306" t="s">
        <v>264</v>
      </c>
      <c r="D107" s="307"/>
      <c r="E107" s="162">
        <v>22.83</v>
      </c>
      <c r="F107" s="103">
        <v>1492</v>
      </c>
      <c r="G107" s="163">
        <f t="shared" ref="G107:G111" si="63">E107*F107</f>
        <v>34062.36</v>
      </c>
      <c r="H107" s="164"/>
      <c r="I107" s="165">
        <v>10</v>
      </c>
      <c r="J107" s="166">
        <v>3600</v>
      </c>
      <c r="K107" s="167">
        <f>J107/I107</f>
        <v>360</v>
      </c>
      <c r="L107" s="168">
        <v>10</v>
      </c>
      <c r="M107" s="166">
        <f>F107/V107*60</f>
        <v>3095.7925072046119</v>
      </c>
      <c r="N107" s="167">
        <f t="shared" si="55"/>
        <v>309.57925072046118</v>
      </c>
      <c r="O107" s="169">
        <f t="shared" si="56"/>
        <v>0</v>
      </c>
      <c r="P107" s="170">
        <f t="shared" si="57"/>
        <v>-50.420749279538825</v>
      </c>
      <c r="Q107" s="171">
        <f t="shared" si="58"/>
        <v>0.85994236311239214</v>
      </c>
      <c r="R107" s="308">
        <f>Q123</f>
        <v>0.89238635771487462</v>
      </c>
      <c r="S107" s="219">
        <v>0.25005787037037036</v>
      </c>
      <c r="T107" s="220">
        <v>0.27013888888888887</v>
      </c>
      <c r="U107" s="174"/>
      <c r="V107" s="175">
        <v>28.916666666666657</v>
      </c>
      <c r="W107" s="173"/>
      <c r="X107" s="184"/>
      <c r="Y107" s="202"/>
      <c r="Z107" s="203"/>
      <c r="AA107" s="311"/>
      <c r="AB107" s="312"/>
      <c r="AC107" s="202"/>
      <c r="AD107" s="203"/>
      <c r="AE107" s="417"/>
      <c r="AF107" s="418"/>
      <c r="AG107" s="411"/>
      <c r="AH107" s="412"/>
      <c r="AI107" s="121">
        <f t="shared" si="61"/>
        <v>-504.20749279538813</v>
      </c>
      <c r="AJ107" s="171">
        <f t="shared" si="62"/>
        <v>0.85994236311239214</v>
      </c>
      <c r="AK107" s="313">
        <f>AJ123</f>
        <v>0.89238635771487451</v>
      </c>
    </row>
    <row r="108" spans="1:37" ht="15.75" customHeight="1">
      <c r="A108" s="303"/>
      <c r="B108" s="106" t="s">
        <v>188</v>
      </c>
      <c r="C108" s="298" t="s">
        <v>265</v>
      </c>
      <c r="D108" s="299"/>
      <c r="E108" s="107">
        <v>24.73</v>
      </c>
      <c r="F108" s="108">
        <v>2697</v>
      </c>
      <c r="G108" s="109">
        <f t="shared" si="63"/>
        <v>66696.81</v>
      </c>
      <c r="H108" s="26"/>
      <c r="I108" s="110">
        <v>6</v>
      </c>
      <c r="J108" s="111">
        <v>3600</v>
      </c>
      <c r="K108" s="112">
        <f t="shared" si="45"/>
        <v>600</v>
      </c>
      <c r="L108" s="113">
        <v>6</v>
      </c>
      <c r="M108" s="111">
        <f>F108/V108*60</f>
        <v>3259.2145015105739</v>
      </c>
      <c r="N108" s="112">
        <f t="shared" si="55"/>
        <v>543.20241691842898</v>
      </c>
      <c r="O108" s="114">
        <f t="shared" si="56"/>
        <v>0</v>
      </c>
      <c r="P108" s="115">
        <f t="shared" si="57"/>
        <v>-56.79758308157102</v>
      </c>
      <c r="Q108" s="116">
        <f t="shared" si="58"/>
        <v>0.90533736153071498</v>
      </c>
      <c r="R108" s="309"/>
      <c r="S108" s="47">
        <v>0.27385416666666668</v>
      </c>
      <c r="T108" s="48">
        <v>0.30833333333333335</v>
      </c>
      <c r="U108" s="117">
        <v>5.3500000000000369</v>
      </c>
      <c r="V108" s="118">
        <v>49.650000000000006</v>
      </c>
      <c r="W108" s="119"/>
      <c r="X108" s="13"/>
      <c r="Y108" s="106"/>
      <c r="Z108" s="205"/>
      <c r="AA108" s="300"/>
      <c r="AB108" s="301"/>
      <c r="AC108" s="106"/>
      <c r="AD108" s="205"/>
      <c r="AE108" s="300"/>
      <c r="AF108" s="301"/>
      <c r="AG108" s="407"/>
      <c r="AH108" s="408"/>
      <c r="AI108" s="124">
        <f t="shared" si="61"/>
        <v>-340.78549848942612</v>
      </c>
      <c r="AJ108" s="116">
        <f t="shared" si="62"/>
        <v>0.90533736153071498</v>
      </c>
      <c r="AK108" s="314"/>
    </row>
    <row r="109" spans="1:37" ht="15.75" customHeight="1">
      <c r="A109" s="303"/>
      <c r="B109" s="106" t="s">
        <v>188</v>
      </c>
      <c r="C109" s="298" t="s">
        <v>266</v>
      </c>
      <c r="D109" s="299"/>
      <c r="E109" s="107">
        <v>24.73</v>
      </c>
      <c r="F109" s="108">
        <v>2055</v>
      </c>
      <c r="G109" s="109">
        <f t="shared" si="63"/>
        <v>50820.15</v>
      </c>
      <c r="H109" s="26"/>
      <c r="I109" s="110">
        <v>6</v>
      </c>
      <c r="J109" s="111">
        <v>3600</v>
      </c>
      <c r="K109" s="112">
        <f t="shared" si="45"/>
        <v>600</v>
      </c>
      <c r="L109" s="113">
        <v>6</v>
      </c>
      <c r="M109" s="111">
        <f>F109/V109*60</f>
        <v>3259.0308370044008</v>
      </c>
      <c r="N109" s="112">
        <f t="shared" si="55"/>
        <v>543.17180616740018</v>
      </c>
      <c r="O109" s="114">
        <f t="shared" si="56"/>
        <v>0</v>
      </c>
      <c r="P109" s="115">
        <f t="shared" si="57"/>
        <v>-56.828193832599823</v>
      </c>
      <c r="Q109" s="116">
        <f t="shared" si="58"/>
        <v>0.90528634361233362</v>
      </c>
      <c r="R109" s="309"/>
      <c r="S109" s="47">
        <v>0.31192129629629628</v>
      </c>
      <c r="T109" s="48">
        <v>0.33819444444444446</v>
      </c>
      <c r="U109" s="117">
        <v>5.1666666666666217</v>
      </c>
      <c r="V109" s="118">
        <v>37.833333333333385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407"/>
      <c r="AH109" s="408"/>
      <c r="AI109" s="124">
        <f t="shared" si="61"/>
        <v>-340.96916299559916</v>
      </c>
      <c r="AJ109" s="116">
        <f t="shared" si="62"/>
        <v>0.90528634361233351</v>
      </c>
      <c r="AK109" s="314"/>
    </row>
    <row r="110" spans="1:37" ht="15.75" customHeight="1">
      <c r="A110" s="303"/>
      <c r="B110" s="106" t="s">
        <v>188</v>
      </c>
      <c r="C110" s="298" t="s">
        <v>215</v>
      </c>
      <c r="D110" s="299"/>
      <c r="E110" s="107">
        <v>21.74</v>
      </c>
      <c r="F110" s="108">
        <v>2206</v>
      </c>
      <c r="G110" s="109">
        <f t="shared" si="63"/>
        <v>47958.439999999995</v>
      </c>
      <c r="H110" s="26"/>
      <c r="I110" s="110">
        <v>6</v>
      </c>
      <c r="J110" s="111">
        <v>3600</v>
      </c>
      <c r="K110" s="112">
        <f t="shared" si="45"/>
        <v>600</v>
      </c>
      <c r="L110" s="113">
        <v>6</v>
      </c>
      <c r="M110" s="111">
        <f>F110/V110*60</f>
        <v>3257.4241181296138</v>
      </c>
      <c r="N110" s="112">
        <f t="shared" si="55"/>
        <v>542.90401968826893</v>
      </c>
      <c r="O110" s="114">
        <f t="shared" si="56"/>
        <v>0</v>
      </c>
      <c r="P110" s="115">
        <f t="shared" si="57"/>
        <v>-57.095980311731068</v>
      </c>
      <c r="Q110" s="116">
        <f t="shared" si="58"/>
        <v>0.90484003281378156</v>
      </c>
      <c r="R110" s="309"/>
      <c r="S110" s="47">
        <v>0.34261574074074075</v>
      </c>
      <c r="T110" s="48">
        <v>0.37083333333333335</v>
      </c>
      <c r="U110" s="117">
        <v>6.3666666666666494</v>
      </c>
      <c r="V110" s="118">
        <v>40.63333333333334</v>
      </c>
      <c r="W110" s="119"/>
      <c r="X110" s="13"/>
      <c r="Y110" s="106"/>
      <c r="Z110" s="205"/>
      <c r="AA110" s="300"/>
      <c r="AB110" s="301"/>
      <c r="AC110" s="106"/>
      <c r="AD110" s="205"/>
      <c r="AE110" s="300"/>
      <c r="AF110" s="301"/>
      <c r="AG110" s="407"/>
      <c r="AH110" s="408"/>
      <c r="AI110" s="124">
        <f t="shared" si="61"/>
        <v>-342.57588187038618</v>
      </c>
      <c r="AJ110" s="116">
        <f t="shared" si="62"/>
        <v>0.90484003281378167</v>
      </c>
      <c r="AK110" s="314"/>
    </row>
    <row r="111" spans="1:37" ht="15.75" customHeight="1">
      <c r="A111" s="304"/>
      <c r="B111" s="106" t="s">
        <v>279</v>
      </c>
      <c r="C111" s="298" t="s">
        <v>280</v>
      </c>
      <c r="D111" s="299"/>
      <c r="E111" s="107">
        <v>26.21</v>
      </c>
      <c r="F111" s="108">
        <v>1267</v>
      </c>
      <c r="G111" s="109">
        <f t="shared" si="63"/>
        <v>33208.07</v>
      </c>
      <c r="H111" s="13"/>
      <c r="I111" s="110">
        <v>6</v>
      </c>
      <c r="J111" s="111">
        <v>3273</v>
      </c>
      <c r="K111" s="112">
        <f t="shared" si="45"/>
        <v>545.5</v>
      </c>
      <c r="L111" s="126">
        <v>6</v>
      </c>
      <c r="M111" s="111">
        <f>F111/V111*60</f>
        <v>2899.6821360457761</v>
      </c>
      <c r="N111" s="112">
        <f t="shared" si="55"/>
        <v>483.28035600762934</v>
      </c>
      <c r="O111" s="114">
        <f t="shared" si="56"/>
        <v>0</v>
      </c>
      <c r="P111" s="115">
        <f t="shared" si="57"/>
        <v>-62.219643992370663</v>
      </c>
      <c r="Q111" s="116">
        <f t="shared" si="58"/>
        <v>0.88594015766751477</v>
      </c>
      <c r="R111" s="309"/>
      <c r="S111" s="47">
        <v>0.37430555555555556</v>
      </c>
      <c r="T111" s="48">
        <v>0.39251157407407405</v>
      </c>
      <c r="U111" s="117">
        <v>4.9999999999999822</v>
      </c>
      <c r="V111" s="118">
        <v>26.216666666666633</v>
      </c>
      <c r="W111" s="119"/>
      <c r="X111" s="13"/>
      <c r="Y111" s="106"/>
      <c r="Z111" s="205"/>
      <c r="AA111" s="300"/>
      <c r="AB111" s="301"/>
      <c r="AC111" s="106"/>
      <c r="AD111" s="205"/>
      <c r="AE111" s="300"/>
      <c r="AF111" s="301"/>
      <c r="AG111" s="407"/>
      <c r="AH111" s="408"/>
      <c r="AI111" s="124">
        <f t="shared" si="61"/>
        <v>-373.31786395422387</v>
      </c>
      <c r="AJ111" s="116">
        <f t="shared" si="62"/>
        <v>0.88594015766751488</v>
      </c>
      <c r="AK111" s="314"/>
    </row>
    <row r="112" spans="1:37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3"/>
      <c r="Y112" s="106"/>
      <c r="Z112" s="205"/>
      <c r="AA112" s="300"/>
      <c r="AB112" s="301"/>
      <c r="AC112" s="106"/>
      <c r="AD112" s="205"/>
      <c r="AE112" s="300"/>
      <c r="AF112" s="301"/>
      <c r="AG112" s="407"/>
      <c r="AH112" s="408"/>
      <c r="AI112" s="124"/>
      <c r="AJ112" s="116"/>
      <c r="AK112" s="314"/>
    </row>
    <row r="113" spans="1:37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3"/>
      <c r="Y113" s="106"/>
      <c r="Z113" s="205"/>
      <c r="AA113" s="300"/>
      <c r="AB113" s="301"/>
      <c r="AC113" s="106"/>
      <c r="AD113" s="205"/>
      <c r="AE113" s="300"/>
      <c r="AF113" s="301"/>
      <c r="AG113" s="407"/>
      <c r="AH113" s="408"/>
      <c r="AI113" s="124"/>
      <c r="AJ113" s="116"/>
      <c r="AK113" s="314"/>
    </row>
    <row r="114" spans="1:37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407"/>
      <c r="AH114" s="408"/>
      <c r="AI114" s="124"/>
      <c r="AJ114" s="116"/>
      <c r="AK114" s="314"/>
    </row>
    <row r="115" spans="1:37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3"/>
      <c r="Y115" s="106"/>
      <c r="Z115" s="205"/>
      <c r="AA115" s="300"/>
      <c r="AB115" s="301"/>
      <c r="AC115" s="106"/>
      <c r="AD115" s="205"/>
      <c r="AE115" s="300"/>
      <c r="AF115" s="301"/>
      <c r="AG115" s="407"/>
      <c r="AH115" s="408"/>
      <c r="AI115" s="124"/>
      <c r="AJ115" s="116"/>
      <c r="AK115" s="314"/>
    </row>
    <row r="116" spans="1:37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3"/>
      <c r="Y116" s="106"/>
      <c r="Z116" s="205"/>
      <c r="AA116" s="300"/>
      <c r="AB116" s="301"/>
      <c r="AC116" s="106"/>
      <c r="AD116" s="205"/>
      <c r="AE116" s="300"/>
      <c r="AF116" s="301"/>
      <c r="AG116" s="407"/>
      <c r="AH116" s="408"/>
      <c r="AI116" s="124"/>
      <c r="AJ116" s="116"/>
      <c r="AK116" s="314"/>
    </row>
    <row r="117" spans="1:37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3"/>
      <c r="Y117" s="106"/>
      <c r="Z117" s="205"/>
      <c r="AA117" s="300"/>
      <c r="AB117" s="301"/>
      <c r="AC117" s="106"/>
      <c r="AD117" s="205"/>
      <c r="AE117" s="300"/>
      <c r="AF117" s="301"/>
      <c r="AG117" s="407"/>
      <c r="AH117" s="408"/>
      <c r="AI117" s="124"/>
      <c r="AJ117" s="116"/>
      <c r="AK117" s="314"/>
    </row>
    <row r="118" spans="1:37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3"/>
      <c r="Y118" s="106"/>
      <c r="Z118" s="205"/>
      <c r="AA118" s="300"/>
      <c r="AB118" s="301"/>
      <c r="AC118" s="106"/>
      <c r="AD118" s="205"/>
      <c r="AE118" s="300"/>
      <c r="AF118" s="301"/>
      <c r="AG118" s="407"/>
      <c r="AH118" s="408"/>
      <c r="AI118" s="124"/>
      <c r="AJ118" s="116"/>
      <c r="AK118" s="314"/>
    </row>
    <row r="119" spans="1:37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3"/>
      <c r="Y119" s="106"/>
      <c r="Z119" s="205"/>
      <c r="AA119" s="300"/>
      <c r="AB119" s="301"/>
      <c r="AC119" s="106"/>
      <c r="AD119" s="205"/>
      <c r="AE119" s="300"/>
      <c r="AF119" s="301"/>
      <c r="AG119" s="407"/>
      <c r="AH119" s="408"/>
      <c r="AI119" s="124"/>
      <c r="AJ119" s="116"/>
      <c r="AK119" s="314"/>
    </row>
    <row r="120" spans="1:37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3"/>
      <c r="Y120" s="106"/>
      <c r="Z120" s="205"/>
      <c r="AA120" s="300"/>
      <c r="AB120" s="301"/>
      <c r="AC120" s="106"/>
      <c r="AD120" s="205"/>
      <c r="AE120" s="300"/>
      <c r="AF120" s="301"/>
      <c r="AG120" s="407"/>
      <c r="AH120" s="408"/>
      <c r="AI120" s="124"/>
      <c r="AJ120" s="116"/>
      <c r="AK120" s="314"/>
    </row>
    <row r="121" spans="1:37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3"/>
      <c r="Y121" s="106"/>
      <c r="Z121" s="205"/>
      <c r="AA121" s="300"/>
      <c r="AB121" s="301"/>
      <c r="AC121" s="106"/>
      <c r="AD121" s="205"/>
      <c r="AE121" s="300"/>
      <c r="AF121" s="301"/>
      <c r="AG121" s="407"/>
      <c r="AH121" s="408"/>
      <c r="AI121" s="124"/>
      <c r="AJ121" s="116"/>
      <c r="AK121" s="314"/>
    </row>
    <row r="122" spans="1:37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106"/>
      <c r="Z122" s="205"/>
      <c r="AA122" s="300"/>
      <c r="AB122" s="301"/>
      <c r="AC122" s="106"/>
      <c r="AD122" s="205"/>
      <c r="AE122" s="300"/>
      <c r="AF122" s="301"/>
      <c r="AG122" s="407"/>
      <c r="AH122" s="408"/>
      <c r="AI122" s="180"/>
      <c r="AJ122" s="133"/>
      <c r="AK122" s="314"/>
    </row>
    <row r="123" spans="1:37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64">AVERAGE(I107:I122)</f>
        <v>6.8</v>
      </c>
      <c r="J123" s="148">
        <f t="shared" si="64"/>
        <v>3534.6</v>
      </c>
      <c r="K123" s="149">
        <f t="shared" ref="K123" si="65">J123/I123</f>
        <v>519.79411764705878</v>
      </c>
      <c r="L123" s="147">
        <f t="shared" ref="L123:M123" si="66">AVERAGE(L107:L122)</f>
        <v>6.8</v>
      </c>
      <c r="M123" s="148">
        <f t="shared" si="66"/>
        <v>3154.2288199789955</v>
      </c>
      <c r="N123" s="149">
        <f>M123/L123</f>
        <v>463.85717940867585</v>
      </c>
      <c r="O123" s="150">
        <f>L123-I123</f>
        <v>0</v>
      </c>
      <c r="P123" s="151">
        <f>N123-K123</f>
        <v>-55.936938238382936</v>
      </c>
      <c r="Q123" s="152">
        <f>N123/K123</f>
        <v>0.89238635771487462</v>
      </c>
      <c r="R123" s="310"/>
      <c r="S123" s="153">
        <f>S107</f>
        <v>0.25005787037037036</v>
      </c>
      <c r="T123" s="154">
        <f>INDEX(T107:T122,COUNTA(T107:T122))</f>
        <v>0.39251157407407405</v>
      </c>
      <c r="U123" s="155"/>
      <c r="V123" s="181"/>
      <c r="W123" s="182"/>
      <c r="X123" s="149"/>
      <c r="Y123" s="206">
        <f t="shared" ref="Y123:Z123" si="67">SUM(Y107:Y122)</f>
        <v>0</v>
      </c>
      <c r="Z123" s="207">
        <f t="shared" si="67"/>
        <v>0</v>
      </c>
      <c r="AA123" s="296"/>
      <c r="AB123" s="297"/>
      <c r="AC123" s="206">
        <f t="shared" ref="AC123:AD123" si="68">SUM(AC107:AC122)</f>
        <v>0</v>
      </c>
      <c r="AD123" s="207">
        <f t="shared" si="68"/>
        <v>0</v>
      </c>
      <c r="AE123" s="415"/>
      <c r="AF123" s="416"/>
      <c r="AG123" s="409"/>
      <c r="AH123" s="410"/>
      <c r="AI123" s="183">
        <f>M123-J123</f>
        <v>-380.37118002100442</v>
      </c>
      <c r="AJ123" s="152">
        <f>M123/J123</f>
        <v>0.89238635771487451</v>
      </c>
      <c r="AK123" s="315"/>
    </row>
    <row r="124" spans="1:37" ht="15.75" customHeight="1">
      <c r="A124" s="316" t="s">
        <v>221</v>
      </c>
      <c r="B124" s="161" t="s">
        <v>186</v>
      </c>
      <c r="C124" s="306" t="s">
        <v>217</v>
      </c>
      <c r="D124" s="307"/>
      <c r="E124" s="162">
        <v>44.3</v>
      </c>
      <c r="F124" s="174">
        <v>1071</v>
      </c>
      <c r="G124" s="163">
        <f t="shared" ref="G124:G126" si="69">E124*F124</f>
        <v>47445.299999999996</v>
      </c>
      <c r="H124" s="164"/>
      <c r="I124" s="165">
        <v>17</v>
      </c>
      <c r="J124" s="166">
        <v>2000</v>
      </c>
      <c r="K124" s="167">
        <f>J124/I124</f>
        <v>117.64705882352941</v>
      </c>
      <c r="L124" s="168">
        <v>17</v>
      </c>
      <c r="M124" s="166">
        <f>F124/V124*60</f>
        <v>1770.2479338843013</v>
      </c>
      <c r="N124" s="167">
        <f>M124/L124</f>
        <v>104.1322314049589</v>
      </c>
      <c r="O124" s="169">
        <f>L124-I124</f>
        <v>0</v>
      </c>
      <c r="P124" s="170">
        <f>N124-K124</f>
        <v>-13.514827418570505</v>
      </c>
      <c r="Q124" s="171">
        <f>N124/K124</f>
        <v>0.88512396694215068</v>
      </c>
      <c r="R124" s="308">
        <f>Q140</f>
        <v>0.88412877162727777</v>
      </c>
      <c r="S124" s="172">
        <v>0.70833333333333337</v>
      </c>
      <c r="T124" s="173">
        <v>0.73354166666666665</v>
      </c>
      <c r="U124" s="174"/>
      <c r="V124" s="175">
        <v>36.299999999999919</v>
      </c>
      <c r="W124" s="103"/>
      <c r="X124" s="104"/>
      <c r="Y124" s="202"/>
      <c r="Z124" s="203"/>
      <c r="AA124" s="311"/>
      <c r="AB124" s="312"/>
      <c r="AC124" s="202"/>
      <c r="AD124" s="203"/>
      <c r="AE124" s="311"/>
      <c r="AF124" s="312"/>
      <c r="AG124" s="411"/>
      <c r="AH124" s="412"/>
      <c r="AI124" s="121">
        <f>M124-J124</f>
        <v>-229.75206611569865</v>
      </c>
      <c r="AJ124" s="171">
        <f>M124/J124</f>
        <v>0.88512396694215068</v>
      </c>
      <c r="AK124" s="379">
        <f>AJ140</f>
        <v>0.88412877162727788</v>
      </c>
    </row>
    <row r="125" spans="1:37" ht="15.75" customHeight="1">
      <c r="A125" s="317"/>
      <c r="B125" s="178" t="s">
        <v>186</v>
      </c>
      <c r="C125" s="298" t="s">
        <v>219</v>
      </c>
      <c r="D125" s="299"/>
      <c r="E125" s="107">
        <v>50.67</v>
      </c>
      <c r="F125" s="117">
        <v>1066</v>
      </c>
      <c r="G125" s="109">
        <f t="shared" si="69"/>
        <v>54014.22</v>
      </c>
      <c r="H125" s="26"/>
      <c r="I125" s="110">
        <v>20</v>
      </c>
      <c r="J125" s="111">
        <v>2000</v>
      </c>
      <c r="K125" s="112">
        <f t="shared" ref="K125:K126" si="70">J125/I125</f>
        <v>100</v>
      </c>
      <c r="L125" s="113">
        <v>20</v>
      </c>
      <c r="M125" s="111">
        <f>F125/V125*60</f>
        <v>1767.6646706586848</v>
      </c>
      <c r="N125" s="112">
        <f>M125/L125</f>
        <v>88.383233532934241</v>
      </c>
      <c r="O125" s="114">
        <f>L125-I125</f>
        <v>0</v>
      </c>
      <c r="P125" s="115">
        <f>N125-K125</f>
        <v>-11.616766467065759</v>
      </c>
      <c r="Q125" s="116">
        <f>N125/K125</f>
        <v>0.88383233532934247</v>
      </c>
      <c r="R125" s="309"/>
      <c r="S125" s="47">
        <v>0.7368055555555556</v>
      </c>
      <c r="T125" s="48">
        <v>0.76193287037037039</v>
      </c>
      <c r="U125" s="117">
        <v>4.7000000000000952</v>
      </c>
      <c r="V125" s="118">
        <v>36.183333333333287</v>
      </c>
      <c r="W125" s="119"/>
      <c r="X125" s="123"/>
      <c r="Y125" s="106"/>
      <c r="Z125" s="205"/>
      <c r="AA125" s="300"/>
      <c r="AB125" s="301"/>
      <c r="AC125" s="106"/>
      <c r="AD125" s="205"/>
      <c r="AE125" s="300"/>
      <c r="AF125" s="301"/>
      <c r="AG125" s="407"/>
      <c r="AH125" s="408"/>
      <c r="AI125" s="124">
        <f>M125-J125</f>
        <v>-232.33532934131517</v>
      </c>
      <c r="AJ125" s="116">
        <f>M125/J125</f>
        <v>0.88383233532934247</v>
      </c>
      <c r="AK125" s="380"/>
    </row>
    <row r="126" spans="1:37" ht="15.75" customHeight="1">
      <c r="A126" s="317"/>
      <c r="B126" s="178" t="s">
        <v>186</v>
      </c>
      <c r="C126" s="298" t="s">
        <v>220</v>
      </c>
      <c r="D126" s="299"/>
      <c r="E126" s="107">
        <v>57.3</v>
      </c>
      <c r="F126" s="117">
        <v>1946</v>
      </c>
      <c r="G126" s="109">
        <f t="shared" si="69"/>
        <v>111505.79999999999</v>
      </c>
      <c r="H126" s="26"/>
      <c r="I126" s="110">
        <v>21</v>
      </c>
      <c r="J126" s="111">
        <v>2000</v>
      </c>
      <c r="K126" s="112">
        <f t="shared" si="70"/>
        <v>95.238095238095241</v>
      </c>
      <c r="L126" s="113">
        <v>21</v>
      </c>
      <c r="M126" s="111">
        <f>F126/V126*60</f>
        <v>1766.8600252206811</v>
      </c>
      <c r="N126" s="112">
        <f>M126/L126</f>
        <v>84.13619167717529</v>
      </c>
      <c r="O126" s="114">
        <f>L126-I126</f>
        <v>0</v>
      </c>
      <c r="P126" s="115">
        <f>N126-K126</f>
        <v>-11.101903560919951</v>
      </c>
      <c r="Q126" s="116">
        <f>N126/K126</f>
        <v>0.88343001261034049</v>
      </c>
      <c r="R126" s="309"/>
      <c r="S126" s="47">
        <v>0.76597222222222228</v>
      </c>
      <c r="T126" s="48">
        <v>0.81186342592592597</v>
      </c>
      <c r="U126" s="117">
        <v>5.8166666666667233</v>
      </c>
      <c r="V126" s="118">
        <v>66.083333333333329</v>
      </c>
      <c r="W126" s="119"/>
      <c r="X126" s="123"/>
      <c r="Y126" s="106"/>
      <c r="Z126" s="205"/>
      <c r="AA126" s="300"/>
      <c r="AB126" s="301"/>
      <c r="AC126" s="106"/>
      <c r="AD126" s="205"/>
      <c r="AE126" s="300"/>
      <c r="AF126" s="301"/>
      <c r="AG126" s="407"/>
      <c r="AH126" s="408"/>
      <c r="AI126" s="124">
        <f>M126-J126</f>
        <v>-233.13997477931889</v>
      </c>
      <c r="AJ126" s="116">
        <f>M126/J126</f>
        <v>0.8834300126103406</v>
      </c>
      <c r="AK126" s="380"/>
    </row>
    <row r="127" spans="1:37" ht="15.75" customHeight="1">
      <c r="A127" s="317"/>
      <c r="B127" s="178"/>
      <c r="C127" s="298"/>
      <c r="D127" s="299"/>
      <c r="E127" s="107"/>
      <c r="F127" s="117"/>
      <c r="G127" s="109"/>
      <c r="H127" s="26"/>
      <c r="I127" s="110"/>
      <c r="J127" s="111"/>
      <c r="K127" s="112"/>
      <c r="L127" s="113"/>
      <c r="M127" s="111"/>
      <c r="N127" s="112"/>
      <c r="O127" s="114"/>
      <c r="P127" s="115"/>
      <c r="Q127" s="116"/>
      <c r="R127" s="309"/>
      <c r="S127" s="47"/>
      <c r="T127" s="48"/>
      <c r="U127" s="117"/>
      <c r="V127" s="118"/>
      <c r="W127" s="119"/>
      <c r="X127" s="123"/>
      <c r="Y127" s="106"/>
      <c r="Z127" s="205"/>
      <c r="AA127" s="300"/>
      <c r="AB127" s="301"/>
      <c r="AC127" s="106"/>
      <c r="AD127" s="205"/>
      <c r="AE127" s="300"/>
      <c r="AF127" s="301"/>
      <c r="AG127" s="407"/>
      <c r="AH127" s="408"/>
      <c r="AI127" s="124"/>
      <c r="AJ127" s="116"/>
      <c r="AK127" s="380"/>
    </row>
    <row r="128" spans="1:37" ht="15.75" customHeight="1">
      <c r="A128" s="317"/>
      <c r="B128" s="178"/>
      <c r="C128" s="298"/>
      <c r="D128" s="299"/>
      <c r="E128" s="107"/>
      <c r="F128" s="117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106"/>
      <c r="Z128" s="205"/>
      <c r="AA128" s="300"/>
      <c r="AB128" s="301"/>
      <c r="AC128" s="106"/>
      <c r="AD128" s="205"/>
      <c r="AE128" s="300"/>
      <c r="AF128" s="301"/>
      <c r="AG128" s="407"/>
      <c r="AH128" s="408"/>
      <c r="AI128" s="124"/>
      <c r="AJ128" s="116"/>
      <c r="AK128" s="380"/>
    </row>
    <row r="129" spans="1:37" ht="15.75" customHeight="1">
      <c r="A129" s="317"/>
      <c r="B129" s="178"/>
      <c r="C129" s="298"/>
      <c r="D129" s="299"/>
      <c r="E129" s="107"/>
      <c r="F129" s="117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106"/>
      <c r="Z129" s="205"/>
      <c r="AA129" s="300"/>
      <c r="AB129" s="301"/>
      <c r="AC129" s="106"/>
      <c r="AD129" s="205"/>
      <c r="AE129" s="300"/>
      <c r="AF129" s="301"/>
      <c r="AG129" s="407"/>
      <c r="AH129" s="408"/>
      <c r="AI129" s="124"/>
      <c r="AJ129" s="116"/>
      <c r="AK129" s="380"/>
    </row>
    <row r="130" spans="1:37" ht="15.75" customHeight="1">
      <c r="A130" s="317"/>
      <c r="B130" s="178"/>
      <c r="C130" s="298"/>
      <c r="D130" s="299"/>
      <c r="E130" s="107"/>
      <c r="F130" s="117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106"/>
      <c r="Z130" s="205"/>
      <c r="AA130" s="300"/>
      <c r="AB130" s="301"/>
      <c r="AC130" s="106"/>
      <c r="AD130" s="205"/>
      <c r="AE130" s="300"/>
      <c r="AF130" s="301"/>
      <c r="AG130" s="407"/>
      <c r="AH130" s="408"/>
      <c r="AI130" s="124"/>
      <c r="AJ130" s="116"/>
      <c r="AK130" s="380"/>
    </row>
    <row r="131" spans="1:37" ht="15.75" customHeight="1">
      <c r="A131" s="317"/>
      <c r="B131" s="178"/>
      <c r="C131" s="298"/>
      <c r="D131" s="299"/>
      <c r="E131" s="107"/>
      <c r="F131" s="117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106"/>
      <c r="Z131" s="205"/>
      <c r="AA131" s="300"/>
      <c r="AB131" s="301"/>
      <c r="AC131" s="106"/>
      <c r="AD131" s="205"/>
      <c r="AE131" s="300"/>
      <c r="AF131" s="301"/>
      <c r="AG131" s="407"/>
      <c r="AH131" s="408"/>
      <c r="AI131" s="124"/>
      <c r="AJ131" s="116"/>
      <c r="AK131" s="380"/>
    </row>
    <row r="132" spans="1:37" ht="15.75" customHeight="1">
      <c r="A132" s="317"/>
      <c r="B132" s="178"/>
      <c r="C132" s="298"/>
      <c r="D132" s="299"/>
      <c r="E132" s="107"/>
      <c r="F132" s="117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106"/>
      <c r="Z132" s="205"/>
      <c r="AA132" s="300"/>
      <c r="AB132" s="301"/>
      <c r="AC132" s="106"/>
      <c r="AD132" s="205"/>
      <c r="AE132" s="300"/>
      <c r="AF132" s="301"/>
      <c r="AG132" s="407"/>
      <c r="AH132" s="408"/>
      <c r="AI132" s="124"/>
      <c r="AJ132" s="116"/>
      <c r="AK132" s="380"/>
    </row>
    <row r="133" spans="1:37" ht="15.75" customHeight="1">
      <c r="A133" s="317"/>
      <c r="B133" s="178"/>
      <c r="C133" s="298"/>
      <c r="D133" s="299"/>
      <c r="E133" s="107"/>
      <c r="F133" s="117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106"/>
      <c r="Z133" s="205"/>
      <c r="AA133" s="300"/>
      <c r="AB133" s="301"/>
      <c r="AC133" s="106"/>
      <c r="AD133" s="205"/>
      <c r="AE133" s="300"/>
      <c r="AF133" s="301"/>
      <c r="AG133" s="407"/>
      <c r="AH133" s="408"/>
      <c r="AI133" s="124"/>
      <c r="AJ133" s="116"/>
      <c r="AK133" s="380"/>
    </row>
    <row r="134" spans="1:37" ht="15.75" customHeight="1">
      <c r="A134" s="317"/>
      <c r="B134" s="178"/>
      <c r="C134" s="298"/>
      <c r="D134" s="299"/>
      <c r="E134" s="107"/>
      <c r="F134" s="117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19"/>
      <c r="X134" s="123"/>
      <c r="Y134" s="106"/>
      <c r="Z134" s="205"/>
      <c r="AA134" s="300"/>
      <c r="AB134" s="301"/>
      <c r="AC134" s="106"/>
      <c r="AD134" s="205"/>
      <c r="AE134" s="300"/>
      <c r="AF134" s="301"/>
      <c r="AG134" s="407"/>
      <c r="AH134" s="408"/>
      <c r="AI134" s="124"/>
      <c r="AJ134" s="116"/>
      <c r="AK134" s="380"/>
    </row>
    <row r="135" spans="1:37" ht="15.75" customHeight="1">
      <c r="A135" s="317"/>
      <c r="B135" s="178"/>
      <c r="C135" s="298"/>
      <c r="D135" s="299"/>
      <c r="E135" s="107"/>
      <c r="F135" s="117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19"/>
      <c r="X135" s="123"/>
      <c r="Y135" s="106"/>
      <c r="Z135" s="205"/>
      <c r="AA135" s="300"/>
      <c r="AB135" s="301"/>
      <c r="AC135" s="106"/>
      <c r="AD135" s="205"/>
      <c r="AE135" s="300"/>
      <c r="AF135" s="301"/>
      <c r="AG135" s="407"/>
      <c r="AH135" s="408"/>
      <c r="AI135" s="124"/>
      <c r="AJ135" s="116"/>
      <c r="AK135" s="380"/>
    </row>
    <row r="136" spans="1:37" ht="15.75" customHeight="1">
      <c r="A136" s="317"/>
      <c r="B136" s="178"/>
      <c r="C136" s="298"/>
      <c r="D136" s="299"/>
      <c r="E136" s="107"/>
      <c r="F136" s="117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19"/>
      <c r="X136" s="123"/>
      <c r="Y136" s="106"/>
      <c r="Z136" s="205"/>
      <c r="AA136" s="300"/>
      <c r="AB136" s="301"/>
      <c r="AC136" s="106"/>
      <c r="AD136" s="205"/>
      <c r="AE136" s="300"/>
      <c r="AF136" s="301"/>
      <c r="AG136" s="407"/>
      <c r="AH136" s="408"/>
      <c r="AI136" s="124"/>
      <c r="AJ136" s="116"/>
      <c r="AK136" s="380"/>
    </row>
    <row r="137" spans="1:37" ht="15.75" customHeight="1">
      <c r="A137" s="317"/>
      <c r="B137" s="178"/>
      <c r="C137" s="298"/>
      <c r="D137" s="299"/>
      <c r="E137" s="107"/>
      <c r="F137" s="117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210"/>
      <c r="X137" s="211"/>
      <c r="Y137" s="106"/>
      <c r="Z137" s="205"/>
      <c r="AA137" s="300"/>
      <c r="AB137" s="301"/>
      <c r="AC137" s="106"/>
      <c r="AD137" s="205"/>
      <c r="AE137" s="300"/>
      <c r="AF137" s="301"/>
      <c r="AG137" s="407"/>
      <c r="AH137" s="408"/>
      <c r="AI137" s="124"/>
      <c r="AJ137" s="116"/>
      <c r="AK137" s="380"/>
    </row>
    <row r="138" spans="1:37" ht="15.75" customHeight="1">
      <c r="A138" s="317"/>
      <c r="B138" s="178"/>
      <c r="C138" s="298"/>
      <c r="D138" s="299"/>
      <c r="E138" s="107"/>
      <c r="F138" s="117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212"/>
      <c r="X138" s="213"/>
      <c r="Y138" s="106"/>
      <c r="Z138" s="205"/>
      <c r="AA138" s="300"/>
      <c r="AB138" s="301"/>
      <c r="AC138" s="106"/>
      <c r="AD138" s="205"/>
      <c r="AE138" s="300"/>
      <c r="AF138" s="301"/>
      <c r="AG138" s="407"/>
      <c r="AH138" s="408"/>
      <c r="AI138" s="124"/>
      <c r="AJ138" s="116"/>
      <c r="AK138" s="380"/>
    </row>
    <row r="139" spans="1:37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47"/>
      <c r="T139" s="48"/>
      <c r="U139" s="140"/>
      <c r="V139" s="118"/>
      <c r="W139" s="212"/>
      <c r="X139" s="213"/>
      <c r="Y139" s="106"/>
      <c r="Z139" s="205"/>
      <c r="AA139" s="300"/>
      <c r="AB139" s="301"/>
      <c r="AC139" s="106"/>
      <c r="AD139" s="205"/>
      <c r="AE139" s="300"/>
      <c r="AF139" s="301"/>
      <c r="AG139" s="407"/>
      <c r="AH139" s="408"/>
      <c r="AI139" s="124"/>
      <c r="AJ139" s="116"/>
      <c r="AK139" s="380"/>
    </row>
    <row r="140" spans="1:37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71">AVERAGE(I124:I139)</f>
        <v>19.333333333333332</v>
      </c>
      <c r="J140" s="148">
        <f t="shared" si="71"/>
        <v>2000</v>
      </c>
      <c r="K140" s="149">
        <f t="shared" ref="K140" si="72">J140/I140</f>
        <v>103.44827586206897</v>
      </c>
      <c r="L140" s="147">
        <f t="shared" ref="L140:M140" si="73">AVERAGE(L124:L139)</f>
        <v>19.333333333333332</v>
      </c>
      <c r="M140" s="148">
        <f t="shared" si="73"/>
        <v>1768.2575432545557</v>
      </c>
      <c r="N140" s="149">
        <f>M140/L140</f>
        <v>91.46159706489081</v>
      </c>
      <c r="O140" s="150">
        <f>L140-I140</f>
        <v>0</v>
      </c>
      <c r="P140" s="151">
        <f>N140-K140</f>
        <v>-11.986678797178158</v>
      </c>
      <c r="Q140" s="152">
        <f>N140/K140</f>
        <v>0.88412877162727777</v>
      </c>
      <c r="R140" s="310"/>
      <c r="S140" s="153">
        <f>S124</f>
        <v>0.70833333333333337</v>
      </c>
      <c r="T140" s="154">
        <f>INDEX(T124:T139,COUNTA(T124:T139))</f>
        <v>0.81186342592592597</v>
      </c>
      <c r="U140" s="155"/>
      <c r="V140" s="181"/>
      <c r="W140" s="214"/>
      <c r="X140" s="215"/>
      <c r="Y140" s="206">
        <f t="shared" ref="Y140:Z140" si="74">SUM(Y124:Y139)</f>
        <v>0</v>
      </c>
      <c r="Z140" s="207">
        <f t="shared" si="74"/>
        <v>0</v>
      </c>
      <c r="AA140" s="296"/>
      <c r="AB140" s="297"/>
      <c r="AC140" s="206">
        <f t="shared" ref="AC140:AD140" si="75">SUM(AC124:AC139)</f>
        <v>0</v>
      </c>
      <c r="AD140" s="207">
        <f t="shared" si="75"/>
        <v>0</v>
      </c>
      <c r="AE140" s="296"/>
      <c r="AF140" s="297"/>
      <c r="AG140" s="409"/>
      <c r="AH140" s="410"/>
      <c r="AI140" s="183">
        <f>M140-J140</f>
        <v>-231.74245674544431</v>
      </c>
      <c r="AJ140" s="152">
        <f>M140/J140</f>
        <v>0.88412877162727788</v>
      </c>
      <c r="AK140" s="381"/>
    </row>
    <row r="141" spans="1:37" ht="15.75" customHeight="1">
      <c r="A141" s="302" t="s">
        <v>244</v>
      </c>
      <c r="B141" s="161" t="s">
        <v>186</v>
      </c>
      <c r="C141" s="306" t="s">
        <v>222</v>
      </c>
      <c r="D141" s="307"/>
      <c r="E141" s="162">
        <v>56.79</v>
      </c>
      <c r="F141" s="103">
        <v>2101</v>
      </c>
      <c r="G141" s="163">
        <f t="shared" ref="G141:G143" si="76">E141*F141</f>
        <v>119315.79</v>
      </c>
      <c r="H141" s="164"/>
      <c r="I141" s="165">
        <v>23</v>
      </c>
      <c r="J141" s="166">
        <v>2000</v>
      </c>
      <c r="K141" s="167">
        <f>J141/I141</f>
        <v>86.956521739130437</v>
      </c>
      <c r="L141" s="168">
        <v>23</v>
      </c>
      <c r="M141" s="166">
        <f>F141/V141*60</f>
        <v>1769.2631578947382</v>
      </c>
      <c r="N141" s="167">
        <f>M141/L141</f>
        <v>76.924485125858183</v>
      </c>
      <c r="O141" s="169">
        <f>L141-I141</f>
        <v>0</v>
      </c>
      <c r="P141" s="170">
        <f>N141-K141</f>
        <v>-10.032036613272254</v>
      </c>
      <c r="Q141" s="171">
        <f>N141/K141</f>
        <v>0.8846315789473691</v>
      </c>
      <c r="R141" s="308">
        <f>Q157</f>
        <v>0.88491514051586695</v>
      </c>
      <c r="S141" s="172">
        <v>0.70833333333333337</v>
      </c>
      <c r="T141" s="173">
        <v>0.7578125</v>
      </c>
      <c r="U141" s="174"/>
      <c r="V141" s="175">
        <v>71.249999999999943</v>
      </c>
      <c r="W141" s="173"/>
      <c r="X141" s="184"/>
      <c r="Y141" s="202"/>
      <c r="Z141" s="203"/>
      <c r="AA141" s="311"/>
      <c r="AB141" s="312"/>
      <c r="AC141" s="202"/>
      <c r="AD141" s="203"/>
      <c r="AE141" s="311"/>
      <c r="AF141" s="312"/>
      <c r="AG141" s="411"/>
      <c r="AH141" s="412"/>
      <c r="AI141" s="121">
        <f>M141-J141</f>
        <v>-230.73684210526176</v>
      </c>
      <c r="AJ141" s="171">
        <f>M141/J141</f>
        <v>0.8846315789473691</v>
      </c>
      <c r="AK141" s="313">
        <f>AJ157</f>
        <v>0.88491514051586695</v>
      </c>
    </row>
    <row r="142" spans="1:37" ht="15.75" customHeight="1">
      <c r="A142" s="303"/>
      <c r="B142" s="178" t="s">
        <v>186</v>
      </c>
      <c r="C142" s="298" t="s">
        <v>223</v>
      </c>
      <c r="D142" s="299"/>
      <c r="E142" s="107">
        <v>56.87</v>
      </c>
      <c r="F142" s="108">
        <v>1625</v>
      </c>
      <c r="G142" s="109">
        <f t="shared" si="76"/>
        <v>92413.75</v>
      </c>
      <c r="H142" s="26"/>
      <c r="I142" s="110">
        <v>23</v>
      </c>
      <c r="J142" s="111">
        <v>2000</v>
      </c>
      <c r="K142" s="112">
        <f t="shared" ref="K142:K143" si="77">J142/I142</f>
        <v>86.956521739130437</v>
      </c>
      <c r="L142" s="113">
        <v>23</v>
      </c>
      <c r="M142" s="111">
        <f>F142/V142*60</f>
        <v>1769.5099818511803</v>
      </c>
      <c r="N142" s="112">
        <f>M142/L142</f>
        <v>76.935216602225225</v>
      </c>
      <c r="O142" s="114">
        <f>L142-I142</f>
        <v>0</v>
      </c>
      <c r="P142" s="115">
        <f>N142-K142</f>
        <v>-10.021305136905212</v>
      </c>
      <c r="Q142" s="116">
        <f>N142/K142</f>
        <v>0.88475499092559007</v>
      </c>
      <c r="R142" s="309"/>
      <c r="S142" s="47">
        <v>0.76180555555555562</v>
      </c>
      <c r="T142" s="48">
        <v>0.8000694444444445</v>
      </c>
      <c r="U142" s="117">
        <v>5.7500000000000995</v>
      </c>
      <c r="V142" s="118">
        <v>55.09999999999998</v>
      </c>
      <c r="W142" s="119"/>
      <c r="X142" s="123"/>
      <c r="Y142" s="106"/>
      <c r="Z142" s="205"/>
      <c r="AA142" s="300"/>
      <c r="AB142" s="301"/>
      <c r="AC142" s="106"/>
      <c r="AD142" s="205"/>
      <c r="AE142" s="300"/>
      <c r="AF142" s="301"/>
      <c r="AG142" s="407"/>
      <c r="AH142" s="408"/>
      <c r="AI142" s="124">
        <f>M142-J142</f>
        <v>-230.49001814881967</v>
      </c>
      <c r="AJ142" s="116">
        <f>M142/J142</f>
        <v>0.88475499092559018</v>
      </c>
      <c r="AK142" s="314"/>
    </row>
    <row r="143" spans="1:37" ht="15.75" customHeight="1">
      <c r="A143" s="303"/>
      <c r="B143" s="178" t="s">
        <v>186</v>
      </c>
      <c r="C143" s="298" t="s">
        <v>224</v>
      </c>
      <c r="D143" s="299"/>
      <c r="E143" s="107">
        <v>47.6</v>
      </c>
      <c r="F143" s="108">
        <v>2056</v>
      </c>
      <c r="G143" s="109">
        <f t="shared" si="76"/>
        <v>97865.600000000006</v>
      </c>
      <c r="H143" s="26"/>
      <c r="I143" s="110">
        <v>23</v>
      </c>
      <c r="J143" s="111">
        <v>2000</v>
      </c>
      <c r="K143" s="112">
        <f t="shared" si="77"/>
        <v>86.956521739130437</v>
      </c>
      <c r="L143" s="113">
        <v>23</v>
      </c>
      <c r="M143" s="111">
        <f>F143/V143*60</f>
        <v>1770.7177033492831</v>
      </c>
      <c r="N143" s="112">
        <f>M143/L143</f>
        <v>76.987726232577529</v>
      </c>
      <c r="O143" s="114">
        <f>L143-I143</f>
        <v>0</v>
      </c>
      <c r="P143" s="115">
        <f>N143-K143</f>
        <v>-9.9687955065529081</v>
      </c>
      <c r="Q143" s="116">
        <f>N143/K143</f>
        <v>0.88535885167464157</v>
      </c>
      <c r="R143" s="309"/>
      <c r="S143" s="47">
        <v>0.8037037037037037</v>
      </c>
      <c r="T143" s="48">
        <v>0.8520833333333333</v>
      </c>
      <c r="U143" s="117">
        <v>5.2333333333332455</v>
      </c>
      <c r="V143" s="118">
        <v>69.666666666666629</v>
      </c>
      <c r="W143" s="119"/>
      <c r="X143" s="123"/>
      <c r="Y143" s="106"/>
      <c r="Z143" s="205"/>
      <c r="AA143" s="300"/>
      <c r="AB143" s="301"/>
      <c r="AC143" s="106"/>
      <c r="AD143" s="205"/>
      <c r="AE143" s="300"/>
      <c r="AF143" s="301"/>
      <c r="AG143" s="407"/>
      <c r="AH143" s="408"/>
      <c r="AI143" s="124">
        <f>M143-J143</f>
        <v>-229.28229665071694</v>
      </c>
      <c r="AJ143" s="116">
        <f>M143/J143</f>
        <v>0.88535885167464157</v>
      </c>
      <c r="AK143" s="314"/>
    </row>
    <row r="144" spans="1:37" ht="15.75" customHeight="1">
      <c r="A144" s="303"/>
      <c r="B144" s="178"/>
      <c r="C144" s="298"/>
      <c r="D144" s="299"/>
      <c r="E144" s="107"/>
      <c r="F144" s="108"/>
      <c r="G144" s="109"/>
      <c r="H144" s="26"/>
      <c r="I144" s="110"/>
      <c r="J144" s="111"/>
      <c r="K144" s="112"/>
      <c r="L144" s="113"/>
      <c r="M144" s="111"/>
      <c r="N144" s="112"/>
      <c r="O144" s="114"/>
      <c r="P144" s="115"/>
      <c r="Q144" s="116"/>
      <c r="R144" s="309"/>
      <c r="S144" s="47"/>
      <c r="T144" s="48"/>
      <c r="U144" s="117"/>
      <c r="V144" s="118"/>
      <c r="W144" s="119"/>
      <c r="X144" s="123"/>
      <c r="Y144" s="106"/>
      <c r="Z144" s="205"/>
      <c r="AA144" s="300"/>
      <c r="AB144" s="301"/>
      <c r="AC144" s="106"/>
      <c r="AD144" s="205"/>
      <c r="AE144" s="300"/>
      <c r="AF144" s="301"/>
      <c r="AG144" s="407"/>
      <c r="AH144" s="408"/>
      <c r="AI144" s="124"/>
      <c r="AJ144" s="116"/>
      <c r="AK144" s="314"/>
    </row>
    <row r="145" spans="1:37" ht="15.75" customHeight="1">
      <c r="A145" s="304"/>
      <c r="B145" s="178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106"/>
      <c r="Z145" s="205"/>
      <c r="AA145" s="300"/>
      <c r="AB145" s="301"/>
      <c r="AC145" s="106"/>
      <c r="AD145" s="205"/>
      <c r="AE145" s="300"/>
      <c r="AF145" s="301"/>
      <c r="AG145" s="407"/>
      <c r="AH145" s="408"/>
      <c r="AI145" s="124"/>
      <c r="AJ145" s="116"/>
      <c r="AK145" s="314"/>
    </row>
    <row r="146" spans="1:37" ht="15.75" customHeight="1">
      <c r="A146" s="304"/>
      <c r="B146" s="178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106"/>
      <c r="Z146" s="205"/>
      <c r="AA146" s="300"/>
      <c r="AB146" s="301"/>
      <c r="AC146" s="106"/>
      <c r="AD146" s="205"/>
      <c r="AE146" s="300"/>
      <c r="AF146" s="301"/>
      <c r="AG146" s="407"/>
      <c r="AH146" s="408"/>
      <c r="AI146" s="124"/>
      <c r="AJ146" s="116"/>
      <c r="AK146" s="314"/>
    </row>
    <row r="147" spans="1:37" ht="15.75" customHeight="1">
      <c r="A147" s="304"/>
      <c r="B147" s="178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127"/>
      <c r="T147" s="128"/>
      <c r="U147" s="117"/>
      <c r="V147" s="118"/>
      <c r="W147" s="128"/>
      <c r="X147" s="216"/>
      <c r="Y147" s="106"/>
      <c r="Z147" s="205"/>
      <c r="AA147" s="300"/>
      <c r="AB147" s="301"/>
      <c r="AC147" s="106"/>
      <c r="AD147" s="205"/>
      <c r="AE147" s="300"/>
      <c r="AF147" s="301"/>
      <c r="AG147" s="407"/>
      <c r="AH147" s="408"/>
      <c r="AI147" s="124"/>
      <c r="AJ147" s="116"/>
      <c r="AK147" s="314"/>
    </row>
    <row r="148" spans="1:37" ht="15.75" customHeight="1">
      <c r="A148" s="304"/>
      <c r="B148" s="178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127"/>
      <c r="T148" s="128"/>
      <c r="U148" s="117"/>
      <c r="V148" s="118"/>
      <c r="W148" s="128"/>
      <c r="X148" s="216"/>
      <c r="Y148" s="106"/>
      <c r="Z148" s="205"/>
      <c r="AA148" s="300"/>
      <c r="AB148" s="301"/>
      <c r="AC148" s="106"/>
      <c r="AD148" s="205"/>
      <c r="AE148" s="300"/>
      <c r="AF148" s="301"/>
      <c r="AG148" s="407"/>
      <c r="AH148" s="408"/>
      <c r="AI148" s="124"/>
      <c r="AJ148" s="116"/>
      <c r="AK148" s="314"/>
    </row>
    <row r="149" spans="1:37" ht="15.75" customHeight="1">
      <c r="A149" s="304"/>
      <c r="B149" s="178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127"/>
      <c r="T149" s="128"/>
      <c r="U149" s="117"/>
      <c r="V149" s="118"/>
      <c r="W149" s="128"/>
      <c r="X149" s="216"/>
      <c r="Y149" s="106"/>
      <c r="Z149" s="205"/>
      <c r="AA149" s="300"/>
      <c r="AB149" s="301"/>
      <c r="AC149" s="106"/>
      <c r="AD149" s="205"/>
      <c r="AE149" s="300"/>
      <c r="AF149" s="301"/>
      <c r="AG149" s="407"/>
      <c r="AH149" s="408"/>
      <c r="AI149" s="124"/>
      <c r="AJ149" s="116"/>
      <c r="AK149" s="314"/>
    </row>
    <row r="150" spans="1:37" ht="15.75" customHeight="1">
      <c r="A150" s="304"/>
      <c r="B150" s="178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127"/>
      <c r="T150" s="128"/>
      <c r="U150" s="117"/>
      <c r="V150" s="118"/>
      <c r="W150" s="128"/>
      <c r="X150" s="216"/>
      <c r="Y150" s="106"/>
      <c r="Z150" s="205"/>
      <c r="AA150" s="300"/>
      <c r="AB150" s="301"/>
      <c r="AC150" s="106"/>
      <c r="AD150" s="205"/>
      <c r="AE150" s="300"/>
      <c r="AF150" s="301"/>
      <c r="AG150" s="407"/>
      <c r="AH150" s="408"/>
      <c r="AI150" s="124"/>
      <c r="AJ150" s="116"/>
      <c r="AK150" s="314"/>
    </row>
    <row r="151" spans="1:37" ht="15.75" customHeight="1">
      <c r="A151" s="304"/>
      <c r="B151" s="178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127"/>
      <c r="T151" s="128"/>
      <c r="U151" s="117"/>
      <c r="V151" s="118"/>
      <c r="W151" s="128"/>
      <c r="X151" s="216"/>
      <c r="Y151" s="106"/>
      <c r="Z151" s="205"/>
      <c r="AA151" s="300"/>
      <c r="AB151" s="301"/>
      <c r="AC151" s="106"/>
      <c r="AD151" s="205"/>
      <c r="AE151" s="300"/>
      <c r="AF151" s="301"/>
      <c r="AG151" s="407"/>
      <c r="AH151" s="408"/>
      <c r="AI151" s="124"/>
      <c r="AJ151" s="116"/>
      <c r="AK151" s="314"/>
    </row>
    <row r="152" spans="1:37" ht="15.75" customHeight="1">
      <c r="A152" s="304"/>
      <c r="B152" s="178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127"/>
      <c r="T152" s="128"/>
      <c r="U152" s="117"/>
      <c r="V152" s="118"/>
      <c r="W152" s="128"/>
      <c r="X152" s="216"/>
      <c r="Y152" s="106"/>
      <c r="Z152" s="205"/>
      <c r="AA152" s="300"/>
      <c r="AB152" s="301"/>
      <c r="AC152" s="106"/>
      <c r="AD152" s="205"/>
      <c r="AE152" s="300"/>
      <c r="AF152" s="301"/>
      <c r="AG152" s="407"/>
      <c r="AH152" s="408"/>
      <c r="AI152" s="124"/>
      <c r="AJ152" s="116"/>
      <c r="AK152" s="314"/>
    </row>
    <row r="153" spans="1:37" ht="15.75" customHeight="1">
      <c r="A153" s="304"/>
      <c r="B153" s="178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127"/>
      <c r="T153" s="128"/>
      <c r="U153" s="117"/>
      <c r="V153" s="118"/>
      <c r="W153" s="128"/>
      <c r="X153" s="216"/>
      <c r="Y153" s="106"/>
      <c r="Z153" s="205"/>
      <c r="AA153" s="300"/>
      <c r="AB153" s="301"/>
      <c r="AC153" s="106"/>
      <c r="AD153" s="205"/>
      <c r="AE153" s="300"/>
      <c r="AF153" s="301"/>
      <c r="AG153" s="407"/>
      <c r="AH153" s="408"/>
      <c r="AI153" s="124"/>
      <c r="AJ153" s="116"/>
      <c r="AK153" s="314"/>
    </row>
    <row r="154" spans="1:37" ht="15.75" customHeight="1">
      <c r="A154" s="304"/>
      <c r="B154" s="178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127"/>
      <c r="T154" s="128"/>
      <c r="U154" s="117"/>
      <c r="V154" s="118"/>
      <c r="W154" s="128"/>
      <c r="X154" s="216"/>
      <c r="Y154" s="106"/>
      <c r="Z154" s="205"/>
      <c r="AA154" s="300"/>
      <c r="AB154" s="301"/>
      <c r="AC154" s="106"/>
      <c r="AD154" s="205"/>
      <c r="AE154" s="300"/>
      <c r="AF154" s="301"/>
      <c r="AG154" s="407"/>
      <c r="AH154" s="408"/>
      <c r="AI154" s="124"/>
      <c r="AJ154" s="116"/>
      <c r="AK154" s="314"/>
    </row>
    <row r="155" spans="1:37" ht="15.75" customHeight="1">
      <c r="A155" s="304"/>
      <c r="B155" s="178"/>
      <c r="C155" s="298"/>
      <c r="D155" s="299"/>
      <c r="E155" s="107"/>
      <c r="F155" s="13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127"/>
      <c r="T155" s="128"/>
      <c r="U155" s="117"/>
      <c r="V155" s="118"/>
      <c r="W155" s="128"/>
      <c r="X155" s="216"/>
      <c r="Y155" s="106"/>
      <c r="Z155" s="205"/>
      <c r="AA155" s="300"/>
      <c r="AB155" s="301"/>
      <c r="AC155" s="106"/>
      <c r="AD155" s="205"/>
      <c r="AE155" s="300"/>
      <c r="AF155" s="301"/>
      <c r="AG155" s="407"/>
      <c r="AH155" s="408"/>
      <c r="AI155" s="124"/>
      <c r="AJ155" s="116"/>
      <c r="AK155" s="314"/>
    </row>
    <row r="156" spans="1:37" ht="15.75" customHeight="1">
      <c r="A156" s="304"/>
      <c r="B156" s="178"/>
      <c r="C156" s="298"/>
      <c r="D156" s="299"/>
      <c r="E156" s="179"/>
      <c r="F156" s="13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106"/>
      <c r="Z156" s="205"/>
      <c r="AA156" s="300"/>
      <c r="AB156" s="301"/>
      <c r="AC156" s="106"/>
      <c r="AD156" s="205"/>
      <c r="AE156" s="300"/>
      <c r="AF156" s="301"/>
      <c r="AG156" s="407"/>
      <c r="AH156" s="408"/>
      <c r="AI156" s="180"/>
      <c r="AJ156" s="133"/>
      <c r="AK156" s="314"/>
    </row>
    <row r="157" spans="1:37" ht="15.75" customHeight="1" thickBot="1">
      <c r="A157" s="305"/>
      <c r="B157" s="144" t="s">
        <v>124</v>
      </c>
      <c r="C157" s="295"/>
      <c r="D157" s="295"/>
      <c r="E157" s="145"/>
      <c r="F157" s="182"/>
      <c r="G157" s="146"/>
      <c r="H157" s="75"/>
      <c r="I157" s="147">
        <f t="shared" ref="I157:J157" si="78">AVERAGE(I141:I156)</f>
        <v>23</v>
      </c>
      <c r="J157" s="148">
        <f t="shared" si="78"/>
        <v>2000</v>
      </c>
      <c r="K157" s="149">
        <f t="shared" ref="K157" si="79">J157/I157</f>
        <v>86.956521739130437</v>
      </c>
      <c r="L157" s="147">
        <f t="shared" ref="L157:M157" si="80">AVERAGE(L141:L156)</f>
        <v>23</v>
      </c>
      <c r="M157" s="148">
        <f t="shared" si="80"/>
        <v>1769.8302810317339</v>
      </c>
      <c r="N157" s="149">
        <f>M157/L157</f>
        <v>76.94914265355365</v>
      </c>
      <c r="O157" s="150">
        <f>L157-I157</f>
        <v>0</v>
      </c>
      <c r="P157" s="151">
        <f>N157-K157</f>
        <v>-10.007379085576787</v>
      </c>
      <c r="Q157" s="152">
        <f>N157/K157</f>
        <v>0.88491514051586695</v>
      </c>
      <c r="R157" s="310"/>
      <c r="S157" s="153">
        <f>S141</f>
        <v>0.70833333333333337</v>
      </c>
      <c r="T157" s="154">
        <f>INDEX(T141:T156,COUNTA(T141:T156))</f>
        <v>0.8520833333333333</v>
      </c>
      <c r="U157" s="155"/>
      <c r="V157" s="181"/>
      <c r="W157" s="182"/>
      <c r="X157" s="149"/>
      <c r="Y157" s="206">
        <f t="shared" ref="Y157:Z157" si="81">SUM(Y141:Y156)</f>
        <v>0</v>
      </c>
      <c r="Z157" s="207">
        <f t="shared" si="81"/>
        <v>0</v>
      </c>
      <c r="AA157" s="296"/>
      <c r="AB157" s="297"/>
      <c r="AC157" s="206">
        <f t="shared" ref="AC157:AD157" si="82">SUM(AC141:AC156)</f>
        <v>0</v>
      </c>
      <c r="AD157" s="207">
        <f t="shared" si="82"/>
        <v>0</v>
      </c>
      <c r="AE157" s="296"/>
      <c r="AF157" s="297"/>
      <c r="AG157" s="409"/>
      <c r="AH157" s="410"/>
      <c r="AI157" s="183">
        <f>M157-J157</f>
        <v>-230.16971896826612</v>
      </c>
      <c r="AJ157" s="152">
        <f>M157/J157</f>
        <v>0.88491514051586695</v>
      </c>
      <c r="AK157" s="315"/>
    </row>
    <row r="159" spans="1:37">
      <c r="AA159" s="294" t="s">
        <v>165</v>
      </c>
      <c r="AB159" s="294"/>
      <c r="AE159" s="5" t="s">
        <v>226</v>
      </c>
      <c r="AF159" s="190"/>
      <c r="AG159" s="190"/>
      <c r="AH159" s="190"/>
    </row>
    <row r="160" spans="1:37">
      <c r="AA160" s="294" t="s">
        <v>166</v>
      </c>
      <c r="AB160" s="294"/>
      <c r="AE160" s="5" t="s">
        <v>227</v>
      </c>
      <c r="AF160" s="190"/>
      <c r="AG160" s="190"/>
      <c r="AH160" s="190"/>
    </row>
    <row r="161" spans="27:34">
      <c r="AA161" s="294" t="s">
        <v>167</v>
      </c>
      <c r="AB161" s="294"/>
      <c r="AE161" s="5" t="s">
        <v>228</v>
      </c>
      <c r="AF161" s="190"/>
      <c r="AG161" s="190"/>
      <c r="AH161" s="190"/>
    </row>
    <row r="162" spans="27:34">
      <c r="AA162" s="294" t="s">
        <v>168</v>
      </c>
      <c r="AB162" s="294"/>
      <c r="AE162" s="5" t="s">
        <v>229</v>
      </c>
      <c r="AF162" s="190"/>
      <c r="AG162" s="190"/>
      <c r="AH162" s="190"/>
    </row>
    <row r="163" spans="27:34">
      <c r="AA163" s="294" t="s">
        <v>169</v>
      </c>
      <c r="AB163" s="294"/>
      <c r="AE163" s="5" t="s">
        <v>230</v>
      </c>
      <c r="AF163" s="190"/>
      <c r="AG163" s="190"/>
      <c r="AH163" s="190"/>
    </row>
    <row r="164" spans="27:34">
      <c r="AA164" s="294" t="s">
        <v>170</v>
      </c>
      <c r="AB164" s="294"/>
      <c r="AE164" s="5" t="s">
        <v>231</v>
      </c>
      <c r="AF164" s="190"/>
      <c r="AG164" s="190"/>
      <c r="AH164" s="190"/>
    </row>
    <row r="165" spans="27:34">
      <c r="AA165" s="294" t="s">
        <v>171</v>
      </c>
      <c r="AB165" s="294"/>
      <c r="AE165" s="221" t="s">
        <v>232</v>
      </c>
      <c r="AF165" s="190"/>
      <c r="AG165" s="190"/>
      <c r="AH165" s="190"/>
    </row>
    <row r="166" spans="27:34">
      <c r="AA166" s="294" t="s">
        <v>172</v>
      </c>
      <c r="AB166" s="294"/>
      <c r="AE166" s="221" t="s">
        <v>233</v>
      </c>
      <c r="AF166" s="190"/>
      <c r="AG166" s="190"/>
      <c r="AH166" s="190"/>
    </row>
    <row r="167" spans="27:34">
      <c r="AA167" s="294" t="s">
        <v>173</v>
      </c>
      <c r="AB167" s="294"/>
      <c r="AE167" s="221" t="s">
        <v>234</v>
      </c>
      <c r="AF167" s="190"/>
      <c r="AG167" s="190"/>
      <c r="AH167" s="190"/>
    </row>
    <row r="168" spans="27:34">
      <c r="AA168" s="294" t="s">
        <v>174</v>
      </c>
      <c r="AB168" s="294"/>
      <c r="AE168" s="221"/>
      <c r="AF168" s="190"/>
      <c r="AG168" s="190"/>
      <c r="AH168" s="190"/>
    </row>
    <row r="169" spans="27:34">
      <c r="AA169" s="294" t="s">
        <v>175</v>
      </c>
      <c r="AB169" s="294"/>
      <c r="AE169" s="221"/>
      <c r="AF169" s="190"/>
      <c r="AG169" s="190"/>
      <c r="AH169" s="190"/>
    </row>
    <row r="170" spans="27:34">
      <c r="AA170" s="294" t="s">
        <v>176</v>
      </c>
      <c r="AB170" s="294"/>
      <c r="AE170" s="190"/>
      <c r="AF170" s="190"/>
      <c r="AG170" s="190"/>
      <c r="AH170" s="190"/>
    </row>
    <row r="171" spans="27:34">
      <c r="AA171" s="294" t="s">
        <v>177</v>
      </c>
      <c r="AB171" s="294"/>
      <c r="AE171" s="190"/>
      <c r="AF171" s="190"/>
      <c r="AG171" s="190"/>
      <c r="AH171" s="190"/>
    </row>
  </sheetData>
  <mergeCells count="690"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  <mergeCell ref="C156:D156"/>
    <mergeCell ref="AA156:AB156"/>
    <mergeCell ref="AE156:AF156"/>
    <mergeCell ref="AG156:AH156"/>
    <mergeCell ref="C157:D157"/>
    <mergeCell ref="AA157:AB157"/>
    <mergeCell ref="AE157:AF157"/>
    <mergeCell ref="AG157:AH157"/>
    <mergeCell ref="C154:D154"/>
    <mergeCell ref="AA154:AB154"/>
    <mergeCell ref="AE154:AF154"/>
    <mergeCell ref="AG154:AH154"/>
    <mergeCell ref="C155:D155"/>
    <mergeCell ref="AA155:AB155"/>
    <mergeCell ref="AE155:AF155"/>
    <mergeCell ref="AG155:AH155"/>
    <mergeCell ref="C153:D153"/>
    <mergeCell ref="AA153:AB153"/>
    <mergeCell ref="AE153:AF153"/>
    <mergeCell ref="AG153:AH153"/>
    <mergeCell ref="C150:D150"/>
    <mergeCell ref="AA150:AB150"/>
    <mergeCell ref="AE150:AF150"/>
    <mergeCell ref="AG150:AH150"/>
    <mergeCell ref="C151:D151"/>
    <mergeCell ref="AA151:AB151"/>
    <mergeCell ref="AE151:AF151"/>
    <mergeCell ref="AG151:AH151"/>
    <mergeCell ref="AK141:AK157"/>
    <mergeCell ref="C142:D142"/>
    <mergeCell ref="AA142:AB142"/>
    <mergeCell ref="AE142:AF142"/>
    <mergeCell ref="AG142:AH142"/>
    <mergeCell ref="C143:D143"/>
    <mergeCell ref="AA143:AB143"/>
    <mergeCell ref="AE143:AF143"/>
    <mergeCell ref="AG143:AH143"/>
    <mergeCell ref="C144:D144"/>
    <mergeCell ref="C148:D148"/>
    <mergeCell ref="AA148:AB148"/>
    <mergeCell ref="AE148:AF148"/>
    <mergeCell ref="AG148:AH148"/>
    <mergeCell ref="C149:D149"/>
    <mergeCell ref="AA149:AB149"/>
    <mergeCell ref="AE149:AF149"/>
    <mergeCell ref="AG149:AH149"/>
    <mergeCell ref="C146:D146"/>
    <mergeCell ref="AA146:AB146"/>
    <mergeCell ref="AE146:AF146"/>
    <mergeCell ref="AG146:AH146"/>
    <mergeCell ref="C147:D147"/>
    <mergeCell ref="AA147:AB147"/>
    <mergeCell ref="C140:D140"/>
    <mergeCell ref="AA140:AB140"/>
    <mergeCell ref="AE140:AF140"/>
    <mergeCell ref="AG140:AH140"/>
    <mergeCell ref="A141:A157"/>
    <mergeCell ref="C141:D141"/>
    <mergeCell ref="R141:R157"/>
    <mergeCell ref="AA141:AB141"/>
    <mergeCell ref="AE141:AF141"/>
    <mergeCell ref="AG141:AH141"/>
    <mergeCell ref="A124:A140"/>
    <mergeCell ref="AA144:AB144"/>
    <mergeCell ref="AE144:AF144"/>
    <mergeCell ref="AG144:AH144"/>
    <mergeCell ref="C145:D145"/>
    <mergeCell ref="AA145:AB145"/>
    <mergeCell ref="AE145:AF145"/>
    <mergeCell ref="AG145:AH145"/>
    <mergeCell ref="AE147:AF147"/>
    <mergeCell ref="AG147:AH147"/>
    <mergeCell ref="C152:D152"/>
    <mergeCell ref="AA152:AB152"/>
    <mergeCell ref="AE152:AF152"/>
    <mergeCell ref="AG152:AH152"/>
    <mergeCell ref="C138:D138"/>
    <mergeCell ref="AA138:AB138"/>
    <mergeCell ref="AE138:AF138"/>
    <mergeCell ref="AG138:AH138"/>
    <mergeCell ref="C139:D139"/>
    <mergeCell ref="AA139:AB139"/>
    <mergeCell ref="AE139:AF139"/>
    <mergeCell ref="AG139:AH139"/>
    <mergeCell ref="C136:D136"/>
    <mergeCell ref="AA136:AB136"/>
    <mergeCell ref="AE136:AF136"/>
    <mergeCell ref="AG136:AH136"/>
    <mergeCell ref="C137:D137"/>
    <mergeCell ref="AA137:AB137"/>
    <mergeCell ref="AE137:AF137"/>
    <mergeCell ref="AG137:AH137"/>
    <mergeCell ref="C134:D134"/>
    <mergeCell ref="AA134:AB134"/>
    <mergeCell ref="AE134:AF134"/>
    <mergeCell ref="AG134:AH134"/>
    <mergeCell ref="C135:D135"/>
    <mergeCell ref="AA135:AB135"/>
    <mergeCell ref="AE135:AF135"/>
    <mergeCell ref="AG135:AH135"/>
    <mergeCell ref="C132:D132"/>
    <mergeCell ref="AA132:AB132"/>
    <mergeCell ref="AE132:AF132"/>
    <mergeCell ref="AG132:AH132"/>
    <mergeCell ref="C133:D133"/>
    <mergeCell ref="AA133:AB133"/>
    <mergeCell ref="AE133:AF133"/>
    <mergeCell ref="AG133:AH133"/>
    <mergeCell ref="AA131:AB131"/>
    <mergeCell ref="AE131:AF131"/>
    <mergeCell ref="AG131:AH131"/>
    <mergeCell ref="AA128:AB128"/>
    <mergeCell ref="AE128:AF128"/>
    <mergeCell ref="AG128:AH128"/>
    <mergeCell ref="C129:D129"/>
    <mergeCell ref="AA129:AB129"/>
    <mergeCell ref="AE129:AF129"/>
    <mergeCell ref="AG129:AH129"/>
    <mergeCell ref="AK124:AK140"/>
    <mergeCell ref="C125:D125"/>
    <mergeCell ref="AA125:AB125"/>
    <mergeCell ref="AE125:AF125"/>
    <mergeCell ref="AG125:AH125"/>
    <mergeCell ref="C126:D126"/>
    <mergeCell ref="AA126:AB126"/>
    <mergeCell ref="AE126:AF126"/>
    <mergeCell ref="AG126:AH126"/>
    <mergeCell ref="C127:D127"/>
    <mergeCell ref="C124:D124"/>
    <mergeCell ref="R124:R140"/>
    <mergeCell ref="AA124:AB124"/>
    <mergeCell ref="AE124:AF124"/>
    <mergeCell ref="AG124:AH124"/>
    <mergeCell ref="AA127:AB127"/>
    <mergeCell ref="AE127:AF127"/>
    <mergeCell ref="AG127:AH127"/>
    <mergeCell ref="C128:D128"/>
    <mergeCell ref="C130:D130"/>
    <mergeCell ref="AA130:AB130"/>
    <mergeCell ref="AE130:AF130"/>
    <mergeCell ref="AG130:AH130"/>
    <mergeCell ref="C131:D131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</mergeCells>
  <phoneticPr fontId="5" type="noConversion"/>
  <conditionalFormatting sqref="O5:O157">
    <cfRule type="cellIs" dxfId="173" priority="3" operator="greaterThan">
      <formula>0</formula>
    </cfRule>
  </conditionalFormatting>
  <conditionalFormatting sqref="P5:P157 AI5:AI157">
    <cfRule type="cellIs" dxfId="172" priority="6" operator="lessThan">
      <formula>0</formula>
    </cfRule>
  </conditionalFormatting>
  <conditionalFormatting sqref="Q5:Q157 AJ5:AJ157">
    <cfRule type="cellIs" dxfId="171" priority="4" operator="greaterThan">
      <formula>1</formula>
    </cfRule>
    <cfRule type="cellIs" dxfId="170" priority="5" operator="lessThan">
      <formula>0.8</formula>
    </cfRule>
  </conditionalFormatting>
  <conditionalFormatting sqref="R5:R157 AK124">
    <cfRule type="cellIs" dxfId="169" priority="7" operator="lessThan">
      <formula>0.8</formula>
    </cfRule>
  </conditionalFormatting>
  <conditionalFormatting sqref="AK5:AK22 AK56:AK91">
    <cfRule type="cellIs" dxfId="168" priority="9" operator="lessThan">
      <formula>0.8</formula>
    </cfRule>
  </conditionalFormatting>
  <conditionalFormatting sqref="AK39">
    <cfRule type="cellIs" dxfId="167" priority="12" operator="lessThan">
      <formula>0.8</formula>
    </cfRule>
  </conditionalFormatting>
  <conditionalFormatting sqref="AK54">
    <cfRule type="cellIs" dxfId="166" priority="11" operator="lessThan">
      <formula>0.8</formula>
    </cfRule>
  </conditionalFormatting>
  <conditionalFormatting sqref="AK97:AK105">
    <cfRule type="cellIs" dxfId="165" priority="10" operator="lessThan">
      <formula>0.8</formula>
    </cfRule>
  </conditionalFormatting>
  <conditionalFormatting sqref="AK107:AK112">
    <cfRule type="cellIs" dxfId="164" priority="8" operator="lessThan">
      <formula>0.8</formula>
    </cfRule>
  </conditionalFormatting>
  <conditionalFormatting sqref="AK139">
    <cfRule type="cellIs" dxfId="163" priority="2" operator="lessThan">
      <formula>0.8</formula>
    </cfRule>
  </conditionalFormatting>
  <conditionalFormatting sqref="AK141:AK157">
    <cfRule type="cellIs" dxfId="162" priority="1" operator="lessThan">
      <formula>0.8</formula>
    </cfRule>
  </conditionalFormatting>
  <dataValidations count="2">
    <dataValidation type="list" allowBlank="1" showInputMessage="1" showErrorMessage="1" sqref="AA5:AB157" xr:uid="{41F9F5FE-B827-4FF1-B21A-4B84A5895C33}">
      <formula1>$AA$159:$AA$187</formula1>
    </dataValidation>
    <dataValidation type="list" allowBlank="1" showInputMessage="1" showErrorMessage="1" sqref="AE5:AH157" xr:uid="{BF68E737-A81D-4167-B541-3A1E71432173}">
      <formula1>$AE$159:$AE$167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1090-0519-4ACB-9C1B-03BEB1A4F731}">
  <sheetPr>
    <tabColor theme="8" tint="0.59999389629810485"/>
  </sheetPr>
  <dimension ref="B1:AR42"/>
  <sheetViews>
    <sheetView zoomScale="70" zoomScaleNormal="70" workbookViewId="0">
      <selection activeCell="V20" sqref="V2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285</v>
      </c>
      <c r="D3" s="284"/>
      <c r="E3" s="3" t="s">
        <v>3</v>
      </c>
      <c r="F3" s="285">
        <f>'1206(18度C)'!D1+'1206(4度C)'!D1</f>
        <v>176384</v>
      </c>
      <c r="G3" s="286"/>
      <c r="H3" s="3" t="s">
        <v>4</v>
      </c>
      <c r="I3" s="287">
        <f>'1206(18度C)'!F1+'1206(4度C)'!F1</f>
        <v>5751691.1200000001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453.62478610794489</v>
      </c>
      <c r="F6" s="259" t="e">
        <f>AVERAGE(#REF!,D14:K14)</f>
        <v>#REF!</v>
      </c>
      <c r="G6" s="260">
        <f>AVERAGE(D14:K14)</f>
        <v>180.58757880677837</v>
      </c>
      <c r="H6" s="261"/>
      <c r="I6" s="260">
        <f>AVERAGE(L14:O14)</f>
        <v>95.202398800599696</v>
      </c>
      <c r="J6" s="261"/>
      <c r="K6" s="260">
        <f>AVERAGE(D32:O32)</f>
        <v>594.46839605407388</v>
      </c>
      <c r="L6" s="261"/>
      <c r="M6" s="260">
        <f>AVERAGE(P32:X32)</f>
        <v>782.06477732793519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400.44534405127075</v>
      </c>
      <c r="F7" s="255" t="e">
        <f>AVERAGE(#REF!,D15:K15)</f>
        <v>#REF!</v>
      </c>
      <c r="G7" s="256">
        <f>AVERAGE(D15:K15)</f>
        <v>160.36296448319985</v>
      </c>
      <c r="H7" s="257"/>
      <c r="I7" s="256">
        <f>AVERAGE(L15:O15)</f>
        <v>84.201750385748568</v>
      </c>
      <c r="J7" s="257"/>
      <c r="K7" s="256">
        <f>AVERAGE(D33:O33)</f>
        <v>524.06612794820217</v>
      </c>
      <c r="L7" s="257"/>
      <c r="M7" s="256">
        <f>AVERAGE(P33:X33)</f>
        <v>689.98901545707497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0.88309854895905815</v>
      </c>
      <c r="F8" s="264" t="e">
        <f>AVERAGE(D16:K16,#REF!)</f>
        <v>#REF!</v>
      </c>
      <c r="G8" s="243">
        <f>AVERAGE(D16:K16)</f>
        <v>0.88686850674613649</v>
      </c>
      <c r="H8" s="244"/>
      <c r="I8" s="243">
        <f>AVERAGE(L16:O16)</f>
        <v>0.88448354550669861</v>
      </c>
      <c r="J8" s="244"/>
      <c r="K8" s="243">
        <f>AVERAGE(D34:O34)</f>
        <v>0.8806967459628966</v>
      </c>
      <c r="L8" s="244"/>
      <c r="M8" s="243">
        <f>AVERAGE(P34:X34)</f>
        <v>0.88062913363271755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>
        <v>120.75471698113208</v>
      </c>
      <c r="E14" s="28">
        <v>80</v>
      </c>
      <c r="F14" s="28">
        <v>92.913385826771659</v>
      </c>
      <c r="G14" s="28">
        <v>87.591240875912419</v>
      </c>
      <c r="H14" s="28">
        <v>130.72625698324023</v>
      </c>
      <c r="I14" s="28">
        <v>232.33333333333334</v>
      </c>
      <c r="J14" s="28" t="s">
        <v>43</v>
      </c>
      <c r="K14" s="29">
        <v>519.79411764705878</v>
      </c>
      <c r="L14" s="27" t="s">
        <v>43</v>
      </c>
      <c r="M14" s="30" t="s">
        <v>43</v>
      </c>
      <c r="N14" s="28">
        <v>103.44827586206897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>
        <v>107.28082462196711</v>
      </c>
      <c r="E15" s="35">
        <v>71.001539421963813</v>
      </c>
      <c r="F15" s="35">
        <v>82.235297963316086</v>
      </c>
      <c r="G15" s="35">
        <v>77.540371016276325</v>
      </c>
      <c r="H15" s="35">
        <v>116.32268412310268</v>
      </c>
      <c r="I15" s="35">
        <v>204.41044209414309</v>
      </c>
      <c r="J15" s="35" t="s">
        <v>43</v>
      </c>
      <c r="K15" s="36">
        <v>463.74959214162976</v>
      </c>
      <c r="L15" s="34" t="s">
        <v>43</v>
      </c>
      <c r="M15" s="37" t="s">
        <v>43</v>
      </c>
      <c r="N15" s="35">
        <v>91.458091559356134</v>
      </c>
      <c r="O15" s="38">
        <v>76.945409212140987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>
        <f t="shared" ref="D16:I16" si="0">D15/D14</f>
        <v>0.88841932890066511</v>
      </c>
      <c r="E16" s="43">
        <f t="shared" si="0"/>
        <v>0.88751924277454763</v>
      </c>
      <c r="F16" s="43">
        <f t="shared" si="0"/>
        <v>0.88507481706280866</v>
      </c>
      <c r="G16" s="43">
        <f t="shared" si="0"/>
        <v>0.88525256910248795</v>
      </c>
      <c r="H16" s="43">
        <f t="shared" si="0"/>
        <v>0.88981882299296489</v>
      </c>
      <c r="I16" s="43">
        <f t="shared" si="0"/>
        <v>0.87981538921438918</v>
      </c>
      <c r="J16" s="43" t="s">
        <v>43</v>
      </c>
      <c r="K16" s="44">
        <f t="shared" ref="K16" si="1">K15/K14</f>
        <v>0.89217937717509266</v>
      </c>
      <c r="L16" s="42" t="s">
        <v>43</v>
      </c>
      <c r="M16" s="45" t="s">
        <v>43</v>
      </c>
      <c r="N16" s="43">
        <f t="shared" ref="N16:O16" si="2">N15/N14</f>
        <v>0.88409488507377598</v>
      </c>
      <c r="O16" s="46">
        <f t="shared" si="2"/>
        <v>0.88487220593962135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>
        <v>0.25</v>
      </c>
      <c r="E17" s="48">
        <v>0.25012731481481482</v>
      </c>
      <c r="F17" s="48">
        <v>0.25006944444444446</v>
      </c>
      <c r="G17" s="48">
        <v>0.25031249999999999</v>
      </c>
      <c r="H17" s="48">
        <v>0.25</v>
      </c>
      <c r="I17" s="48">
        <v>0.30277777777777776</v>
      </c>
      <c r="J17" s="48" t="s">
        <v>43</v>
      </c>
      <c r="K17" s="48">
        <v>0.30709490740740741</v>
      </c>
      <c r="L17" s="47" t="s">
        <v>43</v>
      </c>
      <c r="M17" s="49" t="s">
        <v>43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>
        <v>0.53137731481481476</v>
      </c>
      <c r="E18" s="48">
        <v>0.48055555555555557</v>
      </c>
      <c r="F18" s="48">
        <v>0.5395833333333333</v>
      </c>
      <c r="G18" s="48">
        <v>0.61811342592592589</v>
      </c>
      <c r="H18" s="48">
        <v>0.58958333333333335</v>
      </c>
      <c r="I18" s="48">
        <v>0.52986111111111112</v>
      </c>
      <c r="J18" s="48" t="s">
        <v>43</v>
      </c>
      <c r="K18" s="48">
        <v>0.4180555555555554</v>
      </c>
      <c r="L18" s="47" t="s">
        <v>43</v>
      </c>
      <c r="M18" s="49" t="s">
        <v>43</v>
      </c>
      <c r="N18" s="48">
        <v>0.79457175925925927</v>
      </c>
      <c r="O18" s="50">
        <v>0.8340277777777777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>
        <v>17.666666666666668</v>
      </c>
      <c r="E23" s="64">
        <v>25</v>
      </c>
      <c r="F23" s="64">
        <v>21.166666666666668</v>
      </c>
      <c r="G23" s="64">
        <v>22.833333333333332</v>
      </c>
      <c r="H23" s="64">
        <v>19.888888888888889</v>
      </c>
      <c r="I23" s="64">
        <v>13.5</v>
      </c>
      <c r="J23" s="64" t="s">
        <v>43</v>
      </c>
      <c r="K23" s="65">
        <v>6.8</v>
      </c>
      <c r="L23" s="63" t="s">
        <v>43</v>
      </c>
      <c r="M23" s="66" t="s">
        <v>43</v>
      </c>
      <c r="N23" s="64">
        <v>19.333333333333332</v>
      </c>
      <c r="O23" s="67">
        <v>23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>
        <v>211.76470588235293</v>
      </c>
      <c r="E32" s="28" t="s">
        <v>43</v>
      </c>
      <c r="F32" s="28" t="s">
        <v>43</v>
      </c>
      <c r="G32" s="28">
        <v>313.04347826086956</v>
      </c>
      <c r="H32" s="28">
        <v>433.33333333333331</v>
      </c>
      <c r="I32" s="28">
        <v>416.66666666666669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738.46153846153857</v>
      </c>
      <c r="U32" s="28" t="s">
        <v>43</v>
      </c>
      <c r="V32" s="28">
        <v>900</v>
      </c>
      <c r="W32" s="28">
        <v>969.23076923076928</v>
      </c>
      <c r="X32" s="31">
        <v>1050</v>
      </c>
    </row>
    <row r="33" spans="2:24" ht="39.6" customHeight="1">
      <c r="B33" s="240"/>
      <c r="C33" s="33" t="s">
        <v>44</v>
      </c>
      <c r="D33" s="35">
        <v>183.40217335255625</v>
      </c>
      <c r="E33" s="35" t="s">
        <v>43</v>
      </c>
      <c r="F33" s="35" t="s">
        <v>43</v>
      </c>
      <c r="G33" s="35">
        <v>271.72893241970695</v>
      </c>
      <c r="H33" s="35">
        <v>384.9631217145843</v>
      </c>
      <c r="I33" s="35">
        <v>372.07392197125182</v>
      </c>
      <c r="J33" s="35" t="s">
        <v>43</v>
      </c>
      <c r="K33" s="35" t="s">
        <v>43</v>
      </c>
      <c r="L33" s="35" t="s">
        <v>43</v>
      </c>
      <c r="M33" s="35">
        <v>693.21544029636959</v>
      </c>
      <c r="N33" s="35">
        <v>1000.7148755842444</v>
      </c>
      <c r="O33" s="35">
        <v>762.36443029870145</v>
      </c>
      <c r="P33" s="34">
        <v>218.96828476901754</v>
      </c>
      <c r="Q33" s="35" t="s">
        <v>43</v>
      </c>
      <c r="R33" s="35" t="s">
        <v>43</v>
      </c>
      <c r="S33" s="35" t="s">
        <v>43</v>
      </c>
      <c r="T33" s="35">
        <v>656.51794099152437</v>
      </c>
      <c r="U33" s="35" t="s">
        <v>43</v>
      </c>
      <c r="V33" s="35">
        <v>802.86770887940827</v>
      </c>
      <c r="W33" s="35">
        <v>857.51321178177545</v>
      </c>
      <c r="X33" s="38">
        <v>914.0779308636487</v>
      </c>
    </row>
    <row r="34" spans="2:24" ht="40.15" customHeight="1">
      <c r="B34" s="240"/>
      <c r="C34" s="41" t="s">
        <v>45</v>
      </c>
      <c r="D34" s="43">
        <f>D33/D32</f>
        <v>0.86606581860929344</v>
      </c>
      <c r="E34" s="43" t="s">
        <v>43</v>
      </c>
      <c r="F34" s="43" t="s">
        <v>43</v>
      </c>
      <c r="G34" s="43">
        <f>G33/G32</f>
        <v>0.86802297856295274</v>
      </c>
      <c r="H34" s="43">
        <f>H33/H32</f>
        <v>0.88837643472596384</v>
      </c>
      <c r="I34" s="43">
        <f>I33/I32</f>
        <v>0.89297741273100428</v>
      </c>
      <c r="J34" s="43" t="s">
        <v>43</v>
      </c>
      <c r="K34" s="43" t="s">
        <v>43</v>
      </c>
      <c r="L34" s="43" t="s">
        <v>43</v>
      </c>
      <c r="M34" s="43">
        <f>M33/M32</f>
        <v>0.89277746098774868</v>
      </c>
      <c r="N34" s="43">
        <f>N33/N32</f>
        <v>0.87018684833412552</v>
      </c>
      <c r="O34" s="43">
        <f>O33/O32</f>
        <v>0.88647026778918769</v>
      </c>
      <c r="P34" s="42">
        <f>P33/P32</f>
        <v>0.86674946054402779</v>
      </c>
      <c r="Q34" s="43" t="s">
        <v>43</v>
      </c>
      <c r="R34" s="43" t="s">
        <v>43</v>
      </c>
      <c r="S34" s="43" t="s">
        <v>43</v>
      </c>
      <c r="T34" s="43">
        <f>T33/T32</f>
        <v>0.88903471175935578</v>
      </c>
      <c r="U34" s="43" t="s">
        <v>43</v>
      </c>
      <c r="V34" s="43">
        <f>V33/V32</f>
        <v>0.89207523208823136</v>
      </c>
      <c r="W34" s="43">
        <f>W33/W32</f>
        <v>0.88473585342564132</v>
      </c>
      <c r="X34" s="46">
        <f>X33/X32</f>
        <v>0.87055041034633207</v>
      </c>
    </row>
    <row r="35" spans="2:24" ht="17.25" customHeight="1">
      <c r="B35" s="225" t="s">
        <v>46</v>
      </c>
      <c r="C35" s="13" t="s">
        <v>47</v>
      </c>
      <c r="D35" s="48">
        <v>0.37377314814814816</v>
      </c>
      <c r="E35" s="48" t="s">
        <v>43</v>
      </c>
      <c r="F35" s="48" t="s">
        <v>43</v>
      </c>
      <c r="G35" s="48">
        <v>0.25</v>
      </c>
      <c r="H35" s="48">
        <v>0.25</v>
      </c>
      <c r="I35" s="48">
        <v>0.42152777777777778</v>
      </c>
      <c r="J35" s="48" t="s">
        <v>43</v>
      </c>
      <c r="K35" s="48" t="s">
        <v>43</v>
      </c>
      <c r="L35" s="48" t="s">
        <v>43</v>
      </c>
      <c r="M35" s="48">
        <v>0.25</v>
      </c>
      <c r="N35" s="48">
        <v>0.25</v>
      </c>
      <c r="O35" s="48">
        <v>0.25</v>
      </c>
      <c r="P35" s="47">
        <v>0.70846064814814813</v>
      </c>
      <c r="Q35" s="48" t="s">
        <v>43</v>
      </c>
      <c r="R35" s="48" t="s">
        <v>43</v>
      </c>
      <c r="S35" s="48" t="s">
        <v>43</v>
      </c>
      <c r="T35" s="48">
        <v>0.70833333333333337</v>
      </c>
      <c r="U35" s="48" t="s">
        <v>43</v>
      </c>
      <c r="V35" s="48">
        <v>0.70833333333333337</v>
      </c>
      <c r="W35" s="48">
        <v>0.70848379629629632</v>
      </c>
      <c r="X35" s="50">
        <v>0.70846064814814813</v>
      </c>
    </row>
    <row r="36" spans="2:24" ht="17.25" customHeight="1">
      <c r="B36" s="226"/>
      <c r="C36" s="13" t="s">
        <v>48</v>
      </c>
      <c r="D36" s="48">
        <v>0.41837962962962966</v>
      </c>
      <c r="E36" s="48" t="s">
        <v>43</v>
      </c>
      <c r="F36" s="48" t="s">
        <v>43</v>
      </c>
      <c r="G36" s="48">
        <v>0.29930555555555555</v>
      </c>
      <c r="H36" s="48">
        <v>0.30416666666666664</v>
      </c>
      <c r="I36" s="48">
        <v>0.43280092592592595</v>
      </c>
      <c r="J36" s="48" t="s">
        <v>43</v>
      </c>
      <c r="K36" s="48" t="s">
        <v>43</v>
      </c>
      <c r="L36" s="48" t="s">
        <v>43</v>
      </c>
      <c r="M36" s="48">
        <v>0.38333333333333336</v>
      </c>
      <c r="N36" s="48">
        <v>0.43851851851851853</v>
      </c>
      <c r="O36" s="48">
        <v>0.36875000000000002</v>
      </c>
      <c r="P36" s="47">
        <v>0.81319444444444444</v>
      </c>
      <c r="Q36" s="48" t="s">
        <v>43</v>
      </c>
      <c r="R36" s="48" t="s">
        <v>43</v>
      </c>
      <c r="S36" s="48" t="s">
        <v>43</v>
      </c>
      <c r="T36" s="48">
        <v>0.87013888888888891</v>
      </c>
      <c r="U36" s="48" t="s">
        <v>43</v>
      </c>
      <c r="V36" s="48">
        <v>0.87986111111111109</v>
      </c>
      <c r="W36" s="48">
        <v>1.0090277777777779</v>
      </c>
      <c r="X36" s="50">
        <v>1.0083333333333333</v>
      </c>
    </row>
    <row r="37" spans="2:24" ht="17.25" customHeight="1">
      <c r="B37" s="226" t="s">
        <v>54</v>
      </c>
      <c r="C37" s="227"/>
      <c r="D37" s="64">
        <v>17</v>
      </c>
      <c r="E37" s="64" t="s">
        <v>43</v>
      </c>
      <c r="F37" s="64" t="s">
        <v>43</v>
      </c>
      <c r="G37" s="64">
        <v>11.5</v>
      </c>
      <c r="H37" s="64">
        <v>6</v>
      </c>
      <c r="I37" s="64">
        <v>6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3.6666666666666665</v>
      </c>
      <c r="W37" s="64">
        <v>3.25</v>
      </c>
      <c r="X37" s="67">
        <v>3.3333333333333335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CBE0F-2F6B-4DB2-901F-3371DF6B5C26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pane="bottomLeft" activeCell="V20" sqref="V20"/>
      <selection activeCell="V20" sqref="V20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SUM(F5:F208)</f>
        <v>94904</v>
      </c>
      <c r="E1" s="94" t="s">
        <v>4</v>
      </c>
      <c r="F1" s="95">
        <f>SUM(G5:G208)</f>
        <v>1857213.2999999996</v>
      </c>
      <c r="G1" s="96" t="s">
        <v>85</v>
      </c>
      <c r="H1" s="97">
        <f>L21+L38+L55+L72+L89+L106+L123+L140+L157+L174+L191+L208</f>
        <v>80.333333333333329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45997</v>
      </c>
      <c r="B2" s="353"/>
      <c r="C2" s="98" t="s">
        <v>41</v>
      </c>
      <c r="D2" s="99">
        <f>AVERAGE(N21,N38,N55,N72,N89,N106,N123,N140,N157,N174,N191,N208)</f>
        <v>593.20066441023243</v>
      </c>
      <c r="E2" s="99" t="s">
        <v>92</v>
      </c>
      <c r="F2" s="100">
        <f>F1/D1</f>
        <v>19.569389066846494</v>
      </c>
      <c r="G2" s="101" t="s">
        <v>93</v>
      </c>
      <c r="H2" s="102">
        <f>COUNT(H5:H208)</f>
        <v>3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02" t="s">
        <v>243</v>
      </c>
      <c r="B5" s="106" t="s">
        <v>116</v>
      </c>
      <c r="C5" s="383" t="s">
        <v>120</v>
      </c>
      <c r="D5" s="383"/>
      <c r="E5" s="107">
        <v>29.85</v>
      </c>
      <c r="F5" s="108">
        <v>1547</v>
      </c>
      <c r="G5" s="109">
        <f t="shared" ref="G5:G6" si="0">E5*F5</f>
        <v>46177.950000000004</v>
      </c>
      <c r="H5" s="26"/>
      <c r="I5" s="110">
        <v>17</v>
      </c>
      <c r="J5" s="111">
        <v>3600</v>
      </c>
      <c r="K5" s="112">
        <f t="shared" ref="K5:K6" si="1">J5/I5</f>
        <v>211.76470588235293</v>
      </c>
      <c r="L5" s="113">
        <v>17</v>
      </c>
      <c r="M5" s="111">
        <f>F5/V5*60</f>
        <v>3118.2530795072826</v>
      </c>
      <c r="N5" s="112">
        <f>M5/L5</f>
        <v>183.42665173572252</v>
      </c>
      <c r="O5" s="114">
        <f>L5-I5</f>
        <v>0</v>
      </c>
      <c r="P5" s="115">
        <f>N5-K5</f>
        <v>-28.338054146630412</v>
      </c>
      <c r="Q5" s="116">
        <f>N5/K5</f>
        <v>0.86618141097424528</v>
      </c>
      <c r="R5" s="309">
        <f>Q21</f>
        <v>0.86606581860929344</v>
      </c>
      <c r="S5" s="47">
        <v>0.37377314814814816</v>
      </c>
      <c r="T5" s="48">
        <v>0.39444444444444443</v>
      </c>
      <c r="U5" s="117">
        <v>4.8666666666666547</v>
      </c>
      <c r="V5" s="118">
        <v>29.76666666666663</v>
      </c>
      <c r="W5" s="119"/>
      <c r="X5" s="104"/>
      <c r="Y5" s="311"/>
      <c r="Z5" s="405"/>
      <c r="AA5" s="204">
        <f>M5-J5</f>
        <v>-481.74692049271744</v>
      </c>
      <c r="AB5" s="143">
        <f>M5/J5</f>
        <v>0.86618141097424517</v>
      </c>
      <c r="AC5" s="384">
        <f>AB21</f>
        <v>0.86606581860929333</v>
      </c>
    </row>
    <row r="6" spans="1:29" ht="15.75" customHeight="1">
      <c r="A6" s="303"/>
      <c r="B6" s="106" t="s">
        <v>116</v>
      </c>
      <c r="C6" s="382" t="s">
        <v>121</v>
      </c>
      <c r="D6" s="382"/>
      <c r="E6" s="107">
        <v>29.52</v>
      </c>
      <c r="F6" s="108">
        <v>1531</v>
      </c>
      <c r="G6" s="109">
        <f t="shared" si="0"/>
        <v>45195.12</v>
      </c>
      <c r="H6" s="26"/>
      <c r="I6" s="110">
        <v>17</v>
      </c>
      <c r="J6" s="111">
        <v>3600</v>
      </c>
      <c r="K6" s="112">
        <f t="shared" si="1"/>
        <v>211.76470588235293</v>
      </c>
      <c r="L6" s="113">
        <v>17</v>
      </c>
      <c r="M6" s="111">
        <f>F6/V6*60</f>
        <v>3117.4208144796298</v>
      </c>
      <c r="N6" s="112">
        <f>M6/L6</f>
        <v>183.37769496938998</v>
      </c>
      <c r="O6" s="114">
        <f>L6-I6</f>
        <v>0</v>
      </c>
      <c r="P6" s="115">
        <f>N6-K6</f>
        <v>-28.38701091296295</v>
      </c>
      <c r="Q6" s="116">
        <f>N6/K6</f>
        <v>0.86595022624434159</v>
      </c>
      <c r="R6" s="309"/>
      <c r="S6" s="47">
        <v>0.39791666666666664</v>
      </c>
      <c r="T6" s="48">
        <v>0.41837962962962966</v>
      </c>
      <c r="U6" s="117">
        <v>4.9999999999999822</v>
      </c>
      <c r="V6" s="118">
        <v>29.466666666666743</v>
      </c>
      <c r="W6" s="119"/>
      <c r="X6" s="123"/>
      <c r="Y6" s="300"/>
      <c r="Z6" s="404"/>
      <c r="AA6" s="124">
        <f>M6-J6</f>
        <v>-482.57918552037017</v>
      </c>
      <c r="AB6" s="116">
        <f>M6/J6</f>
        <v>0.86595022624434159</v>
      </c>
      <c r="AC6" s="380"/>
    </row>
    <row r="7" spans="1:29" ht="15.75" customHeight="1">
      <c r="A7" s="303"/>
      <c r="B7" s="106"/>
      <c r="C7" s="382"/>
      <c r="D7" s="382"/>
      <c r="E7" s="107"/>
      <c r="F7" s="108"/>
      <c r="G7" s="109"/>
      <c r="H7" s="26"/>
      <c r="I7" s="110"/>
      <c r="J7" s="111"/>
      <c r="K7" s="112"/>
      <c r="L7" s="113"/>
      <c r="M7" s="111"/>
      <c r="N7" s="112"/>
      <c r="O7" s="114"/>
      <c r="P7" s="115"/>
      <c r="Q7" s="116"/>
      <c r="R7" s="309"/>
      <c r="S7" s="47"/>
      <c r="T7" s="48"/>
      <c r="U7" s="117"/>
      <c r="V7" s="118"/>
      <c r="W7" s="119"/>
      <c r="X7" s="123"/>
      <c r="Y7" s="300"/>
      <c r="Z7" s="404"/>
      <c r="AA7" s="124"/>
      <c r="AB7" s="116"/>
      <c r="AC7" s="380"/>
    </row>
    <row r="8" spans="1:29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300"/>
      <c r="Z8" s="404"/>
      <c r="AA8" s="124"/>
      <c r="AB8" s="116"/>
      <c r="AC8" s="380"/>
    </row>
    <row r="9" spans="1:29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300"/>
      <c r="Z9" s="404"/>
      <c r="AA9" s="124"/>
      <c r="AB9" s="116"/>
      <c r="AC9" s="380"/>
    </row>
    <row r="10" spans="1:29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300"/>
      <c r="Z10" s="404"/>
      <c r="AA10" s="124"/>
      <c r="AB10" s="116"/>
      <c r="AC10" s="380"/>
    </row>
    <row r="11" spans="1:29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300"/>
      <c r="Z11" s="404"/>
      <c r="AA11" s="124"/>
      <c r="AB11" s="116"/>
      <c r="AC11" s="380"/>
    </row>
    <row r="12" spans="1:29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300"/>
      <c r="Z12" s="404"/>
      <c r="AA12" s="124"/>
      <c r="AB12" s="116"/>
      <c r="AC12" s="380"/>
    </row>
    <row r="13" spans="1:29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300"/>
      <c r="Z13" s="404"/>
      <c r="AA13" s="124"/>
      <c r="AB13" s="116"/>
      <c r="AC13" s="380"/>
    </row>
    <row r="14" spans="1:29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300"/>
      <c r="Z14" s="404"/>
      <c r="AA14" s="124"/>
      <c r="AB14" s="116"/>
      <c r="AC14" s="380"/>
    </row>
    <row r="15" spans="1:29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300"/>
      <c r="Z15" s="404"/>
      <c r="AA15" s="124"/>
      <c r="AB15" s="116"/>
      <c r="AC15" s="380"/>
    </row>
    <row r="16" spans="1:29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300"/>
      <c r="Z16" s="404"/>
      <c r="AA16" s="124"/>
      <c r="AB16" s="116"/>
      <c r="AC16" s="380"/>
    </row>
    <row r="17" spans="1:29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300"/>
      <c r="Z17" s="404"/>
      <c r="AA17" s="124"/>
      <c r="AB17" s="116"/>
      <c r="AC17" s="380"/>
    </row>
    <row r="18" spans="1:29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300"/>
      <c r="Z18" s="404"/>
      <c r="AA18" s="124"/>
      <c r="AB18" s="116"/>
      <c r="AC18" s="380"/>
    </row>
    <row r="19" spans="1:29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300"/>
      <c r="Z19" s="404"/>
      <c r="AA19" s="124"/>
      <c r="AB19" s="116"/>
      <c r="AC19" s="380"/>
    </row>
    <row r="20" spans="1:29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404"/>
      <c r="AA20" s="124"/>
      <c r="AB20" s="116"/>
      <c r="AC20" s="380"/>
    </row>
    <row r="21" spans="1:29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</v>
      </c>
      <c r="J21" s="148">
        <f t="shared" si="2"/>
        <v>3600</v>
      </c>
      <c r="K21" s="149">
        <f t="shared" ref="K21" si="3">J21/I21</f>
        <v>211.76470588235293</v>
      </c>
      <c r="L21" s="147">
        <f t="shared" ref="L21:M21" si="4">AVERAGE(L5:L20)</f>
        <v>17</v>
      </c>
      <c r="M21" s="148">
        <f t="shared" si="4"/>
        <v>3117.836946993456</v>
      </c>
      <c r="N21" s="149">
        <f>M21/L21</f>
        <v>183.40217335255625</v>
      </c>
      <c r="O21" s="150">
        <f>L21-I21</f>
        <v>0</v>
      </c>
      <c r="P21" s="151">
        <f>N21-K21</f>
        <v>-28.362532529796681</v>
      </c>
      <c r="Q21" s="152">
        <f>N21/K21</f>
        <v>0.86606581860929344</v>
      </c>
      <c r="R21" s="310"/>
      <c r="S21" s="153">
        <f>S5</f>
        <v>0.37377314814814816</v>
      </c>
      <c r="T21" s="154">
        <f>INDEX(T5:T20,COUNTA(T5:T20))</f>
        <v>0.41837962962962966</v>
      </c>
      <c r="U21" s="155"/>
      <c r="V21" s="155"/>
      <c r="W21" s="156"/>
      <c r="X21" s="157"/>
      <c r="Y21" s="296"/>
      <c r="Z21" s="406"/>
      <c r="AA21" s="223">
        <f>M21-J21</f>
        <v>-482.16305300654403</v>
      </c>
      <c r="AB21" s="159">
        <f>M21/J21</f>
        <v>0.86606581860929333</v>
      </c>
      <c r="AC21" s="381"/>
    </row>
    <row r="22" spans="1:29" ht="15.75" customHeight="1">
      <c r="A22" s="316" t="s">
        <v>115</v>
      </c>
      <c r="B22" s="161" t="s">
        <v>116</v>
      </c>
      <c r="C22" s="306" t="s">
        <v>122</v>
      </c>
      <c r="D22" s="307"/>
      <c r="E22" s="162">
        <v>25.64</v>
      </c>
      <c r="F22" s="103">
        <v>1014</v>
      </c>
      <c r="G22" s="163">
        <f t="shared" ref="G22:G23" si="5">E22*F22</f>
        <v>25998.959999999999</v>
      </c>
      <c r="H22" s="164"/>
      <c r="I22" s="165">
        <v>11</v>
      </c>
      <c r="J22" s="166">
        <v>3600</v>
      </c>
      <c r="K22" s="167">
        <f>J22/I22</f>
        <v>327.27272727272725</v>
      </c>
      <c r="L22" s="168">
        <v>11</v>
      </c>
      <c r="M22" s="166">
        <f>F22/V22*60</f>
        <v>3144.1860465116301</v>
      </c>
      <c r="N22" s="167">
        <f>M22/L22</f>
        <v>285.83509513742092</v>
      </c>
      <c r="O22" s="169">
        <f>L22-I22</f>
        <v>0</v>
      </c>
      <c r="P22" s="170">
        <f>N22-K22</f>
        <v>-41.43763213530633</v>
      </c>
      <c r="Q22" s="171">
        <f>N22/K22</f>
        <v>0.87338501291989734</v>
      </c>
      <c r="R22" s="308">
        <f>Q38</f>
        <v>0.86802297856295274</v>
      </c>
      <c r="S22" s="172">
        <v>0.25</v>
      </c>
      <c r="T22" s="173">
        <v>0.26343749999999999</v>
      </c>
      <c r="U22" s="174"/>
      <c r="V22" s="175">
        <v>19.349999999999987</v>
      </c>
      <c r="W22" s="176"/>
      <c r="X22" s="177"/>
      <c r="Y22" s="311"/>
      <c r="Z22" s="312"/>
      <c r="AA22" s="121">
        <f>M22-J22</f>
        <v>-455.81395348836986</v>
      </c>
      <c r="AB22" s="171">
        <f>M22/J22</f>
        <v>0.87338501291989723</v>
      </c>
      <c r="AC22" s="313">
        <f>AB38</f>
        <v>0.86802297856295274</v>
      </c>
    </row>
    <row r="23" spans="1:29" ht="15.75" customHeight="1">
      <c r="A23" s="317"/>
      <c r="B23" s="106" t="s">
        <v>118</v>
      </c>
      <c r="C23" s="298" t="s">
        <v>119</v>
      </c>
      <c r="D23" s="299"/>
      <c r="E23" s="107">
        <v>28.57</v>
      </c>
      <c r="F23" s="108">
        <v>2412</v>
      </c>
      <c r="G23" s="109">
        <f t="shared" si="5"/>
        <v>68910.84</v>
      </c>
      <c r="H23" s="26"/>
      <c r="I23" s="110">
        <v>12</v>
      </c>
      <c r="J23" s="111">
        <v>3600</v>
      </c>
      <c r="K23" s="112">
        <f t="shared" ref="K23:K41" si="6">J23/I23</f>
        <v>300</v>
      </c>
      <c r="L23" s="113">
        <v>12</v>
      </c>
      <c r="M23" s="111">
        <f>F23/V23*60</f>
        <v>3105.5793991416303</v>
      </c>
      <c r="N23" s="112">
        <f>M23/L23</f>
        <v>258.79828326180251</v>
      </c>
      <c r="O23" s="114">
        <f>L23-I23</f>
        <v>0</v>
      </c>
      <c r="P23" s="115">
        <f>N23-K23</f>
        <v>-41.20171673819749</v>
      </c>
      <c r="Q23" s="116">
        <f>N23/K23</f>
        <v>0.86266094420600836</v>
      </c>
      <c r="R23" s="309"/>
      <c r="S23" s="47">
        <v>0.26694444444444443</v>
      </c>
      <c r="T23" s="48">
        <v>0.29930555555555555</v>
      </c>
      <c r="U23" s="117">
        <v>5.0499999999999901</v>
      </c>
      <c r="V23" s="118">
        <v>46.600000000000009</v>
      </c>
      <c r="W23" s="119"/>
      <c r="X23" s="123"/>
      <c r="Y23" s="300"/>
      <c r="Z23" s="301"/>
      <c r="AA23" s="124">
        <f>M23-J23</f>
        <v>-494.42060085836965</v>
      </c>
      <c r="AB23" s="116">
        <f>M23/J23</f>
        <v>0.86266094420600847</v>
      </c>
      <c r="AC23" s="314"/>
    </row>
    <row r="24" spans="1:29" ht="15.75" customHeight="1">
      <c r="A24" s="317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23"/>
      <c r="Y24" s="300"/>
      <c r="Z24" s="301"/>
      <c r="AA24" s="124"/>
      <c r="AB24" s="116"/>
      <c r="AC24" s="314"/>
    </row>
    <row r="25" spans="1:29" ht="15.75" customHeight="1">
      <c r="A25" s="317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17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300"/>
      <c r="Z26" s="301"/>
      <c r="AA26" s="124"/>
      <c r="AB26" s="116"/>
      <c r="AC26" s="314"/>
    </row>
    <row r="27" spans="1:29" ht="15.75" customHeight="1">
      <c r="A27" s="317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300"/>
      <c r="Z27" s="301"/>
      <c r="AA27" s="124"/>
      <c r="AB27" s="116"/>
      <c r="AC27" s="314"/>
    </row>
    <row r="28" spans="1:29" ht="15.75" customHeight="1">
      <c r="A28" s="317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17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17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35"/>
      <c r="Y30" s="300"/>
      <c r="Z30" s="301"/>
      <c r="AA30" s="124"/>
      <c r="AB30" s="116"/>
      <c r="AC30" s="314"/>
    </row>
    <row r="31" spans="1:29" ht="15.75" customHeight="1">
      <c r="A31" s="317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35"/>
      <c r="Y31" s="300"/>
      <c r="Z31" s="301"/>
      <c r="AA31" s="124"/>
      <c r="AB31" s="116"/>
      <c r="AC31" s="314"/>
    </row>
    <row r="32" spans="1:29" ht="15.75" customHeight="1">
      <c r="A32" s="317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35"/>
      <c r="Y32" s="300"/>
      <c r="Z32" s="301"/>
      <c r="AA32" s="124"/>
      <c r="AB32" s="116"/>
      <c r="AC32" s="314"/>
    </row>
    <row r="33" spans="1:29" ht="15.75" customHeight="1">
      <c r="A33" s="317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35"/>
      <c r="Y33" s="300"/>
      <c r="Z33" s="301"/>
      <c r="AA33" s="124"/>
      <c r="AB33" s="116"/>
      <c r="AC33" s="314"/>
    </row>
    <row r="34" spans="1:29" ht="15.75" customHeight="1">
      <c r="A34" s="317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35"/>
      <c r="Y34" s="300"/>
      <c r="Z34" s="301"/>
      <c r="AA34" s="124"/>
      <c r="AB34" s="116"/>
      <c r="AC34" s="314"/>
    </row>
    <row r="35" spans="1:29" ht="15.75" customHeight="1">
      <c r="A35" s="317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35"/>
      <c r="Y35" s="300"/>
      <c r="Z35" s="301"/>
      <c r="AA35" s="124"/>
      <c r="AB35" s="116"/>
      <c r="AC35" s="314"/>
    </row>
    <row r="36" spans="1:29" ht="15.75" customHeight="1">
      <c r="A36" s="317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35"/>
      <c r="Y36" s="300"/>
      <c r="Z36" s="301"/>
      <c r="AA36" s="124"/>
      <c r="AB36" s="116"/>
      <c r="AC36" s="314"/>
    </row>
    <row r="37" spans="1:29" ht="15.75" customHeight="1">
      <c r="A37" s="317"/>
      <c r="B37" s="178"/>
      <c r="C37" s="298"/>
      <c r="D37" s="299"/>
      <c r="E37" s="179"/>
      <c r="F37" s="13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11.5</v>
      </c>
      <c r="J38" s="148">
        <f t="shared" si="7"/>
        <v>3600</v>
      </c>
      <c r="K38" s="149">
        <f t="shared" ref="K38" si="8">J38/I38</f>
        <v>313.04347826086956</v>
      </c>
      <c r="L38" s="147">
        <f t="shared" ref="L38:M38" si="9">AVERAGE(L22:L37)</f>
        <v>11.5</v>
      </c>
      <c r="M38" s="148">
        <f t="shared" si="9"/>
        <v>3124.88272282663</v>
      </c>
      <c r="N38" s="149">
        <f>M38/L38</f>
        <v>271.72893241970695</v>
      </c>
      <c r="O38" s="150">
        <f>L38-I38</f>
        <v>0</v>
      </c>
      <c r="P38" s="151">
        <f>N38-K38</f>
        <v>-41.314545841162612</v>
      </c>
      <c r="Q38" s="152">
        <f>N38/K38</f>
        <v>0.86802297856295274</v>
      </c>
      <c r="R38" s="310"/>
      <c r="S38" s="153">
        <f>S22</f>
        <v>0.25</v>
      </c>
      <c r="T38" s="154">
        <f>INDEX(T22:T37,COUNTA(T22:T37))</f>
        <v>0.29930555555555555</v>
      </c>
      <c r="U38" s="155"/>
      <c r="V38" s="181"/>
      <c r="W38" s="182"/>
      <c r="X38" s="149"/>
      <c r="Y38" s="296"/>
      <c r="Z38" s="297"/>
      <c r="AA38" s="183">
        <f>M38-J38</f>
        <v>-475.11727717336998</v>
      </c>
      <c r="AB38" s="152">
        <f>M38/J38</f>
        <v>0.86802297856295274</v>
      </c>
      <c r="AC38" s="315"/>
    </row>
    <row r="39" spans="1:29" ht="15.75" customHeight="1">
      <c r="A39" s="302" t="s">
        <v>125</v>
      </c>
      <c r="B39" s="120" t="s">
        <v>116</v>
      </c>
      <c r="C39" s="306" t="s">
        <v>126</v>
      </c>
      <c r="D39" s="307"/>
      <c r="E39" s="162">
        <v>14.03</v>
      </c>
      <c r="F39" s="103">
        <v>904</v>
      </c>
      <c r="G39" s="163">
        <f t="shared" ref="G39:G41" si="10">E39*F39</f>
        <v>12683.119999999999</v>
      </c>
      <c r="H39" s="164"/>
      <c r="I39" s="165">
        <v>6</v>
      </c>
      <c r="J39" s="166">
        <v>2600</v>
      </c>
      <c r="K39" s="167">
        <f>J39/I39</f>
        <v>433.33333333333331</v>
      </c>
      <c r="L39" s="168">
        <v>6</v>
      </c>
      <c r="M39" s="166">
        <f>F39/V39*60</f>
        <v>2309.7232079489036</v>
      </c>
      <c r="N39" s="167">
        <f>M39/L39</f>
        <v>384.95386799148395</v>
      </c>
      <c r="O39" s="169">
        <f>L39-I39</f>
        <v>0</v>
      </c>
      <c r="P39" s="170">
        <f>N39-K39</f>
        <v>-48.379465341849368</v>
      </c>
      <c r="Q39" s="171">
        <f>N39/K39</f>
        <v>0.88835507998034757</v>
      </c>
      <c r="R39" s="308">
        <f>Q55</f>
        <v>0.88837643472596384</v>
      </c>
      <c r="S39" s="172">
        <v>0.25</v>
      </c>
      <c r="T39" s="173">
        <v>0.26630787037037035</v>
      </c>
      <c r="U39" s="174"/>
      <c r="V39" s="175">
        <v>23.483333333333299</v>
      </c>
      <c r="W39" s="173"/>
      <c r="X39" s="184"/>
      <c r="Y39" s="311"/>
      <c r="Z39" s="312"/>
      <c r="AA39" s="121">
        <f>M39-J39</f>
        <v>-290.27679205109644</v>
      </c>
      <c r="AB39" s="171">
        <f>M39/J39</f>
        <v>0.88835507998034757</v>
      </c>
      <c r="AC39" s="313">
        <f>AB55</f>
        <v>0.88837643472596373</v>
      </c>
    </row>
    <row r="40" spans="1:29" ht="15.75" customHeight="1">
      <c r="A40" s="303"/>
      <c r="B40" s="106" t="s">
        <v>116</v>
      </c>
      <c r="C40" s="298" t="s">
        <v>269</v>
      </c>
      <c r="D40" s="299"/>
      <c r="E40" s="107">
        <v>17.73</v>
      </c>
      <c r="F40" s="108">
        <v>757</v>
      </c>
      <c r="G40" s="109">
        <f t="shared" si="10"/>
        <v>13421.61</v>
      </c>
      <c r="H40" s="26"/>
      <c r="I40" s="110">
        <v>6</v>
      </c>
      <c r="J40" s="111">
        <v>2600</v>
      </c>
      <c r="K40" s="112">
        <f t="shared" si="6"/>
        <v>433.33333333333331</v>
      </c>
      <c r="L40" s="113">
        <v>6</v>
      </c>
      <c r="M40" s="111">
        <f>F40/V40*60</f>
        <v>2309.4915254237308</v>
      </c>
      <c r="N40" s="112">
        <f>M40/L40</f>
        <v>384.91525423728848</v>
      </c>
      <c r="O40" s="114">
        <f>L40-I40</f>
        <v>0</v>
      </c>
      <c r="P40" s="115">
        <f>N40-K40</f>
        <v>-48.418079096044835</v>
      </c>
      <c r="Q40" s="116">
        <f>N40/K40</f>
        <v>0.88826597131681961</v>
      </c>
      <c r="R40" s="309"/>
      <c r="S40" s="47">
        <v>0.26967592592592593</v>
      </c>
      <c r="T40" s="48">
        <v>0.28333333333333333</v>
      </c>
      <c r="U40" s="117">
        <v>4.8500000000000387</v>
      </c>
      <c r="V40" s="118">
        <v>19.66666666666665</v>
      </c>
      <c r="W40" s="119"/>
      <c r="X40" s="13"/>
      <c r="Y40" s="300"/>
      <c r="Z40" s="301"/>
      <c r="AA40" s="124">
        <f>M40-J40</f>
        <v>-290.50847457626924</v>
      </c>
      <c r="AB40" s="116">
        <f>M40/J40</f>
        <v>0.8882659713168195</v>
      </c>
      <c r="AC40" s="314"/>
    </row>
    <row r="41" spans="1:29" ht="15.75" customHeight="1">
      <c r="A41" s="303"/>
      <c r="B41" s="106" t="s">
        <v>116</v>
      </c>
      <c r="C41" s="298" t="s">
        <v>127</v>
      </c>
      <c r="D41" s="299"/>
      <c r="E41" s="107">
        <v>14.49</v>
      </c>
      <c r="F41" s="108">
        <v>951</v>
      </c>
      <c r="G41" s="109">
        <f t="shared" si="10"/>
        <v>13779.99</v>
      </c>
      <c r="H41" s="26"/>
      <c r="I41" s="110">
        <v>6</v>
      </c>
      <c r="J41" s="111">
        <v>2600</v>
      </c>
      <c r="K41" s="112">
        <f t="shared" si="6"/>
        <v>433.33333333333331</v>
      </c>
      <c r="L41" s="113">
        <v>6</v>
      </c>
      <c r="M41" s="111">
        <f>F41/V41*60</f>
        <v>2310.1214574898836</v>
      </c>
      <c r="N41" s="112">
        <f>M41/L41</f>
        <v>385.0202429149806</v>
      </c>
      <c r="O41" s="114">
        <f>L41-I41</f>
        <v>0</v>
      </c>
      <c r="P41" s="115">
        <f>N41-K41</f>
        <v>-48.313090418352715</v>
      </c>
      <c r="Q41" s="116">
        <f>N41/K41</f>
        <v>0.88850825288072455</v>
      </c>
      <c r="R41" s="309"/>
      <c r="S41" s="47">
        <v>0.2870138888888889</v>
      </c>
      <c r="T41" s="48">
        <v>0.30416666666666664</v>
      </c>
      <c r="U41" s="117">
        <v>5.3000000000000291</v>
      </c>
      <c r="V41" s="118">
        <v>24.699999999999946</v>
      </c>
      <c r="W41" s="119"/>
      <c r="X41" s="13"/>
      <c r="Y41" s="300"/>
      <c r="Z41" s="301"/>
      <c r="AA41" s="124">
        <f>M41-J41</f>
        <v>-289.8785425101164</v>
      </c>
      <c r="AB41" s="116">
        <f>M41/J41</f>
        <v>0.88850825288072444</v>
      </c>
      <c r="AC41" s="314"/>
    </row>
    <row r="42" spans="1:29" ht="15.75" customHeight="1">
      <c r="A42" s="303"/>
      <c r="B42" s="106"/>
      <c r="C42" s="298"/>
      <c r="D42" s="299"/>
      <c r="E42" s="107"/>
      <c r="F42" s="108"/>
      <c r="G42" s="109"/>
      <c r="H42" s="26"/>
      <c r="I42" s="110"/>
      <c r="J42" s="111"/>
      <c r="K42" s="112"/>
      <c r="L42" s="113"/>
      <c r="M42" s="111"/>
      <c r="N42" s="112"/>
      <c r="O42" s="114"/>
      <c r="P42" s="115"/>
      <c r="Q42" s="116"/>
      <c r="R42" s="309"/>
      <c r="S42" s="47"/>
      <c r="T42" s="48"/>
      <c r="U42" s="117"/>
      <c r="V42" s="118"/>
      <c r="W42" s="119"/>
      <c r="X42" s="123"/>
      <c r="Y42" s="300"/>
      <c r="Z42" s="301"/>
      <c r="AA42" s="124"/>
      <c r="AB42" s="116"/>
      <c r="AC42" s="314"/>
    </row>
    <row r="43" spans="1:29" ht="15.75" customHeight="1">
      <c r="A43" s="304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3"/>
      <c r="Y43" s="300"/>
      <c r="Z43" s="301"/>
      <c r="AA43" s="124"/>
      <c r="AB43" s="116"/>
      <c r="AC43" s="314"/>
    </row>
    <row r="44" spans="1:29" ht="15.75" customHeight="1">
      <c r="A44" s="304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50"/>
      <c r="Y44" s="300"/>
      <c r="Z44" s="301"/>
      <c r="AA44" s="124"/>
      <c r="AB44" s="116"/>
      <c r="AC44" s="314"/>
    </row>
    <row r="45" spans="1:29" ht="15.75" customHeight="1">
      <c r="A45" s="304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04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04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41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04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41"/>
      <c r="W48" s="134"/>
      <c r="X48" s="135"/>
      <c r="Y48" s="300"/>
      <c r="Z48" s="301"/>
      <c r="AA48" s="124"/>
      <c r="AB48" s="116"/>
      <c r="AC48" s="314"/>
    </row>
    <row r="49" spans="1:29" ht="15.75" customHeight="1">
      <c r="A49" s="304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41"/>
      <c r="W49" s="134"/>
      <c r="X49" s="135"/>
      <c r="Y49" s="300"/>
      <c r="Z49" s="301"/>
      <c r="AA49" s="124"/>
      <c r="AB49" s="116"/>
      <c r="AC49" s="314"/>
    </row>
    <row r="50" spans="1:29" ht="15.75" customHeight="1">
      <c r="A50" s="304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41"/>
      <c r="W50" s="134"/>
      <c r="X50" s="135"/>
      <c r="Y50" s="300"/>
      <c r="Z50" s="301"/>
      <c r="AA50" s="124"/>
      <c r="AB50" s="116"/>
      <c r="AC50" s="314"/>
    </row>
    <row r="51" spans="1:29" ht="15.75" customHeight="1">
      <c r="A51" s="304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41"/>
      <c r="W51" s="134"/>
      <c r="X51" s="135"/>
      <c r="Y51" s="300"/>
      <c r="Z51" s="301"/>
      <c r="AA51" s="124"/>
      <c r="AB51" s="116"/>
      <c r="AC51" s="314"/>
    </row>
    <row r="52" spans="1:29" ht="15.75" customHeight="1">
      <c r="A52" s="304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41"/>
      <c r="W52" s="134"/>
      <c r="X52" s="135"/>
      <c r="Y52" s="300"/>
      <c r="Z52" s="301"/>
      <c r="AA52" s="124"/>
      <c r="AB52" s="116"/>
      <c r="AC52" s="314"/>
    </row>
    <row r="53" spans="1:29" ht="15.75" customHeight="1">
      <c r="A53" s="304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41"/>
      <c r="W53" s="134"/>
      <c r="X53" s="135"/>
      <c r="Y53" s="300"/>
      <c r="Z53" s="301"/>
      <c r="AA53" s="124"/>
      <c r="AB53" s="116"/>
      <c r="AC53" s="314"/>
    </row>
    <row r="54" spans="1:29" ht="15.75" customHeight="1">
      <c r="A54" s="304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1">AVERAGE(I39:I54)</f>
        <v>6</v>
      </c>
      <c r="J55" s="148">
        <f t="shared" si="11"/>
        <v>2600</v>
      </c>
      <c r="K55" s="149">
        <f t="shared" ref="K55:K56" si="12">J55/I55</f>
        <v>433.33333333333331</v>
      </c>
      <c r="L55" s="147">
        <f t="shared" ref="L55:M55" si="13">AVERAGE(L39:L54)</f>
        <v>6</v>
      </c>
      <c r="M55" s="148">
        <f t="shared" si="13"/>
        <v>2309.7787302875058</v>
      </c>
      <c r="N55" s="149">
        <f>M55/L55</f>
        <v>384.9631217145843</v>
      </c>
      <c r="O55" s="150">
        <f>L55-I55</f>
        <v>0</v>
      </c>
      <c r="P55" s="151">
        <f>N55-K55</f>
        <v>-48.370211618749011</v>
      </c>
      <c r="Q55" s="152">
        <f>N55/K55</f>
        <v>0.88837643472596384</v>
      </c>
      <c r="R55" s="310"/>
      <c r="S55" s="153">
        <f>S39</f>
        <v>0.25</v>
      </c>
      <c r="T55" s="154">
        <f>INDEX(T39:T54,COUNTA(T39:T54))</f>
        <v>0.30416666666666664</v>
      </c>
      <c r="U55" s="155"/>
      <c r="V55" s="181"/>
      <c r="W55" s="182"/>
      <c r="X55" s="149"/>
      <c r="Y55" s="296"/>
      <c r="Z55" s="297"/>
      <c r="AA55" s="183">
        <f>M55-J55</f>
        <v>-290.22126971249418</v>
      </c>
      <c r="AB55" s="152">
        <f>M55/J55</f>
        <v>0.88837643472596373</v>
      </c>
      <c r="AC55" s="315"/>
    </row>
    <row r="56" spans="1:29" ht="15.75" customHeight="1">
      <c r="A56" s="316" t="s">
        <v>251</v>
      </c>
      <c r="B56" s="106" t="s">
        <v>116</v>
      </c>
      <c r="C56" s="298" t="s">
        <v>117</v>
      </c>
      <c r="D56" s="299"/>
      <c r="E56" s="107">
        <v>19.7</v>
      </c>
      <c r="F56" s="108">
        <v>604</v>
      </c>
      <c r="G56" s="129">
        <f t="shared" ref="G56" si="14">E56*F56</f>
        <v>11898.8</v>
      </c>
      <c r="H56" s="130"/>
      <c r="I56" s="110">
        <v>6</v>
      </c>
      <c r="J56" s="111">
        <v>2500</v>
      </c>
      <c r="K56" s="112">
        <f t="shared" si="12"/>
        <v>416.66666666666669</v>
      </c>
      <c r="L56" s="113">
        <v>6</v>
      </c>
      <c r="M56" s="111">
        <f>F56/V56*60</f>
        <v>2232.4435318275109</v>
      </c>
      <c r="N56" s="112">
        <f>M56/L56</f>
        <v>372.07392197125182</v>
      </c>
      <c r="O56" s="114">
        <f>L56-I56</f>
        <v>0</v>
      </c>
      <c r="P56" s="115">
        <f>N56-K56</f>
        <v>-44.592744695414865</v>
      </c>
      <c r="Q56" s="116">
        <f>N56/K56</f>
        <v>0.89297741273100428</v>
      </c>
      <c r="R56" s="308">
        <f>Q72</f>
        <v>0.89297741273100428</v>
      </c>
      <c r="S56" s="47">
        <v>0.42152777777777778</v>
      </c>
      <c r="T56" s="48">
        <v>0.43280092592592595</v>
      </c>
      <c r="U56" s="117">
        <v>5.000000000000222</v>
      </c>
      <c r="V56" s="118">
        <v>16.233333333333366</v>
      </c>
      <c r="W56" s="119"/>
      <c r="X56" s="184"/>
      <c r="Y56" s="311"/>
      <c r="Z56" s="312"/>
      <c r="AA56" s="121">
        <f>M56-J56</f>
        <v>-267.55646817248908</v>
      </c>
      <c r="AB56" s="171">
        <f>M56/J56</f>
        <v>0.89297741273100439</v>
      </c>
      <c r="AC56" s="313">
        <f>AB72</f>
        <v>0.89297741273100439</v>
      </c>
    </row>
    <row r="57" spans="1:29" ht="15.75" customHeight="1">
      <c r="A57" s="317"/>
      <c r="B57" s="106"/>
      <c r="C57" s="298"/>
      <c r="D57" s="299"/>
      <c r="E57" s="107"/>
      <c r="F57" s="108"/>
      <c r="G57" s="109"/>
      <c r="H57" s="26"/>
      <c r="I57" s="110"/>
      <c r="J57" s="111"/>
      <c r="K57" s="112"/>
      <c r="L57" s="113"/>
      <c r="M57" s="111"/>
      <c r="N57" s="112"/>
      <c r="O57" s="114"/>
      <c r="P57" s="115"/>
      <c r="Q57" s="116"/>
      <c r="R57" s="309"/>
      <c r="S57" s="47"/>
      <c r="T57" s="48"/>
      <c r="U57" s="117"/>
      <c r="V57" s="118"/>
      <c r="W57" s="119"/>
      <c r="X57" s="13"/>
      <c r="Y57" s="300"/>
      <c r="Z57" s="301"/>
      <c r="AA57" s="124"/>
      <c r="AB57" s="116"/>
      <c r="AC57" s="314"/>
    </row>
    <row r="58" spans="1:29" ht="15.75" customHeight="1">
      <c r="A58" s="317"/>
      <c r="B58" s="106"/>
      <c r="C58" s="298"/>
      <c r="D58" s="299"/>
      <c r="E58" s="107"/>
      <c r="F58" s="108"/>
      <c r="G58" s="109"/>
      <c r="H58" s="26"/>
      <c r="I58" s="110"/>
      <c r="J58" s="111"/>
      <c r="K58" s="112"/>
      <c r="L58" s="113"/>
      <c r="M58" s="111"/>
      <c r="N58" s="112"/>
      <c r="O58" s="114"/>
      <c r="P58" s="115"/>
      <c r="Q58" s="116"/>
      <c r="R58" s="309"/>
      <c r="S58" s="47"/>
      <c r="T58" s="48"/>
      <c r="U58" s="117"/>
      <c r="V58" s="118"/>
      <c r="W58" s="119"/>
      <c r="X58" s="123"/>
      <c r="Y58" s="300"/>
      <c r="Z58" s="301"/>
      <c r="AA58" s="124"/>
      <c r="AB58" s="116"/>
      <c r="AC58" s="314"/>
    </row>
    <row r="59" spans="1:29" ht="15.75" customHeight="1">
      <c r="A59" s="317"/>
      <c r="B59" s="106"/>
      <c r="C59" s="298"/>
      <c r="D59" s="299"/>
      <c r="E59" s="107"/>
      <c r="F59" s="108"/>
      <c r="G59" s="109"/>
      <c r="H59" s="26"/>
      <c r="I59" s="110"/>
      <c r="J59" s="111"/>
      <c r="K59" s="112"/>
      <c r="L59" s="113"/>
      <c r="M59" s="111"/>
      <c r="N59" s="112"/>
      <c r="O59" s="114"/>
      <c r="P59" s="115"/>
      <c r="Q59" s="116"/>
      <c r="R59" s="309"/>
      <c r="S59" s="47"/>
      <c r="T59" s="48"/>
      <c r="U59" s="117"/>
      <c r="V59" s="118"/>
      <c r="W59" s="119"/>
      <c r="X59" s="13"/>
      <c r="Y59" s="300"/>
      <c r="Z59" s="301"/>
      <c r="AA59" s="124"/>
      <c r="AB59" s="116"/>
      <c r="AC59" s="314"/>
    </row>
    <row r="60" spans="1:29" ht="15.75" customHeight="1">
      <c r="A60" s="317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3"/>
      <c r="Y60" s="300"/>
      <c r="Z60" s="301"/>
      <c r="AA60" s="124"/>
      <c r="AB60" s="116"/>
      <c r="AC60" s="314"/>
    </row>
    <row r="61" spans="1:29" ht="15.75" customHeight="1">
      <c r="A61" s="317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3"/>
      <c r="Y61" s="300"/>
      <c r="Z61" s="301"/>
      <c r="AA61" s="124"/>
      <c r="AB61" s="116"/>
      <c r="AC61" s="314"/>
    </row>
    <row r="62" spans="1:29" ht="15.75" customHeight="1">
      <c r="A62" s="317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3"/>
      <c r="Y62" s="300"/>
      <c r="Z62" s="301"/>
      <c r="AA62" s="124"/>
      <c r="AB62" s="116"/>
      <c r="AC62" s="314"/>
    </row>
    <row r="63" spans="1:29" ht="15.75" customHeight="1">
      <c r="A63" s="317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17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3"/>
      <c r="Y64" s="300"/>
      <c r="Z64" s="301"/>
      <c r="AA64" s="124"/>
      <c r="AB64" s="116"/>
      <c r="AC64" s="314"/>
    </row>
    <row r="65" spans="1:29" ht="15.75" customHeight="1">
      <c r="A65" s="317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3"/>
      <c r="Y65" s="300"/>
      <c r="Z65" s="301"/>
      <c r="AA65" s="124"/>
      <c r="AB65" s="116"/>
      <c r="AC65" s="314"/>
    </row>
    <row r="66" spans="1:29" ht="15.75" customHeight="1">
      <c r="A66" s="317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3"/>
      <c r="Y66" s="300"/>
      <c r="Z66" s="301"/>
      <c r="AA66" s="124"/>
      <c r="AB66" s="116"/>
      <c r="AC66" s="314"/>
    </row>
    <row r="67" spans="1:29" ht="15.75" customHeight="1">
      <c r="A67" s="317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3"/>
      <c r="Y67" s="300"/>
      <c r="Z67" s="301"/>
      <c r="AA67" s="124"/>
      <c r="AB67" s="116"/>
      <c r="AC67" s="314"/>
    </row>
    <row r="68" spans="1:29" ht="15.75" customHeight="1">
      <c r="A68" s="317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3"/>
      <c r="Y68" s="300"/>
      <c r="Z68" s="301"/>
      <c r="AA68" s="124"/>
      <c r="AB68" s="116"/>
      <c r="AC68" s="314"/>
    </row>
    <row r="69" spans="1:29" ht="15.75" customHeight="1">
      <c r="A69" s="317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3"/>
      <c r="Y69" s="300"/>
      <c r="Z69" s="301"/>
      <c r="AA69" s="124"/>
      <c r="AB69" s="116"/>
      <c r="AC69" s="314"/>
    </row>
    <row r="70" spans="1:29" ht="15.75" customHeight="1">
      <c r="A70" s="317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3"/>
      <c r="Y70" s="300"/>
      <c r="Z70" s="301"/>
      <c r="AA70" s="124"/>
      <c r="AB70" s="116"/>
      <c r="AC70" s="314"/>
    </row>
    <row r="71" spans="1:29" ht="15.75" customHeight="1">
      <c r="A71" s="317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15">AVERAGE(I56:I71)</f>
        <v>6</v>
      </c>
      <c r="J72" s="148">
        <f t="shared" si="15"/>
        <v>2500</v>
      </c>
      <c r="K72" s="149">
        <f t="shared" ref="K72" si="16">J72/I72</f>
        <v>416.66666666666669</v>
      </c>
      <c r="L72" s="147">
        <f t="shared" ref="L72:M72" si="17">AVERAGE(L56:L71)</f>
        <v>6</v>
      </c>
      <c r="M72" s="148">
        <f t="shared" si="17"/>
        <v>2232.4435318275109</v>
      </c>
      <c r="N72" s="149">
        <f>M72/L72</f>
        <v>372.07392197125182</v>
      </c>
      <c r="O72" s="150">
        <f>L72-I72</f>
        <v>0</v>
      </c>
      <c r="P72" s="151">
        <f>N72-K72</f>
        <v>-44.592744695414865</v>
      </c>
      <c r="Q72" s="152">
        <f>N72/K72</f>
        <v>0.89297741273100428</v>
      </c>
      <c r="R72" s="310"/>
      <c r="S72" s="153">
        <f>S56</f>
        <v>0.42152777777777778</v>
      </c>
      <c r="T72" s="154">
        <f>INDEX(T56:T71,COUNTA(T56:T71))</f>
        <v>0.43280092592592595</v>
      </c>
      <c r="U72" s="155"/>
      <c r="V72" s="181"/>
      <c r="W72" s="182"/>
      <c r="X72" s="149"/>
      <c r="Y72" s="296"/>
      <c r="Z72" s="297"/>
      <c r="AA72" s="183">
        <f>M72-J72</f>
        <v>-267.55646817248908</v>
      </c>
      <c r="AB72" s="152">
        <f>M72/J72</f>
        <v>0.89297741273100439</v>
      </c>
      <c r="AC72" s="315"/>
    </row>
    <row r="73" spans="1:29" ht="15.75" customHeight="1">
      <c r="A73" s="302" t="s">
        <v>128</v>
      </c>
      <c r="B73" s="120" t="s">
        <v>118</v>
      </c>
      <c r="C73" s="306" t="s">
        <v>129</v>
      </c>
      <c r="D73" s="307"/>
      <c r="E73" s="162">
        <v>21.45</v>
      </c>
      <c r="F73" s="103">
        <v>1728</v>
      </c>
      <c r="G73" s="163">
        <f t="shared" ref="G73:G76" si="18">E73*F73</f>
        <v>37065.599999999999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2949.6443812233306</v>
      </c>
      <c r="N73" s="167">
        <f>M73/L73</f>
        <v>737.41109530583265</v>
      </c>
      <c r="O73" s="169">
        <f>L73-I73</f>
        <v>0</v>
      </c>
      <c r="P73" s="170">
        <f>N73-K73</f>
        <v>-87.588904694167354</v>
      </c>
      <c r="Q73" s="171">
        <f>N73/K73</f>
        <v>0.8938316306737365</v>
      </c>
      <c r="R73" s="308">
        <f>Q89</f>
        <v>0.89277746098774868</v>
      </c>
      <c r="S73" s="172">
        <v>0.25</v>
      </c>
      <c r="T73" s="173">
        <v>0.27440972222222221</v>
      </c>
      <c r="U73" s="174"/>
      <c r="V73" s="175">
        <v>35.149999999999977</v>
      </c>
      <c r="W73" s="176"/>
      <c r="X73" s="177"/>
      <c r="Y73" s="311"/>
      <c r="Z73" s="312"/>
      <c r="AA73" s="121">
        <f>M73-J73</f>
        <v>-350.35561877666942</v>
      </c>
      <c r="AB73" s="171">
        <f>M73/J73</f>
        <v>0.8938316306737365</v>
      </c>
      <c r="AC73" s="313">
        <f>AB89</f>
        <v>0.89277746098774868</v>
      </c>
    </row>
    <row r="74" spans="1:29" ht="15.75" customHeight="1">
      <c r="A74" s="303"/>
      <c r="B74" s="106" t="s">
        <v>118</v>
      </c>
      <c r="C74" s="298" t="s">
        <v>130</v>
      </c>
      <c r="D74" s="299"/>
      <c r="E74" s="107">
        <v>22.28</v>
      </c>
      <c r="F74" s="108">
        <v>903</v>
      </c>
      <c r="G74" s="109">
        <f t="shared" si="18"/>
        <v>20118.84</v>
      </c>
      <c r="H74" s="26"/>
      <c r="I74" s="110">
        <v>5</v>
      </c>
      <c r="J74" s="111">
        <v>3300</v>
      </c>
      <c r="K74" s="112">
        <f t="shared" ref="K74:K76" si="19">J74/I74</f>
        <v>660</v>
      </c>
      <c r="L74" s="113">
        <v>5</v>
      </c>
      <c r="M74" s="111">
        <f>F74/V74*60</f>
        <v>2947.2348141432503</v>
      </c>
      <c r="N74" s="112">
        <f>M74/L74</f>
        <v>589.44696282865004</v>
      </c>
      <c r="O74" s="114">
        <f>L74-I74</f>
        <v>0</v>
      </c>
      <c r="P74" s="115">
        <f>N74-K74</f>
        <v>-70.553037171349956</v>
      </c>
      <c r="Q74" s="116">
        <f>N74/K74</f>
        <v>0.893101458831288</v>
      </c>
      <c r="R74" s="309"/>
      <c r="S74" s="47">
        <v>0.27777777777777779</v>
      </c>
      <c r="T74" s="48">
        <v>0.29054398148148147</v>
      </c>
      <c r="U74" s="117">
        <v>4.8500000000000387</v>
      </c>
      <c r="V74" s="118">
        <v>18.383333333333304</v>
      </c>
      <c r="W74" s="119"/>
      <c r="X74" s="123"/>
      <c r="Y74" s="300"/>
      <c r="Z74" s="301"/>
      <c r="AA74" s="124">
        <f>M74-J74</f>
        <v>-352.76518585674967</v>
      </c>
      <c r="AB74" s="116">
        <f>M74/J74</f>
        <v>0.893101458831288</v>
      </c>
      <c r="AC74" s="314"/>
    </row>
    <row r="75" spans="1:29" ht="15.75" customHeight="1">
      <c r="A75" s="303"/>
      <c r="B75" s="106" t="s">
        <v>118</v>
      </c>
      <c r="C75" s="298" t="s">
        <v>131</v>
      </c>
      <c r="D75" s="299"/>
      <c r="E75" s="107">
        <v>17.89</v>
      </c>
      <c r="F75" s="108">
        <v>2269</v>
      </c>
      <c r="G75" s="109">
        <f t="shared" si="18"/>
        <v>40592.410000000003</v>
      </c>
      <c r="H75" s="26"/>
      <c r="I75" s="110">
        <v>4</v>
      </c>
      <c r="J75" s="111">
        <v>3300</v>
      </c>
      <c r="K75" s="112">
        <f t="shared" si="19"/>
        <v>825</v>
      </c>
      <c r="L75" s="113">
        <v>4</v>
      </c>
      <c r="M75" s="111">
        <f>F75/V75*60</f>
        <v>2946.7532467532501</v>
      </c>
      <c r="N75" s="112">
        <f>M75/L75</f>
        <v>736.68831168831252</v>
      </c>
      <c r="O75" s="114">
        <f>L75-I75</f>
        <v>0</v>
      </c>
      <c r="P75" s="115">
        <f>N75-K75</f>
        <v>-88.311688311687476</v>
      </c>
      <c r="Q75" s="116">
        <f>N75/K75</f>
        <v>0.89295552931916666</v>
      </c>
      <c r="R75" s="309"/>
      <c r="S75" s="47">
        <v>0.29375000000000001</v>
      </c>
      <c r="T75" s="48">
        <v>0.32583333333333331</v>
      </c>
      <c r="U75" s="117">
        <v>4.6166666666666956</v>
      </c>
      <c r="V75" s="118">
        <v>46.199999999999946</v>
      </c>
      <c r="W75" s="119"/>
      <c r="X75" s="123"/>
      <c r="Y75" s="300"/>
      <c r="Z75" s="301"/>
      <c r="AA75" s="124">
        <f>M75-J75</f>
        <v>-353.2467532467499</v>
      </c>
      <c r="AB75" s="116">
        <f>M75/J75</f>
        <v>0.89295552931916666</v>
      </c>
      <c r="AC75" s="314"/>
    </row>
    <row r="76" spans="1:29" ht="15.75" customHeight="1">
      <c r="A76" s="303"/>
      <c r="B76" s="106" t="s">
        <v>118</v>
      </c>
      <c r="C76" s="298" t="s">
        <v>133</v>
      </c>
      <c r="D76" s="299"/>
      <c r="E76" s="107">
        <v>16.66</v>
      </c>
      <c r="F76" s="108">
        <v>3807</v>
      </c>
      <c r="G76" s="109">
        <f t="shared" si="18"/>
        <v>63424.62</v>
      </c>
      <c r="H76" s="26"/>
      <c r="I76" s="110">
        <v>4</v>
      </c>
      <c r="J76" s="111">
        <v>3300</v>
      </c>
      <c r="K76" s="112">
        <f t="shared" si="19"/>
        <v>825</v>
      </c>
      <c r="L76" s="113">
        <v>4</v>
      </c>
      <c r="M76" s="111">
        <f>F76/V76*60</f>
        <v>2941.0300429184545</v>
      </c>
      <c r="N76" s="112">
        <f>M76/L76</f>
        <v>735.25751072961361</v>
      </c>
      <c r="O76" s="114">
        <f>L76-I76</f>
        <v>0</v>
      </c>
      <c r="P76" s="115">
        <f>N76-K76</f>
        <v>-89.742489270386386</v>
      </c>
      <c r="Q76" s="116">
        <f>N76/K76</f>
        <v>0.89122122512680435</v>
      </c>
      <c r="R76" s="309"/>
      <c r="S76" s="47">
        <v>0.32939814814814816</v>
      </c>
      <c r="T76" s="48">
        <v>0.38333333333333336</v>
      </c>
      <c r="U76" s="117">
        <v>5.1333333333333897</v>
      </c>
      <c r="V76" s="118">
        <v>77.666666666666686</v>
      </c>
      <c r="W76" s="119"/>
      <c r="X76" s="123"/>
      <c r="Y76" s="300"/>
      <c r="Z76" s="301"/>
      <c r="AA76" s="124">
        <f>M76-J76</f>
        <v>-358.96995708154554</v>
      </c>
      <c r="AB76" s="116">
        <f>M76/J76</f>
        <v>0.89122122512680435</v>
      </c>
      <c r="AC76" s="314"/>
    </row>
    <row r="77" spans="1:29" ht="15.75" customHeight="1">
      <c r="A77" s="304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04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300"/>
      <c r="Z78" s="301"/>
      <c r="AA78" s="124"/>
      <c r="AB78" s="116"/>
      <c r="AC78" s="314"/>
    </row>
    <row r="79" spans="1:29" ht="15.75" customHeight="1">
      <c r="A79" s="304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04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04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300"/>
      <c r="Z81" s="301"/>
      <c r="AA81" s="124"/>
      <c r="AB81" s="116"/>
      <c r="AC81" s="314"/>
    </row>
    <row r="82" spans="1:29" ht="15.75" customHeight="1">
      <c r="A82" s="304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300"/>
      <c r="Z82" s="301"/>
      <c r="AA82" s="124"/>
      <c r="AB82" s="116"/>
      <c r="AC82" s="314"/>
    </row>
    <row r="83" spans="1:29" ht="15.75" customHeight="1">
      <c r="A83" s="304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300"/>
      <c r="Z83" s="301"/>
      <c r="AA83" s="124"/>
      <c r="AB83" s="116"/>
      <c r="AC83" s="314"/>
    </row>
    <row r="84" spans="1:29" ht="15.75" customHeight="1">
      <c r="A84" s="304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300"/>
      <c r="Z84" s="301"/>
      <c r="AA84" s="124"/>
      <c r="AB84" s="116"/>
      <c r="AC84" s="314"/>
    </row>
    <row r="85" spans="1:29" ht="15.75" customHeight="1">
      <c r="A85" s="304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300"/>
      <c r="Z85" s="301"/>
      <c r="AA85" s="124"/>
      <c r="AB85" s="116"/>
      <c r="AC85" s="314"/>
    </row>
    <row r="86" spans="1:29" ht="15.75" customHeight="1">
      <c r="A86" s="304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300"/>
      <c r="Z86" s="301"/>
      <c r="AA86" s="124"/>
      <c r="AB86" s="116"/>
      <c r="AC86" s="314"/>
    </row>
    <row r="87" spans="1:29" ht="15.75" customHeight="1">
      <c r="A87" s="304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300"/>
      <c r="Z87" s="301"/>
      <c r="AA87" s="124"/>
      <c r="AB87" s="116"/>
      <c r="AC87" s="314"/>
    </row>
    <row r="88" spans="1:29" ht="15.75" customHeight="1">
      <c r="A88" s="304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05"/>
      <c r="B89" s="144" t="s">
        <v>124</v>
      </c>
      <c r="C89" s="295"/>
      <c r="D89" s="295"/>
      <c r="E89" s="145"/>
      <c r="F89" s="105"/>
      <c r="G89" s="146"/>
      <c r="H89" s="75"/>
      <c r="I89" s="147">
        <f t="shared" ref="I89:J89" si="20">AVERAGE(I73:I88)</f>
        <v>4.25</v>
      </c>
      <c r="J89" s="148">
        <f t="shared" si="20"/>
        <v>3300</v>
      </c>
      <c r="K89" s="149">
        <f t="shared" ref="K89" si="21">J89/I89</f>
        <v>776.47058823529414</v>
      </c>
      <c r="L89" s="147">
        <f t="shared" ref="L89:M89" si="22">AVERAGE(L73:L88)</f>
        <v>4.25</v>
      </c>
      <c r="M89" s="148">
        <f t="shared" si="22"/>
        <v>2946.1656212595708</v>
      </c>
      <c r="N89" s="149">
        <f>M89/L89</f>
        <v>693.21544029636959</v>
      </c>
      <c r="O89" s="150">
        <f>L89-I89</f>
        <v>0</v>
      </c>
      <c r="P89" s="151">
        <f>N89-K89</f>
        <v>-83.255147938924551</v>
      </c>
      <c r="Q89" s="152">
        <f>N89/K89</f>
        <v>0.89277746098774868</v>
      </c>
      <c r="R89" s="310"/>
      <c r="S89" s="153">
        <f>S73</f>
        <v>0.25</v>
      </c>
      <c r="T89" s="154">
        <f>INDEX(T73:T88,COUNTA(T73:T88))</f>
        <v>0.38333333333333336</v>
      </c>
      <c r="U89" s="155"/>
      <c r="V89" s="181"/>
      <c r="W89" s="105"/>
      <c r="X89" s="75"/>
      <c r="Y89" s="296"/>
      <c r="Z89" s="297"/>
      <c r="AA89" s="183">
        <f>M89-J89</f>
        <v>-353.8343787404292</v>
      </c>
      <c r="AB89" s="152">
        <f>M89/J89</f>
        <v>0.89277746098774868</v>
      </c>
      <c r="AC89" s="315"/>
    </row>
    <row r="90" spans="1:29" ht="15.75" customHeight="1">
      <c r="A90" s="316" t="s">
        <v>72</v>
      </c>
      <c r="B90" s="120" t="s">
        <v>118</v>
      </c>
      <c r="C90" s="306" t="s">
        <v>134</v>
      </c>
      <c r="D90" s="307"/>
      <c r="E90" s="162">
        <v>18.18</v>
      </c>
      <c r="F90" s="103">
        <v>1090</v>
      </c>
      <c r="G90" s="163">
        <f t="shared" ref="G90:G93" si="23">E90*F90</f>
        <v>19816.2</v>
      </c>
      <c r="H90" s="164"/>
      <c r="I90" s="165">
        <v>3</v>
      </c>
      <c r="J90" s="166">
        <v>3600</v>
      </c>
      <c r="K90" s="167">
        <f>J90/I90</f>
        <v>1200</v>
      </c>
      <c r="L90" s="168">
        <v>3</v>
      </c>
      <c r="M90" s="166">
        <f>F90/V90*60</f>
        <v>3111.8160190325088</v>
      </c>
      <c r="N90" s="167">
        <f>M90/L90</f>
        <v>1037.2720063441695</v>
      </c>
      <c r="O90" s="169">
        <f>L90-I90</f>
        <v>0</v>
      </c>
      <c r="P90" s="170">
        <f>N90-K90</f>
        <v>-162.72799365583046</v>
      </c>
      <c r="Q90" s="171">
        <f>N90/K90</f>
        <v>0.86439333862014134</v>
      </c>
      <c r="R90" s="308">
        <f>Q106</f>
        <v>0.87018684833412552</v>
      </c>
      <c r="S90" s="172">
        <v>0.25</v>
      </c>
      <c r="T90" s="173">
        <v>0.26459490740740743</v>
      </c>
      <c r="U90" s="174"/>
      <c r="V90" s="175">
        <v>21.016666666666701</v>
      </c>
      <c r="W90" s="176"/>
      <c r="X90" s="177"/>
      <c r="Y90" s="311"/>
      <c r="Z90" s="312"/>
      <c r="AA90" s="121">
        <f>M90-J90</f>
        <v>-488.18398096749115</v>
      </c>
      <c r="AB90" s="171">
        <f>M90/J90</f>
        <v>0.86439333862014134</v>
      </c>
      <c r="AC90" s="313">
        <f>AB106</f>
        <v>0.87018684833412552</v>
      </c>
    </row>
    <row r="91" spans="1:29" ht="15.75" customHeight="1">
      <c r="A91" s="317"/>
      <c r="B91" s="106" t="s">
        <v>118</v>
      </c>
      <c r="C91" s="298" t="s">
        <v>135</v>
      </c>
      <c r="D91" s="299"/>
      <c r="E91" s="107">
        <v>14.03</v>
      </c>
      <c r="F91" s="108">
        <v>3677</v>
      </c>
      <c r="G91" s="109">
        <f t="shared" si="23"/>
        <v>51588.31</v>
      </c>
      <c r="H91" s="26"/>
      <c r="I91" s="110">
        <v>3</v>
      </c>
      <c r="J91" s="111">
        <v>3000</v>
      </c>
      <c r="K91" s="112">
        <f t="shared" ref="K91:K127" si="24">J91/I91</f>
        <v>1000</v>
      </c>
      <c r="L91" s="113">
        <v>3</v>
      </c>
      <c r="M91" s="111">
        <f>F91/V91*60</f>
        <v>2675.8035172832037</v>
      </c>
      <c r="N91" s="112">
        <f>M91/L91</f>
        <v>891.93450576106795</v>
      </c>
      <c r="O91" s="114">
        <f>L91-I91</f>
        <v>0</v>
      </c>
      <c r="P91" s="115">
        <f>N91-K91</f>
        <v>-108.06549423893205</v>
      </c>
      <c r="Q91" s="116">
        <f>N91/K91</f>
        <v>0.89193450576106792</v>
      </c>
      <c r="R91" s="309"/>
      <c r="S91" s="47">
        <v>0.27500000000000002</v>
      </c>
      <c r="T91" s="48">
        <v>0.33225694444444442</v>
      </c>
      <c r="U91" s="117">
        <v>14.983333333333331</v>
      </c>
      <c r="V91" s="118">
        <v>82.449999999999932</v>
      </c>
      <c r="W91" s="119"/>
      <c r="X91" s="123"/>
      <c r="Y91" s="300"/>
      <c r="Z91" s="301"/>
      <c r="AA91" s="124">
        <f>M91-J91</f>
        <v>-324.19648271679625</v>
      </c>
      <c r="AB91" s="116">
        <f>M91/J91</f>
        <v>0.89193450576106792</v>
      </c>
      <c r="AC91" s="314"/>
    </row>
    <row r="92" spans="1:29" ht="15.75" customHeight="1">
      <c r="A92" s="317"/>
      <c r="B92" s="106" t="s">
        <v>118</v>
      </c>
      <c r="C92" s="298" t="s">
        <v>136</v>
      </c>
      <c r="D92" s="299"/>
      <c r="E92" s="107">
        <v>18.18</v>
      </c>
      <c r="F92" s="108">
        <v>1796</v>
      </c>
      <c r="G92" s="109">
        <f t="shared" si="23"/>
        <v>32651.279999999999</v>
      </c>
      <c r="H92" s="26"/>
      <c r="I92" s="110">
        <v>3</v>
      </c>
      <c r="J92" s="111">
        <v>3600</v>
      </c>
      <c r="K92" s="112">
        <f t="shared" si="24"/>
        <v>1200</v>
      </c>
      <c r="L92" s="113">
        <v>3</v>
      </c>
      <c r="M92" s="111">
        <f>F92/V92*60</f>
        <v>3109.9567099567121</v>
      </c>
      <c r="N92" s="112">
        <f>M92/L92</f>
        <v>1036.6522366522374</v>
      </c>
      <c r="O92" s="114">
        <f>L92-I92</f>
        <v>0</v>
      </c>
      <c r="P92" s="115">
        <f>N92-K92</f>
        <v>-163.34776334776257</v>
      </c>
      <c r="Q92" s="116">
        <f>N92/K92</f>
        <v>0.86387686387686458</v>
      </c>
      <c r="R92" s="309"/>
      <c r="S92" s="47">
        <v>0.34260416666666665</v>
      </c>
      <c r="T92" s="48">
        <v>0.36666666666666664</v>
      </c>
      <c r="U92" s="117">
        <v>14.900000000000011</v>
      </c>
      <c r="V92" s="118">
        <v>34.649999999999977</v>
      </c>
      <c r="W92" s="119"/>
      <c r="X92" s="123"/>
      <c r="Y92" s="300"/>
      <c r="Z92" s="301"/>
      <c r="AA92" s="124">
        <f>M92-J92</f>
        <v>-490.04329004328793</v>
      </c>
      <c r="AB92" s="116">
        <f>M92/J92</f>
        <v>0.86387686387686446</v>
      </c>
      <c r="AC92" s="314"/>
    </row>
    <row r="93" spans="1:29" ht="15.75" customHeight="1">
      <c r="A93" s="317"/>
      <c r="B93" s="106" t="s">
        <v>118</v>
      </c>
      <c r="C93" s="298" t="s">
        <v>137</v>
      </c>
      <c r="D93" s="299"/>
      <c r="E93" s="107">
        <v>14.28</v>
      </c>
      <c r="F93" s="108">
        <v>4587</v>
      </c>
      <c r="G93" s="109">
        <f t="shared" si="23"/>
        <v>65502.36</v>
      </c>
      <c r="H93" s="26"/>
      <c r="I93" s="110">
        <v>3</v>
      </c>
      <c r="J93" s="111">
        <v>3600</v>
      </c>
      <c r="K93" s="112">
        <f t="shared" si="24"/>
        <v>1200</v>
      </c>
      <c r="L93" s="113">
        <v>3</v>
      </c>
      <c r="M93" s="111">
        <f>F93/V93*60</f>
        <v>3111.0022607385067</v>
      </c>
      <c r="N93" s="112">
        <f>M93/L93</f>
        <v>1037.0007535795023</v>
      </c>
      <c r="O93" s="114">
        <f>L93-I93</f>
        <v>0</v>
      </c>
      <c r="P93" s="115">
        <f>N93-K93</f>
        <v>-162.99924642049768</v>
      </c>
      <c r="Q93" s="116">
        <f>N93/K93</f>
        <v>0.8641672946495853</v>
      </c>
      <c r="R93" s="309"/>
      <c r="S93" s="47">
        <v>0.37708333333333333</v>
      </c>
      <c r="T93" s="48">
        <v>0.43851851851851853</v>
      </c>
      <c r="U93" s="117">
        <v>15.000000000000027</v>
      </c>
      <c r="V93" s="118">
        <v>88.466666666666697</v>
      </c>
      <c r="W93" s="119"/>
      <c r="X93" s="123"/>
      <c r="Y93" s="300"/>
      <c r="Z93" s="301"/>
      <c r="AA93" s="124">
        <f>M93-J93</f>
        <v>-488.99773926149328</v>
      </c>
      <c r="AB93" s="116">
        <f>M93/J93</f>
        <v>0.86416729464958519</v>
      </c>
      <c r="AC93" s="314"/>
    </row>
    <row r="94" spans="1:29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300"/>
      <c r="Z95" s="301"/>
      <c r="AA95" s="124"/>
      <c r="AB95" s="116"/>
      <c r="AC95" s="314"/>
    </row>
    <row r="96" spans="1:29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23"/>
      <c r="Y98" s="300"/>
      <c r="Z98" s="301"/>
      <c r="AA98" s="124"/>
      <c r="AB98" s="116"/>
      <c r="AC98" s="314"/>
    </row>
    <row r="99" spans="1:29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23"/>
      <c r="Y99" s="300"/>
      <c r="Z99" s="301"/>
      <c r="AA99" s="124"/>
      <c r="AB99" s="116"/>
      <c r="AC99" s="314"/>
    </row>
    <row r="100" spans="1:29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17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18"/>
      <c r="B106" s="144" t="s">
        <v>124</v>
      </c>
      <c r="C106" s="295"/>
      <c r="D106" s="295"/>
      <c r="E106" s="145"/>
      <c r="F106" s="105"/>
      <c r="G106" s="146"/>
      <c r="H106" s="75"/>
      <c r="I106" s="147">
        <f t="shared" ref="I106:J106" si="25">AVERAGE(I90:I105)</f>
        <v>3</v>
      </c>
      <c r="J106" s="148">
        <f t="shared" si="25"/>
        <v>3450</v>
      </c>
      <c r="K106" s="149">
        <f t="shared" ref="K106" si="26">J106/I106</f>
        <v>1150</v>
      </c>
      <c r="L106" s="147">
        <f t="shared" ref="L106:M106" si="27">AVERAGE(L90:L105)</f>
        <v>3</v>
      </c>
      <c r="M106" s="148">
        <f t="shared" si="27"/>
        <v>3002.1446267527331</v>
      </c>
      <c r="N106" s="149">
        <f>M106/L106</f>
        <v>1000.7148755842444</v>
      </c>
      <c r="O106" s="150">
        <f>L106-I106</f>
        <v>0</v>
      </c>
      <c r="P106" s="151">
        <f>N106-K106</f>
        <v>-149.2851244157556</v>
      </c>
      <c r="Q106" s="152">
        <f>N106/K106</f>
        <v>0.87018684833412552</v>
      </c>
      <c r="R106" s="310"/>
      <c r="S106" s="153">
        <f>S90</f>
        <v>0.25</v>
      </c>
      <c r="T106" s="154">
        <f>INDEX(T90:T105,COUNTA(T90:T105))</f>
        <v>0.43851851851851853</v>
      </c>
      <c r="U106" s="155"/>
      <c r="V106" s="181"/>
      <c r="W106" s="105"/>
      <c r="X106" s="75"/>
      <c r="Y106" s="296"/>
      <c r="Z106" s="297"/>
      <c r="AA106" s="183">
        <f>M106-J106</f>
        <v>-447.85537324726693</v>
      </c>
      <c r="AB106" s="152">
        <f>M106/J106</f>
        <v>0.87018684833412552</v>
      </c>
      <c r="AC106" s="315"/>
    </row>
    <row r="107" spans="1:29" ht="15.75" customHeight="1">
      <c r="A107" s="302" t="s">
        <v>79</v>
      </c>
      <c r="B107" s="120" t="s">
        <v>118</v>
      </c>
      <c r="C107" s="306" t="s">
        <v>138</v>
      </c>
      <c r="D107" s="307"/>
      <c r="E107" s="162">
        <v>25.45</v>
      </c>
      <c r="F107" s="103">
        <v>750</v>
      </c>
      <c r="G107" s="163">
        <f t="shared" ref="G107:G110" si="28">E107*F107</f>
        <v>19087.5</v>
      </c>
      <c r="H107" s="164"/>
      <c r="I107" s="165">
        <v>4</v>
      </c>
      <c r="J107" s="166">
        <v>3300</v>
      </c>
      <c r="K107" s="167">
        <f>J107/I107</f>
        <v>825</v>
      </c>
      <c r="L107" s="168">
        <v>4</v>
      </c>
      <c r="M107" s="166">
        <f>F107/V107*60</f>
        <v>2915.7667386609091</v>
      </c>
      <c r="N107" s="167">
        <f>M107/L107</f>
        <v>728.94168466522729</v>
      </c>
      <c r="O107" s="169">
        <f>L107-I107</f>
        <v>0</v>
      </c>
      <c r="P107" s="170">
        <f>N107-K107</f>
        <v>-96.058315334772715</v>
      </c>
      <c r="Q107" s="171">
        <f>N107/K107</f>
        <v>0.88356567838209366</v>
      </c>
      <c r="R107" s="308">
        <f>Q123</f>
        <v>0.88647026778918769</v>
      </c>
      <c r="S107" s="172">
        <v>0.25</v>
      </c>
      <c r="T107" s="173">
        <v>0.26071759259259258</v>
      </c>
      <c r="U107" s="174"/>
      <c r="V107" s="175">
        <v>15.433333333333321</v>
      </c>
      <c r="W107" s="173"/>
      <c r="X107" s="184"/>
      <c r="Y107" s="311"/>
      <c r="Z107" s="312"/>
      <c r="AA107" s="121">
        <f>M107-J107</f>
        <v>-384.23326133909086</v>
      </c>
      <c r="AB107" s="171">
        <f>M107/J107</f>
        <v>0.88356567838209366</v>
      </c>
      <c r="AC107" s="313">
        <f>AB123</f>
        <v>0.88647026778918769</v>
      </c>
    </row>
    <row r="108" spans="1:29" ht="15.75" customHeight="1">
      <c r="A108" s="303"/>
      <c r="B108" s="106" t="s">
        <v>118</v>
      </c>
      <c r="C108" s="298" t="s">
        <v>139</v>
      </c>
      <c r="D108" s="299"/>
      <c r="E108" s="107">
        <v>25.03</v>
      </c>
      <c r="F108" s="108">
        <v>1214</v>
      </c>
      <c r="G108" s="109">
        <f t="shared" si="28"/>
        <v>30386.420000000002</v>
      </c>
      <c r="H108" s="26"/>
      <c r="I108" s="110">
        <v>4</v>
      </c>
      <c r="J108" s="111">
        <v>3300</v>
      </c>
      <c r="K108" s="112">
        <f t="shared" si="24"/>
        <v>825</v>
      </c>
      <c r="L108" s="113">
        <v>4</v>
      </c>
      <c r="M108" s="111">
        <f>F108/V108*60</f>
        <v>2915.5436957972029</v>
      </c>
      <c r="N108" s="112">
        <f>M108/L108</f>
        <v>728.88592394930072</v>
      </c>
      <c r="O108" s="114">
        <f>L108-I108</f>
        <v>0</v>
      </c>
      <c r="P108" s="115">
        <f>N108-K108</f>
        <v>-96.114076050699282</v>
      </c>
      <c r="Q108" s="116">
        <f>N108/K108</f>
        <v>0.88349808963551602</v>
      </c>
      <c r="R108" s="309"/>
      <c r="S108" s="47">
        <v>0.27084490740740741</v>
      </c>
      <c r="T108" s="48">
        <v>0.28819444444444442</v>
      </c>
      <c r="U108" s="117">
        <v>14.583333333333348</v>
      </c>
      <c r="V108" s="118">
        <v>24.983333333333295</v>
      </c>
      <c r="W108" s="119"/>
      <c r="X108" s="13"/>
      <c r="Y108" s="300"/>
      <c r="Z108" s="301"/>
      <c r="AA108" s="124">
        <f>M108-J108</f>
        <v>-384.45630420279713</v>
      </c>
      <c r="AB108" s="116">
        <f>M108/J108</f>
        <v>0.88349808963551602</v>
      </c>
      <c r="AC108" s="314"/>
    </row>
    <row r="109" spans="1:29" ht="15.75" customHeight="1">
      <c r="A109" s="303"/>
      <c r="B109" s="106" t="s">
        <v>118</v>
      </c>
      <c r="C109" s="298" t="s">
        <v>140</v>
      </c>
      <c r="D109" s="299"/>
      <c r="E109" s="107">
        <v>24.82</v>
      </c>
      <c r="F109" s="108">
        <v>1440</v>
      </c>
      <c r="G109" s="109">
        <f t="shared" si="28"/>
        <v>35740.800000000003</v>
      </c>
      <c r="H109" s="26"/>
      <c r="I109" s="110">
        <v>4</v>
      </c>
      <c r="J109" s="111">
        <v>3300</v>
      </c>
      <c r="K109" s="112">
        <f t="shared" si="24"/>
        <v>825</v>
      </c>
      <c r="L109" s="113">
        <v>4</v>
      </c>
      <c r="M109" s="111">
        <f>F109/V109*60</f>
        <v>2918.9189189189201</v>
      </c>
      <c r="N109" s="112">
        <f>M109/L109</f>
        <v>729.72972972973002</v>
      </c>
      <c r="O109" s="114">
        <f>L109-I109</f>
        <v>0</v>
      </c>
      <c r="P109" s="115">
        <f>N109-K109</f>
        <v>-95.270270270269975</v>
      </c>
      <c r="Q109" s="116">
        <f>N109/K109</f>
        <v>0.88452088452088484</v>
      </c>
      <c r="R109" s="309"/>
      <c r="S109" s="47">
        <v>0.29888888888888887</v>
      </c>
      <c r="T109" s="48">
        <v>0.31944444444444442</v>
      </c>
      <c r="U109" s="117">
        <v>15.400000000000009</v>
      </c>
      <c r="V109" s="118">
        <v>29.599999999999991</v>
      </c>
      <c r="W109" s="119"/>
      <c r="X109" s="13"/>
      <c r="Y109" s="300"/>
      <c r="Z109" s="301"/>
      <c r="AA109" s="124">
        <f>M109-J109</f>
        <v>-381.0810810810799</v>
      </c>
      <c r="AB109" s="116">
        <f>M109/J109</f>
        <v>0.88452088452088484</v>
      </c>
      <c r="AC109" s="314"/>
    </row>
    <row r="110" spans="1:29" ht="15.75" customHeight="1">
      <c r="A110" s="303"/>
      <c r="B110" s="106" t="s">
        <v>118</v>
      </c>
      <c r="C110" s="298" t="s">
        <v>141</v>
      </c>
      <c r="D110" s="299"/>
      <c r="E110" s="107">
        <v>30</v>
      </c>
      <c r="F110" s="108">
        <v>2501</v>
      </c>
      <c r="G110" s="109">
        <f t="shared" si="28"/>
        <v>75030</v>
      </c>
      <c r="H110" s="26"/>
      <c r="I110" s="110">
        <v>3</v>
      </c>
      <c r="J110" s="111">
        <v>3000</v>
      </c>
      <c r="K110" s="112">
        <f t="shared" si="24"/>
        <v>1000</v>
      </c>
      <c r="L110" s="113">
        <v>3</v>
      </c>
      <c r="M110" s="111">
        <f>F110/V110*60</f>
        <v>2685.2371011034897</v>
      </c>
      <c r="N110" s="112">
        <f>M110/L110</f>
        <v>895.07903370116321</v>
      </c>
      <c r="O110" s="114">
        <f>L110-I110</f>
        <v>0</v>
      </c>
      <c r="P110" s="115">
        <f>N110-K110</f>
        <v>-104.92096629883679</v>
      </c>
      <c r="Q110" s="116">
        <f>N110/K110</f>
        <v>0.89507903370116326</v>
      </c>
      <c r="R110" s="309"/>
      <c r="S110" s="47">
        <v>0.32994212962962965</v>
      </c>
      <c r="T110" s="48">
        <v>0.36875000000000002</v>
      </c>
      <c r="U110" s="117">
        <v>15.116666666666738</v>
      </c>
      <c r="V110" s="118">
        <v>55.883333333333326</v>
      </c>
      <c r="W110" s="119"/>
      <c r="X110" s="123"/>
      <c r="Y110" s="300"/>
      <c r="Z110" s="301"/>
      <c r="AA110" s="124">
        <f>M110-J110</f>
        <v>-314.76289889651025</v>
      </c>
      <c r="AB110" s="116">
        <f>M110/J110</f>
        <v>0.89507903370116326</v>
      </c>
      <c r="AC110" s="314"/>
    </row>
    <row r="111" spans="1:29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50"/>
      <c r="Y112" s="300"/>
      <c r="Z112" s="301"/>
      <c r="AA112" s="124"/>
      <c r="AB112" s="116"/>
      <c r="AC112" s="314"/>
    </row>
    <row r="113" spans="1:29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34"/>
      <c r="X115" s="135"/>
      <c r="Y115" s="300"/>
      <c r="Z115" s="301"/>
      <c r="AA115" s="124"/>
      <c r="AB115" s="116"/>
      <c r="AC115" s="314"/>
    </row>
    <row r="116" spans="1:29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34"/>
      <c r="X116" s="135"/>
      <c r="Y116" s="300"/>
      <c r="Z116" s="301"/>
      <c r="AA116" s="124"/>
      <c r="AB116" s="116"/>
      <c r="AC116" s="314"/>
    </row>
    <row r="117" spans="1:29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34"/>
      <c r="X117" s="135"/>
      <c r="Y117" s="300"/>
      <c r="Z117" s="301"/>
      <c r="AA117" s="124"/>
      <c r="AB117" s="116"/>
      <c r="AC117" s="314"/>
    </row>
    <row r="118" spans="1:29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34"/>
      <c r="X118" s="135"/>
      <c r="Y118" s="300"/>
      <c r="Z118" s="301"/>
      <c r="AA118" s="124"/>
      <c r="AB118" s="116"/>
      <c r="AC118" s="314"/>
    </row>
    <row r="119" spans="1:29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34"/>
      <c r="X119" s="135"/>
      <c r="Y119" s="300"/>
      <c r="Z119" s="301"/>
      <c r="AA119" s="124"/>
      <c r="AB119" s="116"/>
      <c r="AC119" s="314"/>
    </row>
    <row r="120" spans="1:29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34"/>
      <c r="X120" s="135"/>
      <c r="Y120" s="300"/>
      <c r="Z120" s="301"/>
      <c r="AA120" s="124"/>
      <c r="AB120" s="116"/>
      <c r="AC120" s="314"/>
    </row>
    <row r="121" spans="1:29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34"/>
      <c r="X121" s="135"/>
      <c r="Y121" s="300"/>
      <c r="Z121" s="301"/>
      <c r="AA121" s="124"/>
      <c r="AB121" s="116"/>
      <c r="AC121" s="314"/>
    </row>
    <row r="122" spans="1:29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29">AVERAGE(I107:I122)</f>
        <v>3.75</v>
      </c>
      <c r="J123" s="148">
        <f t="shared" si="29"/>
        <v>3225</v>
      </c>
      <c r="K123" s="149">
        <f t="shared" ref="K123" si="30">J123/I123</f>
        <v>860</v>
      </c>
      <c r="L123" s="147">
        <f t="shared" ref="L123:M123" si="31">AVERAGE(L107:L122)</f>
        <v>3.75</v>
      </c>
      <c r="M123" s="148">
        <f t="shared" si="31"/>
        <v>2858.8666136201305</v>
      </c>
      <c r="N123" s="149">
        <f>M123/L123</f>
        <v>762.36443029870145</v>
      </c>
      <c r="O123" s="150">
        <f>L123-I123</f>
        <v>0</v>
      </c>
      <c r="P123" s="151">
        <f>N123-K123</f>
        <v>-97.63556970129855</v>
      </c>
      <c r="Q123" s="152">
        <f>N123/K123</f>
        <v>0.88647026778918769</v>
      </c>
      <c r="R123" s="310"/>
      <c r="S123" s="153">
        <f>S107</f>
        <v>0.25</v>
      </c>
      <c r="T123" s="154">
        <f>INDEX(T107:T122,COUNTA(T107:T122))</f>
        <v>0.36875000000000002</v>
      </c>
      <c r="U123" s="155"/>
      <c r="V123" s="181"/>
      <c r="W123" s="182"/>
      <c r="X123" s="149"/>
      <c r="Y123" s="296"/>
      <c r="Z123" s="297"/>
      <c r="AA123" s="183">
        <f>M123-J123</f>
        <v>-366.13338637986953</v>
      </c>
      <c r="AB123" s="152">
        <f>M123/J123</f>
        <v>0.88647026778918769</v>
      </c>
      <c r="AC123" s="315"/>
    </row>
    <row r="124" spans="1:29" ht="15.75" customHeight="1">
      <c r="A124" s="316" t="s">
        <v>142</v>
      </c>
      <c r="B124" s="120" t="s">
        <v>116</v>
      </c>
      <c r="C124" s="306" t="s">
        <v>143</v>
      </c>
      <c r="D124" s="307"/>
      <c r="E124" s="162">
        <v>25.64</v>
      </c>
      <c r="F124" s="103">
        <v>1353</v>
      </c>
      <c r="G124" s="163">
        <f t="shared" ref="G124:G127" si="32">E124*F124</f>
        <v>34690.92</v>
      </c>
      <c r="H124" s="164"/>
      <c r="I124" s="165">
        <v>11</v>
      </c>
      <c r="J124" s="166">
        <v>3600</v>
      </c>
      <c r="K124" s="167">
        <f>J124/I124</f>
        <v>327.27272727272725</v>
      </c>
      <c r="L124" s="168">
        <v>11</v>
      </c>
      <c r="M124" s="166">
        <f>F124/V124*60</f>
        <v>3144.4803098773418</v>
      </c>
      <c r="N124" s="167">
        <f>M124/L124</f>
        <v>285.8618463524856</v>
      </c>
      <c r="O124" s="169">
        <f>L124-I124</f>
        <v>0</v>
      </c>
      <c r="P124" s="170">
        <f>N124-K124</f>
        <v>-41.410880920241652</v>
      </c>
      <c r="Q124" s="171">
        <f>N124/K124</f>
        <v>0.87346675274370611</v>
      </c>
      <c r="R124" s="308">
        <f>Q140</f>
        <v>0.86674946054402779</v>
      </c>
      <c r="S124" s="172">
        <v>0.70846064814814813</v>
      </c>
      <c r="T124" s="173">
        <v>0.72638888888888886</v>
      </c>
      <c r="U124" s="174"/>
      <c r="V124" s="175">
        <v>25.816666666666652</v>
      </c>
      <c r="W124" s="173"/>
      <c r="X124" s="184"/>
      <c r="Y124" s="311"/>
      <c r="Z124" s="312"/>
      <c r="AA124" s="121">
        <f>M124-J124</f>
        <v>-455.51969012265818</v>
      </c>
      <c r="AB124" s="171">
        <f>M124/J124</f>
        <v>0.87346675274370611</v>
      </c>
      <c r="AC124" s="313">
        <f>AB140</f>
        <v>0.86674946054402779</v>
      </c>
    </row>
    <row r="125" spans="1:29" ht="15.75" customHeight="1">
      <c r="A125" s="317"/>
      <c r="B125" s="106" t="s">
        <v>116</v>
      </c>
      <c r="C125" s="298" t="s">
        <v>144</v>
      </c>
      <c r="D125" s="299"/>
      <c r="E125" s="107">
        <v>29.52</v>
      </c>
      <c r="F125" s="108">
        <v>1657</v>
      </c>
      <c r="G125" s="109">
        <f t="shared" si="32"/>
        <v>48914.64</v>
      </c>
      <c r="H125" s="26"/>
      <c r="I125" s="110">
        <v>17</v>
      </c>
      <c r="J125" s="111">
        <v>3600</v>
      </c>
      <c r="K125" s="112">
        <f t="shared" si="24"/>
        <v>211.76470588235293</v>
      </c>
      <c r="L125" s="113">
        <v>17</v>
      </c>
      <c r="M125" s="111">
        <f>F125/V125*60</f>
        <v>3114.9869451696995</v>
      </c>
      <c r="N125" s="112">
        <f>M125/L125</f>
        <v>183.23452618645291</v>
      </c>
      <c r="O125" s="114">
        <f>L125-I125</f>
        <v>0</v>
      </c>
      <c r="P125" s="115">
        <f>N125-K125</f>
        <v>-28.530179695900017</v>
      </c>
      <c r="Q125" s="116">
        <f>N125/K125</f>
        <v>0.86527415143602771</v>
      </c>
      <c r="R125" s="309"/>
      <c r="S125" s="47">
        <v>0.72991898148148149</v>
      </c>
      <c r="T125" s="48">
        <v>0.75208333333333344</v>
      </c>
      <c r="U125" s="117">
        <v>5.0833333333333819</v>
      </c>
      <c r="V125" s="118">
        <v>31.916666666666806</v>
      </c>
      <c r="W125" s="119"/>
      <c r="X125" s="13"/>
      <c r="Y125" s="300"/>
      <c r="Z125" s="301"/>
      <c r="AA125" s="124">
        <f>M125-J125</f>
        <v>-485.01305483030046</v>
      </c>
      <c r="AB125" s="116">
        <f>M125/J125</f>
        <v>0.86527415143602759</v>
      </c>
      <c r="AC125" s="314"/>
    </row>
    <row r="126" spans="1:29" ht="15.75" customHeight="1">
      <c r="A126" s="317"/>
      <c r="B126" s="106" t="s">
        <v>116</v>
      </c>
      <c r="C126" s="298" t="s">
        <v>145</v>
      </c>
      <c r="D126" s="299"/>
      <c r="E126" s="107">
        <v>29.85</v>
      </c>
      <c r="F126" s="108">
        <v>1789</v>
      </c>
      <c r="G126" s="109">
        <f t="shared" si="32"/>
        <v>53401.65</v>
      </c>
      <c r="H126" s="26"/>
      <c r="I126" s="110">
        <v>17</v>
      </c>
      <c r="J126" s="111">
        <v>3600</v>
      </c>
      <c r="K126" s="112">
        <f t="shared" si="24"/>
        <v>211.76470588235293</v>
      </c>
      <c r="L126" s="113">
        <v>17</v>
      </c>
      <c r="M126" s="111">
        <f>F126/V126*60</f>
        <v>3114.3133462282344</v>
      </c>
      <c r="N126" s="112">
        <f>M126/L126</f>
        <v>183.19490271930792</v>
      </c>
      <c r="O126" s="114">
        <f>L126-I126</f>
        <v>0</v>
      </c>
      <c r="P126" s="115">
        <f>N126-K126</f>
        <v>-28.569803163045009</v>
      </c>
      <c r="Q126" s="116">
        <f>N126/K126</f>
        <v>0.86508704061895414</v>
      </c>
      <c r="R126" s="309"/>
      <c r="S126" s="47">
        <v>0.75555555555555554</v>
      </c>
      <c r="T126" s="48">
        <v>0.77949074074074076</v>
      </c>
      <c r="U126" s="117">
        <v>4.9999999999998224</v>
      </c>
      <c r="V126" s="118">
        <v>34.466666666666725</v>
      </c>
      <c r="W126" s="119"/>
      <c r="X126" s="13"/>
      <c r="Y126" s="300"/>
      <c r="Z126" s="301"/>
      <c r="AA126" s="124">
        <f>M126-J126</f>
        <v>-485.68665377176558</v>
      </c>
      <c r="AB126" s="116">
        <f>M126/J126</f>
        <v>0.86508704061895403</v>
      </c>
      <c r="AC126" s="314"/>
    </row>
    <row r="127" spans="1:29" ht="15.75" customHeight="1">
      <c r="A127" s="317"/>
      <c r="B127" s="106" t="s">
        <v>118</v>
      </c>
      <c r="C127" s="298" t="s">
        <v>146</v>
      </c>
      <c r="D127" s="299"/>
      <c r="E127" s="107">
        <v>28.57</v>
      </c>
      <c r="F127" s="108">
        <v>2271</v>
      </c>
      <c r="G127" s="109">
        <f t="shared" si="32"/>
        <v>64882.47</v>
      </c>
      <c r="H127" s="26"/>
      <c r="I127" s="110">
        <v>12</v>
      </c>
      <c r="J127" s="111">
        <v>3600</v>
      </c>
      <c r="K127" s="112">
        <f t="shared" si="24"/>
        <v>300</v>
      </c>
      <c r="L127" s="113">
        <v>12</v>
      </c>
      <c r="M127" s="111">
        <f>F127/V127*60</f>
        <v>3107.4116305587245</v>
      </c>
      <c r="N127" s="112">
        <f>M127/L127</f>
        <v>258.95096921322704</v>
      </c>
      <c r="O127" s="114">
        <f>L127-I127</f>
        <v>0</v>
      </c>
      <c r="P127" s="115">
        <f>N127-K127</f>
        <v>-41.04903078677296</v>
      </c>
      <c r="Q127" s="116">
        <f>N127/K127</f>
        <v>0.86316989737742345</v>
      </c>
      <c r="R127" s="309"/>
      <c r="S127" s="47">
        <v>0.78274305555555557</v>
      </c>
      <c r="T127" s="48">
        <v>0.81319444444444444</v>
      </c>
      <c r="U127" s="117">
        <v>4.6833333333333194</v>
      </c>
      <c r="V127" s="118">
        <v>43.84999999999998</v>
      </c>
      <c r="W127" s="119"/>
      <c r="X127" s="123"/>
      <c r="Y127" s="300"/>
      <c r="Z127" s="301"/>
      <c r="AA127" s="124">
        <f>M127-J127</f>
        <v>-492.58836944127552</v>
      </c>
      <c r="AB127" s="116">
        <f>M127/J127</f>
        <v>0.86316989737742345</v>
      </c>
      <c r="AC127" s="314"/>
    </row>
    <row r="128" spans="1:29" ht="15.75" customHeight="1">
      <c r="A128" s="317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17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50"/>
      <c r="Y129" s="300"/>
      <c r="Z129" s="301"/>
      <c r="AA129" s="124"/>
      <c r="AB129" s="116"/>
      <c r="AC129" s="314"/>
    </row>
    <row r="130" spans="1:29" ht="15.75" customHeight="1">
      <c r="A130" s="317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17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17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34"/>
      <c r="X132" s="135"/>
      <c r="Y132" s="300"/>
      <c r="Z132" s="301"/>
      <c r="AA132" s="124"/>
      <c r="AB132" s="116"/>
      <c r="AC132" s="314"/>
    </row>
    <row r="133" spans="1:29" ht="15.75" customHeight="1">
      <c r="A133" s="317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34"/>
      <c r="X133" s="135"/>
      <c r="Y133" s="300"/>
      <c r="Z133" s="301"/>
      <c r="AA133" s="124"/>
      <c r="AB133" s="116"/>
      <c r="AC133" s="314"/>
    </row>
    <row r="134" spans="1:29" ht="15.75" customHeight="1">
      <c r="A134" s="317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17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17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17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17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33">AVERAGE(I124:I139)</f>
        <v>14.25</v>
      </c>
      <c r="J140" s="148">
        <f t="shared" si="33"/>
        <v>3600</v>
      </c>
      <c r="K140" s="149">
        <f t="shared" ref="K140" si="34">J140/I140</f>
        <v>252.63157894736841</v>
      </c>
      <c r="L140" s="147">
        <f t="shared" ref="L140:M140" si="35">AVERAGE(L124:L139)</f>
        <v>14.25</v>
      </c>
      <c r="M140" s="148">
        <f t="shared" si="35"/>
        <v>3120.2980579585001</v>
      </c>
      <c r="N140" s="149">
        <f>M140/L140</f>
        <v>218.96828476901754</v>
      </c>
      <c r="O140" s="150">
        <f>L140-I140</f>
        <v>0</v>
      </c>
      <c r="P140" s="151">
        <f>N140-K140</f>
        <v>-33.663294178350867</v>
      </c>
      <c r="Q140" s="152">
        <f>N140/K140</f>
        <v>0.86674946054402779</v>
      </c>
      <c r="R140" s="310"/>
      <c r="S140" s="153">
        <f>S124</f>
        <v>0.70846064814814813</v>
      </c>
      <c r="T140" s="154">
        <f>INDEX(T124:T139,COUNTA(T124:T139))</f>
        <v>0.81319444444444444</v>
      </c>
      <c r="U140" s="155"/>
      <c r="V140" s="181"/>
      <c r="W140" s="182"/>
      <c r="X140" s="149"/>
      <c r="Y140" s="296"/>
      <c r="Z140" s="297"/>
      <c r="AA140" s="183">
        <f>M140-J140</f>
        <v>-479.70194204149993</v>
      </c>
      <c r="AB140" s="152">
        <f>M140/J140</f>
        <v>0.86674946054402779</v>
      </c>
      <c r="AC140" s="315"/>
    </row>
    <row r="141" spans="1:29" ht="15.75" customHeight="1">
      <c r="A141" s="302" t="s">
        <v>147</v>
      </c>
      <c r="B141" s="120" t="s">
        <v>118</v>
      </c>
      <c r="C141" s="306" t="s">
        <v>150</v>
      </c>
      <c r="D141" s="307"/>
      <c r="E141" s="162">
        <v>17.89</v>
      </c>
      <c r="F141" s="103">
        <v>5312</v>
      </c>
      <c r="G141" s="163">
        <f t="shared" ref="G141:G143" si="36">E141*F141</f>
        <v>95031.680000000008</v>
      </c>
      <c r="H141" s="164"/>
      <c r="I141" s="165">
        <v>4</v>
      </c>
      <c r="J141" s="166">
        <v>3300</v>
      </c>
      <c r="K141" s="167">
        <f>J141/I141</f>
        <v>825</v>
      </c>
      <c r="L141" s="168">
        <v>4</v>
      </c>
      <c r="M141" s="166">
        <f>F141/V141*60</f>
        <v>2940.221402214022</v>
      </c>
      <c r="N141" s="167">
        <f>M141/L141</f>
        <v>735.05535055350549</v>
      </c>
      <c r="O141" s="169">
        <f>L141-I141</f>
        <v>0</v>
      </c>
      <c r="P141" s="170">
        <f>N141-K141</f>
        <v>-89.944649446494509</v>
      </c>
      <c r="Q141" s="171">
        <f>N141/K141</f>
        <v>0.8909761824890976</v>
      </c>
      <c r="R141" s="308">
        <f>Q157</f>
        <v>0.88903471175935578</v>
      </c>
      <c r="S141" s="172">
        <v>0.70833333333333337</v>
      </c>
      <c r="T141" s="173">
        <v>0.78361111111111115</v>
      </c>
      <c r="U141" s="174"/>
      <c r="V141" s="175">
        <v>108.4</v>
      </c>
      <c r="W141" s="176"/>
      <c r="X141" s="177"/>
      <c r="Y141" s="311"/>
      <c r="Z141" s="312"/>
      <c r="AA141" s="121">
        <f>M141-J141</f>
        <v>-359.77859778597804</v>
      </c>
      <c r="AB141" s="171">
        <f>M141/J141</f>
        <v>0.8909761824890976</v>
      </c>
      <c r="AC141" s="313">
        <f>AB157</f>
        <v>0.88903471175935589</v>
      </c>
    </row>
    <row r="142" spans="1:29" ht="15.75" customHeight="1">
      <c r="A142" s="303"/>
      <c r="B142" s="106" t="s">
        <v>118</v>
      </c>
      <c r="C142" s="298" t="s">
        <v>153</v>
      </c>
      <c r="D142" s="299"/>
      <c r="E142" s="107">
        <v>22.28</v>
      </c>
      <c r="F142" s="108">
        <v>1767</v>
      </c>
      <c r="G142" s="109">
        <f t="shared" si="36"/>
        <v>39368.76</v>
      </c>
      <c r="H142" s="26"/>
      <c r="I142" s="110">
        <v>5</v>
      </c>
      <c r="J142" s="111">
        <v>3300</v>
      </c>
      <c r="K142" s="112">
        <f t="shared" ref="K142:K143" si="37">J142/I142</f>
        <v>660</v>
      </c>
      <c r="L142" s="113">
        <v>5</v>
      </c>
      <c r="M142" s="111">
        <f>F142/V142*60</f>
        <v>2940.9153952843244</v>
      </c>
      <c r="N142" s="112">
        <f>M142/L142</f>
        <v>588.18307905686493</v>
      </c>
      <c r="O142" s="114">
        <f>L142-I142</f>
        <v>0</v>
      </c>
      <c r="P142" s="115">
        <f>N142-K142</f>
        <v>-71.816920943135074</v>
      </c>
      <c r="Q142" s="116">
        <f>N142/K142</f>
        <v>0.89118648341949236</v>
      </c>
      <c r="R142" s="309"/>
      <c r="S142" s="47">
        <v>0.78680555555555554</v>
      </c>
      <c r="T142" s="48">
        <v>0.81184027777777779</v>
      </c>
      <c r="U142" s="117">
        <v>4.5999999999999197</v>
      </c>
      <c r="V142" s="118">
        <v>36.05000000000004</v>
      </c>
      <c r="W142" s="119"/>
      <c r="X142" s="123"/>
      <c r="Y142" s="300"/>
      <c r="Z142" s="301"/>
      <c r="AA142" s="124">
        <f>M142-J142</f>
        <v>-359.0846047156756</v>
      </c>
      <c r="AB142" s="116">
        <f>M142/J142</f>
        <v>0.89118648341949225</v>
      </c>
      <c r="AC142" s="314"/>
    </row>
    <row r="143" spans="1:29" ht="15.75" customHeight="1">
      <c r="A143" s="303"/>
      <c r="B143" s="106" t="s">
        <v>118</v>
      </c>
      <c r="C143" s="298" t="s">
        <v>149</v>
      </c>
      <c r="D143" s="299"/>
      <c r="E143" s="107">
        <v>24.54</v>
      </c>
      <c r="F143" s="108">
        <v>3474</v>
      </c>
      <c r="G143" s="109">
        <f t="shared" si="36"/>
        <v>85251.959999999992</v>
      </c>
      <c r="H143" s="26"/>
      <c r="I143" s="110">
        <v>4</v>
      </c>
      <c r="J143" s="111">
        <v>3000</v>
      </c>
      <c r="K143" s="112">
        <f t="shared" si="37"/>
        <v>750</v>
      </c>
      <c r="L143" s="113">
        <v>4</v>
      </c>
      <c r="M143" s="111">
        <f>F143/V143*60</f>
        <v>2653.5964353914715</v>
      </c>
      <c r="N143" s="112">
        <f>M143/L143</f>
        <v>663.39910884786786</v>
      </c>
      <c r="O143" s="114">
        <f>L143-I143</f>
        <v>0</v>
      </c>
      <c r="P143" s="115">
        <f>N143-K143</f>
        <v>-86.600891152132135</v>
      </c>
      <c r="Q143" s="116">
        <f>N143/K143</f>
        <v>0.8845321451304905</v>
      </c>
      <c r="R143" s="309"/>
      <c r="S143" s="47">
        <v>0.81559027777777782</v>
      </c>
      <c r="T143" s="48">
        <v>0.87013888888888891</v>
      </c>
      <c r="U143" s="117">
        <v>5.4000000000000448</v>
      </c>
      <c r="V143" s="118">
        <v>78.549999999999969</v>
      </c>
      <c r="W143" s="119"/>
      <c r="X143" s="123"/>
      <c r="Y143" s="300"/>
      <c r="Z143" s="301"/>
      <c r="AA143" s="124">
        <f>M143-J143</f>
        <v>-346.40356460852854</v>
      </c>
      <c r="AB143" s="116">
        <f>M143/J143</f>
        <v>0.8845321451304905</v>
      </c>
      <c r="AC143" s="314"/>
    </row>
    <row r="144" spans="1:29" ht="15.75" customHeight="1">
      <c r="A144" s="303"/>
      <c r="B144" s="106"/>
      <c r="C144" s="298"/>
      <c r="D144" s="299"/>
      <c r="E144" s="107"/>
      <c r="F144" s="108"/>
      <c r="G144" s="109"/>
      <c r="H144" s="26"/>
      <c r="I144" s="110"/>
      <c r="J144" s="111"/>
      <c r="K144" s="112"/>
      <c r="L144" s="113"/>
      <c r="M144" s="111"/>
      <c r="N144" s="112"/>
      <c r="O144" s="114"/>
      <c r="P144" s="115"/>
      <c r="Q144" s="116"/>
      <c r="R144" s="309"/>
      <c r="S144" s="47"/>
      <c r="T144" s="48"/>
      <c r="U144" s="117"/>
      <c r="V144" s="118"/>
      <c r="W144" s="119"/>
      <c r="X144" s="123"/>
      <c r="Y144" s="300"/>
      <c r="Z144" s="301"/>
      <c r="AA144" s="124"/>
      <c r="AB144" s="116"/>
      <c r="AC144" s="314"/>
    </row>
    <row r="145" spans="1:29" ht="15.75" customHeight="1">
      <c r="A145" s="304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04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04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04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04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04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04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19"/>
      <c r="X151" s="123"/>
      <c r="Y151" s="300"/>
      <c r="Z151" s="301"/>
      <c r="AA151" s="124"/>
      <c r="AB151" s="116"/>
      <c r="AC151" s="314"/>
    </row>
    <row r="152" spans="1:29" ht="15.75" customHeight="1">
      <c r="A152" s="304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19"/>
      <c r="X152" s="123"/>
      <c r="Y152" s="300"/>
      <c r="Z152" s="301"/>
      <c r="AA152" s="124"/>
      <c r="AB152" s="116"/>
      <c r="AC152" s="314"/>
    </row>
    <row r="153" spans="1:29" ht="15.75" customHeight="1">
      <c r="A153" s="304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19"/>
      <c r="X153" s="123"/>
      <c r="Y153" s="300"/>
      <c r="Z153" s="301"/>
      <c r="AA153" s="124"/>
      <c r="AB153" s="116"/>
      <c r="AC153" s="314"/>
    </row>
    <row r="154" spans="1:29" ht="15.75" customHeight="1">
      <c r="A154" s="304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19"/>
      <c r="X154" s="123"/>
      <c r="Y154" s="300"/>
      <c r="Z154" s="301"/>
      <c r="AA154" s="124"/>
      <c r="AB154" s="116"/>
      <c r="AC154" s="314"/>
    </row>
    <row r="155" spans="1:29" ht="15.75" customHeight="1">
      <c r="A155" s="304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19"/>
      <c r="X155" s="123"/>
      <c r="Y155" s="300"/>
      <c r="Z155" s="301"/>
      <c r="AA155" s="124"/>
      <c r="AB155" s="116"/>
      <c r="AC155" s="314"/>
    </row>
    <row r="156" spans="1:29" ht="15.75" customHeight="1">
      <c r="A156" s="304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05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38">AVERAGE(I141:I156)</f>
        <v>4.333333333333333</v>
      </c>
      <c r="J157" s="148">
        <f t="shared" si="38"/>
        <v>3200</v>
      </c>
      <c r="K157" s="149">
        <f t="shared" ref="K157" si="39">J157/I157</f>
        <v>738.46153846153857</v>
      </c>
      <c r="L157" s="147">
        <f t="shared" ref="L157:M157" si="40">AVERAGE(L141:L156)</f>
        <v>4.333333333333333</v>
      </c>
      <c r="M157" s="148">
        <f t="shared" si="40"/>
        <v>2844.911077629939</v>
      </c>
      <c r="N157" s="149">
        <f>M157/L157</f>
        <v>656.51794099152437</v>
      </c>
      <c r="O157" s="150">
        <f>L157-I157</f>
        <v>0</v>
      </c>
      <c r="P157" s="151">
        <f>N157-K157</f>
        <v>-81.943597470014197</v>
      </c>
      <c r="Q157" s="152">
        <f>N157/K157</f>
        <v>0.88903471175935578</v>
      </c>
      <c r="R157" s="310"/>
      <c r="S157" s="153">
        <f>S141</f>
        <v>0.70833333333333337</v>
      </c>
      <c r="T157" s="154">
        <f>INDEX(T141:T156,COUNTA(T141:T156))</f>
        <v>0.87013888888888891</v>
      </c>
      <c r="U157" s="155"/>
      <c r="V157" s="181"/>
      <c r="W157" s="105"/>
      <c r="X157" s="75"/>
      <c r="Y157" s="296"/>
      <c r="Z157" s="297"/>
      <c r="AA157" s="183">
        <f>M157-J157</f>
        <v>-355.08892237006103</v>
      </c>
      <c r="AB157" s="152">
        <f>M157/J157</f>
        <v>0.88903471175935589</v>
      </c>
      <c r="AC157" s="315"/>
    </row>
    <row r="158" spans="1:29" ht="15.75" customHeight="1">
      <c r="A158" s="316" t="s">
        <v>151</v>
      </c>
      <c r="B158" s="120" t="s">
        <v>118</v>
      </c>
      <c r="C158" s="306" t="s">
        <v>152</v>
      </c>
      <c r="D158" s="307"/>
      <c r="E158" s="162">
        <v>16.7</v>
      </c>
      <c r="F158" s="103">
        <v>2427</v>
      </c>
      <c r="G158" s="163">
        <f t="shared" ref="G158:G160" si="41">E158*F158</f>
        <v>40530.9</v>
      </c>
      <c r="H158" s="164"/>
      <c r="I158" s="165">
        <v>3</v>
      </c>
      <c r="J158" s="166">
        <v>3300</v>
      </c>
      <c r="K158" s="167">
        <f>J158/I158</f>
        <v>1100</v>
      </c>
      <c r="L158" s="168">
        <v>3</v>
      </c>
      <c r="M158" s="166">
        <f>F158/V158*60</f>
        <v>2942.8090266082881</v>
      </c>
      <c r="N158" s="167">
        <f>M158/L158</f>
        <v>980.93634220276272</v>
      </c>
      <c r="O158" s="169">
        <f>L158-I158</f>
        <v>0</v>
      </c>
      <c r="P158" s="170">
        <f>N158-K158</f>
        <v>-119.06365779723728</v>
      </c>
      <c r="Q158" s="171">
        <f>N158/K158</f>
        <v>0.89176031109342069</v>
      </c>
      <c r="R158" s="308">
        <f>Q174</f>
        <v>0.89207523208823136</v>
      </c>
      <c r="S158" s="172">
        <v>0.70833333333333337</v>
      </c>
      <c r="T158" s="173">
        <v>0.74269675925925926</v>
      </c>
      <c r="U158" s="174"/>
      <c r="V158" s="175">
        <v>49.483333333333292</v>
      </c>
      <c r="W158" s="176"/>
      <c r="X158" s="177"/>
      <c r="Y158" s="311"/>
      <c r="Z158" s="312"/>
      <c r="AA158" s="121">
        <f>M158-J158</f>
        <v>-357.19097339171185</v>
      </c>
      <c r="AB158" s="171">
        <f>M158/J158</f>
        <v>0.89176031109342069</v>
      </c>
      <c r="AC158" s="313">
        <f>AB174</f>
        <v>0.89207523208823136</v>
      </c>
    </row>
    <row r="159" spans="1:29" ht="15.75" customHeight="1">
      <c r="A159" s="317"/>
      <c r="B159" s="106" t="s">
        <v>118</v>
      </c>
      <c r="C159" s="298" t="s">
        <v>154</v>
      </c>
      <c r="D159" s="299"/>
      <c r="E159" s="107">
        <v>18.18</v>
      </c>
      <c r="F159" s="108">
        <v>1030</v>
      </c>
      <c r="G159" s="109">
        <f t="shared" si="41"/>
        <v>18725.400000000001</v>
      </c>
      <c r="H159" s="26"/>
      <c r="I159" s="110">
        <v>4</v>
      </c>
      <c r="J159" s="111">
        <v>3300</v>
      </c>
      <c r="K159" s="112">
        <f t="shared" ref="K159:K197" si="42">J159/I159</f>
        <v>825</v>
      </c>
      <c r="L159" s="113">
        <v>4</v>
      </c>
      <c r="M159" s="111">
        <f>F159/V159*60</f>
        <v>2947.5357710652015</v>
      </c>
      <c r="N159" s="112">
        <f>M159/L159</f>
        <v>736.88394276630038</v>
      </c>
      <c r="O159" s="114">
        <f>L159-I159</f>
        <v>0</v>
      </c>
      <c r="P159" s="115">
        <f>N159-K159</f>
        <v>-88.116057233699621</v>
      </c>
      <c r="Q159" s="116">
        <f>N159/K159</f>
        <v>0.89319265789854596</v>
      </c>
      <c r="R159" s="309"/>
      <c r="S159" s="47">
        <v>0.74585648148148154</v>
      </c>
      <c r="T159" s="48">
        <v>0.76041666666666663</v>
      </c>
      <c r="U159" s="117">
        <v>4.5500000000000718</v>
      </c>
      <c r="V159" s="118">
        <v>20.966666666666534</v>
      </c>
      <c r="W159" s="119"/>
      <c r="X159" s="123"/>
      <c r="Y159" s="300"/>
      <c r="Z159" s="301"/>
      <c r="AA159" s="124">
        <f>M159-J159</f>
        <v>-352.46422893479848</v>
      </c>
      <c r="AB159" s="116">
        <f>M159/J159</f>
        <v>0.89319265789854596</v>
      </c>
      <c r="AC159" s="314"/>
    </row>
    <row r="160" spans="1:29" ht="15.75" customHeight="1">
      <c r="A160" s="317"/>
      <c r="B160" s="106" t="s">
        <v>118</v>
      </c>
      <c r="C160" s="298" t="s">
        <v>155</v>
      </c>
      <c r="D160" s="299"/>
      <c r="E160" s="107">
        <v>16.66</v>
      </c>
      <c r="F160" s="108">
        <v>8170</v>
      </c>
      <c r="G160" s="109">
        <f t="shared" si="41"/>
        <v>136112.20000000001</v>
      </c>
      <c r="H160" s="26"/>
      <c r="I160" s="110">
        <v>4</v>
      </c>
      <c r="J160" s="111">
        <v>3300</v>
      </c>
      <c r="K160" s="112">
        <f t="shared" si="42"/>
        <v>825</v>
      </c>
      <c r="L160" s="113">
        <v>4</v>
      </c>
      <c r="M160" s="111">
        <f>F160/V160*60</f>
        <v>2941.2000000000012</v>
      </c>
      <c r="N160" s="112">
        <f>M160/L160</f>
        <v>735.3000000000003</v>
      </c>
      <c r="O160" s="114">
        <f>L160-I160</f>
        <v>0</v>
      </c>
      <c r="P160" s="115">
        <f>N160-K160</f>
        <v>-89.699999999999704</v>
      </c>
      <c r="Q160" s="116">
        <f>N160/K160</f>
        <v>0.89127272727272766</v>
      </c>
      <c r="R160" s="309"/>
      <c r="S160" s="47">
        <v>0.76412037037037039</v>
      </c>
      <c r="T160" s="48">
        <v>0.87986111111111109</v>
      </c>
      <c r="U160" s="117">
        <v>5.333333333333421</v>
      </c>
      <c r="V160" s="118">
        <v>166.6666666666666</v>
      </c>
      <c r="W160" s="119"/>
      <c r="X160" s="123"/>
      <c r="Y160" s="300"/>
      <c r="Z160" s="301"/>
      <c r="AA160" s="124">
        <f>M160-J160</f>
        <v>-358.79999999999882</v>
      </c>
      <c r="AB160" s="116">
        <f>M160/J160</f>
        <v>0.89127272727272766</v>
      </c>
      <c r="AC160" s="314"/>
    </row>
    <row r="161" spans="1:29" ht="15.75" customHeight="1">
      <c r="A161" s="317"/>
      <c r="B161" s="106"/>
      <c r="C161" s="298"/>
      <c r="D161" s="299"/>
      <c r="E161" s="107"/>
      <c r="F161" s="108"/>
      <c r="G161" s="109"/>
      <c r="H161" s="26"/>
      <c r="I161" s="110"/>
      <c r="J161" s="111"/>
      <c r="K161" s="112"/>
      <c r="L161" s="113"/>
      <c r="M161" s="111"/>
      <c r="N161" s="112"/>
      <c r="O161" s="114"/>
      <c r="P161" s="115"/>
      <c r="Q161" s="116"/>
      <c r="R161" s="309"/>
      <c r="S161" s="47"/>
      <c r="T161" s="48"/>
      <c r="U161" s="117"/>
      <c r="V161" s="118"/>
      <c r="W161" s="119"/>
      <c r="X161" s="123"/>
      <c r="Y161" s="300"/>
      <c r="Z161" s="301"/>
      <c r="AA161" s="124"/>
      <c r="AB161" s="116"/>
      <c r="AC161" s="314"/>
    </row>
    <row r="162" spans="1:29" ht="15.75" customHeight="1">
      <c r="A162" s="317"/>
      <c r="B162" s="106"/>
      <c r="C162" s="298"/>
      <c r="D162" s="299"/>
      <c r="E162" s="107"/>
      <c r="F162" s="108"/>
      <c r="G162" s="109"/>
      <c r="H162" s="13"/>
      <c r="I162" s="110"/>
      <c r="J162" s="111"/>
      <c r="K162" s="112"/>
      <c r="L162" s="126"/>
      <c r="M162" s="111"/>
      <c r="N162" s="112"/>
      <c r="O162" s="114"/>
      <c r="P162" s="115"/>
      <c r="Q162" s="116"/>
      <c r="R162" s="309"/>
      <c r="S162" s="47"/>
      <c r="T162" s="48"/>
      <c r="U162" s="117"/>
      <c r="V162" s="118"/>
      <c r="W162" s="119"/>
      <c r="X162" s="123"/>
      <c r="Y162" s="300"/>
      <c r="Z162" s="301"/>
      <c r="AA162" s="124"/>
      <c r="AB162" s="116"/>
      <c r="AC162" s="314"/>
    </row>
    <row r="163" spans="1:29" ht="15.75" customHeight="1">
      <c r="A163" s="317"/>
      <c r="B163" s="106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123"/>
      <c r="Y163" s="300"/>
      <c r="Z163" s="301"/>
      <c r="AA163" s="124"/>
      <c r="AB163" s="116"/>
      <c r="AC163" s="314"/>
    </row>
    <row r="164" spans="1:29" ht="15.75" customHeight="1">
      <c r="A164" s="317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24"/>
      <c r="AB164" s="116"/>
      <c r="AC164" s="314"/>
    </row>
    <row r="165" spans="1:29" ht="15.75" customHeight="1">
      <c r="A165" s="317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24"/>
      <c r="AB165" s="116"/>
      <c r="AC165" s="314"/>
    </row>
    <row r="166" spans="1:29" ht="15.75" customHeight="1">
      <c r="A166" s="317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19"/>
      <c r="X166" s="123"/>
      <c r="Y166" s="300"/>
      <c r="Z166" s="301"/>
      <c r="AA166" s="124"/>
      <c r="AB166" s="116"/>
      <c r="AC166" s="314"/>
    </row>
    <row r="167" spans="1:29" ht="15.75" customHeight="1">
      <c r="A167" s="317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19"/>
      <c r="X167" s="123"/>
      <c r="Y167" s="300"/>
      <c r="Z167" s="301"/>
      <c r="AA167" s="124"/>
      <c r="AB167" s="116"/>
      <c r="AC167" s="314"/>
    </row>
    <row r="168" spans="1:29" ht="15.75" customHeight="1">
      <c r="A168" s="317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24"/>
      <c r="AB168" s="116"/>
      <c r="AC168" s="314"/>
    </row>
    <row r="169" spans="1:29" ht="15.75" customHeight="1">
      <c r="A169" s="317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24"/>
      <c r="AB169" s="116"/>
      <c r="AC169" s="314"/>
    </row>
    <row r="170" spans="1:29" ht="15.75" customHeight="1">
      <c r="A170" s="317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24"/>
      <c r="AB170" s="116"/>
      <c r="AC170" s="314"/>
    </row>
    <row r="171" spans="1:29" ht="15.75" customHeight="1">
      <c r="A171" s="317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34"/>
      <c r="X171" s="135"/>
      <c r="Y171" s="300"/>
      <c r="Z171" s="301"/>
      <c r="AA171" s="124"/>
      <c r="AB171" s="116"/>
      <c r="AC171" s="314"/>
    </row>
    <row r="172" spans="1:29" ht="15.75" customHeight="1">
      <c r="A172" s="317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24"/>
      <c r="AB172" s="116"/>
      <c r="AC172" s="314"/>
    </row>
    <row r="173" spans="1:29" ht="15.75" customHeight="1">
      <c r="A173" s="317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0"/>
      <c r="AB173" s="133"/>
      <c r="AC173" s="314"/>
    </row>
    <row r="174" spans="1:29" ht="15.75" customHeight="1" thickBot="1">
      <c r="A174" s="318"/>
      <c r="B174" s="144" t="s">
        <v>124</v>
      </c>
      <c r="C174" s="295"/>
      <c r="D174" s="295"/>
      <c r="E174" s="145"/>
      <c r="F174" s="105"/>
      <c r="G174" s="146"/>
      <c r="H174" s="75"/>
      <c r="I174" s="147">
        <f t="shared" ref="I174:J174" si="43">AVERAGE(I158:I173)</f>
        <v>3.6666666666666665</v>
      </c>
      <c r="J174" s="148">
        <f t="shared" si="43"/>
        <v>3300</v>
      </c>
      <c r="K174" s="149">
        <f t="shared" ref="K174" si="44">J174/I174</f>
        <v>900</v>
      </c>
      <c r="L174" s="147">
        <f t="shared" ref="L174:M174" si="45">AVERAGE(L158:L173)</f>
        <v>3.6666666666666665</v>
      </c>
      <c r="M174" s="148">
        <f t="shared" si="45"/>
        <v>2943.8482658911635</v>
      </c>
      <c r="N174" s="149">
        <f>M174/L174</f>
        <v>802.86770887940827</v>
      </c>
      <c r="O174" s="150">
        <f>L174-I174</f>
        <v>0</v>
      </c>
      <c r="P174" s="151">
        <f>N174-K174</f>
        <v>-97.132291120591731</v>
      </c>
      <c r="Q174" s="152">
        <f>N174/K174</f>
        <v>0.89207523208823136</v>
      </c>
      <c r="R174" s="310"/>
      <c r="S174" s="153">
        <f>S158</f>
        <v>0.70833333333333337</v>
      </c>
      <c r="T174" s="154">
        <f>INDEX(T158:T173,COUNTA(T158:T173))</f>
        <v>0.87986111111111109</v>
      </c>
      <c r="U174" s="155"/>
      <c r="V174" s="181"/>
      <c r="W174" s="105"/>
      <c r="X174" s="75"/>
      <c r="Y174" s="296"/>
      <c r="Z174" s="297"/>
      <c r="AA174" s="183">
        <f>M174-J174</f>
        <v>-356.15173410883654</v>
      </c>
      <c r="AB174" s="152">
        <f>M174/J174</f>
        <v>0.89207523208823136</v>
      </c>
      <c r="AC174" s="315"/>
    </row>
    <row r="175" spans="1:29" ht="15.75" customHeight="1">
      <c r="A175" s="302" t="s">
        <v>156</v>
      </c>
      <c r="B175" s="120" t="s">
        <v>118</v>
      </c>
      <c r="C175" s="306" t="s">
        <v>157</v>
      </c>
      <c r="D175" s="307"/>
      <c r="E175" s="162">
        <v>14.03</v>
      </c>
      <c r="F175" s="103">
        <v>1330</v>
      </c>
      <c r="G175" s="163">
        <f t="shared" ref="G175:G178" si="46">E175*F175</f>
        <v>18659.899999999998</v>
      </c>
      <c r="H175" s="164">
        <v>2</v>
      </c>
      <c r="I175" s="165">
        <v>3</v>
      </c>
      <c r="J175" s="166">
        <v>3000</v>
      </c>
      <c r="K175" s="167">
        <f>J175/I175</f>
        <v>1000</v>
      </c>
      <c r="L175" s="168">
        <v>3</v>
      </c>
      <c r="M175" s="166">
        <f>F175/V175*60</f>
        <v>2679.3508673754977</v>
      </c>
      <c r="N175" s="167">
        <f>M175/L175</f>
        <v>893.11695579183254</v>
      </c>
      <c r="O175" s="169">
        <f>L175-I175</f>
        <v>0</v>
      </c>
      <c r="P175" s="170">
        <f>N175-K175</f>
        <v>-106.88304420816746</v>
      </c>
      <c r="Q175" s="171">
        <f>N175/K175</f>
        <v>0.89311695579183259</v>
      </c>
      <c r="R175" s="308">
        <f>Q191</f>
        <v>0.88473585342564132</v>
      </c>
      <c r="S175" s="172">
        <v>0.70848379629629632</v>
      </c>
      <c r="T175" s="173">
        <v>0.72916666666666663</v>
      </c>
      <c r="U175" s="174"/>
      <c r="V175" s="175">
        <v>29.783333333333246</v>
      </c>
      <c r="W175" s="176"/>
      <c r="X175" s="177"/>
      <c r="Y175" s="311"/>
      <c r="Z175" s="312"/>
      <c r="AA175" s="121">
        <f>M175-J175</f>
        <v>-320.64913262450227</v>
      </c>
      <c r="AB175" s="171">
        <f>M175/J175</f>
        <v>0.89311695579183259</v>
      </c>
      <c r="AC175" s="313">
        <f>AB191</f>
        <v>0.88473585342564132</v>
      </c>
    </row>
    <row r="176" spans="1:29" ht="15.75" customHeight="1">
      <c r="A176" s="303"/>
      <c r="B176" s="106" t="s">
        <v>118</v>
      </c>
      <c r="C176" s="298" t="s">
        <v>158</v>
      </c>
      <c r="D176" s="299"/>
      <c r="E176" s="107">
        <v>18.18</v>
      </c>
      <c r="F176" s="108">
        <v>2023</v>
      </c>
      <c r="G176" s="109">
        <f t="shared" si="46"/>
        <v>36778.14</v>
      </c>
      <c r="H176" s="26"/>
      <c r="I176" s="110">
        <v>4</v>
      </c>
      <c r="J176" s="111">
        <v>3000</v>
      </c>
      <c r="K176" s="112">
        <f t="shared" si="42"/>
        <v>750</v>
      </c>
      <c r="L176" s="113">
        <v>4</v>
      </c>
      <c r="M176" s="111">
        <f>F176/V176*60</f>
        <v>2676.5159867695761</v>
      </c>
      <c r="N176" s="112">
        <f>M176/L176</f>
        <v>669.12899669239403</v>
      </c>
      <c r="O176" s="114">
        <f>L176-I176</f>
        <v>0</v>
      </c>
      <c r="P176" s="115">
        <f>N176-K176</f>
        <v>-80.871003307605974</v>
      </c>
      <c r="Q176" s="116">
        <f>N176/K176</f>
        <v>0.89217199558985871</v>
      </c>
      <c r="R176" s="309"/>
      <c r="S176" s="47">
        <v>0.73958333333333337</v>
      </c>
      <c r="T176" s="48">
        <v>0.77107638888888885</v>
      </c>
      <c r="U176" s="117">
        <v>15.000000000000107</v>
      </c>
      <c r="V176" s="118">
        <v>45.349999999999895</v>
      </c>
      <c r="W176" s="119"/>
      <c r="X176" s="123"/>
      <c r="Y176" s="300"/>
      <c r="Z176" s="301"/>
      <c r="AA176" s="124">
        <f>M176-J176</f>
        <v>-323.4840132304239</v>
      </c>
      <c r="AB176" s="116">
        <f>M176/J176</f>
        <v>0.89217199558985871</v>
      </c>
      <c r="AC176" s="314"/>
    </row>
    <row r="177" spans="1:29" ht="15.75" customHeight="1">
      <c r="A177" s="303"/>
      <c r="B177" s="106" t="s">
        <v>118</v>
      </c>
      <c r="C177" s="298" t="s">
        <v>159</v>
      </c>
      <c r="D177" s="299"/>
      <c r="E177" s="107">
        <v>14.28</v>
      </c>
      <c r="F177" s="108">
        <v>5341</v>
      </c>
      <c r="G177" s="109">
        <f t="shared" si="46"/>
        <v>76269.48</v>
      </c>
      <c r="H177" s="26">
        <v>2</v>
      </c>
      <c r="I177" s="110">
        <v>3</v>
      </c>
      <c r="J177" s="111">
        <v>3600</v>
      </c>
      <c r="K177" s="112">
        <f t="shared" si="42"/>
        <v>1200</v>
      </c>
      <c r="L177" s="113">
        <v>3</v>
      </c>
      <c r="M177" s="111">
        <f>F177/V177*60</f>
        <v>3112.7731908693559</v>
      </c>
      <c r="N177" s="112">
        <f>M177/L177</f>
        <v>1037.5910636231185</v>
      </c>
      <c r="O177" s="114">
        <f>L177-I177</f>
        <v>0</v>
      </c>
      <c r="P177" s="115">
        <f>N177-K177</f>
        <v>-162.40893637688146</v>
      </c>
      <c r="Q177" s="116">
        <f>N177/K177</f>
        <v>0.86465921968593207</v>
      </c>
      <c r="R177" s="309"/>
      <c r="S177" s="47">
        <v>0.78128472222222223</v>
      </c>
      <c r="T177" s="48">
        <v>0.85277777777777775</v>
      </c>
      <c r="U177" s="117">
        <v>14.70000000000006</v>
      </c>
      <c r="V177" s="118">
        <v>102.94999999999995</v>
      </c>
      <c r="W177" s="119">
        <v>0.85277777777777775</v>
      </c>
      <c r="X177" s="123">
        <v>0.90718750000000004</v>
      </c>
      <c r="Y177" s="300"/>
      <c r="Z177" s="301"/>
      <c r="AA177" s="124">
        <f>M177-J177</f>
        <v>-487.22680913064414</v>
      </c>
      <c r="AB177" s="116">
        <f>M177/J177</f>
        <v>0.86465921968593218</v>
      </c>
      <c r="AC177" s="314"/>
    </row>
    <row r="178" spans="1:29" ht="15.75" customHeight="1">
      <c r="A178" s="303"/>
      <c r="B178" s="106" t="s">
        <v>118</v>
      </c>
      <c r="C178" s="298" t="s">
        <v>157</v>
      </c>
      <c r="D178" s="299"/>
      <c r="E178" s="107">
        <v>14.03</v>
      </c>
      <c r="F178" s="108">
        <v>6548</v>
      </c>
      <c r="G178" s="109">
        <f t="shared" si="46"/>
        <v>91868.44</v>
      </c>
      <c r="H178" s="26"/>
      <c r="I178" s="110">
        <v>3</v>
      </c>
      <c r="J178" s="111">
        <v>3000</v>
      </c>
      <c r="K178" s="112">
        <f t="shared" si="42"/>
        <v>1000</v>
      </c>
      <c r="L178" s="113">
        <v>3</v>
      </c>
      <c r="M178" s="111">
        <f>F178/V178*60</f>
        <v>2679.0317081486519</v>
      </c>
      <c r="N178" s="112">
        <f>M178/L178</f>
        <v>893.010569382884</v>
      </c>
      <c r="O178" s="114">
        <f>L178-I178</f>
        <v>0</v>
      </c>
      <c r="P178" s="115">
        <f>N178-K178</f>
        <v>-106.989430617116</v>
      </c>
      <c r="Q178" s="116">
        <f>N178/K178</f>
        <v>0.89301056938288403</v>
      </c>
      <c r="R178" s="309"/>
      <c r="S178" s="47">
        <v>0.90718750000000004</v>
      </c>
      <c r="T178" s="48">
        <v>1.0090277777777779</v>
      </c>
      <c r="U178" s="117">
        <v>78.350000000000094</v>
      </c>
      <c r="V178" s="118">
        <v>146.65000000000006</v>
      </c>
      <c r="W178" s="119"/>
      <c r="X178" s="123"/>
      <c r="Y178" s="300"/>
      <c r="Z178" s="301"/>
      <c r="AA178" s="124">
        <f>M178-J178</f>
        <v>-320.96829185134811</v>
      </c>
      <c r="AB178" s="116">
        <f>M178/J178</f>
        <v>0.89301056938288392</v>
      </c>
      <c r="AC178" s="314"/>
    </row>
    <row r="179" spans="1:29" ht="15.75" customHeight="1">
      <c r="A179" s="304"/>
      <c r="B179" s="106"/>
      <c r="C179" s="298"/>
      <c r="D179" s="299"/>
      <c r="E179" s="107"/>
      <c r="F179" s="108"/>
      <c r="G179" s="109"/>
      <c r="H179" s="13"/>
      <c r="I179" s="110"/>
      <c r="J179" s="111"/>
      <c r="K179" s="112"/>
      <c r="L179" s="126"/>
      <c r="M179" s="111"/>
      <c r="N179" s="112"/>
      <c r="O179" s="114"/>
      <c r="P179" s="115"/>
      <c r="Q179" s="116"/>
      <c r="R179" s="309"/>
      <c r="S179" s="47"/>
      <c r="T179" s="48"/>
      <c r="U179" s="117"/>
      <c r="V179" s="118"/>
      <c r="W179" s="119"/>
      <c r="X179" s="123"/>
      <c r="Y179" s="300"/>
      <c r="Z179" s="301"/>
      <c r="AA179" s="124"/>
      <c r="AB179" s="116"/>
      <c r="AC179" s="314"/>
    </row>
    <row r="180" spans="1:29" ht="15.75" customHeight="1">
      <c r="A180" s="304"/>
      <c r="B180" s="106"/>
      <c r="C180" s="298"/>
      <c r="D180" s="299"/>
      <c r="E180" s="107"/>
      <c r="F180" s="108"/>
      <c r="G180" s="129"/>
      <c r="H180" s="130"/>
      <c r="I180" s="110"/>
      <c r="J180" s="111"/>
      <c r="K180" s="112"/>
      <c r="L180" s="113"/>
      <c r="M180" s="111"/>
      <c r="N180" s="112"/>
      <c r="O180" s="114"/>
      <c r="P180" s="115"/>
      <c r="Q180" s="116"/>
      <c r="R180" s="309"/>
      <c r="S180" s="47"/>
      <c r="T180" s="48"/>
      <c r="U180" s="117"/>
      <c r="V180" s="118"/>
      <c r="W180" s="119"/>
      <c r="X180" s="123"/>
      <c r="Y180" s="300"/>
      <c r="Z180" s="301"/>
      <c r="AA180" s="124"/>
      <c r="AB180" s="116"/>
      <c r="AC180" s="314"/>
    </row>
    <row r="181" spans="1:29" ht="15.75" customHeight="1">
      <c r="A181" s="304"/>
      <c r="B181" s="106"/>
      <c r="C181" s="298"/>
      <c r="D181" s="299"/>
      <c r="E181" s="107"/>
      <c r="F181" s="108"/>
      <c r="G181" s="129"/>
      <c r="H181" s="68"/>
      <c r="I181" s="110"/>
      <c r="J181" s="111"/>
      <c r="K181" s="112"/>
      <c r="L181" s="126"/>
      <c r="M181" s="111"/>
      <c r="N181" s="112"/>
      <c r="O181" s="131"/>
      <c r="P181" s="132"/>
      <c r="Q181" s="133"/>
      <c r="R181" s="309"/>
      <c r="S181" s="47"/>
      <c r="T181" s="48"/>
      <c r="U181" s="117"/>
      <c r="V181" s="118"/>
      <c r="W181" s="119"/>
      <c r="X181" s="123"/>
      <c r="Y181" s="300"/>
      <c r="Z181" s="301"/>
      <c r="AA181" s="124"/>
      <c r="AB181" s="116"/>
      <c r="AC181" s="314"/>
    </row>
    <row r="182" spans="1:29" ht="15.75" customHeight="1">
      <c r="A182" s="304"/>
      <c r="B182" s="106"/>
      <c r="C182" s="298"/>
      <c r="D182" s="299"/>
      <c r="E182" s="107"/>
      <c r="F182" s="108"/>
      <c r="G182" s="129"/>
      <c r="H182" s="68"/>
      <c r="I182" s="110"/>
      <c r="J182" s="111"/>
      <c r="K182" s="112"/>
      <c r="L182" s="126"/>
      <c r="M182" s="111"/>
      <c r="N182" s="112"/>
      <c r="O182" s="131"/>
      <c r="P182" s="132"/>
      <c r="Q182" s="133"/>
      <c r="R182" s="309"/>
      <c r="S182" s="47"/>
      <c r="T182" s="48"/>
      <c r="U182" s="117"/>
      <c r="V182" s="118"/>
      <c r="W182" s="119"/>
      <c r="X182" s="123"/>
      <c r="Y182" s="300"/>
      <c r="Z182" s="301"/>
      <c r="AA182" s="124"/>
      <c r="AB182" s="116"/>
      <c r="AC182" s="314"/>
    </row>
    <row r="183" spans="1:29" ht="15.75" customHeight="1">
      <c r="A183" s="304"/>
      <c r="B183" s="106"/>
      <c r="C183" s="298"/>
      <c r="D183" s="299"/>
      <c r="E183" s="107"/>
      <c r="F183" s="108"/>
      <c r="G183" s="129"/>
      <c r="H183" s="68"/>
      <c r="I183" s="110"/>
      <c r="J183" s="111"/>
      <c r="K183" s="112"/>
      <c r="L183" s="126"/>
      <c r="M183" s="111"/>
      <c r="N183" s="112"/>
      <c r="O183" s="131"/>
      <c r="P183" s="132"/>
      <c r="Q183" s="133"/>
      <c r="R183" s="309"/>
      <c r="S183" s="47"/>
      <c r="T183" s="48"/>
      <c r="U183" s="117"/>
      <c r="V183" s="118"/>
      <c r="W183" s="119"/>
      <c r="X183" s="123"/>
      <c r="Y183" s="300"/>
      <c r="Z183" s="301"/>
      <c r="AA183" s="124"/>
      <c r="AB183" s="116"/>
      <c r="AC183" s="314"/>
    </row>
    <row r="184" spans="1:29" ht="15.75" customHeight="1">
      <c r="A184" s="304"/>
      <c r="B184" s="106"/>
      <c r="C184" s="298"/>
      <c r="D184" s="299"/>
      <c r="E184" s="107"/>
      <c r="F184" s="108"/>
      <c r="G184" s="129"/>
      <c r="H184" s="68"/>
      <c r="I184" s="110"/>
      <c r="J184" s="111"/>
      <c r="K184" s="112"/>
      <c r="L184" s="126"/>
      <c r="M184" s="111"/>
      <c r="N184" s="112"/>
      <c r="O184" s="131"/>
      <c r="P184" s="132"/>
      <c r="Q184" s="133"/>
      <c r="R184" s="309"/>
      <c r="S184" s="47"/>
      <c r="T184" s="48"/>
      <c r="U184" s="117"/>
      <c r="V184" s="118"/>
      <c r="W184" s="119"/>
      <c r="X184" s="123"/>
      <c r="Y184" s="300"/>
      <c r="Z184" s="301"/>
      <c r="AA184" s="124"/>
      <c r="AB184" s="116"/>
      <c r="AC184" s="314"/>
    </row>
    <row r="185" spans="1:29" ht="15.75" customHeight="1">
      <c r="A185" s="304"/>
      <c r="B185" s="106"/>
      <c r="C185" s="298"/>
      <c r="D185" s="299"/>
      <c r="E185" s="107"/>
      <c r="F185" s="108"/>
      <c r="G185" s="129"/>
      <c r="H185" s="68"/>
      <c r="I185" s="110"/>
      <c r="J185" s="111"/>
      <c r="K185" s="112"/>
      <c r="L185" s="126"/>
      <c r="M185" s="111"/>
      <c r="N185" s="112"/>
      <c r="O185" s="131"/>
      <c r="P185" s="132"/>
      <c r="Q185" s="133"/>
      <c r="R185" s="309"/>
      <c r="S185" s="47"/>
      <c r="T185" s="48"/>
      <c r="U185" s="117"/>
      <c r="V185" s="118"/>
      <c r="W185" s="134"/>
      <c r="X185" s="135"/>
      <c r="Y185" s="300"/>
      <c r="Z185" s="301"/>
      <c r="AA185" s="124"/>
      <c r="AB185" s="116"/>
      <c r="AC185" s="314"/>
    </row>
    <row r="186" spans="1:29" ht="15.75" customHeight="1">
      <c r="A186" s="304"/>
      <c r="B186" s="106"/>
      <c r="C186" s="298"/>
      <c r="D186" s="299"/>
      <c r="E186" s="107"/>
      <c r="F186" s="108"/>
      <c r="G186" s="129"/>
      <c r="H186" s="68"/>
      <c r="I186" s="110"/>
      <c r="J186" s="111"/>
      <c r="K186" s="112"/>
      <c r="L186" s="126"/>
      <c r="M186" s="111"/>
      <c r="N186" s="112"/>
      <c r="O186" s="131"/>
      <c r="P186" s="132"/>
      <c r="Q186" s="133"/>
      <c r="R186" s="309"/>
      <c r="S186" s="47"/>
      <c r="T186" s="48"/>
      <c r="U186" s="117"/>
      <c r="V186" s="118"/>
      <c r="W186" s="134"/>
      <c r="X186" s="135"/>
      <c r="Y186" s="300"/>
      <c r="Z186" s="301"/>
      <c r="AA186" s="124"/>
      <c r="AB186" s="116"/>
      <c r="AC186" s="314"/>
    </row>
    <row r="187" spans="1:29" ht="15.75" customHeight="1">
      <c r="A187" s="304"/>
      <c r="B187" s="106"/>
      <c r="C187" s="298"/>
      <c r="D187" s="299"/>
      <c r="E187" s="107"/>
      <c r="F187" s="108"/>
      <c r="G187" s="129"/>
      <c r="H187" s="68"/>
      <c r="I187" s="110"/>
      <c r="J187" s="111"/>
      <c r="K187" s="112"/>
      <c r="L187" s="126"/>
      <c r="M187" s="111"/>
      <c r="N187" s="112"/>
      <c r="O187" s="131"/>
      <c r="P187" s="132"/>
      <c r="Q187" s="133"/>
      <c r="R187" s="309"/>
      <c r="S187" s="47"/>
      <c r="T187" s="48"/>
      <c r="U187" s="117"/>
      <c r="V187" s="118"/>
      <c r="W187" s="134"/>
      <c r="X187" s="135"/>
      <c r="Y187" s="300"/>
      <c r="Z187" s="301"/>
      <c r="AA187" s="124"/>
      <c r="AB187" s="116"/>
      <c r="AC187" s="314"/>
    </row>
    <row r="188" spans="1:29" ht="15.75" customHeight="1">
      <c r="A188" s="304"/>
      <c r="B188" s="106"/>
      <c r="C188" s="298"/>
      <c r="D188" s="299"/>
      <c r="E188" s="107"/>
      <c r="F188" s="108"/>
      <c r="G188" s="129"/>
      <c r="H188" s="68"/>
      <c r="I188" s="110"/>
      <c r="J188" s="111"/>
      <c r="K188" s="112"/>
      <c r="L188" s="126"/>
      <c r="M188" s="111"/>
      <c r="N188" s="112"/>
      <c r="O188" s="131"/>
      <c r="P188" s="132"/>
      <c r="Q188" s="133"/>
      <c r="R188" s="309"/>
      <c r="S188" s="47"/>
      <c r="T188" s="48"/>
      <c r="U188" s="117"/>
      <c r="V188" s="118"/>
      <c r="W188" s="134"/>
      <c r="X188" s="135"/>
      <c r="Y188" s="300"/>
      <c r="Z188" s="301"/>
      <c r="AA188" s="124"/>
      <c r="AB188" s="116"/>
      <c r="AC188" s="314"/>
    </row>
    <row r="189" spans="1:29" ht="15.75" customHeight="1">
      <c r="A189" s="304"/>
      <c r="B189" s="106"/>
      <c r="C189" s="298"/>
      <c r="D189" s="299"/>
      <c r="E189" s="107"/>
      <c r="F189" s="108"/>
      <c r="G189" s="129"/>
      <c r="H189" s="68"/>
      <c r="I189" s="110"/>
      <c r="J189" s="111"/>
      <c r="K189" s="112"/>
      <c r="L189" s="126"/>
      <c r="M189" s="111"/>
      <c r="N189" s="112"/>
      <c r="O189" s="131"/>
      <c r="P189" s="132"/>
      <c r="Q189" s="133"/>
      <c r="R189" s="309"/>
      <c r="S189" s="47"/>
      <c r="T189" s="48"/>
      <c r="U189" s="117"/>
      <c r="V189" s="118"/>
      <c r="W189" s="134"/>
      <c r="X189" s="135"/>
      <c r="Y189" s="300"/>
      <c r="Z189" s="301"/>
      <c r="AA189" s="124"/>
      <c r="AB189" s="116"/>
      <c r="AC189" s="314"/>
    </row>
    <row r="190" spans="1:29" ht="15.75" customHeight="1">
      <c r="A190" s="304"/>
      <c r="B190" s="106"/>
      <c r="C190" s="298"/>
      <c r="D190" s="299"/>
      <c r="E190" s="185"/>
      <c r="F190" s="108"/>
      <c r="G190" s="139"/>
      <c r="H190" s="68"/>
      <c r="I190" s="110"/>
      <c r="J190" s="111"/>
      <c r="K190" s="112"/>
      <c r="L190" s="126"/>
      <c r="M190" s="111"/>
      <c r="N190" s="112"/>
      <c r="O190" s="131"/>
      <c r="P190" s="132"/>
      <c r="Q190" s="133"/>
      <c r="R190" s="309"/>
      <c r="S190" s="127"/>
      <c r="T190" s="128"/>
      <c r="U190" s="140"/>
      <c r="V190" s="141"/>
      <c r="W190" s="134"/>
      <c r="X190" s="135"/>
      <c r="Y190" s="300"/>
      <c r="Z190" s="301"/>
      <c r="AA190" s="180"/>
      <c r="AB190" s="133"/>
      <c r="AC190" s="314"/>
    </row>
    <row r="191" spans="1:29" ht="15.75" customHeight="1" thickBot="1">
      <c r="A191" s="305"/>
      <c r="B191" s="144" t="s">
        <v>124</v>
      </c>
      <c r="C191" s="295"/>
      <c r="D191" s="295"/>
      <c r="E191" s="145"/>
      <c r="F191" s="105"/>
      <c r="G191" s="146"/>
      <c r="H191" s="75"/>
      <c r="I191" s="147">
        <f t="shared" ref="I191:J191" si="47">AVERAGE(I175:I190)</f>
        <v>3.25</v>
      </c>
      <c r="J191" s="148">
        <f t="shared" si="47"/>
        <v>3150</v>
      </c>
      <c r="K191" s="149">
        <f t="shared" ref="K191" si="48">J191/I191</f>
        <v>969.23076923076928</v>
      </c>
      <c r="L191" s="147">
        <f t="shared" ref="L191:M191" si="49">AVERAGE(L175:L190)</f>
        <v>3.25</v>
      </c>
      <c r="M191" s="148">
        <f t="shared" si="49"/>
        <v>2786.9179382907701</v>
      </c>
      <c r="N191" s="149">
        <f t="shared" ref="N191:N197" si="50">M191/L191</f>
        <v>857.51321178177545</v>
      </c>
      <c r="O191" s="150">
        <f t="shared" ref="O191:O197" si="51">L191-I191</f>
        <v>0</v>
      </c>
      <c r="P191" s="151">
        <f t="shared" ref="P191:P197" si="52">N191-K191</f>
        <v>-111.71755744899383</v>
      </c>
      <c r="Q191" s="152">
        <f t="shared" ref="Q191:Q197" si="53">N191/K191</f>
        <v>0.88473585342564132</v>
      </c>
      <c r="R191" s="310"/>
      <c r="S191" s="153">
        <f>S175</f>
        <v>0.70848379629629632</v>
      </c>
      <c r="T191" s="154">
        <f>INDEX(T175:T190,COUNTA(T175:T190))</f>
        <v>1.0090277777777779</v>
      </c>
      <c r="U191" s="155"/>
      <c r="V191" s="181"/>
      <c r="W191" s="105"/>
      <c r="X191" s="75"/>
      <c r="Y191" s="296"/>
      <c r="Z191" s="297"/>
      <c r="AA191" s="183">
        <f t="shared" ref="AA191:AA197" si="54">M191-J191</f>
        <v>-363.08206170922995</v>
      </c>
      <c r="AB191" s="152">
        <f t="shared" ref="AB191:AB197" si="55">M191/J191</f>
        <v>0.88473585342564132</v>
      </c>
      <c r="AC191" s="315"/>
    </row>
    <row r="192" spans="1:29" ht="15.75" customHeight="1">
      <c r="A192" s="316" t="s">
        <v>160</v>
      </c>
      <c r="B192" s="120" t="s">
        <v>118</v>
      </c>
      <c r="C192" s="306" t="s">
        <v>164</v>
      </c>
      <c r="D192" s="307"/>
      <c r="E192" s="162">
        <v>18.18</v>
      </c>
      <c r="F192" s="103">
        <v>2014</v>
      </c>
      <c r="G192" s="163">
        <f t="shared" ref="G192:G197" si="56">E192*F192</f>
        <v>36614.519999999997</v>
      </c>
      <c r="H192" s="164">
        <v>2</v>
      </c>
      <c r="I192" s="165">
        <v>3</v>
      </c>
      <c r="J192" s="166">
        <v>3600</v>
      </c>
      <c r="K192" s="167">
        <f>J192/I192</f>
        <v>1200</v>
      </c>
      <c r="L192" s="168">
        <v>3</v>
      </c>
      <c r="M192" s="166">
        <f t="shared" ref="M192:M197" si="57">F192/V192*60</f>
        <v>3113.0957492485968</v>
      </c>
      <c r="N192" s="167">
        <f t="shared" si="50"/>
        <v>1037.6985830828655</v>
      </c>
      <c r="O192" s="169">
        <f t="shared" si="51"/>
        <v>0</v>
      </c>
      <c r="P192" s="170">
        <f t="shared" si="52"/>
        <v>-162.30141691713447</v>
      </c>
      <c r="Q192" s="171">
        <f t="shared" si="53"/>
        <v>0.86474881923572122</v>
      </c>
      <c r="R192" s="308">
        <f>Q208</f>
        <v>0.87055041034633207</v>
      </c>
      <c r="S192" s="172">
        <v>0.70846064814814813</v>
      </c>
      <c r="T192" s="173">
        <v>0.73541666666666672</v>
      </c>
      <c r="U192" s="174"/>
      <c r="V192" s="175">
        <v>38.816666666666762</v>
      </c>
      <c r="W192" s="173"/>
      <c r="X192" s="184"/>
      <c r="Y192" s="311"/>
      <c r="Z192" s="312"/>
      <c r="AA192" s="186">
        <f t="shared" si="54"/>
        <v>-486.9042507514032</v>
      </c>
      <c r="AB192" s="171">
        <f t="shared" si="55"/>
        <v>0.86474881923572133</v>
      </c>
      <c r="AC192" s="313">
        <f>AB208</f>
        <v>0.87055041034633218</v>
      </c>
    </row>
    <row r="193" spans="1:29" ht="15.75" customHeight="1">
      <c r="A193" s="317"/>
      <c r="B193" s="106" t="s">
        <v>118</v>
      </c>
      <c r="C193" s="298" t="s">
        <v>161</v>
      </c>
      <c r="D193" s="299"/>
      <c r="E193" s="107">
        <v>18.18</v>
      </c>
      <c r="F193" s="108">
        <v>1570</v>
      </c>
      <c r="G193" s="109">
        <f t="shared" si="56"/>
        <v>28542.6</v>
      </c>
      <c r="H193" s="26"/>
      <c r="I193" s="110">
        <v>3</v>
      </c>
      <c r="J193" s="111">
        <v>3600</v>
      </c>
      <c r="K193" s="112">
        <f t="shared" si="42"/>
        <v>1200</v>
      </c>
      <c r="L193" s="113">
        <v>3</v>
      </c>
      <c r="M193" s="111">
        <f t="shared" si="57"/>
        <v>3108.910891089115</v>
      </c>
      <c r="N193" s="112">
        <f t="shared" si="50"/>
        <v>1036.3036303630383</v>
      </c>
      <c r="O193" s="114">
        <f t="shared" si="51"/>
        <v>0</v>
      </c>
      <c r="P193" s="115">
        <f t="shared" si="52"/>
        <v>-163.69636963696166</v>
      </c>
      <c r="Q193" s="116">
        <f t="shared" si="53"/>
        <v>0.8635863586358653</v>
      </c>
      <c r="R193" s="309"/>
      <c r="S193" s="47">
        <v>0.74583333333333335</v>
      </c>
      <c r="T193" s="48">
        <v>0.76687499999999997</v>
      </c>
      <c r="U193" s="117">
        <v>14.999999999999947</v>
      </c>
      <c r="V193" s="118">
        <v>30.29999999999994</v>
      </c>
      <c r="W193" s="119"/>
      <c r="X193" s="13"/>
      <c r="Y193" s="300"/>
      <c r="Z193" s="301"/>
      <c r="AA193" s="187">
        <f t="shared" si="54"/>
        <v>-491.08910891088499</v>
      </c>
      <c r="AB193" s="116">
        <f t="shared" si="55"/>
        <v>0.8635863586358653</v>
      </c>
      <c r="AC193" s="314"/>
    </row>
    <row r="194" spans="1:29" ht="15.75" customHeight="1">
      <c r="A194" s="317"/>
      <c r="B194" s="106" t="s">
        <v>118</v>
      </c>
      <c r="C194" s="298" t="s">
        <v>162</v>
      </c>
      <c r="D194" s="299"/>
      <c r="E194" s="107">
        <v>24.82</v>
      </c>
      <c r="F194" s="108">
        <v>2802</v>
      </c>
      <c r="G194" s="109">
        <f t="shared" si="56"/>
        <v>69545.64</v>
      </c>
      <c r="H194" s="26"/>
      <c r="I194" s="110">
        <v>4</v>
      </c>
      <c r="J194" s="111">
        <v>3300</v>
      </c>
      <c r="K194" s="112">
        <f t="shared" si="42"/>
        <v>825</v>
      </c>
      <c r="L194" s="113">
        <v>4</v>
      </c>
      <c r="M194" s="111">
        <f t="shared" si="57"/>
        <v>2917.905698582586</v>
      </c>
      <c r="N194" s="112">
        <f t="shared" si="50"/>
        <v>729.47642464564649</v>
      </c>
      <c r="O194" s="114">
        <f t="shared" si="51"/>
        <v>0</v>
      </c>
      <c r="P194" s="115">
        <f t="shared" si="52"/>
        <v>-95.523575354353511</v>
      </c>
      <c r="Q194" s="116">
        <f t="shared" si="53"/>
        <v>0.8842138480553291</v>
      </c>
      <c r="R194" s="309"/>
      <c r="S194" s="47">
        <v>0.77734953703703702</v>
      </c>
      <c r="T194" s="48">
        <v>0.81736111111111109</v>
      </c>
      <c r="U194" s="117">
        <v>15.083333333333346</v>
      </c>
      <c r="V194" s="118">
        <v>57.616666666666667</v>
      </c>
      <c r="W194" s="119"/>
      <c r="X194" s="13"/>
      <c r="Y194" s="300"/>
      <c r="Z194" s="301"/>
      <c r="AA194" s="187">
        <f t="shared" si="54"/>
        <v>-382.09430141741404</v>
      </c>
      <c r="AB194" s="116">
        <f t="shared" si="55"/>
        <v>0.8842138480553291</v>
      </c>
      <c r="AC194" s="314"/>
    </row>
    <row r="195" spans="1:29" ht="15.75" customHeight="1">
      <c r="A195" s="317"/>
      <c r="B195" s="106" t="s">
        <v>118</v>
      </c>
      <c r="C195" s="298" t="s">
        <v>163</v>
      </c>
      <c r="D195" s="299"/>
      <c r="E195" s="107">
        <v>25.03</v>
      </c>
      <c r="F195" s="108">
        <v>2239</v>
      </c>
      <c r="G195" s="109">
        <f t="shared" si="56"/>
        <v>56042.170000000006</v>
      </c>
      <c r="H195" s="26"/>
      <c r="I195" s="110">
        <v>4</v>
      </c>
      <c r="J195" s="111">
        <v>3300</v>
      </c>
      <c r="K195" s="112">
        <f t="shared" si="42"/>
        <v>825</v>
      </c>
      <c r="L195" s="113">
        <v>4</v>
      </c>
      <c r="M195" s="111">
        <f t="shared" si="57"/>
        <v>2916.2083936324102</v>
      </c>
      <c r="N195" s="112">
        <f t="shared" si="50"/>
        <v>729.05209840810255</v>
      </c>
      <c r="O195" s="114">
        <f t="shared" si="51"/>
        <v>0</v>
      </c>
      <c r="P195" s="115">
        <f t="shared" si="52"/>
        <v>-95.947901591897448</v>
      </c>
      <c r="Q195" s="116">
        <f t="shared" si="53"/>
        <v>0.88369951322194251</v>
      </c>
      <c r="R195" s="309"/>
      <c r="S195" s="47">
        <v>0.82777777777777772</v>
      </c>
      <c r="T195" s="48">
        <v>0.85976851851851854</v>
      </c>
      <c r="U195" s="117">
        <v>14.999999999999947</v>
      </c>
      <c r="V195" s="118">
        <v>46.066666666666777</v>
      </c>
      <c r="W195" s="119">
        <v>0.85976851851851854</v>
      </c>
      <c r="X195" s="123">
        <v>0.91320601851851857</v>
      </c>
      <c r="Y195" s="300"/>
      <c r="Z195" s="301"/>
      <c r="AA195" s="187">
        <f t="shared" si="54"/>
        <v>-383.79160636758979</v>
      </c>
      <c r="AB195" s="116">
        <f t="shared" si="55"/>
        <v>0.88369951322194251</v>
      </c>
      <c r="AC195" s="314"/>
    </row>
    <row r="196" spans="1:29" ht="15.75" customHeight="1">
      <c r="A196" s="317"/>
      <c r="B196" s="106" t="s">
        <v>118</v>
      </c>
      <c r="C196" s="298" t="s">
        <v>164</v>
      </c>
      <c r="D196" s="299"/>
      <c r="E196" s="107">
        <v>18.18</v>
      </c>
      <c r="F196" s="108">
        <v>1763</v>
      </c>
      <c r="G196" s="109">
        <f t="shared" si="56"/>
        <v>32051.34</v>
      </c>
      <c r="H196" s="13"/>
      <c r="I196" s="110">
        <v>3</v>
      </c>
      <c r="J196" s="111">
        <v>3600</v>
      </c>
      <c r="K196" s="112">
        <f t="shared" si="42"/>
        <v>1200</v>
      </c>
      <c r="L196" s="126">
        <v>3</v>
      </c>
      <c r="M196" s="111">
        <f t="shared" si="57"/>
        <v>3112.7023050515022</v>
      </c>
      <c r="N196" s="112">
        <f t="shared" si="50"/>
        <v>1037.5674350171673</v>
      </c>
      <c r="O196" s="114">
        <f t="shared" si="51"/>
        <v>0</v>
      </c>
      <c r="P196" s="115">
        <f t="shared" si="52"/>
        <v>-162.43256498283267</v>
      </c>
      <c r="Q196" s="116">
        <f t="shared" si="53"/>
        <v>0.86463952918097275</v>
      </c>
      <c r="R196" s="309"/>
      <c r="S196" s="47">
        <v>0.91320601851851857</v>
      </c>
      <c r="T196" s="48">
        <v>0.93680555555555556</v>
      </c>
      <c r="U196" s="117">
        <v>76.950000000000045</v>
      </c>
      <c r="V196" s="118">
        <v>33.983333333333263</v>
      </c>
      <c r="W196" s="119"/>
      <c r="X196" s="123"/>
      <c r="Y196" s="300"/>
      <c r="Z196" s="301"/>
      <c r="AA196" s="187">
        <f t="shared" si="54"/>
        <v>-487.29769494849779</v>
      </c>
      <c r="AB196" s="116">
        <f t="shared" si="55"/>
        <v>0.86463952918097287</v>
      </c>
      <c r="AC196" s="314"/>
    </row>
    <row r="197" spans="1:29" ht="15.75" customHeight="1">
      <c r="A197" s="317"/>
      <c r="B197" s="106" t="s">
        <v>118</v>
      </c>
      <c r="C197" s="298" t="s">
        <v>159</v>
      </c>
      <c r="D197" s="299"/>
      <c r="E197" s="107">
        <v>14.28</v>
      </c>
      <c r="F197" s="108">
        <v>4542</v>
      </c>
      <c r="G197" s="129">
        <f t="shared" si="56"/>
        <v>64859.759999999995</v>
      </c>
      <c r="H197" s="130"/>
      <c r="I197" s="110">
        <v>3</v>
      </c>
      <c r="J197" s="111">
        <v>3600</v>
      </c>
      <c r="K197" s="112">
        <f t="shared" si="42"/>
        <v>1200</v>
      </c>
      <c r="L197" s="113">
        <v>3</v>
      </c>
      <c r="M197" s="111">
        <f t="shared" si="57"/>
        <v>3112.735579668763</v>
      </c>
      <c r="N197" s="112">
        <f t="shared" si="50"/>
        <v>1037.5785265562542</v>
      </c>
      <c r="O197" s="114">
        <f t="shared" si="51"/>
        <v>0</v>
      </c>
      <c r="P197" s="115">
        <f t="shared" si="52"/>
        <v>-162.42147344374575</v>
      </c>
      <c r="Q197" s="116">
        <f t="shared" si="53"/>
        <v>0.86464877213021185</v>
      </c>
      <c r="R197" s="309"/>
      <c r="S197" s="47">
        <v>0.94753472222222224</v>
      </c>
      <c r="T197" s="48">
        <v>1.0083333333333333</v>
      </c>
      <c r="U197" s="117">
        <v>15.450000000000017</v>
      </c>
      <c r="V197" s="118">
        <v>87.54999999999994</v>
      </c>
      <c r="W197" s="119"/>
      <c r="X197" s="50"/>
      <c r="Y197" s="300"/>
      <c r="Z197" s="301"/>
      <c r="AA197" s="187">
        <f t="shared" si="54"/>
        <v>-487.26442033123703</v>
      </c>
      <c r="AB197" s="116">
        <f t="shared" si="55"/>
        <v>0.86464877213021196</v>
      </c>
      <c r="AC197" s="314"/>
    </row>
    <row r="198" spans="1:29" ht="15.75" customHeight="1">
      <c r="A198" s="317"/>
      <c r="B198" s="106"/>
      <c r="C198" s="298"/>
      <c r="D198" s="299"/>
      <c r="E198" s="107"/>
      <c r="F198" s="108"/>
      <c r="G198" s="129"/>
      <c r="H198" s="68"/>
      <c r="I198" s="110"/>
      <c r="J198" s="111"/>
      <c r="K198" s="112"/>
      <c r="L198" s="126"/>
      <c r="M198" s="111"/>
      <c r="N198" s="112"/>
      <c r="O198" s="131"/>
      <c r="P198" s="132"/>
      <c r="Q198" s="133"/>
      <c r="R198" s="309"/>
      <c r="S198" s="47"/>
      <c r="T198" s="48"/>
      <c r="U198" s="117"/>
      <c r="V198" s="118"/>
      <c r="W198" s="119"/>
      <c r="X198" s="123"/>
      <c r="Y198" s="300"/>
      <c r="Z198" s="301"/>
      <c r="AA198" s="187"/>
      <c r="AB198" s="116"/>
      <c r="AC198" s="314"/>
    </row>
    <row r="199" spans="1:29" ht="15.75" customHeight="1">
      <c r="A199" s="317"/>
      <c r="B199" s="106"/>
      <c r="C199" s="298"/>
      <c r="D199" s="299"/>
      <c r="E199" s="107"/>
      <c r="F199" s="108"/>
      <c r="G199" s="129"/>
      <c r="H199" s="68"/>
      <c r="I199" s="110"/>
      <c r="J199" s="111"/>
      <c r="K199" s="112"/>
      <c r="L199" s="126"/>
      <c r="M199" s="111"/>
      <c r="N199" s="112"/>
      <c r="O199" s="131"/>
      <c r="P199" s="132"/>
      <c r="Q199" s="133"/>
      <c r="R199" s="309"/>
      <c r="S199" s="47"/>
      <c r="T199" s="48"/>
      <c r="U199" s="117"/>
      <c r="V199" s="118"/>
      <c r="W199" s="119"/>
      <c r="X199" s="123"/>
      <c r="Y199" s="300"/>
      <c r="Z199" s="301"/>
      <c r="AA199" s="187"/>
      <c r="AB199" s="116"/>
      <c r="AC199" s="314"/>
    </row>
    <row r="200" spans="1:29" ht="15.75" customHeight="1">
      <c r="A200" s="317"/>
      <c r="B200" s="106"/>
      <c r="C200" s="298"/>
      <c r="D200" s="299"/>
      <c r="E200" s="107"/>
      <c r="F200" s="108"/>
      <c r="G200" s="129"/>
      <c r="H200" s="68"/>
      <c r="I200" s="110"/>
      <c r="J200" s="111"/>
      <c r="K200" s="112"/>
      <c r="L200" s="126"/>
      <c r="M200" s="111"/>
      <c r="N200" s="112"/>
      <c r="O200" s="131"/>
      <c r="P200" s="132"/>
      <c r="Q200" s="133"/>
      <c r="R200" s="309"/>
      <c r="S200" s="47"/>
      <c r="T200" s="48"/>
      <c r="U200" s="117"/>
      <c r="V200" s="118"/>
      <c r="W200" s="134"/>
      <c r="X200" s="135"/>
      <c r="Y200" s="300"/>
      <c r="Z200" s="301"/>
      <c r="AA200" s="187"/>
      <c r="AB200" s="116"/>
      <c r="AC200" s="314"/>
    </row>
    <row r="201" spans="1:29" ht="15.75" customHeight="1">
      <c r="A201" s="317"/>
      <c r="B201" s="106"/>
      <c r="C201" s="298"/>
      <c r="D201" s="299"/>
      <c r="E201" s="107"/>
      <c r="F201" s="108"/>
      <c r="G201" s="129"/>
      <c r="H201" s="68"/>
      <c r="I201" s="110"/>
      <c r="J201" s="111"/>
      <c r="K201" s="112"/>
      <c r="L201" s="126"/>
      <c r="M201" s="111"/>
      <c r="N201" s="112"/>
      <c r="O201" s="131"/>
      <c r="P201" s="132"/>
      <c r="Q201" s="133"/>
      <c r="R201" s="309"/>
      <c r="S201" s="47"/>
      <c r="T201" s="48"/>
      <c r="U201" s="117"/>
      <c r="V201" s="118"/>
      <c r="W201" s="134"/>
      <c r="X201" s="135"/>
      <c r="Y201" s="300"/>
      <c r="Z201" s="301"/>
      <c r="AA201" s="187"/>
      <c r="AB201" s="116"/>
      <c r="AC201" s="314"/>
    </row>
    <row r="202" spans="1:29" ht="15.75" customHeight="1">
      <c r="A202" s="317"/>
      <c r="B202" s="106"/>
      <c r="C202" s="298"/>
      <c r="D202" s="299"/>
      <c r="E202" s="107"/>
      <c r="F202" s="108"/>
      <c r="G202" s="129"/>
      <c r="H202" s="68"/>
      <c r="I202" s="110"/>
      <c r="J202" s="111"/>
      <c r="K202" s="112"/>
      <c r="L202" s="126"/>
      <c r="M202" s="111"/>
      <c r="N202" s="112"/>
      <c r="O202" s="131"/>
      <c r="P202" s="132"/>
      <c r="Q202" s="133"/>
      <c r="R202" s="309"/>
      <c r="S202" s="47"/>
      <c r="T202" s="48"/>
      <c r="U202" s="117"/>
      <c r="V202" s="118"/>
      <c r="W202" s="134"/>
      <c r="X202" s="135"/>
      <c r="Y202" s="300"/>
      <c r="Z202" s="301"/>
      <c r="AA202" s="187"/>
      <c r="AB202" s="116"/>
      <c r="AC202" s="314"/>
    </row>
    <row r="203" spans="1:29" ht="15.75" customHeight="1">
      <c r="A203" s="317"/>
      <c r="B203" s="106"/>
      <c r="C203" s="298"/>
      <c r="D203" s="299"/>
      <c r="E203" s="107"/>
      <c r="F203" s="108"/>
      <c r="G203" s="129"/>
      <c r="H203" s="68"/>
      <c r="I203" s="110"/>
      <c r="J203" s="111"/>
      <c r="K203" s="112"/>
      <c r="L203" s="126"/>
      <c r="M203" s="111"/>
      <c r="N203" s="112"/>
      <c r="O203" s="131"/>
      <c r="P203" s="132"/>
      <c r="Q203" s="133"/>
      <c r="R203" s="309"/>
      <c r="S203" s="47"/>
      <c r="T203" s="48"/>
      <c r="U203" s="117"/>
      <c r="V203" s="118"/>
      <c r="W203" s="134"/>
      <c r="X203" s="135"/>
      <c r="Y203" s="300"/>
      <c r="Z203" s="301"/>
      <c r="AA203" s="187"/>
      <c r="AB203" s="116"/>
      <c r="AC203" s="314"/>
    </row>
    <row r="204" spans="1:29" ht="15.75" customHeight="1">
      <c r="A204" s="317"/>
      <c r="B204" s="106"/>
      <c r="C204" s="298"/>
      <c r="D204" s="299"/>
      <c r="E204" s="107"/>
      <c r="F204" s="108"/>
      <c r="G204" s="129"/>
      <c r="H204" s="68"/>
      <c r="I204" s="110"/>
      <c r="J204" s="111"/>
      <c r="K204" s="112"/>
      <c r="L204" s="126"/>
      <c r="M204" s="111"/>
      <c r="N204" s="112"/>
      <c r="O204" s="131"/>
      <c r="P204" s="132"/>
      <c r="Q204" s="133"/>
      <c r="R204" s="309"/>
      <c r="S204" s="47"/>
      <c r="T204" s="48"/>
      <c r="U204" s="117"/>
      <c r="V204" s="118"/>
      <c r="W204" s="134"/>
      <c r="X204" s="135"/>
      <c r="Y204" s="300"/>
      <c r="Z204" s="301"/>
      <c r="AA204" s="187"/>
      <c r="AB204" s="116"/>
      <c r="AC204" s="314"/>
    </row>
    <row r="205" spans="1:29" ht="15.75" customHeight="1">
      <c r="A205" s="317"/>
      <c r="B205" s="106"/>
      <c r="C205" s="298"/>
      <c r="D205" s="299"/>
      <c r="E205" s="107"/>
      <c r="F205" s="108"/>
      <c r="G205" s="129"/>
      <c r="H205" s="68"/>
      <c r="I205" s="110"/>
      <c r="J205" s="111"/>
      <c r="K205" s="112"/>
      <c r="L205" s="126"/>
      <c r="M205" s="111"/>
      <c r="N205" s="112"/>
      <c r="O205" s="131"/>
      <c r="P205" s="132"/>
      <c r="Q205" s="133"/>
      <c r="R205" s="309"/>
      <c r="S205" s="47"/>
      <c r="T205" s="48"/>
      <c r="U205" s="117"/>
      <c r="V205" s="118"/>
      <c r="W205" s="119"/>
      <c r="X205" s="123"/>
      <c r="Y205" s="300"/>
      <c r="Z205" s="301"/>
      <c r="AA205" s="187"/>
      <c r="AB205" s="116"/>
      <c r="AC205" s="314"/>
    </row>
    <row r="206" spans="1:29" ht="15.75" customHeight="1">
      <c r="A206" s="317"/>
      <c r="B206" s="106"/>
      <c r="C206" s="298"/>
      <c r="D206" s="299"/>
      <c r="E206" s="107"/>
      <c r="F206" s="108"/>
      <c r="G206" s="129"/>
      <c r="H206" s="68"/>
      <c r="I206" s="110"/>
      <c r="J206" s="111"/>
      <c r="K206" s="112"/>
      <c r="L206" s="126"/>
      <c r="M206" s="111"/>
      <c r="N206" s="112"/>
      <c r="O206" s="131"/>
      <c r="P206" s="132"/>
      <c r="Q206" s="133"/>
      <c r="R206" s="309"/>
      <c r="S206" s="47"/>
      <c r="T206" s="48"/>
      <c r="U206" s="117"/>
      <c r="V206" s="118"/>
      <c r="W206" s="134"/>
      <c r="X206" s="135"/>
      <c r="Y206" s="300"/>
      <c r="Z206" s="301"/>
      <c r="AA206" s="187"/>
      <c r="AB206" s="116"/>
      <c r="AC206" s="314"/>
    </row>
    <row r="207" spans="1:29" ht="15.75" customHeight="1">
      <c r="A207" s="317"/>
      <c r="B207" s="106"/>
      <c r="C207" s="298"/>
      <c r="D207" s="299"/>
      <c r="E207" s="185"/>
      <c r="F207" s="108"/>
      <c r="G207" s="139"/>
      <c r="H207" s="68"/>
      <c r="I207" s="110"/>
      <c r="J207" s="111"/>
      <c r="K207" s="112"/>
      <c r="L207" s="126"/>
      <c r="M207" s="111"/>
      <c r="N207" s="112"/>
      <c r="O207" s="131"/>
      <c r="P207" s="132"/>
      <c r="Q207" s="133"/>
      <c r="R207" s="309"/>
      <c r="S207" s="127"/>
      <c r="T207" s="128"/>
      <c r="U207" s="140"/>
      <c r="V207" s="141"/>
      <c r="W207" s="134"/>
      <c r="X207" s="135"/>
      <c r="Y207" s="300"/>
      <c r="Z207" s="301"/>
      <c r="AA207" s="188"/>
      <c r="AB207" s="133"/>
      <c r="AC207" s="314"/>
    </row>
    <row r="208" spans="1:29" ht="15.75" customHeight="1" thickBot="1">
      <c r="A208" s="318"/>
      <c r="B208" s="144" t="s">
        <v>124</v>
      </c>
      <c r="C208" s="295"/>
      <c r="D208" s="295"/>
      <c r="E208" s="145"/>
      <c r="F208" s="182"/>
      <c r="G208" s="146"/>
      <c r="H208" s="75"/>
      <c r="I208" s="147">
        <f t="shared" ref="I208:J208" si="58">AVERAGE(I192:I207)</f>
        <v>3.3333333333333335</v>
      </c>
      <c r="J208" s="148">
        <f t="shared" si="58"/>
        <v>3500</v>
      </c>
      <c r="K208" s="149">
        <f t="shared" ref="K208" si="59">J208/I208</f>
        <v>1050</v>
      </c>
      <c r="L208" s="147">
        <f t="shared" ref="L208:M208" si="60">AVERAGE(L192:L207)</f>
        <v>3.3333333333333335</v>
      </c>
      <c r="M208" s="148">
        <f t="shared" si="60"/>
        <v>3046.9264362121626</v>
      </c>
      <c r="N208" s="149">
        <f>M208/L208</f>
        <v>914.0779308636487</v>
      </c>
      <c r="O208" s="150">
        <f>L208-I208</f>
        <v>0</v>
      </c>
      <c r="P208" s="151">
        <f>N208-K208</f>
        <v>-135.9220691363513</v>
      </c>
      <c r="Q208" s="152">
        <f>N208/K208</f>
        <v>0.87055041034633207</v>
      </c>
      <c r="R208" s="310"/>
      <c r="S208" s="153">
        <f>S192</f>
        <v>0.70846064814814813</v>
      </c>
      <c r="T208" s="154">
        <f>INDEX(T192:T207,COUNTA(T192:T207))</f>
        <v>1.0083333333333333</v>
      </c>
      <c r="U208" s="155"/>
      <c r="V208" s="181"/>
      <c r="W208" s="182"/>
      <c r="X208" s="149"/>
      <c r="Y208" s="296"/>
      <c r="Z208" s="297"/>
      <c r="AA208" s="189">
        <f>M208-J208</f>
        <v>-453.07356378783743</v>
      </c>
      <c r="AB208" s="152">
        <f>M208/J208</f>
        <v>0.87055041034633218</v>
      </c>
      <c r="AC208" s="315"/>
    </row>
    <row r="210" spans="25:26">
      <c r="Y210" s="294" t="s">
        <v>165</v>
      </c>
      <c r="Z210" s="294"/>
    </row>
    <row r="211" spans="25:26">
      <c r="Y211" s="294" t="s">
        <v>166</v>
      </c>
      <c r="Z211" s="294"/>
    </row>
    <row r="212" spans="25:26">
      <c r="Y212" s="294" t="s">
        <v>167</v>
      </c>
      <c r="Z212" s="294"/>
    </row>
    <row r="213" spans="25:26">
      <c r="Y213" s="294" t="s">
        <v>168</v>
      </c>
      <c r="Z213" s="294"/>
    </row>
    <row r="214" spans="25:26">
      <c r="Y214" s="294" t="s">
        <v>169</v>
      </c>
      <c r="Z214" s="294"/>
    </row>
    <row r="215" spans="25:26">
      <c r="Y215" s="294" t="s">
        <v>170</v>
      </c>
      <c r="Z215" s="294"/>
    </row>
    <row r="216" spans="25:26">
      <c r="Y216" s="294" t="s">
        <v>171</v>
      </c>
      <c r="Z216" s="294"/>
    </row>
    <row r="217" spans="25:26">
      <c r="Y217" s="294" t="s">
        <v>172</v>
      </c>
      <c r="Z217" s="294"/>
    </row>
    <row r="218" spans="25:26">
      <c r="Y218" s="294" t="s">
        <v>173</v>
      </c>
      <c r="Z218" s="294"/>
    </row>
    <row r="219" spans="25:26">
      <c r="Y219" s="294" t="s">
        <v>174</v>
      </c>
      <c r="Z219" s="294"/>
    </row>
    <row r="220" spans="25:26">
      <c r="Y220" s="294" t="s">
        <v>175</v>
      </c>
      <c r="Z220" s="294"/>
    </row>
    <row r="221" spans="25:26">
      <c r="Y221" s="294" t="s">
        <v>176</v>
      </c>
      <c r="Z221" s="294"/>
    </row>
    <row r="222" spans="25:26">
      <c r="Y222" s="294" t="s">
        <v>177</v>
      </c>
      <c r="Z222" s="294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208">
    <cfRule type="cellIs" dxfId="161" priority="1" operator="greaterThan">
      <formula>0</formula>
    </cfRule>
  </conditionalFormatting>
  <conditionalFormatting sqref="P5:P208 AA5:AA208">
    <cfRule type="cellIs" dxfId="160" priority="4" operator="lessThan">
      <formula>0</formula>
    </cfRule>
  </conditionalFormatting>
  <conditionalFormatting sqref="Q5:Q208 AB5:AB208">
    <cfRule type="cellIs" dxfId="159" priority="2" operator="greaterThan">
      <formula>1</formula>
    </cfRule>
    <cfRule type="cellIs" dxfId="158" priority="3" operator="lessThan">
      <formula>0.8</formula>
    </cfRule>
  </conditionalFormatting>
  <conditionalFormatting sqref="AC5:AC23 R5:R208 AC124:AC129">
    <cfRule type="cellIs" dxfId="157" priority="5" operator="lessThan">
      <formula>0.8</formula>
    </cfRule>
  </conditionalFormatting>
  <conditionalFormatting sqref="AC29:AC37">
    <cfRule type="cellIs" dxfId="156" priority="15" operator="lessThan">
      <formula>0.8</formula>
    </cfRule>
  </conditionalFormatting>
  <conditionalFormatting sqref="AC39:AC44">
    <cfRule type="cellIs" dxfId="155" priority="14" operator="lessThan">
      <formula>0.8</formula>
    </cfRule>
  </conditionalFormatting>
  <conditionalFormatting sqref="AC56:AC61">
    <cfRule type="cellIs" dxfId="154" priority="8" operator="lessThan">
      <formula>0.8</formula>
    </cfRule>
  </conditionalFormatting>
  <conditionalFormatting sqref="AC73">
    <cfRule type="cellIs" dxfId="153" priority="13" operator="lessThan">
      <formula>0.8</formula>
    </cfRule>
  </conditionalFormatting>
  <conditionalFormatting sqref="AC90">
    <cfRule type="cellIs" dxfId="152" priority="7" operator="lessThan">
      <formula>0.8</formula>
    </cfRule>
  </conditionalFormatting>
  <conditionalFormatting sqref="AC107:AC112">
    <cfRule type="cellIs" dxfId="151" priority="6" operator="lessThan">
      <formula>0.8</formula>
    </cfRule>
  </conditionalFormatting>
  <conditionalFormatting sqref="AC141">
    <cfRule type="cellIs" dxfId="150" priority="12" operator="lessThan">
      <formula>0.8</formula>
    </cfRule>
  </conditionalFormatting>
  <conditionalFormatting sqref="AC158">
    <cfRule type="cellIs" dxfId="149" priority="11" operator="lessThan">
      <formula>0.8</formula>
    </cfRule>
  </conditionalFormatting>
  <conditionalFormatting sqref="AC175">
    <cfRule type="cellIs" dxfId="148" priority="10" operator="lessThan">
      <formula>0.8</formula>
    </cfRule>
  </conditionalFormatting>
  <conditionalFormatting sqref="AC192:AC197">
    <cfRule type="cellIs" dxfId="147" priority="9" operator="lessThan">
      <formula>0.8</formula>
    </cfRule>
  </conditionalFormatting>
  <dataValidations count="1">
    <dataValidation type="list" allowBlank="1" showInputMessage="1" showErrorMessage="1" sqref="Y5:Z208" xr:uid="{7527E9EF-3CB5-4E06-8C3E-14BB8E395CEA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785F2-02F2-4C49-8897-76B171AD7616}">
  <sheetPr>
    <tabColor theme="8" tint="0.59999389629810485"/>
    <pageSetUpPr fitToPage="1"/>
  </sheetPr>
  <dimension ref="A1:AK171"/>
  <sheetViews>
    <sheetView zoomScale="85" zoomScaleNormal="85" workbookViewId="0">
      <pane ySplit="4" topLeftCell="A5" activePane="bottomLeft" state="frozen"/>
      <selection pane="bottomLeft" activeCell="V20" sqref="V20"/>
      <selection activeCell="V20" sqref="V20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SUM(F5:F157)</f>
        <v>81480</v>
      </c>
      <c r="E1" s="94" t="s">
        <v>4</v>
      </c>
      <c r="F1" s="95">
        <f>SUM(G5:G157)</f>
        <v>3894477.8200000003</v>
      </c>
      <c r="G1" s="96" t="s">
        <v>85</v>
      </c>
      <c r="H1" s="97">
        <f>L21+L38+L55+L72+L89+L106+L123+L140+L157</f>
        <v>169.1888888888889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45997</v>
      </c>
      <c r="B2" s="353"/>
      <c r="C2" s="98" t="s">
        <v>41</v>
      </c>
      <c r="D2" s="99">
        <f>AVERAGE(N21,N38,N55,N72,N89,N106,N123,N140,N157)</f>
        <v>143.43825023932175</v>
      </c>
      <c r="E2" s="99" t="s">
        <v>92</v>
      </c>
      <c r="F2" s="100">
        <f>F1/D1</f>
        <v>47.796733186057935</v>
      </c>
      <c r="G2" s="101" t="s">
        <v>93</v>
      </c>
      <c r="H2" s="102">
        <f>COUNT(H5:H157)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SUM(Y21+Y38+Y55+Y72+Y89+Y106+Y123+Y140+Y157)</f>
        <v>0</v>
      </c>
      <c r="Z2" s="195">
        <f>SUM(Z21+Z38+Z55+Z72+Z89+Z106+Z123+Z140+Z157)</f>
        <v>0</v>
      </c>
      <c r="AA2" s="398"/>
      <c r="AB2" s="399"/>
      <c r="AC2" s="196">
        <f>SUM(AC21+AC38+AC55+AC72+AC89+AC106+AC123+AC140+AC157)</f>
        <v>0</v>
      </c>
      <c r="AD2" s="197">
        <f>SUM(AD21+AD38+AD55+AD72+AD89+AD106+AD123+AD140+AD157)</f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02" t="s">
        <v>243</v>
      </c>
      <c r="B5" s="120" t="s">
        <v>195</v>
      </c>
      <c r="C5" s="400" t="s">
        <v>196</v>
      </c>
      <c r="D5" s="401"/>
      <c r="E5" s="162">
        <v>19.7</v>
      </c>
      <c r="F5" s="103">
        <v>3114</v>
      </c>
      <c r="G5" s="163">
        <f t="shared" ref="G5:G7" si="0">E5*F5</f>
        <v>61345.799999999996</v>
      </c>
      <c r="H5" s="164"/>
      <c r="I5" s="165">
        <v>13</v>
      </c>
      <c r="J5" s="166">
        <v>1200</v>
      </c>
      <c r="K5" s="167">
        <f>J5/I5</f>
        <v>92.307692307692307</v>
      </c>
      <c r="L5" s="168">
        <v>13</v>
      </c>
      <c r="M5" s="166">
        <f>F5/V5*60</f>
        <v>1077.7158238800228</v>
      </c>
      <c r="N5" s="167">
        <f>M5/L5</f>
        <v>82.901217221540207</v>
      </c>
      <c r="O5" s="200">
        <f>L5-I5</f>
        <v>0</v>
      </c>
      <c r="P5" s="201">
        <f>N5-K5</f>
        <v>-9.4064750861520992</v>
      </c>
      <c r="Q5" s="143">
        <f>N5/K5</f>
        <v>0.89809651990001893</v>
      </c>
      <c r="R5" s="309">
        <f>Q21</f>
        <v>0.88841932890066511</v>
      </c>
      <c r="S5" s="172">
        <v>0.25</v>
      </c>
      <c r="T5" s="173">
        <v>0.37039351851851854</v>
      </c>
      <c r="U5" s="174"/>
      <c r="V5" s="175">
        <v>173.3666666666667</v>
      </c>
      <c r="W5" s="103"/>
      <c r="X5" s="104"/>
      <c r="Y5" s="202"/>
      <c r="Z5" s="203"/>
      <c r="AA5" s="421"/>
      <c r="AB5" s="405"/>
      <c r="AC5" s="202"/>
      <c r="AD5" s="203"/>
      <c r="AE5" s="311"/>
      <c r="AF5" s="312"/>
      <c r="AG5" s="311"/>
      <c r="AH5" s="312"/>
      <c r="AI5" s="204">
        <f>M5-J5</f>
        <v>-122.28417611997725</v>
      </c>
      <c r="AJ5" s="143">
        <f>M5/J5</f>
        <v>0.89809651990001893</v>
      </c>
      <c r="AK5" s="384">
        <f>AJ21</f>
        <v>0.88841932890066511</v>
      </c>
    </row>
    <row r="6" spans="1:37" ht="15.75" customHeight="1">
      <c r="A6" s="303"/>
      <c r="B6" s="106" t="s">
        <v>188</v>
      </c>
      <c r="C6" s="402" t="s">
        <v>189</v>
      </c>
      <c r="D6" s="403"/>
      <c r="E6" s="107">
        <v>24.07</v>
      </c>
      <c r="F6" s="108">
        <v>1696</v>
      </c>
      <c r="G6" s="109">
        <f t="shared" si="0"/>
        <v>40822.720000000001</v>
      </c>
      <c r="H6" s="26"/>
      <c r="I6" s="110">
        <v>20</v>
      </c>
      <c r="J6" s="111">
        <v>2600</v>
      </c>
      <c r="K6" s="112">
        <f t="shared" ref="K6:K7" si="1">J6/I6</f>
        <v>130</v>
      </c>
      <c r="L6" s="113">
        <v>20</v>
      </c>
      <c r="M6" s="111">
        <f>F6/V6*60</f>
        <v>2304.0000000000014</v>
      </c>
      <c r="N6" s="112">
        <f>M6/L6</f>
        <v>115.20000000000007</v>
      </c>
      <c r="O6" s="114">
        <f>L6-I6</f>
        <v>0</v>
      </c>
      <c r="P6" s="115">
        <f>N6-K6</f>
        <v>-14.799999999999926</v>
      </c>
      <c r="Q6" s="116">
        <f>N6/K6</f>
        <v>0.88615384615384674</v>
      </c>
      <c r="R6" s="309"/>
      <c r="S6" s="47">
        <v>0.42152777777777778</v>
      </c>
      <c r="T6" s="48">
        <v>0.45219907407407406</v>
      </c>
      <c r="U6" s="117">
        <v>4.5333333333332959</v>
      </c>
      <c r="V6" s="118">
        <v>44.166666666666643</v>
      </c>
      <c r="W6" s="119">
        <v>0.45219907407407406</v>
      </c>
      <c r="X6" s="123">
        <v>0.49166666666666664</v>
      </c>
      <c r="Y6" s="106"/>
      <c r="Z6" s="205"/>
      <c r="AA6" s="419"/>
      <c r="AB6" s="404"/>
      <c r="AC6" s="106"/>
      <c r="AD6" s="205"/>
      <c r="AE6" s="300"/>
      <c r="AF6" s="301"/>
      <c r="AG6" s="300"/>
      <c r="AH6" s="301"/>
      <c r="AI6" s="124">
        <f>M6-J6</f>
        <v>-295.99999999999864</v>
      </c>
      <c r="AJ6" s="116">
        <f>M6/J6</f>
        <v>0.88615384615384662</v>
      </c>
      <c r="AK6" s="380"/>
    </row>
    <row r="7" spans="1:37" ht="15.75" customHeight="1">
      <c r="A7" s="303"/>
      <c r="B7" s="106" t="s">
        <v>188</v>
      </c>
      <c r="C7" s="402" t="s">
        <v>190</v>
      </c>
      <c r="D7" s="403"/>
      <c r="E7" s="107">
        <v>29.97</v>
      </c>
      <c r="F7" s="108">
        <v>2196</v>
      </c>
      <c r="G7" s="109">
        <f t="shared" si="0"/>
        <v>65814.12</v>
      </c>
      <c r="H7" s="13"/>
      <c r="I7" s="110">
        <v>20</v>
      </c>
      <c r="J7" s="111">
        <v>2600</v>
      </c>
      <c r="K7" s="112">
        <f t="shared" si="1"/>
        <v>130</v>
      </c>
      <c r="L7" s="126">
        <v>20</v>
      </c>
      <c r="M7" s="111">
        <f>F7/V7*60</f>
        <v>2304.1678810842336</v>
      </c>
      <c r="N7" s="112">
        <f>M7/L7</f>
        <v>115.20839405421168</v>
      </c>
      <c r="O7" s="114">
        <f>L7-I7</f>
        <v>0</v>
      </c>
      <c r="P7" s="115">
        <f>N7-K7</f>
        <v>-14.791605945788319</v>
      </c>
      <c r="Q7" s="116">
        <f>N7/K7</f>
        <v>0.8862184158016283</v>
      </c>
      <c r="R7" s="309"/>
      <c r="S7" s="47">
        <v>0.49166666666666664</v>
      </c>
      <c r="T7" s="48">
        <v>0.53137731481481476</v>
      </c>
      <c r="U7" s="117">
        <v>56.833333333333314</v>
      </c>
      <c r="V7" s="118">
        <v>57.183333333333294</v>
      </c>
      <c r="W7" s="119"/>
      <c r="X7" s="123"/>
      <c r="Y7" s="106"/>
      <c r="Z7" s="205"/>
      <c r="AA7" s="419"/>
      <c r="AB7" s="404"/>
      <c r="AC7" s="106"/>
      <c r="AD7" s="205"/>
      <c r="AE7" s="300"/>
      <c r="AF7" s="301"/>
      <c r="AG7" s="300"/>
      <c r="AH7" s="301"/>
      <c r="AI7" s="124">
        <f>M7-J7</f>
        <v>-295.83211891576639</v>
      </c>
      <c r="AJ7" s="116">
        <f>M7/J7</f>
        <v>0.8862184158016283</v>
      </c>
      <c r="AK7" s="380"/>
    </row>
    <row r="8" spans="1:37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106"/>
      <c r="Z8" s="205"/>
      <c r="AA8" s="419"/>
      <c r="AB8" s="404"/>
      <c r="AC8" s="106"/>
      <c r="AD8" s="205"/>
      <c r="AE8" s="300"/>
      <c r="AF8" s="301"/>
      <c r="AG8" s="300"/>
      <c r="AH8" s="301"/>
      <c r="AI8" s="124"/>
      <c r="AJ8" s="116"/>
      <c r="AK8" s="380"/>
    </row>
    <row r="9" spans="1:37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47"/>
      <c r="T9" s="48"/>
      <c r="U9" s="117"/>
      <c r="V9" s="118"/>
      <c r="W9" s="119"/>
      <c r="X9" s="123"/>
      <c r="Y9" s="106"/>
      <c r="Z9" s="205"/>
      <c r="AA9" s="419"/>
      <c r="AB9" s="404"/>
      <c r="AC9" s="106"/>
      <c r="AD9" s="205"/>
      <c r="AE9" s="300"/>
      <c r="AF9" s="301"/>
      <c r="AG9" s="300"/>
      <c r="AH9" s="301"/>
      <c r="AI9" s="124"/>
      <c r="AJ9" s="116"/>
      <c r="AK9" s="380"/>
    </row>
    <row r="10" spans="1:37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106"/>
      <c r="Z10" s="205"/>
      <c r="AA10" s="419"/>
      <c r="AB10" s="404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106"/>
      <c r="Z11" s="205"/>
      <c r="AA11" s="419"/>
      <c r="AB11" s="404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106"/>
      <c r="Z12" s="205"/>
      <c r="AA12" s="419"/>
      <c r="AB12" s="404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106"/>
      <c r="Z13" s="205"/>
      <c r="AA13" s="419"/>
      <c r="AB13" s="404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106"/>
      <c r="Z14" s="205"/>
      <c r="AA14" s="419"/>
      <c r="AB14" s="404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106"/>
      <c r="Z15" s="205"/>
      <c r="AA15" s="419"/>
      <c r="AB15" s="404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106"/>
      <c r="Z16" s="205"/>
      <c r="AA16" s="419"/>
      <c r="AB16" s="404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106"/>
      <c r="Z17" s="205"/>
      <c r="AA17" s="419"/>
      <c r="AB17" s="404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106"/>
      <c r="Z18" s="205"/>
      <c r="AA18" s="419"/>
      <c r="AB18" s="404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106"/>
      <c r="Z19" s="205"/>
      <c r="AA19" s="419"/>
      <c r="AB19" s="404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106"/>
      <c r="Z20" s="205"/>
      <c r="AA20" s="419"/>
      <c r="AB20" s="404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17.666666666666668</v>
      </c>
      <c r="J21" s="148">
        <f t="shared" si="2"/>
        <v>2133.3333333333335</v>
      </c>
      <c r="K21" s="149">
        <f t="shared" ref="K21" si="3">J21/I21</f>
        <v>120.75471698113208</v>
      </c>
      <c r="L21" s="147">
        <f t="shared" ref="L21:M21" si="4">AVERAGE(L5:L20)</f>
        <v>17.666666666666668</v>
      </c>
      <c r="M21" s="148">
        <f t="shared" si="4"/>
        <v>1895.2945683214191</v>
      </c>
      <c r="N21" s="149">
        <f>M21/L21</f>
        <v>107.28082462196711</v>
      </c>
      <c r="O21" s="150">
        <f>L21-I21</f>
        <v>0</v>
      </c>
      <c r="P21" s="151">
        <f>N21-K21</f>
        <v>-13.473892359164964</v>
      </c>
      <c r="Q21" s="152">
        <f>N21/K21</f>
        <v>0.88841932890066511</v>
      </c>
      <c r="R21" s="310"/>
      <c r="S21" s="153">
        <f>S5</f>
        <v>0.25</v>
      </c>
      <c r="T21" s="154">
        <f>INDEX(T5:T20,COUNTA(T5:T20))</f>
        <v>0.53137731481481476</v>
      </c>
      <c r="U21" s="155"/>
      <c r="V21" s="155"/>
      <c r="W21" s="156"/>
      <c r="X21" s="157"/>
      <c r="Y21" s="206">
        <f>SUM(Y5:Y20)</f>
        <v>0</v>
      </c>
      <c r="Z21" s="207">
        <f>SUM(Z5:Z20)</f>
        <v>0</v>
      </c>
      <c r="AA21" s="420"/>
      <c r="AB21" s="406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223">
        <f>M21-J21</f>
        <v>-238.03876501191439</v>
      </c>
      <c r="AJ21" s="159">
        <f>M21/J21</f>
        <v>0.88841932890066511</v>
      </c>
      <c r="AK21" s="381"/>
    </row>
    <row r="22" spans="1:37" ht="15.75" customHeight="1">
      <c r="A22" s="316" t="s">
        <v>185</v>
      </c>
      <c r="B22" s="120" t="s">
        <v>186</v>
      </c>
      <c r="C22" s="383" t="s">
        <v>187</v>
      </c>
      <c r="D22" s="383"/>
      <c r="E22" s="162">
        <v>56.77</v>
      </c>
      <c r="F22" s="166">
        <v>3633</v>
      </c>
      <c r="G22" s="163">
        <f t="shared" ref="G22:G25" si="5">E22*F22</f>
        <v>206245.41</v>
      </c>
      <c r="H22" s="164"/>
      <c r="I22" s="165">
        <v>25</v>
      </c>
      <c r="J22" s="166">
        <v>2000</v>
      </c>
      <c r="K22" s="167">
        <f>J22/I22</f>
        <v>80</v>
      </c>
      <c r="L22" s="168">
        <v>25</v>
      </c>
      <c r="M22" s="166">
        <f>F22/V22*60</f>
        <v>1774.8405482426388</v>
      </c>
      <c r="N22" s="167">
        <f>M22/L22</f>
        <v>70.993621929705554</v>
      </c>
      <c r="O22" s="169">
        <f>L22-I22</f>
        <v>0</v>
      </c>
      <c r="P22" s="170">
        <f>N22-K22</f>
        <v>-9.0063780702944456</v>
      </c>
      <c r="Q22" s="171">
        <f>N22/K22</f>
        <v>0.88742027412131941</v>
      </c>
      <c r="R22" s="308">
        <f>Q38</f>
        <v>0.88751924277454763</v>
      </c>
      <c r="S22" s="172">
        <v>0.25012731481481482</v>
      </c>
      <c r="T22" s="173">
        <v>0.33541666666666664</v>
      </c>
      <c r="U22" s="174"/>
      <c r="V22" s="175">
        <v>122.81666666666663</v>
      </c>
      <c r="W22" s="208"/>
      <c r="X22" s="167"/>
      <c r="Y22" s="202"/>
      <c r="Z22" s="203"/>
      <c r="AA22" s="311"/>
      <c r="AB22" s="312"/>
      <c r="AC22" s="202"/>
      <c r="AD22" s="203"/>
      <c r="AE22" s="311"/>
      <c r="AF22" s="312"/>
      <c r="AG22" s="411"/>
      <c r="AH22" s="412"/>
      <c r="AI22" s="204">
        <f>M22-J22</f>
        <v>-225.15945175736124</v>
      </c>
      <c r="AJ22" s="143">
        <f>M22/J22</f>
        <v>0.88742027412131941</v>
      </c>
      <c r="AK22" s="384">
        <f>AJ38</f>
        <v>0.88751924277454775</v>
      </c>
    </row>
    <row r="23" spans="1:37" ht="15.75" customHeight="1">
      <c r="A23" s="317"/>
      <c r="B23" s="106" t="s">
        <v>186</v>
      </c>
      <c r="C23" s="382" t="s">
        <v>259</v>
      </c>
      <c r="D23" s="382"/>
      <c r="E23" s="107">
        <v>51.86</v>
      </c>
      <c r="F23" s="108">
        <v>1173</v>
      </c>
      <c r="G23" s="109">
        <f t="shared" si="5"/>
        <v>60831.78</v>
      </c>
      <c r="H23" s="26"/>
      <c r="I23" s="110">
        <v>25</v>
      </c>
      <c r="J23" s="111">
        <v>2000</v>
      </c>
      <c r="K23" s="112">
        <f t="shared" ref="K23:K61" si="6">J23/I23</f>
        <v>80</v>
      </c>
      <c r="L23" s="113">
        <v>25</v>
      </c>
      <c r="M23" s="111">
        <f>F23/V23*60</f>
        <v>1769.082530372855</v>
      </c>
      <c r="N23" s="112">
        <f>M23/L23</f>
        <v>70.763301214914193</v>
      </c>
      <c r="O23" s="114">
        <f>L23-I23</f>
        <v>0</v>
      </c>
      <c r="P23" s="115">
        <f>N23-K23</f>
        <v>-9.2366987850858067</v>
      </c>
      <c r="Q23" s="116">
        <f>N23/K23</f>
        <v>0.88454126518642739</v>
      </c>
      <c r="R23" s="309"/>
      <c r="S23" s="47">
        <v>0.33903935185185186</v>
      </c>
      <c r="T23" s="48">
        <v>0.36666666666666664</v>
      </c>
      <c r="U23" s="117">
        <v>5.2166666666667094</v>
      </c>
      <c r="V23" s="118">
        <v>39.783333333333289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407"/>
      <c r="AH23" s="408"/>
      <c r="AI23" s="124">
        <f>M23-J23</f>
        <v>-230.91746962714501</v>
      </c>
      <c r="AJ23" s="116">
        <f>M23/J23</f>
        <v>0.88454126518642751</v>
      </c>
      <c r="AK23" s="380"/>
    </row>
    <row r="24" spans="1:37" ht="15.75" customHeight="1">
      <c r="A24" s="317"/>
      <c r="B24" s="106" t="s">
        <v>191</v>
      </c>
      <c r="C24" s="382" t="s">
        <v>192</v>
      </c>
      <c r="D24" s="382"/>
      <c r="E24" s="107">
        <v>77.34</v>
      </c>
      <c r="F24" s="108">
        <v>1737</v>
      </c>
      <c r="G24" s="109">
        <f t="shared" si="5"/>
        <v>134339.58000000002</v>
      </c>
      <c r="H24" s="26"/>
      <c r="I24" s="110">
        <v>25</v>
      </c>
      <c r="J24" s="111">
        <v>2000</v>
      </c>
      <c r="K24" s="112">
        <f t="shared" si="6"/>
        <v>80</v>
      </c>
      <c r="L24" s="113">
        <v>25</v>
      </c>
      <c r="M24" s="111">
        <f>F24/V24*60</f>
        <v>1775.4684838160142</v>
      </c>
      <c r="N24" s="112">
        <f>M24/L24</f>
        <v>71.018739352640566</v>
      </c>
      <c r="O24" s="114">
        <f>L24-I24</f>
        <v>0</v>
      </c>
      <c r="P24" s="115">
        <f>N24-K24</f>
        <v>-8.9812606473594343</v>
      </c>
      <c r="Q24" s="116">
        <f>N24/K24</f>
        <v>0.88773424190800709</v>
      </c>
      <c r="R24" s="309"/>
      <c r="S24" s="47">
        <v>0.37034722222222222</v>
      </c>
      <c r="T24" s="48">
        <v>0.41111111111111109</v>
      </c>
      <c r="U24" s="117">
        <v>5.3000000000000291</v>
      </c>
      <c r="V24" s="118">
        <v>58.699999999999982</v>
      </c>
      <c r="W24" s="119"/>
      <c r="X24" s="123"/>
      <c r="Y24" s="106"/>
      <c r="Z24" s="205"/>
      <c r="AA24" s="300"/>
      <c r="AB24" s="301"/>
      <c r="AC24" s="106"/>
      <c r="AD24" s="205"/>
      <c r="AE24" s="300"/>
      <c r="AF24" s="301"/>
      <c r="AG24" s="407"/>
      <c r="AH24" s="408"/>
      <c r="AI24" s="124">
        <f>M24-J24</f>
        <v>-224.53151618398579</v>
      </c>
      <c r="AJ24" s="116">
        <f>M24/J24</f>
        <v>0.88773424190800709</v>
      </c>
      <c r="AK24" s="380"/>
    </row>
    <row r="25" spans="1:37" ht="15.75" customHeight="1">
      <c r="A25" s="317"/>
      <c r="B25" s="106" t="s">
        <v>191</v>
      </c>
      <c r="C25" s="382" t="s">
        <v>193</v>
      </c>
      <c r="D25" s="382"/>
      <c r="E25" s="107">
        <v>59.52</v>
      </c>
      <c r="F25" s="108">
        <v>2777</v>
      </c>
      <c r="G25" s="109">
        <f t="shared" si="5"/>
        <v>165287.04000000001</v>
      </c>
      <c r="H25" s="26"/>
      <c r="I25" s="110">
        <v>25</v>
      </c>
      <c r="J25" s="111">
        <v>2000</v>
      </c>
      <c r="K25" s="112">
        <f t="shared" si="6"/>
        <v>80</v>
      </c>
      <c r="L25" s="113">
        <v>25</v>
      </c>
      <c r="M25" s="111">
        <f>F25/V25*60</f>
        <v>1780.762379764873</v>
      </c>
      <c r="N25" s="112">
        <f>M25/L25</f>
        <v>71.230495190594922</v>
      </c>
      <c r="O25" s="114">
        <f>L25-I25</f>
        <v>0</v>
      </c>
      <c r="P25" s="115">
        <f>N25-K25</f>
        <v>-8.7695048094050776</v>
      </c>
      <c r="Q25" s="116">
        <f>N25/K25</f>
        <v>0.89038118988243653</v>
      </c>
      <c r="R25" s="309"/>
      <c r="S25" s="47">
        <v>0.4155787037037037</v>
      </c>
      <c r="T25" s="48">
        <v>0.48055555555555557</v>
      </c>
      <c r="U25" s="117">
        <v>6.4333333333333531</v>
      </c>
      <c r="V25" s="118">
        <v>93.566666666666691</v>
      </c>
      <c r="W25" s="119"/>
      <c r="X25" s="123"/>
      <c r="Y25" s="106"/>
      <c r="Z25" s="205"/>
      <c r="AA25" s="300"/>
      <c r="AB25" s="301"/>
      <c r="AC25" s="106"/>
      <c r="AD25" s="205"/>
      <c r="AE25" s="300"/>
      <c r="AF25" s="301"/>
      <c r="AG25" s="407"/>
      <c r="AH25" s="408"/>
      <c r="AI25" s="124">
        <f>M25-J25</f>
        <v>-219.237620235127</v>
      </c>
      <c r="AJ25" s="116">
        <f>M25/J25</f>
        <v>0.89038118988243653</v>
      </c>
      <c r="AK25" s="380"/>
    </row>
    <row r="26" spans="1:37" ht="15.75" customHeight="1">
      <c r="A26" s="317"/>
      <c r="B26" s="106"/>
      <c r="C26" s="382"/>
      <c r="D26" s="382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407"/>
      <c r="AH26" s="408"/>
      <c r="AI26" s="124"/>
      <c r="AJ26" s="116"/>
      <c r="AK26" s="380"/>
    </row>
    <row r="27" spans="1:37" ht="15.75" customHeight="1">
      <c r="A27" s="317"/>
      <c r="B27" s="106"/>
      <c r="C27" s="382"/>
      <c r="D27" s="382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407"/>
      <c r="AH27" s="408"/>
      <c r="AI27" s="124"/>
      <c r="AJ27" s="116"/>
      <c r="AK27" s="380"/>
    </row>
    <row r="28" spans="1:37" ht="15.75" customHeight="1">
      <c r="A28" s="317"/>
      <c r="B28" s="106"/>
      <c r="C28" s="382"/>
      <c r="D28" s="382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407"/>
      <c r="AH28" s="408"/>
      <c r="AI28" s="124"/>
      <c r="AJ28" s="116"/>
      <c r="AK28" s="380"/>
    </row>
    <row r="29" spans="1:37" ht="15.75" customHeight="1">
      <c r="A29" s="317"/>
      <c r="B29" s="106"/>
      <c r="C29" s="382"/>
      <c r="D29" s="382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407"/>
      <c r="AH29" s="408"/>
      <c r="AI29" s="124"/>
      <c r="AJ29" s="116"/>
      <c r="AK29" s="380"/>
    </row>
    <row r="30" spans="1:37" ht="15.75" customHeight="1">
      <c r="A30" s="317"/>
      <c r="B30" s="106"/>
      <c r="C30" s="382"/>
      <c r="D30" s="382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407"/>
      <c r="AH30" s="408"/>
      <c r="AI30" s="124"/>
      <c r="AJ30" s="116"/>
      <c r="AK30" s="380"/>
    </row>
    <row r="31" spans="1:37" ht="15.75" customHeight="1">
      <c r="A31" s="317"/>
      <c r="B31" s="106"/>
      <c r="C31" s="382"/>
      <c r="D31" s="382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407"/>
      <c r="AH31" s="408"/>
      <c r="AI31" s="124"/>
      <c r="AJ31" s="116"/>
      <c r="AK31" s="380"/>
    </row>
    <row r="32" spans="1:37" ht="15.75" customHeight="1">
      <c r="A32" s="317"/>
      <c r="B32" s="106"/>
      <c r="C32" s="382"/>
      <c r="D32" s="382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407"/>
      <c r="AH32" s="408"/>
      <c r="AI32" s="124"/>
      <c r="AJ32" s="116"/>
      <c r="AK32" s="380"/>
    </row>
    <row r="33" spans="1:37" ht="15.75" customHeight="1">
      <c r="A33" s="317"/>
      <c r="B33" s="106"/>
      <c r="C33" s="382"/>
      <c r="D33" s="382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407"/>
      <c r="AH33" s="408"/>
      <c r="AI33" s="124"/>
      <c r="AJ33" s="116"/>
      <c r="AK33" s="380"/>
    </row>
    <row r="34" spans="1:37" ht="15.75" customHeight="1">
      <c r="A34" s="317"/>
      <c r="B34" s="106"/>
      <c r="C34" s="382"/>
      <c r="D34" s="382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407"/>
      <c r="AH34" s="408"/>
      <c r="AI34" s="124"/>
      <c r="AJ34" s="116"/>
      <c r="AK34" s="380"/>
    </row>
    <row r="35" spans="1:37" ht="15.75" customHeight="1">
      <c r="A35" s="317"/>
      <c r="B35" s="106"/>
      <c r="C35" s="382"/>
      <c r="D35" s="382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23"/>
      <c r="Y35" s="106"/>
      <c r="Z35" s="205"/>
      <c r="AA35" s="300"/>
      <c r="AB35" s="301"/>
      <c r="AC35" s="106"/>
      <c r="AD35" s="205"/>
      <c r="AE35" s="300"/>
      <c r="AF35" s="301"/>
      <c r="AG35" s="407"/>
      <c r="AH35" s="408"/>
      <c r="AI35" s="124"/>
      <c r="AJ35" s="116"/>
      <c r="AK35" s="380"/>
    </row>
    <row r="36" spans="1:37" ht="15.75" customHeight="1">
      <c r="A36" s="317"/>
      <c r="B36" s="106"/>
      <c r="C36" s="382"/>
      <c r="D36" s="382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23"/>
      <c r="Y36" s="106"/>
      <c r="Z36" s="205"/>
      <c r="AA36" s="300"/>
      <c r="AB36" s="301"/>
      <c r="AC36" s="106"/>
      <c r="AD36" s="205"/>
      <c r="AE36" s="300"/>
      <c r="AF36" s="301"/>
      <c r="AG36" s="407"/>
      <c r="AH36" s="408"/>
      <c r="AI36" s="124"/>
      <c r="AJ36" s="116"/>
      <c r="AK36" s="380"/>
    </row>
    <row r="37" spans="1:37" ht="15.75" customHeight="1">
      <c r="A37" s="317"/>
      <c r="B37" s="106"/>
      <c r="C37" s="382"/>
      <c r="D37" s="382"/>
      <c r="E37" s="209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119"/>
      <c r="X37" s="123"/>
      <c r="Y37" s="106"/>
      <c r="Z37" s="205"/>
      <c r="AA37" s="300"/>
      <c r="AB37" s="301"/>
      <c r="AC37" s="106"/>
      <c r="AD37" s="205"/>
      <c r="AE37" s="300"/>
      <c r="AF37" s="301"/>
      <c r="AG37" s="407"/>
      <c r="AH37" s="408"/>
      <c r="AI37" s="124"/>
      <c r="AJ37" s="116"/>
      <c r="AK37" s="380"/>
    </row>
    <row r="38" spans="1:37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25</v>
      </c>
      <c r="J38" s="148">
        <f t="shared" si="7"/>
        <v>2000</v>
      </c>
      <c r="K38" s="149">
        <f t="shared" ref="K38" si="8">J38/I38</f>
        <v>80</v>
      </c>
      <c r="L38" s="147">
        <f t="shared" ref="L38:M38" si="9">AVERAGE(L22:L37)</f>
        <v>25</v>
      </c>
      <c r="M38" s="148">
        <f t="shared" si="9"/>
        <v>1775.0384855490954</v>
      </c>
      <c r="N38" s="149">
        <f t="shared" ref="N38:N44" si="10">M38/L38</f>
        <v>71.001539421963813</v>
      </c>
      <c r="O38" s="150">
        <f t="shared" ref="O38:O44" si="11">L38-I38</f>
        <v>0</v>
      </c>
      <c r="P38" s="151">
        <f t="shared" ref="P38:P44" si="12">N38-K38</f>
        <v>-8.9984605780361875</v>
      </c>
      <c r="Q38" s="152">
        <f t="shared" ref="Q38:Q44" si="13">N38/K38</f>
        <v>0.88751924277454763</v>
      </c>
      <c r="R38" s="310"/>
      <c r="S38" s="153">
        <f>S22</f>
        <v>0.25012731481481482</v>
      </c>
      <c r="T38" s="154">
        <f>INDEX(T22:T37,COUNTA(T22:T37))</f>
        <v>0.48055555555555557</v>
      </c>
      <c r="U38" s="155"/>
      <c r="V38" s="181"/>
      <c r="W38" s="182"/>
      <c r="X38" s="149"/>
      <c r="Y38" s="206">
        <f t="shared" ref="Y38:Z38" si="14">SUM(Y22:Y37)</f>
        <v>0</v>
      </c>
      <c r="Z38" s="207">
        <f t="shared" si="14"/>
        <v>0</v>
      </c>
      <c r="AA38" s="296"/>
      <c r="AB38" s="297"/>
      <c r="AC38" s="206">
        <f t="shared" ref="AC38:AD38" si="15">SUM(AC22:AC37)</f>
        <v>0</v>
      </c>
      <c r="AD38" s="207">
        <f t="shared" si="15"/>
        <v>0</v>
      </c>
      <c r="AE38" s="296"/>
      <c r="AF38" s="297"/>
      <c r="AG38" s="409"/>
      <c r="AH38" s="410"/>
      <c r="AI38" s="183">
        <f t="shared" ref="AI38:AI44" si="16">M38-J38</f>
        <v>-224.96151445090459</v>
      </c>
      <c r="AJ38" s="152">
        <f t="shared" ref="AJ38:AJ44" si="17">M38/J38</f>
        <v>0.88751924277454775</v>
      </c>
      <c r="AK38" s="381"/>
    </row>
    <row r="39" spans="1:37" ht="15.75" customHeight="1">
      <c r="A39" s="302" t="s">
        <v>194</v>
      </c>
      <c r="B39" s="161" t="s">
        <v>200</v>
      </c>
      <c r="C39" s="306" t="s">
        <v>208</v>
      </c>
      <c r="D39" s="307"/>
      <c r="E39" s="162">
        <v>57.3</v>
      </c>
      <c r="F39" s="174">
        <v>2705</v>
      </c>
      <c r="G39" s="163">
        <f t="shared" ref="G39:G44" si="18">E39*F39</f>
        <v>154996.5</v>
      </c>
      <c r="H39" s="164"/>
      <c r="I39" s="168">
        <v>22</v>
      </c>
      <c r="J39" s="166">
        <v>1800</v>
      </c>
      <c r="K39" s="167">
        <f>J39/I39</f>
        <v>81.818181818181813</v>
      </c>
      <c r="L39" s="168">
        <v>22</v>
      </c>
      <c r="M39" s="166">
        <f t="shared" ref="M39:M44" si="19">F39/V39*60</f>
        <v>1592.7379784102059</v>
      </c>
      <c r="N39" s="167">
        <f t="shared" si="10"/>
        <v>72.397180836827545</v>
      </c>
      <c r="O39" s="169">
        <f t="shared" si="11"/>
        <v>0</v>
      </c>
      <c r="P39" s="170">
        <f t="shared" si="12"/>
        <v>-9.4210009813542683</v>
      </c>
      <c r="Q39" s="171">
        <f t="shared" si="13"/>
        <v>0.88485443245011453</v>
      </c>
      <c r="R39" s="308">
        <f>Q55</f>
        <v>0.88507481706280866</v>
      </c>
      <c r="S39" s="172">
        <v>0.25006944444444446</v>
      </c>
      <c r="T39" s="173">
        <v>0.32083333333333336</v>
      </c>
      <c r="U39" s="174"/>
      <c r="V39" s="175">
        <v>101.90000000000002</v>
      </c>
      <c r="W39" s="103"/>
      <c r="X39" s="104"/>
      <c r="Y39" s="202"/>
      <c r="Z39" s="203"/>
      <c r="AA39" s="311"/>
      <c r="AB39" s="312"/>
      <c r="AC39" s="202"/>
      <c r="AD39" s="203"/>
      <c r="AE39" s="311"/>
      <c r="AF39" s="312"/>
      <c r="AG39" s="411"/>
      <c r="AH39" s="412"/>
      <c r="AI39" s="121">
        <f t="shared" si="16"/>
        <v>-207.26202158979413</v>
      </c>
      <c r="AJ39" s="171">
        <f t="shared" si="17"/>
        <v>0.88485443245011441</v>
      </c>
      <c r="AK39" s="379">
        <f>AJ55</f>
        <v>0.88507481706280877</v>
      </c>
    </row>
    <row r="40" spans="1:37" ht="15.75" customHeight="1">
      <c r="A40" s="303"/>
      <c r="B40" s="178" t="s">
        <v>186</v>
      </c>
      <c r="C40" s="298" t="s">
        <v>260</v>
      </c>
      <c r="D40" s="299"/>
      <c r="E40" s="107">
        <v>56.43</v>
      </c>
      <c r="F40" s="117">
        <v>2137</v>
      </c>
      <c r="G40" s="109">
        <f t="shared" si="18"/>
        <v>120590.91</v>
      </c>
      <c r="H40" s="26"/>
      <c r="I40" s="113">
        <v>22</v>
      </c>
      <c r="J40" s="111">
        <v>2000</v>
      </c>
      <c r="K40" s="112">
        <f t="shared" si="6"/>
        <v>90.909090909090907</v>
      </c>
      <c r="L40" s="113">
        <v>22</v>
      </c>
      <c r="M40" s="111">
        <f t="shared" si="19"/>
        <v>1769.3652253909845</v>
      </c>
      <c r="N40" s="112">
        <f t="shared" si="10"/>
        <v>80.425692063226563</v>
      </c>
      <c r="O40" s="114">
        <f t="shared" si="11"/>
        <v>0</v>
      </c>
      <c r="P40" s="115">
        <f t="shared" si="12"/>
        <v>-10.483398845864343</v>
      </c>
      <c r="Q40" s="116">
        <f t="shared" si="13"/>
        <v>0.8846826126954922</v>
      </c>
      <c r="R40" s="309"/>
      <c r="S40" s="47">
        <v>0.32430555555555557</v>
      </c>
      <c r="T40" s="48">
        <v>0.37462962962962965</v>
      </c>
      <c r="U40" s="117">
        <v>4.9999999999999822</v>
      </c>
      <c r="V40" s="118">
        <v>72.466666666666669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407"/>
      <c r="AH40" s="408"/>
      <c r="AI40" s="124">
        <f t="shared" si="16"/>
        <v>-230.63477460901549</v>
      </c>
      <c r="AJ40" s="116">
        <f t="shared" si="17"/>
        <v>0.8846826126954922</v>
      </c>
      <c r="AK40" s="380"/>
    </row>
    <row r="41" spans="1:37" ht="15.75" customHeight="1">
      <c r="A41" s="303"/>
      <c r="B41" s="178" t="s">
        <v>191</v>
      </c>
      <c r="C41" s="298" t="s">
        <v>248</v>
      </c>
      <c r="D41" s="299"/>
      <c r="E41" s="107">
        <v>59.36</v>
      </c>
      <c r="F41" s="117">
        <v>797</v>
      </c>
      <c r="G41" s="109">
        <f t="shared" si="18"/>
        <v>47309.919999999998</v>
      </c>
      <c r="H41" s="26"/>
      <c r="I41" s="113">
        <v>20</v>
      </c>
      <c r="J41" s="111">
        <v>2000</v>
      </c>
      <c r="K41" s="112">
        <f t="shared" si="6"/>
        <v>100</v>
      </c>
      <c r="L41" s="113">
        <v>20</v>
      </c>
      <c r="M41" s="111">
        <f t="shared" si="19"/>
        <v>1768.9272503082589</v>
      </c>
      <c r="N41" s="112">
        <f t="shared" si="10"/>
        <v>88.446362515412943</v>
      </c>
      <c r="O41" s="114">
        <f t="shared" si="11"/>
        <v>0</v>
      </c>
      <c r="P41" s="115">
        <f t="shared" si="12"/>
        <v>-11.553637484587057</v>
      </c>
      <c r="Q41" s="116">
        <f t="shared" si="13"/>
        <v>0.88446362515412946</v>
      </c>
      <c r="R41" s="309"/>
      <c r="S41" s="47">
        <v>0.37777777777777777</v>
      </c>
      <c r="T41" s="48">
        <v>0.39655092592592595</v>
      </c>
      <c r="U41" s="117">
        <v>4.5333333333332959</v>
      </c>
      <c r="V41" s="118">
        <v>27.033333333333374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407"/>
      <c r="AH41" s="408"/>
      <c r="AI41" s="124">
        <f t="shared" si="16"/>
        <v>-231.07274969174114</v>
      </c>
      <c r="AJ41" s="116">
        <f t="shared" si="17"/>
        <v>0.88446362515412946</v>
      </c>
      <c r="AK41" s="380"/>
    </row>
    <row r="42" spans="1:37" ht="15.75" customHeight="1">
      <c r="A42" s="303"/>
      <c r="B42" s="178" t="s">
        <v>191</v>
      </c>
      <c r="C42" s="298" t="s">
        <v>199</v>
      </c>
      <c r="D42" s="299"/>
      <c r="E42" s="107">
        <v>64.97</v>
      </c>
      <c r="F42" s="117">
        <v>1187</v>
      </c>
      <c r="G42" s="109">
        <f t="shared" si="18"/>
        <v>77119.39</v>
      </c>
      <c r="H42" s="26"/>
      <c r="I42" s="113">
        <v>21</v>
      </c>
      <c r="J42" s="111">
        <v>2000</v>
      </c>
      <c r="K42" s="112">
        <f t="shared" si="6"/>
        <v>95.238095238095241</v>
      </c>
      <c r="L42" s="113">
        <v>21</v>
      </c>
      <c r="M42" s="111">
        <f t="shared" si="19"/>
        <v>1770.9075839204311</v>
      </c>
      <c r="N42" s="112">
        <f t="shared" si="10"/>
        <v>84.328932567639569</v>
      </c>
      <c r="O42" s="114">
        <f t="shared" si="11"/>
        <v>0</v>
      </c>
      <c r="P42" s="115">
        <f t="shared" si="12"/>
        <v>-10.909162670455672</v>
      </c>
      <c r="Q42" s="116">
        <f t="shared" si="13"/>
        <v>0.88545379196021545</v>
      </c>
      <c r="R42" s="309"/>
      <c r="S42" s="47">
        <v>0.4</v>
      </c>
      <c r="T42" s="48">
        <v>0.42792824074074076</v>
      </c>
      <c r="U42" s="117">
        <v>4.9666666666666703</v>
      </c>
      <c r="V42" s="118">
        <v>40.216666666666669</v>
      </c>
      <c r="W42" s="119"/>
      <c r="X42" s="123"/>
      <c r="Y42" s="106"/>
      <c r="Z42" s="205"/>
      <c r="AA42" s="300"/>
      <c r="AB42" s="301"/>
      <c r="AC42" s="106"/>
      <c r="AD42" s="205"/>
      <c r="AE42" s="300"/>
      <c r="AF42" s="301"/>
      <c r="AG42" s="407"/>
      <c r="AH42" s="408"/>
      <c r="AI42" s="124">
        <f t="shared" si="16"/>
        <v>-229.09241607956892</v>
      </c>
      <c r="AJ42" s="116">
        <f t="shared" si="17"/>
        <v>0.88545379196021556</v>
      </c>
      <c r="AK42" s="380"/>
    </row>
    <row r="43" spans="1:37" ht="15.75" customHeight="1">
      <c r="A43" s="304"/>
      <c r="B43" s="178" t="s">
        <v>191</v>
      </c>
      <c r="C43" s="298" t="s">
        <v>197</v>
      </c>
      <c r="D43" s="299"/>
      <c r="E43" s="107">
        <v>47.37</v>
      </c>
      <c r="F43" s="117">
        <v>1307</v>
      </c>
      <c r="G43" s="109">
        <f t="shared" si="18"/>
        <v>61912.59</v>
      </c>
      <c r="H43" s="13"/>
      <c r="I43" s="126">
        <v>21</v>
      </c>
      <c r="J43" s="111">
        <v>2000</v>
      </c>
      <c r="K43" s="112">
        <f t="shared" si="6"/>
        <v>95.238095238095241</v>
      </c>
      <c r="L43" s="126">
        <v>21</v>
      </c>
      <c r="M43" s="111">
        <f t="shared" si="19"/>
        <v>1770.8694015807325</v>
      </c>
      <c r="N43" s="112">
        <f t="shared" si="10"/>
        <v>84.327114360987267</v>
      </c>
      <c r="O43" s="114">
        <f t="shared" si="11"/>
        <v>0</v>
      </c>
      <c r="P43" s="115">
        <f t="shared" si="12"/>
        <v>-10.910980877107974</v>
      </c>
      <c r="Q43" s="116">
        <f t="shared" si="13"/>
        <v>0.88543470079036624</v>
      </c>
      <c r="R43" s="309"/>
      <c r="S43" s="47">
        <v>0.43125000000000002</v>
      </c>
      <c r="T43" s="48">
        <v>0.4620023148148148</v>
      </c>
      <c r="U43" s="117">
        <v>4.783333333333335</v>
      </c>
      <c r="V43" s="118">
        <v>44.283333333333275</v>
      </c>
      <c r="W43" s="119">
        <v>0.4620023148148148</v>
      </c>
      <c r="X43" s="123">
        <v>0.50212962962962959</v>
      </c>
      <c r="Y43" s="106"/>
      <c r="Z43" s="205"/>
      <c r="AA43" s="300"/>
      <c r="AB43" s="301"/>
      <c r="AC43" s="106"/>
      <c r="AD43" s="205"/>
      <c r="AE43" s="300"/>
      <c r="AF43" s="301"/>
      <c r="AG43" s="407"/>
      <c r="AH43" s="408"/>
      <c r="AI43" s="124">
        <f t="shared" si="16"/>
        <v>-229.13059841926747</v>
      </c>
      <c r="AJ43" s="116">
        <f t="shared" si="17"/>
        <v>0.88543470079036624</v>
      </c>
      <c r="AK43" s="380"/>
    </row>
    <row r="44" spans="1:37" ht="15.75" customHeight="1">
      <c r="A44" s="304"/>
      <c r="B44" s="178" t="s">
        <v>200</v>
      </c>
      <c r="C44" s="298" t="s">
        <v>201</v>
      </c>
      <c r="D44" s="299"/>
      <c r="E44" s="107">
        <v>57.3</v>
      </c>
      <c r="F44" s="117">
        <v>1592</v>
      </c>
      <c r="G44" s="129">
        <f t="shared" si="18"/>
        <v>91221.599999999991</v>
      </c>
      <c r="H44" s="130"/>
      <c r="I44" s="113">
        <v>21</v>
      </c>
      <c r="J44" s="111">
        <v>2000</v>
      </c>
      <c r="K44" s="112">
        <f t="shared" si="6"/>
        <v>95.238095238095241</v>
      </c>
      <c r="L44" s="113">
        <v>21</v>
      </c>
      <c r="M44" s="111">
        <f t="shared" si="19"/>
        <v>1771.0754017305312</v>
      </c>
      <c r="N44" s="112">
        <f t="shared" si="10"/>
        <v>84.336923891930056</v>
      </c>
      <c r="O44" s="114">
        <f t="shared" si="11"/>
        <v>0</v>
      </c>
      <c r="P44" s="115">
        <f t="shared" si="12"/>
        <v>-10.901171346165185</v>
      </c>
      <c r="Q44" s="116">
        <f t="shared" si="13"/>
        <v>0.88553770086526551</v>
      </c>
      <c r="R44" s="309"/>
      <c r="S44" s="47">
        <v>0.50212962962962959</v>
      </c>
      <c r="T44" s="48">
        <v>0.5395833333333333</v>
      </c>
      <c r="U44" s="117">
        <v>57.783333333333303</v>
      </c>
      <c r="V44" s="118">
        <v>53.933333333333344</v>
      </c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407"/>
      <c r="AH44" s="408"/>
      <c r="AI44" s="124">
        <f t="shared" si="16"/>
        <v>-228.92459826946879</v>
      </c>
      <c r="AJ44" s="116">
        <f t="shared" si="17"/>
        <v>0.88553770086526562</v>
      </c>
      <c r="AK44" s="380"/>
    </row>
    <row r="45" spans="1:37" ht="15.75" customHeight="1">
      <c r="A45" s="304"/>
      <c r="B45" s="178"/>
      <c r="C45" s="298"/>
      <c r="D45" s="299"/>
      <c r="E45" s="107"/>
      <c r="F45" s="117"/>
      <c r="G45" s="129"/>
      <c r="H45" s="68"/>
      <c r="I45" s="126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106"/>
      <c r="Z45" s="205"/>
      <c r="AA45" s="300"/>
      <c r="AB45" s="301"/>
      <c r="AC45" s="106"/>
      <c r="AD45" s="205"/>
      <c r="AE45" s="300"/>
      <c r="AF45" s="301"/>
      <c r="AG45" s="407"/>
      <c r="AH45" s="408"/>
      <c r="AI45" s="124"/>
      <c r="AJ45" s="116"/>
      <c r="AK45" s="380"/>
    </row>
    <row r="46" spans="1:37" ht="15.75" customHeight="1">
      <c r="A46" s="304"/>
      <c r="B46" s="178"/>
      <c r="C46" s="298"/>
      <c r="D46" s="299"/>
      <c r="E46" s="107"/>
      <c r="F46" s="117"/>
      <c r="G46" s="129"/>
      <c r="H46" s="68"/>
      <c r="I46" s="126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106"/>
      <c r="Z46" s="205"/>
      <c r="AA46" s="300"/>
      <c r="AB46" s="301"/>
      <c r="AC46" s="106"/>
      <c r="AD46" s="205"/>
      <c r="AE46" s="300"/>
      <c r="AF46" s="301"/>
      <c r="AG46" s="407"/>
      <c r="AH46" s="408"/>
      <c r="AI46" s="124"/>
      <c r="AJ46" s="116"/>
      <c r="AK46" s="380"/>
    </row>
    <row r="47" spans="1:37" ht="15.75" customHeight="1">
      <c r="A47" s="304"/>
      <c r="B47" s="178"/>
      <c r="C47" s="298"/>
      <c r="D47" s="299"/>
      <c r="E47" s="107"/>
      <c r="F47" s="117"/>
      <c r="G47" s="129"/>
      <c r="H47" s="68"/>
      <c r="I47" s="126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106"/>
      <c r="Z47" s="205"/>
      <c r="AA47" s="300"/>
      <c r="AB47" s="301"/>
      <c r="AC47" s="106"/>
      <c r="AD47" s="205"/>
      <c r="AE47" s="300"/>
      <c r="AF47" s="301"/>
      <c r="AG47" s="407"/>
      <c r="AH47" s="408"/>
      <c r="AI47" s="124"/>
      <c r="AJ47" s="116"/>
      <c r="AK47" s="380"/>
    </row>
    <row r="48" spans="1:37" ht="15.75" customHeight="1">
      <c r="A48" s="304"/>
      <c r="B48" s="178"/>
      <c r="C48" s="298"/>
      <c r="D48" s="299"/>
      <c r="E48" s="107"/>
      <c r="F48" s="117"/>
      <c r="G48" s="129"/>
      <c r="H48" s="68"/>
      <c r="I48" s="126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106"/>
      <c r="Z48" s="205"/>
      <c r="AA48" s="300"/>
      <c r="AB48" s="301"/>
      <c r="AC48" s="106"/>
      <c r="AD48" s="205"/>
      <c r="AE48" s="300"/>
      <c r="AF48" s="301"/>
      <c r="AG48" s="407"/>
      <c r="AH48" s="408"/>
      <c r="AI48" s="124"/>
      <c r="AJ48" s="116"/>
      <c r="AK48" s="380"/>
    </row>
    <row r="49" spans="1:37" ht="15.75" customHeight="1">
      <c r="A49" s="304"/>
      <c r="B49" s="178"/>
      <c r="C49" s="298"/>
      <c r="D49" s="299"/>
      <c r="E49" s="107"/>
      <c r="F49" s="117"/>
      <c r="G49" s="129"/>
      <c r="H49" s="68"/>
      <c r="I49" s="126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106"/>
      <c r="Z49" s="205"/>
      <c r="AA49" s="300"/>
      <c r="AB49" s="301"/>
      <c r="AC49" s="106"/>
      <c r="AD49" s="205"/>
      <c r="AE49" s="300"/>
      <c r="AF49" s="301"/>
      <c r="AG49" s="407"/>
      <c r="AH49" s="408"/>
      <c r="AI49" s="124"/>
      <c r="AJ49" s="116"/>
      <c r="AK49" s="380"/>
    </row>
    <row r="50" spans="1:37" ht="15.75" customHeight="1">
      <c r="A50" s="304"/>
      <c r="B50" s="178"/>
      <c r="C50" s="298"/>
      <c r="D50" s="299"/>
      <c r="E50" s="107"/>
      <c r="F50" s="117"/>
      <c r="G50" s="129"/>
      <c r="H50" s="68"/>
      <c r="I50" s="126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106"/>
      <c r="Z50" s="205"/>
      <c r="AA50" s="300"/>
      <c r="AB50" s="301"/>
      <c r="AC50" s="106"/>
      <c r="AD50" s="205"/>
      <c r="AE50" s="300"/>
      <c r="AF50" s="301"/>
      <c r="AG50" s="407"/>
      <c r="AH50" s="408"/>
      <c r="AI50" s="124"/>
      <c r="AJ50" s="116"/>
      <c r="AK50" s="380"/>
    </row>
    <row r="51" spans="1:37" ht="15.75" customHeight="1">
      <c r="A51" s="304"/>
      <c r="B51" s="178"/>
      <c r="C51" s="298"/>
      <c r="D51" s="299"/>
      <c r="E51" s="107"/>
      <c r="F51" s="117"/>
      <c r="G51" s="129"/>
      <c r="H51" s="68"/>
      <c r="I51" s="126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106"/>
      <c r="Z51" s="205"/>
      <c r="AA51" s="300"/>
      <c r="AB51" s="301"/>
      <c r="AC51" s="106"/>
      <c r="AD51" s="205"/>
      <c r="AE51" s="300"/>
      <c r="AF51" s="301"/>
      <c r="AG51" s="407"/>
      <c r="AH51" s="408"/>
      <c r="AI51" s="124"/>
      <c r="AJ51" s="116"/>
      <c r="AK51" s="380"/>
    </row>
    <row r="52" spans="1:37" ht="15.75" customHeight="1">
      <c r="A52" s="304"/>
      <c r="B52" s="178"/>
      <c r="C52" s="298"/>
      <c r="D52" s="299"/>
      <c r="E52" s="107"/>
      <c r="F52" s="117"/>
      <c r="G52" s="129"/>
      <c r="H52" s="68"/>
      <c r="I52" s="126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210"/>
      <c r="X52" s="211"/>
      <c r="Y52" s="106"/>
      <c r="Z52" s="205"/>
      <c r="AA52" s="300"/>
      <c r="AB52" s="301"/>
      <c r="AC52" s="106"/>
      <c r="AD52" s="205"/>
      <c r="AE52" s="300"/>
      <c r="AF52" s="301"/>
      <c r="AG52" s="407"/>
      <c r="AH52" s="408"/>
      <c r="AI52" s="124"/>
      <c r="AJ52" s="116"/>
      <c r="AK52" s="380"/>
    </row>
    <row r="53" spans="1:37" ht="15.75" customHeight="1">
      <c r="A53" s="304"/>
      <c r="B53" s="178"/>
      <c r="C53" s="298"/>
      <c r="D53" s="299"/>
      <c r="E53" s="107"/>
      <c r="F53" s="117"/>
      <c r="G53" s="129"/>
      <c r="H53" s="68"/>
      <c r="I53" s="126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212"/>
      <c r="X53" s="213"/>
      <c r="Y53" s="106"/>
      <c r="Z53" s="205"/>
      <c r="AA53" s="300"/>
      <c r="AB53" s="301"/>
      <c r="AC53" s="106"/>
      <c r="AD53" s="205"/>
      <c r="AE53" s="300"/>
      <c r="AF53" s="301"/>
      <c r="AG53" s="407"/>
      <c r="AH53" s="408"/>
      <c r="AI53" s="124"/>
      <c r="AJ53" s="116"/>
      <c r="AK53" s="380"/>
    </row>
    <row r="54" spans="1:37" ht="15.75" customHeight="1">
      <c r="A54" s="304"/>
      <c r="B54" s="106"/>
      <c r="C54" s="298"/>
      <c r="D54" s="299"/>
      <c r="E54" s="185"/>
      <c r="F54" s="108"/>
      <c r="G54" s="139"/>
      <c r="H54" s="68"/>
      <c r="I54" s="126"/>
      <c r="J54" s="111"/>
      <c r="K54" s="112"/>
      <c r="L54" s="126"/>
      <c r="M54" s="111"/>
      <c r="N54" s="112"/>
      <c r="O54" s="131"/>
      <c r="P54" s="132"/>
      <c r="Q54" s="133"/>
      <c r="R54" s="309"/>
      <c r="S54" s="47"/>
      <c r="T54" s="48"/>
      <c r="U54" s="140"/>
      <c r="V54" s="118"/>
      <c r="W54" s="212"/>
      <c r="X54" s="213"/>
      <c r="Y54" s="106"/>
      <c r="Z54" s="205"/>
      <c r="AA54" s="300"/>
      <c r="AB54" s="301"/>
      <c r="AC54" s="106"/>
      <c r="AD54" s="205"/>
      <c r="AE54" s="300"/>
      <c r="AF54" s="301"/>
      <c r="AG54" s="407"/>
      <c r="AH54" s="408"/>
      <c r="AI54" s="124"/>
      <c r="AJ54" s="116"/>
      <c r="AK54" s="380"/>
    </row>
    <row r="55" spans="1:37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20">AVERAGE(I39:I54)</f>
        <v>21.166666666666668</v>
      </c>
      <c r="J55" s="148">
        <f t="shared" si="20"/>
        <v>1966.6666666666667</v>
      </c>
      <c r="K55" s="149">
        <f t="shared" ref="K55" si="21">J55/I55</f>
        <v>92.913385826771659</v>
      </c>
      <c r="L55" s="147">
        <f t="shared" ref="L55:M55" si="22">AVERAGE(L39:L54)</f>
        <v>21.166666666666668</v>
      </c>
      <c r="M55" s="148">
        <f t="shared" si="22"/>
        <v>1740.647140223524</v>
      </c>
      <c r="N55" s="149">
        <f t="shared" ref="N55:N61" si="23">M55/L55</f>
        <v>82.235297963316086</v>
      </c>
      <c r="O55" s="150">
        <f t="shared" ref="O55:O61" si="24">L55-I55</f>
        <v>0</v>
      </c>
      <c r="P55" s="151">
        <f t="shared" ref="P55:P61" si="25">N55-K55</f>
        <v>-10.678087863455573</v>
      </c>
      <c r="Q55" s="152">
        <f t="shared" ref="Q55:Q61" si="26">N55/K55</f>
        <v>0.88507481706280866</v>
      </c>
      <c r="R55" s="310"/>
      <c r="S55" s="153">
        <f>S39</f>
        <v>0.25006944444444446</v>
      </c>
      <c r="T55" s="154">
        <f>INDEX(T39:T54,COUNTA(T39:T54))</f>
        <v>0.5395833333333333</v>
      </c>
      <c r="U55" s="155"/>
      <c r="V55" s="181"/>
      <c r="W55" s="214"/>
      <c r="X55" s="215"/>
      <c r="Y55" s="206">
        <f t="shared" ref="Y55:Z55" si="27">SUM(Y39:Y54)</f>
        <v>0</v>
      </c>
      <c r="Z55" s="207">
        <f t="shared" si="27"/>
        <v>0</v>
      </c>
      <c r="AA55" s="296"/>
      <c r="AB55" s="297"/>
      <c r="AC55" s="206">
        <f t="shared" ref="AC55:AD55" si="28">SUM(AC39:AC54)</f>
        <v>0</v>
      </c>
      <c r="AD55" s="207">
        <f t="shared" si="28"/>
        <v>0</v>
      </c>
      <c r="AE55" s="296"/>
      <c r="AF55" s="297"/>
      <c r="AG55" s="409"/>
      <c r="AH55" s="410"/>
      <c r="AI55" s="183">
        <f t="shared" ref="AI55:AI61" si="29">M55-J55</f>
        <v>-226.01952644314269</v>
      </c>
      <c r="AJ55" s="152">
        <f t="shared" ref="AJ55:AJ61" si="30">M55/J55</f>
        <v>0.88507481706280877</v>
      </c>
      <c r="AK55" s="381"/>
    </row>
    <row r="56" spans="1:37" ht="15.75" customHeight="1">
      <c r="A56" s="316" t="s">
        <v>202</v>
      </c>
      <c r="B56" s="161" t="s">
        <v>191</v>
      </c>
      <c r="C56" s="306" t="s">
        <v>203</v>
      </c>
      <c r="D56" s="307"/>
      <c r="E56" s="162">
        <v>59.34</v>
      </c>
      <c r="F56" s="103">
        <v>1196</v>
      </c>
      <c r="G56" s="163">
        <f t="shared" ref="G56:G61" si="31">E56*F56</f>
        <v>70970.64</v>
      </c>
      <c r="H56" s="164"/>
      <c r="I56" s="165">
        <v>24</v>
      </c>
      <c r="J56" s="166">
        <v>2000</v>
      </c>
      <c r="K56" s="167">
        <f>J56/I56</f>
        <v>83.333333333333329</v>
      </c>
      <c r="L56" s="168">
        <v>24</v>
      </c>
      <c r="M56" s="166">
        <f t="shared" ref="M56:M61" si="32">F56/V56*60</f>
        <v>1769.667077681873</v>
      </c>
      <c r="N56" s="167">
        <f t="shared" si="23"/>
        <v>73.736128236744705</v>
      </c>
      <c r="O56" s="169">
        <f t="shared" si="24"/>
        <v>0</v>
      </c>
      <c r="P56" s="170">
        <f t="shared" si="25"/>
        <v>-9.597205096588624</v>
      </c>
      <c r="Q56" s="171">
        <f t="shared" si="26"/>
        <v>0.88483353884093652</v>
      </c>
      <c r="R56" s="308">
        <f>Q72</f>
        <v>0.88525256910248795</v>
      </c>
      <c r="S56" s="172">
        <v>0.25031249999999999</v>
      </c>
      <c r="T56" s="173">
        <v>0.27847222222222223</v>
      </c>
      <c r="U56" s="174"/>
      <c r="V56" s="175">
        <v>40.550000000000026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411"/>
      <c r="AH56" s="412"/>
      <c r="AI56" s="121">
        <f t="shared" si="29"/>
        <v>-230.33292231812698</v>
      </c>
      <c r="AJ56" s="171">
        <f t="shared" si="30"/>
        <v>0.88483353884093652</v>
      </c>
      <c r="AK56" s="313">
        <f>AJ72</f>
        <v>0.88525256910248795</v>
      </c>
    </row>
    <row r="57" spans="1:37" ht="15.75" customHeight="1">
      <c r="A57" s="317"/>
      <c r="B57" s="178" t="s">
        <v>191</v>
      </c>
      <c r="C57" s="298" t="s">
        <v>204</v>
      </c>
      <c r="D57" s="299"/>
      <c r="E57" s="107">
        <v>58.67</v>
      </c>
      <c r="F57" s="108">
        <v>2546</v>
      </c>
      <c r="G57" s="109">
        <f t="shared" si="31"/>
        <v>149373.82</v>
      </c>
      <c r="H57" s="26"/>
      <c r="I57" s="110">
        <v>23</v>
      </c>
      <c r="J57" s="111">
        <v>2000</v>
      </c>
      <c r="K57" s="112">
        <f t="shared" si="6"/>
        <v>86.956521739130437</v>
      </c>
      <c r="L57" s="113">
        <v>23</v>
      </c>
      <c r="M57" s="111">
        <f t="shared" si="32"/>
        <v>1774.5595353339788</v>
      </c>
      <c r="N57" s="112">
        <f t="shared" si="23"/>
        <v>77.154762405825167</v>
      </c>
      <c r="O57" s="114">
        <f t="shared" si="24"/>
        <v>0</v>
      </c>
      <c r="P57" s="115">
        <f t="shared" si="25"/>
        <v>-9.8017593333052702</v>
      </c>
      <c r="Q57" s="116">
        <f t="shared" si="26"/>
        <v>0.88727976766698935</v>
      </c>
      <c r="R57" s="309"/>
      <c r="S57" s="47">
        <v>0.28194444444444444</v>
      </c>
      <c r="T57" s="48">
        <v>0.34172453703703703</v>
      </c>
      <c r="U57" s="117">
        <v>4.9999999999999822</v>
      </c>
      <c r="V57" s="118">
        <v>86.083333333333329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407"/>
      <c r="AH57" s="408"/>
      <c r="AI57" s="124">
        <f t="shared" si="29"/>
        <v>-225.44046466602117</v>
      </c>
      <c r="AJ57" s="116">
        <f t="shared" si="30"/>
        <v>0.88727976766698946</v>
      </c>
      <c r="AK57" s="314"/>
    </row>
    <row r="58" spans="1:37" ht="15.75" customHeight="1">
      <c r="A58" s="317"/>
      <c r="B58" s="178" t="s">
        <v>191</v>
      </c>
      <c r="C58" s="298" t="s">
        <v>274</v>
      </c>
      <c r="D58" s="299"/>
      <c r="E58" s="107">
        <v>59.14</v>
      </c>
      <c r="F58" s="108">
        <v>2876</v>
      </c>
      <c r="G58" s="109">
        <f t="shared" si="31"/>
        <v>170086.64</v>
      </c>
      <c r="H58" s="26"/>
      <c r="I58" s="110">
        <v>23</v>
      </c>
      <c r="J58" s="111">
        <v>2000</v>
      </c>
      <c r="K58" s="112">
        <f t="shared" si="6"/>
        <v>86.956521739130437</v>
      </c>
      <c r="L58" s="113">
        <v>23</v>
      </c>
      <c r="M58" s="111">
        <f t="shared" si="32"/>
        <v>1770.1487433749353</v>
      </c>
      <c r="N58" s="112">
        <f t="shared" si="23"/>
        <v>76.962988842388498</v>
      </c>
      <c r="O58" s="114">
        <f t="shared" si="24"/>
        <v>0</v>
      </c>
      <c r="P58" s="115">
        <f t="shared" si="25"/>
        <v>-9.9935328967419395</v>
      </c>
      <c r="Q58" s="116">
        <f t="shared" si="26"/>
        <v>0.88507437168746772</v>
      </c>
      <c r="R58" s="309"/>
      <c r="S58" s="47">
        <v>0.34513888888888888</v>
      </c>
      <c r="T58" s="48">
        <v>0.41283564814814816</v>
      </c>
      <c r="U58" s="117">
        <v>4.9166666666666625</v>
      </c>
      <c r="V58" s="118">
        <v>97.483333333333363</v>
      </c>
      <c r="W58" s="119"/>
      <c r="X58" s="123"/>
      <c r="Y58" s="106"/>
      <c r="Z58" s="205"/>
      <c r="AA58" s="300"/>
      <c r="AB58" s="301"/>
      <c r="AC58" s="106"/>
      <c r="AD58" s="205"/>
      <c r="AE58" s="300"/>
      <c r="AF58" s="301"/>
      <c r="AG58" s="407"/>
      <c r="AH58" s="408"/>
      <c r="AI58" s="124">
        <f t="shared" si="29"/>
        <v>-229.85125662506471</v>
      </c>
      <c r="AJ58" s="116">
        <f t="shared" si="30"/>
        <v>0.88507437168746761</v>
      </c>
      <c r="AK58" s="314"/>
    </row>
    <row r="59" spans="1:37" ht="15.75" customHeight="1">
      <c r="A59" s="317"/>
      <c r="B59" s="178" t="s">
        <v>191</v>
      </c>
      <c r="C59" s="298" t="s">
        <v>206</v>
      </c>
      <c r="D59" s="299"/>
      <c r="E59" s="107">
        <v>71.55</v>
      </c>
      <c r="F59" s="108">
        <v>1867</v>
      </c>
      <c r="G59" s="109">
        <f t="shared" si="31"/>
        <v>133583.85</v>
      </c>
      <c r="H59" s="26"/>
      <c r="I59" s="110">
        <v>23</v>
      </c>
      <c r="J59" s="111">
        <v>2000</v>
      </c>
      <c r="K59" s="112">
        <f t="shared" si="6"/>
        <v>86.956521739130437</v>
      </c>
      <c r="L59" s="113">
        <v>23</v>
      </c>
      <c r="M59" s="111">
        <f t="shared" si="32"/>
        <v>1770.6006322444678</v>
      </c>
      <c r="N59" s="112">
        <f t="shared" si="23"/>
        <v>76.982636184542073</v>
      </c>
      <c r="O59" s="114">
        <f t="shared" si="24"/>
        <v>0</v>
      </c>
      <c r="P59" s="115">
        <f t="shared" si="25"/>
        <v>-9.9738855545883638</v>
      </c>
      <c r="Q59" s="116">
        <f t="shared" si="26"/>
        <v>0.88530031612223381</v>
      </c>
      <c r="R59" s="309"/>
      <c r="S59" s="47">
        <v>0.41597222222222224</v>
      </c>
      <c r="T59" s="48">
        <v>0.45990740740740743</v>
      </c>
      <c r="U59" s="117">
        <v>4.5166666666666799</v>
      </c>
      <c r="V59" s="118">
        <v>63.266666666666673</v>
      </c>
      <c r="W59" s="119">
        <v>0.45990740740740743</v>
      </c>
      <c r="X59" s="123">
        <v>0.50024305555555559</v>
      </c>
      <c r="Y59" s="106"/>
      <c r="Z59" s="205"/>
      <c r="AA59" s="300"/>
      <c r="AB59" s="301"/>
      <c r="AC59" s="106"/>
      <c r="AD59" s="205"/>
      <c r="AE59" s="300"/>
      <c r="AF59" s="301"/>
      <c r="AG59" s="407"/>
      <c r="AH59" s="408"/>
      <c r="AI59" s="124">
        <f t="shared" si="29"/>
        <v>-229.39936775553224</v>
      </c>
      <c r="AJ59" s="116">
        <f t="shared" si="30"/>
        <v>0.88530031612223392</v>
      </c>
      <c r="AK59" s="314"/>
    </row>
    <row r="60" spans="1:37" ht="15.75" customHeight="1">
      <c r="A60" s="317"/>
      <c r="B60" s="178" t="s">
        <v>191</v>
      </c>
      <c r="C60" s="298" t="s">
        <v>205</v>
      </c>
      <c r="D60" s="299"/>
      <c r="E60" s="107">
        <v>59.54</v>
      </c>
      <c r="F60" s="108">
        <v>2377</v>
      </c>
      <c r="G60" s="109">
        <f t="shared" si="31"/>
        <v>141526.57999999999</v>
      </c>
      <c r="H60" s="13"/>
      <c r="I60" s="110">
        <v>23</v>
      </c>
      <c r="J60" s="111">
        <v>2000</v>
      </c>
      <c r="K60" s="112">
        <f t="shared" si="6"/>
        <v>86.956521739130437</v>
      </c>
      <c r="L60" s="126">
        <v>23</v>
      </c>
      <c r="M60" s="111">
        <f t="shared" si="32"/>
        <v>1768.3818970861753</v>
      </c>
      <c r="N60" s="112">
        <f t="shared" si="23"/>
        <v>76.886169438529365</v>
      </c>
      <c r="O60" s="114">
        <f t="shared" si="24"/>
        <v>0</v>
      </c>
      <c r="P60" s="115">
        <f t="shared" si="25"/>
        <v>-10.070352300601073</v>
      </c>
      <c r="Q60" s="116">
        <f t="shared" si="26"/>
        <v>0.88419094854308766</v>
      </c>
      <c r="R60" s="309"/>
      <c r="S60" s="47">
        <v>0.50024305555555559</v>
      </c>
      <c r="T60" s="48">
        <v>0.55625000000000002</v>
      </c>
      <c r="U60" s="117">
        <v>58.083333333333357</v>
      </c>
      <c r="V60" s="118">
        <v>80.649999999999977</v>
      </c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407"/>
      <c r="AH60" s="408"/>
      <c r="AI60" s="124">
        <f t="shared" si="29"/>
        <v>-231.61810291382471</v>
      </c>
      <c r="AJ60" s="116">
        <f t="shared" si="30"/>
        <v>0.88419094854308766</v>
      </c>
      <c r="AK60" s="314"/>
    </row>
    <row r="61" spans="1:37" ht="15.75" customHeight="1">
      <c r="A61" s="317"/>
      <c r="B61" s="178" t="s">
        <v>191</v>
      </c>
      <c r="C61" s="298" t="s">
        <v>198</v>
      </c>
      <c r="D61" s="299"/>
      <c r="E61" s="107">
        <v>53.76</v>
      </c>
      <c r="F61" s="108">
        <v>2480</v>
      </c>
      <c r="G61" s="129">
        <f t="shared" si="31"/>
        <v>133324.79999999999</v>
      </c>
      <c r="H61" s="130"/>
      <c r="I61" s="110">
        <v>21</v>
      </c>
      <c r="J61" s="111">
        <v>2000</v>
      </c>
      <c r="K61" s="112">
        <f t="shared" si="6"/>
        <v>95.238095238095241</v>
      </c>
      <c r="L61" s="113">
        <v>21</v>
      </c>
      <c r="M61" s="111">
        <f t="shared" si="32"/>
        <v>1769.6729435084258</v>
      </c>
      <c r="N61" s="112">
        <f t="shared" si="23"/>
        <v>84.270140167067893</v>
      </c>
      <c r="O61" s="114">
        <f t="shared" si="24"/>
        <v>0</v>
      </c>
      <c r="P61" s="115">
        <f t="shared" si="25"/>
        <v>-10.967955071027347</v>
      </c>
      <c r="Q61" s="116">
        <f t="shared" si="26"/>
        <v>0.88483647175421287</v>
      </c>
      <c r="R61" s="309"/>
      <c r="S61" s="47">
        <v>0.55972222222222223</v>
      </c>
      <c r="T61" s="48">
        <v>0.61811342592592589</v>
      </c>
      <c r="U61" s="117">
        <v>4.9999999999999822</v>
      </c>
      <c r="V61" s="118">
        <v>84.083333333333258</v>
      </c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407"/>
      <c r="AH61" s="408"/>
      <c r="AI61" s="124">
        <f t="shared" si="29"/>
        <v>-230.32705649157424</v>
      </c>
      <c r="AJ61" s="116">
        <f t="shared" si="30"/>
        <v>0.88483647175421287</v>
      </c>
      <c r="AK61" s="314"/>
    </row>
    <row r="62" spans="1:37" ht="15.75" customHeight="1">
      <c r="A62" s="317"/>
      <c r="B62" s="178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127"/>
      <c r="T62" s="128"/>
      <c r="U62" s="117"/>
      <c r="V62" s="118"/>
      <c r="W62" s="128"/>
      <c r="X62" s="216"/>
      <c r="Y62" s="106"/>
      <c r="Z62" s="205"/>
      <c r="AA62" s="300"/>
      <c r="AB62" s="301"/>
      <c r="AC62" s="106"/>
      <c r="AD62" s="205"/>
      <c r="AE62" s="300"/>
      <c r="AF62" s="301"/>
      <c r="AG62" s="407"/>
      <c r="AH62" s="408"/>
      <c r="AI62" s="124"/>
      <c r="AJ62" s="116"/>
      <c r="AK62" s="314"/>
    </row>
    <row r="63" spans="1:37" ht="15.75" customHeight="1">
      <c r="A63" s="317"/>
      <c r="B63" s="178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127"/>
      <c r="T63" s="128"/>
      <c r="U63" s="117"/>
      <c r="V63" s="118"/>
      <c r="W63" s="128"/>
      <c r="X63" s="216"/>
      <c r="Y63" s="106"/>
      <c r="Z63" s="205"/>
      <c r="AA63" s="300"/>
      <c r="AB63" s="301"/>
      <c r="AC63" s="106"/>
      <c r="AD63" s="205"/>
      <c r="AE63" s="300"/>
      <c r="AF63" s="301"/>
      <c r="AG63" s="407"/>
      <c r="AH63" s="408"/>
      <c r="AI63" s="124"/>
      <c r="AJ63" s="116"/>
      <c r="AK63" s="314"/>
    </row>
    <row r="64" spans="1:37" ht="15.75" customHeight="1">
      <c r="A64" s="317"/>
      <c r="B64" s="178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127"/>
      <c r="T64" s="128"/>
      <c r="U64" s="117"/>
      <c r="V64" s="118"/>
      <c r="W64" s="128"/>
      <c r="X64" s="216"/>
      <c r="Y64" s="106"/>
      <c r="Z64" s="205"/>
      <c r="AA64" s="300"/>
      <c r="AB64" s="301"/>
      <c r="AC64" s="106"/>
      <c r="AD64" s="205"/>
      <c r="AE64" s="300"/>
      <c r="AF64" s="301"/>
      <c r="AG64" s="407"/>
      <c r="AH64" s="408"/>
      <c r="AI64" s="124"/>
      <c r="AJ64" s="116"/>
      <c r="AK64" s="314"/>
    </row>
    <row r="65" spans="1:37" ht="15.75" customHeight="1">
      <c r="A65" s="317"/>
      <c r="B65" s="178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127"/>
      <c r="T65" s="128"/>
      <c r="U65" s="117"/>
      <c r="V65" s="118"/>
      <c r="W65" s="128"/>
      <c r="X65" s="216"/>
      <c r="Y65" s="106"/>
      <c r="Z65" s="205"/>
      <c r="AA65" s="300"/>
      <c r="AB65" s="301"/>
      <c r="AC65" s="106"/>
      <c r="AD65" s="205"/>
      <c r="AE65" s="300"/>
      <c r="AF65" s="301"/>
      <c r="AG65" s="407"/>
      <c r="AH65" s="408"/>
      <c r="AI65" s="124"/>
      <c r="AJ65" s="116"/>
      <c r="AK65" s="314"/>
    </row>
    <row r="66" spans="1:37" ht="15.75" customHeight="1">
      <c r="A66" s="317"/>
      <c r="B66" s="178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127"/>
      <c r="T66" s="128"/>
      <c r="U66" s="117"/>
      <c r="V66" s="118"/>
      <c r="W66" s="128"/>
      <c r="X66" s="216"/>
      <c r="Y66" s="106"/>
      <c r="Z66" s="205"/>
      <c r="AA66" s="300"/>
      <c r="AB66" s="301"/>
      <c r="AC66" s="106"/>
      <c r="AD66" s="205"/>
      <c r="AE66" s="300"/>
      <c r="AF66" s="301"/>
      <c r="AG66" s="407"/>
      <c r="AH66" s="408"/>
      <c r="AI66" s="124"/>
      <c r="AJ66" s="116"/>
      <c r="AK66" s="314"/>
    </row>
    <row r="67" spans="1:37" ht="15.75" customHeight="1">
      <c r="A67" s="317"/>
      <c r="B67" s="178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127"/>
      <c r="T67" s="128"/>
      <c r="U67" s="117"/>
      <c r="V67" s="118"/>
      <c r="W67" s="128"/>
      <c r="X67" s="216"/>
      <c r="Y67" s="106"/>
      <c r="Z67" s="205"/>
      <c r="AA67" s="300"/>
      <c r="AB67" s="301"/>
      <c r="AC67" s="106"/>
      <c r="AD67" s="205"/>
      <c r="AE67" s="300"/>
      <c r="AF67" s="301"/>
      <c r="AG67" s="407"/>
      <c r="AH67" s="408"/>
      <c r="AI67" s="124"/>
      <c r="AJ67" s="116"/>
      <c r="AK67" s="314"/>
    </row>
    <row r="68" spans="1:37" ht="15.75" customHeight="1">
      <c r="A68" s="317"/>
      <c r="B68" s="178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127"/>
      <c r="T68" s="128"/>
      <c r="U68" s="117"/>
      <c r="V68" s="118"/>
      <c r="W68" s="128"/>
      <c r="X68" s="216"/>
      <c r="Y68" s="106"/>
      <c r="Z68" s="205"/>
      <c r="AA68" s="300"/>
      <c r="AB68" s="301"/>
      <c r="AC68" s="106"/>
      <c r="AD68" s="205"/>
      <c r="AE68" s="300"/>
      <c r="AF68" s="301"/>
      <c r="AG68" s="407"/>
      <c r="AH68" s="408"/>
      <c r="AI68" s="124"/>
      <c r="AJ68" s="116"/>
      <c r="AK68" s="314"/>
    </row>
    <row r="69" spans="1:37" ht="15.75" customHeight="1">
      <c r="A69" s="317"/>
      <c r="B69" s="178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127"/>
      <c r="T69" s="128"/>
      <c r="U69" s="117"/>
      <c r="V69" s="118"/>
      <c r="W69" s="128"/>
      <c r="X69" s="216"/>
      <c r="Y69" s="106"/>
      <c r="Z69" s="205"/>
      <c r="AA69" s="300"/>
      <c r="AB69" s="301"/>
      <c r="AC69" s="106"/>
      <c r="AD69" s="205"/>
      <c r="AE69" s="300"/>
      <c r="AF69" s="301"/>
      <c r="AG69" s="407"/>
      <c r="AH69" s="408"/>
      <c r="AI69" s="124"/>
      <c r="AJ69" s="116"/>
      <c r="AK69" s="314"/>
    </row>
    <row r="70" spans="1:37" ht="15.75" customHeight="1">
      <c r="A70" s="317"/>
      <c r="B70" s="178"/>
      <c r="C70" s="298"/>
      <c r="D70" s="299"/>
      <c r="E70" s="107"/>
      <c r="F70" s="13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127"/>
      <c r="T70" s="128"/>
      <c r="U70" s="117"/>
      <c r="V70" s="118"/>
      <c r="W70" s="128"/>
      <c r="X70" s="216"/>
      <c r="Y70" s="106"/>
      <c r="Z70" s="205"/>
      <c r="AA70" s="300"/>
      <c r="AB70" s="301"/>
      <c r="AC70" s="106"/>
      <c r="AD70" s="205"/>
      <c r="AE70" s="300"/>
      <c r="AF70" s="301"/>
      <c r="AG70" s="407"/>
      <c r="AH70" s="408"/>
      <c r="AI70" s="124"/>
      <c r="AJ70" s="116"/>
      <c r="AK70" s="314"/>
    </row>
    <row r="71" spans="1:37" ht="15.75" customHeight="1">
      <c r="A71" s="317"/>
      <c r="B71" s="178"/>
      <c r="C71" s="298"/>
      <c r="D71" s="299"/>
      <c r="E71" s="179"/>
      <c r="F71" s="13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407"/>
      <c r="AH71" s="408"/>
      <c r="AI71" s="180"/>
      <c r="AJ71" s="133"/>
      <c r="AK71" s="314"/>
    </row>
    <row r="72" spans="1:37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33">AVERAGE(I56:I71)</f>
        <v>22.833333333333332</v>
      </c>
      <c r="J72" s="148">
        <f t="shared" si="33"/>
        <v>2000</v>
      </c>
      <c r="K72" s="149">
        <f t="shared" ref="K72" si="34">J72/I72</f>
        <v>87.591240875912419</v>
      </c>
      <c r="L72" s="147">
        <f t="shared" ref="L72:M72" si="35">AVERAGE(L56:L71)</f>
        <v>22.833333333333332</v>
      </c>
      <c r="M72" s="148">
        <f t="shared" si="35"/>
        <v>1770.505138204976</v>
      </c>
      <c r="N72" s="149">
        <f t="shared" ref="N72:N81" si="36">M72/L72</f>
        <v>77.540371016276325</v>
      </c>
      <c r="O72" s="150">
        <f t="shared" ref="O72:O81" si="37">L72-I72</f>
        <v>0</v>
      </c>
      <c r="P72" s="151">
        <f t="shared" ref="P72:P81" si="38">N72-K72</f>
        <v>-10.050869859636094</v>
      </c>
      <c r="Q72" s="152">
        <f t="shared" ref="Q72:Q81" si="39">N72/K72</f>
        <v>0.88525256910248795</v>
      </c>
      <c r="R72" s="310"/>
      <c r="S72" s="153">
        <f>S56</f>
        <v>0.25031249999999999</v>
      </c>
      <c r="T72" s="154">
        <f>INDEX(T56:T71,COUNTA(T56:T71))</f>
        <v>0.61811342592592589</v>
      </c>
      <c r="U72" s="155"/>
      <c r="V72" s="181"/>
      <c r="W72" s="182"/>
      <c r="X72" s="149"/>
      <c r="Y72" s="206">
        <f t="shared" ref="Y72:Z72" si="40">SUM(Y56:Y71)</f>
        <v>0</v>
      </c>
      <c r="Z72" s="207">
        <f t="shared" si="40"/>
        <v>0</v>
      </c>
      <c r="AA72" s="296"/>
      <c r="AB72" s="297"/>
      <c r="AC72" s="206">
        <f t="shared" ref="AC72:AD72" si="41">SUM(AC56:AC71)</f>
        <v>0</v>
      </c>
      <c r="AD72" s="207">
        <f t="shared" si="41"/>
        <v>0</v>
      </c>
      <c r="AE72" s="296"/>
      <c r="AF72" s="297"/>
      <c r="AG72" s="409"/>
      <c r="AH72" s="410"/>
      <c r="AI72" s="183">
        <f t="shared" ref="AI72:AI81" si="42">M72-J72</f>
        <v>-229.49486179502401</v>
      </c>
      <c r="AJ72" s="152">
        <f t="shared" ref="AJ72:AJ81" si="43">M72/J72</f>
        <v>0.88525256910248795</v>
      </c>
      <c r="AK72" s="315"/>
    </row>
    <row r="73" spans="1:37" ht="15.75" customHeight="1">
      <c r="A73" s="302" t="s">
        <v>207</v>
      </c>
      <c r="B73" s="120" t="s">
        <v>209</v>
      </c>
      <c r="C73" s="383" t="s">
        <v>275</v>
      </c>
      <c r="D73" s="383"/>
      <c r="E73" s="162">
        <v>38.630000000000003</v>
      </c>
      <c r="F73" s="103">
        <v>1528</v>
      </c>
      <c r="G73" s="163">
        <f t="shared" ref="G73:G81" si="44">E73*F73</f>
        <v>59026.640000000007</v>
      </c>
      <c r="H73" s="164"/>
      <c r="I73" s="165">
        <v>20</v>
      </c>
      <c r="J73" s="166">
        <v>3600</v>
      </c>
      <c r="K73" s="167">
        <f>J73/I73</f>
        <v>180</v>
      </c>
      <c r="L73" s="168">
        <v>20</v>
      </c>
      <c r="M73" s="166">
        <f t="shared" ref="M73:M81" si="45">F73/V73*60</f>
        <v>3254.9112426035467</v>
      </c>
      <c r="N73" s="167">
        <f t="shared" si="36"/>
        <v>162.74556213017735</v>
      </c>
      <c r="O73" s="169">
        <f t="shared" si="37"/>
        <v>0</v>
      </c>
      <c r="P73" s="170">
        <f t="shared" si="38"/>
        <v>-17.254437869822652</v>
      </c>
      <c r="Q73" s="171">
        <f t="shared" si="39"/>
        <v>0.90414201183431864</v>
      </c>
      <c r="R73" s="308">
        <f>Q89</f>
        <v>0.88981882299296489</v>
      </c>
      <c r="S73" s="172">
        <v>0.25</v>
      </c>
      <c r="T73" s="173">
        <v>0.26956018518518521</v>
      </c>
      <c r="U73" s="174"/>
      <c r="V73" s="175">
        <v>28.1666666666667</v>
      </c>
      <c r="W73" s="173"/>
      <c r="X73" s="184"/>
      <c r="Y73" s="202"/>
      <c r="Z73" s="203"/>
      <c r="AA73" s="311"/>
      <c r="AB73" s="312"/>
      <c r="AC73" s="202"/>
      <c r="AD73" s="203"/>
      <c r="AE73" s="311"/>
      <c r="AF73" s="312"/>
      <c r="AG73" s="411"/>
      <c r="AH73" s="412"/>
      <c r="AI73" s="121">
        <f t="shared" si="42"/>
        <v>-345.08875739645327</v>
      </c>
      <c r="AJ73" s="171">
        <f t="shared" si="43"/>
        <v>0.90414201183431853</v>
      </c>
      <c r="AK73" s="313">
        <f>AJ89</f>
        <v>0.88981882299296489</v>
      </c>
    </row>
    <row r="74" spans="1:37" ht="15.75" customHeight="1">
      <c r="A74" s="303"/>
      <c r="B74" s="106" t="s">
        <v>209</v>
      </c>
      <c r="C74" s="382" t="s">
        <v>276</v>
      </c>
      <c r="D74" s="382"/>
      <c r="E74" s="107">
        <v>38</v>
      </c>
      <c r="F74" s="108">
        <v>2414</v>
      </c>
      <c r="G74" s="109">
        <f t="shared" si="44"/>
        <v>91732</v>
      </c>
      <c r="H74" s="26"/>
      <c r="I74" s="110">
        <v>21</v>
      </c>
      <c r="J74" s="111">
        <v>3600</v>
      </c>
      <c r="K74" s="112">
        <f t="shared" ref="K74:K111" si="46">J74/I74</f>
        <v>171.42857142857142</v>
      </c>
      <c r="L74" s="113">
        <v>21</v>
      </c>
      <c r="M74" s="111">
        <f t="shared" si="45"/>
        <v>3253.6128790715125</v>
      </c>
      <c r="N74" s="112">
        <f t="shared" si="36"/>
        <v>154.93394662245296</v>
      </c>
      <c r="O74" s="114">
        <f t="shared" si="37"/>
        <v>0</v>
      </c>
      <c r="P74" s="115">
        <f t="shared" si="38"/>
        <v>-16.494624806118452</v>
      </c>
      <c r="Q74" s="116">
        <f t="shared" si="39"/>
        <v>0.90378135529764236</v>
      </c>
      <c r="R74" s="309"/>
      <c r="S74" s="47">
        <v>0.27325231481481482</v>
      </c>
      <c r="T74" s="48">
        <v>0.30416666666666664</v>
      </c>
      <c r="U74" s="117">
        <v>5.3166666666666451</v>
      </c>
      <c r="V74" s="118">
        <v>44.516666666666616</v>
      </c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407"/>
      <c r="AH74" s="408"/>
      <c r="AI74" s="124">
        <f t="shared" si="42"/>
        <v>-346.38712092848755</v>
      </c>
      <c r="AJ74" s="116">
        <f t="shared" si="43"/>
        <v>0.90378135529764236</v>
      </c>
      <c r="AK74" s="314"/>
    </row>
    <row r="75" spans="1:37" ht="15.75" customHeight="1">
      <c r="A75" s="303"/>
      <c r="B75" s="106" t="s">
        <v>209</v>
      </c>
      <c r="C75" s="382" t="s">
        <v>277</v>
      </c>
      <c r="D75" s="382"/>
      <c r="E75" s="107">
        <v>37.94</v>
      </c>
      <c r="F75" s="108">
        <v>2080</v>
      </c>
      <c r="G75" s="109">
        <f t="shared" si="44"/>
        <v>78915.199999999997</v>
      </c>
      <c r="H75" s="26"/>
      <c r="I75" s="110">
        <v>21</v>
      </c>
      <c r="J75" s="111">
        <v>3600</v>
      </c>
      <c r="K75" s="112">
        <f t="shared" si="46"/>
        <v>171.42857142857142</v>
      </c>
      <c r="L75" s="113">
        <v>21</v>
      </c>
      <c r="M75" s="111">
        <f t="shared" si="45"/>
        <v>3168.8531527719019</v>
      </c>
      <c r="N75" s="112">
        <f t="shared" si="36"/>
        <v>150.89776917961439</v>
      </c>
      <c r="O75" s="114">
        <f t="shared" si="37"/>
        <v>0</v>
      </c>
      <c r="P75" s="115">
        <f t="shared" si="38"/>
        <v>-20.530802248957031</v>
      </c>
      <c r="Q75" s="116">
        <f t="shared" si="39"/>
        <v>0.88023698688108398</v>
      </c>
      <c r="R75" s="309"/>
      <c r="S75" s="47">
        <v>0.30763888888888891</v>
      </c>
      <c r="T75" s="48">
        <v>0.33498842592592593</v>
      </c>
      <c r="U75" s="117">
        <v>5.0000000000000622</v>
      </c>
      <c r="V75" s="118">
        <v>39.383333333333312</v>
      </c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407"/>
      <c r="AH75" s="408"/>
      <c r="AI75" s="124">
        <f t="shared" si="42"/>
        <v>-431.14684722809807</v>
      </c>
      <c r="AJ75" s="116">
        <f t="shared" si="43"/>
        <v>0.88023698688108387</v>
      </c>
      <c r="AK75" s="314"/>
    </row>
    <row r="76" spans="1:37" ht="15.75" customHeight="1">
      <c r="A76" s="303"/>
      <c r="B76" s="106" t="s">
        <v>209</v>
      </c>
      <c r="C76" s="382" t="s">
        <v>212</v>
      </c>
      <c r="D76" s="382"/>
      <c r="E76" s="107">
        <v>32.06</v>
      </c>
      <c r="F76" s="108">
        <v>1010</v>
      </c>
      <c r="G76" s="109">
        <f t="shared" si="44"/>
        <v>32380.600000000002</v>
      </c>
      <c r="H76" s="26"/>
      <c r="I76" s="110">
        <v>19</v>
      </c>
      <c r="J76" s="111">
        <v>3600</v>
      </c>
      <c r="K76" s="112">
        <f t="shared" si="46"/>
        <v>189.47368421052633</v>
      </c>
      <c r="L76" s="113">
        <v>19</v>
      </c>
      <c r="M76" s="111">
        <f t="shared" si="45"/>
        <v>3167.2473867595809</v>
      </c>
      <c r="N76" s="112">
        <f t="shared" si="36"/>
        <v>166.6972308820832</v>
      </c>
      <c r="O76" s="114">
        <f t="shared" si="37"/>
        <v>0</v>
      </c>
      <c r="P76" s="115">
        <f t="shared" si="38"/>
        <v>-22.776453328443125</v>
      </c>
      <c r="Q76" s="116">
        <f t="shared" si="39"/>
        <v>0.87979094076655018</v>
      </c>
      <c r="R76" s="309"/>
      <c r="S76" s="47">
        <v>0.33819444444444446</v>
      </c>
      <c r="T76" s="48">
        <v>0.35148148148148151</v>
      </c>
      <c r="U76" s="117">
        <v>4.6166666666666956</v>
      </c>
      <c r="V76" s="118">
        <v>19.13333333333334</v>
      </c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407"/>
      <c r="AH76" s="408"/>
      <c r="AI76" s="217">
        <f t="shared" si="42"/>
        <v>-432.75261324041912</v>
      </c>
      <c r="AJ76" s="218">
        <f t="shared" si="43"/>
        <v>0.87979094076655029</v>
      </c>
      <c r="AK76" s="314"/>
    </row>
    <row r="77" spans="1:37" ht="15.75" customHeight="1">
      <c r="A77" s="304"/>
      <c r="B77" s="106" t="s">
        <v>195</v>
      </c>
      <c r="C77" s="382" t="s">
        <v>214</v>
      </c>
      <c r="D77" s="382"/>
      <c r="E77" s="107">
        <v>57.73</v>
      </c>
      <c r="F77" s="111">
        <v>1171</v>
      </c>
      <c r="G77" s="109">
        <f t="shared" si="44"/>
        <v>67601.83</v>
      </c>
      <c r="H77" s="13"/>
      <c r="I77" s="110">
        <v>22</v>
      </c>
      <c r="J77" s="111">
        <v>1800</v>
      </c>
      <c r="K77" s="112">
        <f t="shared" si="46"/>
        <v>81.818181818181813</v>
      </c>
      <c r="L77" s="126">
        <v>22</v>
      </c>
      <c r="M77" s="111">
        <f t="shared" si="45"/>
        <v>1595.0056753688987</v>
      </c>
      <c r="N77" s="112">
        <f t="shared" si="36"/>
        <v>72.500257971313573</v>
      </c>
      <c r="O77" s="114">
        <f t="shared" si="37"/>
        <v>0</v>
      </c>
      <c r="P77" s="115">
        <f t="shared" si="38"/>
        <v>-9.3179238468682399</v>
      </c>
      <c r="Q77" s="116">
        <f t="shared" si="39"/>
        <v>0.88611426409383265</v>
      </c>
      <c r="R77" s="309"/>
      <c r="S77" s="47">
        <v>0.35486111111111113</v>
      </c>
      <c r="T77" s="48">
        <v>0.38545138888888891</v>
      </c>
      <c r="U77" s="117">
        <v>4.8666666666666547</v>
      </c>
      <c r="V77" s="118">
        <v>44.050000000000011</v>
      </c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407"/>
      <c r="AH77" s="408"/>
      <c r="AI77" s="217">
        <f t="shared" si="42"/>
        <v>-204.99432463110134</v>
      </c>
      <c r="AJ77" s="218">
        <f t="shared" si="43"/>
        <v>0.88611426409383254</v>
      </c>
      <c r="AK77" s="314"/>
    </row>
    <row r="78" spans="1:37" ht="15.75" customHeight="1">
      <c r="A78" s="304"/>
      <c r="B78" s="106" t="s">
        <v>195</v>
      </c>
      <c r="C78" s="382" t="s">
        <v>213</v>
      </c>
      <c r="D78" s="382"/>
      <c r="E78" s="107">
        <v>57.73</v>
      </c>
      <c r="F78" s="111">
        <v>1118</v>
      </c>
      <c r="G78" s="129">
        <f t="shared" si="44"/>
        <v>64542.14</v>
      </c>
      <c r="H78" s="130"/>
      <c r="I78" s="110">
        <v>22</v>
      </c>
      <c r="J78" s="111">
        <v>1800</v>
      </c>
      <c r="K78" s="112">
        <f t="shared" si="46"/>
        <v>81.818181818181813</v>
      </c>
      <c r="L78" s="113">
        <v>22</v>
      </c>
      <c r="M78" s="111">
        <f t="shared" si="45"/>
        <v>1594.6117274167998</v>
      </c>
      <c r="N78" s="112">
        <f t="shared" si="36"/>
        <v>72.482351246218172</v>
      </c>
      <c r="O78" s="114">
        <f t="shared" si="37"/>
        <v>0</v>
      </c>
      <c r="P78" s="115">
        <f t="shared" si="38"/>
        <v>-9.3358305719636405</v>
      </c>
      <c r="Q78" s="116">
        <f t="shared" si="39"/>
        <v>0.88589540412044443</v>
      </c>
      <c r="R78" s="309"/>
      <c r="S78" s="47">
        <v>0.3888888888888889</v>
      </c>
      <c r="T78" s="48">
        <v>0.41810185185185184</v>
      </c>
      <c r="U78" s="117">
        <v>4.9499999999999744</v>
      </c>
      <c r="V78" s="118">
        <v>42.066666666666634</v>
      </c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407"/>
      <c r="AH78" s="408"/>
      <c r="AI78" s="217">
        <f t="shared" si="42"/>
        <v>-205.38827258320021</v>
      </c>
      <c r="AJ78" s="218">
        <f t="shared" si="43"/>
        <v>0.88589540412044432</v>
      </c>
      <c r="AK78" s="314"/>
    </row>
    <row r="79" spans="1:37" ht="15.75" customHeight="1">
      <c r="A79" s="304"/>
      <c r="B79" s="106" t="s">
        <v>209</v>
      </c>
      <c r="C79" s="382" t="s">
        <v>210</v>
      </c>
      <c r="D79" s="382"/>
      <c r="E79" s="107">
        <v>71.84</v>
      </c>
      <c r="F79" s="111">
        <v>1140</v>
      </c>
      <c r="G79" s="129">
        <f t="shared" si="44"/>
        <v>81897.600000000006</v>
      </c>
      <c r="H79" s="68"/>
      <c r="I79" s="110">
        <v>19</v>
      </c>
      <c r="J79" s="111">
        <v>1800</v>
      </c>
      <c r="K79" s="112">
        <f t="shared" si="46"/>
        <v>94.736842105263165</v>
      </c>
      <c r="L79" s="126">
        <v>19</v>
      </c>
      <c r="M79" s="111">
        <f t="shared" si="45"/>
        <v>1596.2660443407242</v>
      </c>
      <c r="N79" s="112">
        <f t="shared" si="36"/>
        <v>84.014002333722331</v>
      </c>
      <c r="O79" s="131">
        <f t="shared" si="37"/>
        <v>0</v>
      </c>
      <c r="P79" s="132">
        <f t="shared" si="38"/>
        <v>-10.722839771540833</v>
      </c>
      <c r="Q79" s="133">
        <f t="shared" si="39"/>
        <v>0.88681446907818007</v>
      </c>
      <c r="R79" s="309"/>
      <c r="S79" s="47">
        <v>0.42163194444444446</v>
      </c>
      <c r="T79" s="48">
        <v>0.4513888888888889</v>
      </c>
      <c r="U79" s="117">
        <v>5.0833333333333819</v>
      </c>
      <c r="V79" s="118">
        <v>42.84999999999998</v>
      </c>
      <c r="W79" s="119">
        <v>0.4513888888888889</v>
      </c>
      <c r="X79" s="123">
        <v>0.49170138888888887</v>
      </c>
      <c r="Y79" s="106"/>
      <c r="Z79" s="205"/>
      <c r="AA79" s="300"/>
      <c r="AB79" s="301"/>
      <c r="AC79" s="106"/>
      <c r="AD79" s="205"/>
      <c r="AE79" s="300"/>
      <c r="AF79" s="301"/>
      <c r="AG79" s="407"/>
      <c r="AH79" s="408"/>
      <c r="AI79" s="217">
        <f t="shared" si="42"/>
        <v>-203.73395565927581</v>
      </c>
      <c r="AJ79" s="218">
        <f t="shared" si="43"/>
        <v>0.88681446907818007</v>
      </c>
      <c r="AK79" s="314"/>
    </row>
    <row r="80" spans="1:37" ht="15.75" customHeight="1">
      <c r="A80" s="304"/>
      <c r="B80" s="106" t="s">
        <v>209</v>
      </c>
      <c r="C80" s="382" t="s">
        <v>272</v>
      </c>
      <c r="D80" s="382"/>
      <c r="E80" s="107">
        <v>79.19</v>
      </c>
      <c r="F80" s="111">
        <v>2286</v>
      </c>
      <c r="G80" s="129">
        <f t="shared" si="44"/>
        <v>181028.34</v>
      </c>
      <c r="H80" s="68"/>
      <c r="I80" s="110">
        <v>17</v>
      </c>
      <c r="J80" s="111">
        <v>1800</v>
      </c>
      <c r="K80" s="112">
        <f t="shared" si="46"/>
        <v>105.88235294117646</v>
      </c>
      <c r="L80" s="126">
        <v>17</v>
      </c>
      <c r="M80" s="111">
        <f t="shared" si="45"/>
        <v>1595.8115183246057</v>
      </c>
      <c r="N80" s="112">
        <f t="shared" si="36"/>
        <v>93.871265783800339</v>
      </c>
      <c r="O80" s="131">
        <f t="shared" si="37"/>
        <v>0</v>
      </c>
      <c r="P80" s="132">
        <f t="shared" si="38"/>
        <v>-12.011087157376124</v>
      </c>
      <c r="Q80" s="133">
        <f t="shared" si="39"/>
        <v>0.88656195462478105</v>
      </c>
      <c r="R80" s="309"/>
      <c r="S80" s="47">
        <v>0.49170138888888887</v>
      </c>
      <c r="T80" s="48">
        <v>0.55138888888888893</v>
      </c>
      <c r="U80" s="117">
        <v>58.049999999999962</v>
      </c>
      <c r="V80" s="118">
        <v>85.950000000000088</v>
      </c>
      <c r="W80" s="119"/>
      <c r="X80" s="123"/>
      <c r="Y80" s="106"/>
      <c r="Z80" s="205"/>
      <c r="AA80" s="300"/>
      <c r="AB80" s="301"/>
      <c r="AC80" s="106"/>
      <c r="AD80" s="205"/>
      <c r="AE80" s="300"/>
      <c r="AF80" s="301"/>
      <c r="AG80" s="407"/>
      <c r="AH80" s="408"/>
      <c r="AI80" s="217">
        <f t="shared" si="42"/>
        <v>-204.18848167539431</v>
      </c>
      <c r="AJ80" s="218">
        <f t="shared" si="43"/>
        <v>0.88656195462478093</v>
      </c>
      <c r="AK80" s="314"/>
    </row>
    <row r="81" spans="1:37" ht="15.75" customHeight="1">
      <c r="A81" s="304"/>
      <c r="B81" s="106" t="s">
        <v>209</v>
      </c>
      <c r="C81" s="382" t="s">
        <v>211</v>
      </c>
      <c r="D81" s="382"/>
      <c r="E81" s="107">
        <v>72.400000000000006</v>
      </c>
      <c r="F81" s="111">
        <v>1322</v>
      </c>
      <c r="G81" s="129">
        <f t="shared" si="44"/>
        <v>95712.8</v>
      </c>
      <c r="H81" s="68"/>
      <c r="I81" s="110">
        <v>18</v>
      </c>
      <c r="J81" s="111">
        <v>1800</v>
      </c>
      <c r="K81" s="112">
        <f t="shared" si="46"/>
        <v>100</v>
      </c>
      <c r="L81" s="126">
        <v>18</v>
      </c>
      <c r="M81" s="111">
        <f t="shared" si="45"/>
        <v>1595.440831377806</v>
      </c>
      <c r="N81" s="112">
        <f t="shared" si="36"/>
        <v>88.635601743211453</v>
      </c>
      <c r="O81" s="131">
        <f t="shared" si="37"/>
        <v>0</v>
      </c>
      <c r="P81" s="132">
        <f t="shared" si="38"/>
        <v>-11.364398256788547</v>
      </c>
      <c r="Q81" s="133">
        <f t="shared" si="39"/>
        <v>0.88635601743211456</v>
      </c>
      <c r="R81" s="309"/>
      <c r="S81" s="47">
        <v>0.55505787037037035</v>
      </c>
      <c r="T81" s="48">
        <v>0.58958333333333335</v>
      </c>
      <c r="U81" s="117">
        <v>5.2833333333332533</v>
      </c>
      <c r="V81" s="118">
        <v>49.716666666666711</v>
      </c>
      <c r="W81" s="119"/>
      <c r="X81" s="123"/>
      <c r="Y81" s="106"/>
      <c r="Z81" s="205"/>
      <c r="AA81" s="300"/>
      <c r="AB81" s="301"/>
      <c r="AC81" s="106"/>
      <c r="AD81" s="205"/>
      <c r="AE81" s="300"/>
      <c r="AF81" s="301"/>
      <c r="AG81" s="407"/>
      <c r="AH81" s="408"/>
      <c r="AI81" s="217">
        <f t="shared" si="42"/>
        <v>-204.55916862219397</v>
      </c>
      <c r="AJ81" s="218">
        <f t="shared" si="43"/>
        <v>0.88635601743211445</v>
      </c>
      <c r="AK81" s="314"/>
    </row>
    <row r="82" spans="1:37" ht="15.75" customHeight="1">
      <c r="A82" s="304"/>
      <c r="B82" s="106"/>
      <c r="C82" s="382"/>
      <c r="D82" s="382"/>
      <c r="E82" s="107"/>
      <c r="F82" s="111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106"/>
      <c r="Z82" s="205"/>
      <c r="AA82" s="300"/>
      <c r="AB82" s="301"/>
      <c r="AC82" s="106"/>
      <c r="AD82" s="205"/>
      <c r="AE82" s="300"/>
      <c r="AF82" s="301"/>
      <c r="AG82" s="407"/>
      <c r="AH82" s="408"/>
      <c r="AI82" s="217"/>
      <c r="AJ82" s="218"/>
      <c r="AK82" s="314"/>
    </row>
    <row r="83" spans="1:37" ht="15.75" customHeight="1">
      <c r="A83" s="304"/>
      <c r="B83" s="106"/>
      <c r="C83" s="382"/>
      <c r="D83" s="382"/>
      <c r="E83" s="107"/>
      <c r="F83" s="111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106"/>
      <c r="Z83" s="205"/>
      <c r="AA83" s="300"/>
      <c r="AB83" s="301"/>
      <c r="AC83" s="106"/>
      <c r="AD83" s="205"/>
      <c r="AE83" s="300"/>
      <c r="AF83" s="301"/>
      <c r="AG83" s="407"/>
      <c r="AH83" s="408"/>
      <c r="AI83" s="217"/>
      <c r="AJ83" s="218"/>
      <c r="AK83" s="314"/>
    </row>
    <row r="84" spans="1:37" ht="15.75" customHeight="1">
      <c r="A84" s="304"/>
      <c r="B84" s="106"/>
      <c r="C84" s="382"/>
      <c r="D84" s="382"/>
      <c r="E84" s="107"/>
      <c r="F84" s="111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106"/>
      <c r="Z84" s="205"/>
      <c r="AA84" s="300"/>
      <c r="AB84" s="301"/>
      <c r="AC84" s="106"/>
      <c r="AD84" s="205"/>
      <c r="AE84" s="300"/>
      <c r="AF84" s="301"/>
      <c r="AG84" s="407"/>
      <c r="AH84" s="408"/>
      <c r="AI84" s="217"/>
      <c r="AJ84" s="218"/>
      <c r="AK84" s="314"/>
    </row>
    <row r="85" spans="1:37" ht="15.75" customHeight="1">
      <c r="A85" s="304"/>
      <c r="B85" s="106"/>
      <c r="C85" s="382"/>
      <c r="D85" s="382"/>
      <c r="E85" s="107"/>
      <c r="F85" s="111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106"/>
      <c r="Z85" s="205"/>
      <c r="AA85" s="300"/>
      <c r="AB85" s="301"/>
      <c r="AC85" s="106"/>
      <c r="AD85" s="205"/>
      <c r="AE85" s="300"/>
      <c r="AF85" s="301"/>
      <c r="AG85" s="407"/>
      <c r="AH85" s="408"/>
      <c r="AI85" s="217"/>
      <c r="AJ85" s="218"/>
      <c r="AK85" s="314"/>
    </row>
    <row r="86" spans="1:37" ht="15.75" customHeight="1">
      <c r="A86" s="304"/>
      <c r="B86" s="106"/>
      <c r="C86" s="382"/>
      <c r="D86" s="382"/>
      <c r="E86" s="107"/>
      <c r="F86" s="111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106"/>
      <c r="Z86" s="205"/>
      <c r="AA86" s="300"/>
      <c r="AB86" s="301"/>
      <c r="AC86" s="106"/>
      <c r="AD86" s="205"/>
      <c r="AE86" s="300"/>
      <c r="AF86" s="301"/>
      <c r="AG86" s="407"/>
      <c r="AH86" s="408"/>
      <c r="AI86" s="217"/>
      <c r="AJ86" s="218"/>
      <c r="AK86" s="314"/>
    </row>
    <row r="87" spans="1:37" ht="15.75" customHeight="1">
      <c r="A87" s="304"/>
      <c r="B87" s="106"/>
      <c r="C87" s="382"/>
      <c r="D87" s="382"/>
      <c r="E87" s="107"/>
      <c r="F87" s="111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106"/>
      <c r="Z87" s="205"/>
      <c r="AA87" s="300"/>
      <c r="AB87" s="301"/>
      <c r="AC87" s="106"/>
      <c r="AD87" s="205"/>
      <c r="AE87" s="300"/>
      <c r="AF87" s="301"/>
      <c r="AG87" s="407"/>
      <c r="AH87" s="408"/>
      <c r="AI87" s="217"/>
      <c r="AJ87" s="218"/>
      <c r="AK87" s="314"/>
    </row>
    <row r="88" spans="1:37" ht="15.75" customHeight="1">
      <c r="A88" s="304"/>
      <c r="B88" s="106"/>
      <c r="C88" s="382"/>
      <c r="D88" s="382"/>
      <c r="E88" s="209"/>
      <c r="F88" s="111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407"/>
      <c r="AH88" s="408"/>
      <c r="AI88" s="180"/>
      <c r="AJ88" s="133"/>
      <c r="AK88" s="314"/>
    </row>
    <row r="89" spans="1:37" ht="15.75" customHeight="1" thickBot="1">
      <c r="A89" s="305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47">AVERAGE(I73:I88)</f>
        <v>19.888888888888889</v>
      </c>
      <c r="J89" s="148">
        <f t="shared" si="47"/>
        <v>2600</v>
      </c>
      <c r="K89" s="149">
        <f t="shared" ref="K89:K93" si="48">J89/I89</f>
        <v>130.72625698324023</v>
      </c>
      <c r="L89" s="147">
        <f t="shared" ref="L89:M89" si="49">AVERAGE(L73:L88)</f>
        <v>19.888888888888889</v>
      </c>
      <c r="M89" s="148">
        <f t="shared" si="49"/>
        <v>2313.5289397817087</v>
      </c>
      <c r="N89" s="149">
        <f>M89/L89</f>
        <v>116.32268412310268</v>
      </c>
      <c r="O89" s="150">
        <f>L89-I89</f>
        <v>0</v>
      </c>
      <c r="P89" s="151">
        <f>N89-K89</f>
        <v>-14.403572860137558</v>
      </c>
      <c r="Q89" s="152">
        <f>N89/K89</f>
        <v>0.88981882299296489</v>
      </c>
      <c r="R89" s="310"/>
      <c r="S89" s="153">
        <f>S73</f>
        <v>0.25</v>
      </c>
      <c r="T89" s="154">
        <f>INDEX(T73:T88,COUNTA(T73:T88))</f>
        <v>0.58958333333333335</v>
      </c>
      <c r="U89" s="155"/>
      <c r="V89" s="181"/>
      <c r="W89" s="182"/>
      <c r="X89" s="149"/>
      <c r="Y89" s="206">
        <f t="shared" ref="Y89:Z89" si="50">SUM(Y73:Y88)</f>
        <v>0</v>
      </c>
      <c r="Z89" s="207">
        <f t="shared" si="50"/>
        <v>0</v>
      </c>
      <c r="AA89" s="296"/>
      <c r="AB89" s="297"/>
      <c r="AC89" s="206">
        <f t="shared" ref="AC89:AD89" si="51">SUM(AC73:AC88)</f>
        <v>0</v>
      </c>
      <c r="AD89" s="207">
        <f t="shared" si="51"/>
        <v>0</v>
      </c>
      <c r="AE89" s="296"/>
      <c r="AF89" s="297"/>
      <c r="AG89" s="409"/>
      <c r="AH89" s="410"/>
      <c r="AI89" s="183">
        <f>M89-J89</f>
        <v>-286.47106021829131</v>
      </c>
      <c r="AJ89" s="152">
        <f>M89/J89</f>
        <v>0.88981882299296489</v>
      </c>
      <c r="AK89" s="315"/>
    </row>
    <row r="90" spans="1:37" ht="15.75" customHeight="1">
      <c r="A90" s="316" t="s">
        <v>115</v>
      </c>
      <c r="B90" s="106" t="s">
        <v>279</v>
      </c>
      <c r="C90" s="298" t="s">
        <v>282</v>
      </c>
      <c r="D90" s="299"/>
      <c r="E90" s="107">
        <v>30.84</v>
      </c>
      <c r="F90" s="108">
        <v>1099</v>
      </c>
      <c r="G90" s="109">
        <f t="shared" ref="G90:G93" si="52">E90*F90</f>
        <v>33893.159999999996</v>
      </c>
      <c r="H90" s="26"/>
      <c r="I90" s="110">
        <v>15</v>
      </c>
      <c r="J90" s="111">
        <v>3000</v>
      </c>
      <c r="K90" s="112">
        <f t="shared" si="48"/>
        <v>200</v>
      </c>
      <c r="L90" s="113">
        <v>15</v>
      </c>
      <c r="M90" s="111">
        <f>F90/V90*60</f>
        <v>2620.1324503311212</v>
      </c>
      <c r="N90" s="112">
        <f>M90/L90</f>
        <v>174.67549668874142</v>
      </c>
      <c r="O90" s="114">
        <f>L90-I90</f>
        <v>0</v>
      </c>
      <c r="P90" s="115">
        <f>N90-K90</f>
        <v>-25.324503311258582</v>
      </c>
      <c r="Q90" s="116">
        <f>N90/K90</f>
        <v>0.87337748344370714</v>
      </c>
      <c r="R90" s="308">
        <f>Q106</f>
        <v>0.87981538921438918</v>
      </c>
      <c r="S90" s="47">
        <v>0.30277777777777776</v>
      </c>
      <c r="T90" s="48">
        <v>0.32025462962962964</v>
      </c>
      <c r="U90" s="117">
        <v>4.9999999999999822</v>
      </c>
      <c r="V90" s="118">
        <v>25.16666666666671</v>
      </c>
      <c r="W90" s="119"/>
      <c r="X90" s="123"/>
      <c r="Y90" s="202"/>
      <c r="Z90" s="203"/>
      <c r="AA90" s="311"/>
      <c r="AB90" s="312"/>
      <c r="AC90" s="202"/>
      <c r="AD90" s="203"/>
      <c r="AE90" s="311"/>
      <c r="AF90" s="312"/>
      <c r="AG90" s="411"/>
      <c r="AH90" s="412"/>
      <c r="AI90" s="121">
        <f>M90-J90</f>
        <v>-379.86754966887884</v>
      </c>
      <c r="AJ90" s="171">
        <f>M90/J90</f>
        <v>0.87337748344370703</v>
      </c>
      <c r="AK90" s="313">
        <f>AJ106</f>
        <v>0.87981538921438929</v>
      </c>
    </row>
    <row r="91" spans="1:37" ht="15.75" customHeight="1">
      <c r="A91" s="317"/>
      <c r="B91" s="106" t="s">
        <v>188</v>
      </c>
      <c r="C91" s="298" t="s">
        <v>261</v>
      </c>
      <c r="D91" s="299"/>
      <c r="E91" s="107">
        <v>34.229999999999997</v>
      </c>
      <c r="F91" s="108">
        <v>1631</v>
      </c>
      <c r="G91" s="109">
        <f t="shared" si="52"/>
        <v>55829.13</v>
      </c>
      <c r="H91" s="26"/>
      <c r="I91" s="110">
        <v>16</v>
      </c>
      <c r="J91" s="111">
        <v>3000</v>
      </c>
      <c r="K91" s="112">
        <f t="shared" si="48"/>
        <v>187.5</v>
      </c>
      <c r="L91" s="113">
        <v>16</v>
      </c>
      <c r="M91" s="111">
        <f>F91/V91*60</f>
        <v>2602.6595744680876</v>
      </c>
      <c r="N91" s="112">
        <f>M91/L91</f>
        <v>162.66622340425548</v>
      </c>
      <c r="O91" s="114">
        <f>L91-I91</f>
        <v>0</v>
      </c>
      <c r="P91" s="115">
        <f>N91-K91</f>
        <v>-24.833776595744524</v>
      </c>
      <c r="Q91" s="116">
        <f>N91/K91</f>
        <v>0.8675531914893625</v>
      </c>
      <c r="R91" s="309"/>
      <c r="S91" s="47">
        <v>0.32388888888888889</v>
      </c>
      <c r="T91" s="48">
        <v>0.35</v>
      </c>
      <c r="U91" s="117">
        <v>5.2333333333333254</v>
      </c>
      <c r="V91" s="118">
        <v>37.599999999999966</v>
      </c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407"/>
      <c r="AH91" s="408"/>
      <c r="AI91" s="124">
        <f>M91-J91</f>
        <v>-397.34042553191239</v>
      </c>
      <c r="AJ91" s="116">
        <f>M91/J91</f>
        <v>0.8675531914893625</v>
      </c>
      <c r="AK91" s="314"/>
    </row>
    <row r="92" spans="1:37" ht="15.75" customHeight="1">
      <c r="A92" s="317"/>
      <c r="B92" s="106" t="s">
        <v>188</v>
      </c>
      <c r="C92" s="298" t="s">
        <v>262</v>
      </c>
      <c r="D92" s="299"/>
      <c r="E92" s="107">
        <v>35.83</v>
      </c>
      <c r="F92" s="108">
        <v>5529</v>
      </c>
      <c r="G92" s="109">
        <f t="shared" si="52"/>
        <v>198104.06999999998</v>
      </c>
      <c r="H92" s="13"/>
      <c r="I92" s="110">
        <v>12</v>
      </c>
      <c r="J92" s="111">
        <v>3273</v>
      </c>
      <c r="K92" s="112">
        <f t="shared" si="48"/>
        <v>272.75</v>
      </c>
      <c r="L92" s="126">
        <v>12</v>
      </c>
      <c r="M92" s="111">
        <f>F92/V92*60</f>
        <v>2907.8743608473342</v>
      </c>
      <c r="N92" s="112">
        <f>M92/L92</f>
        <v>242.32286340394452</v>
      </c>
      <c r="O92" s="114">
        <f>L92-I92</f>
        <v>0</v>
      </c>
      <c r="P92" s="115">
        <f>N92-K92</f>
        <v>-30.427136596055476</v>
      </c>
      <c r="Q92" s="116">
        <f>N92/K92</f>
        <v>0.88844312888705601</v>
      </c>
      <c r="R92" s="309"/>
      <c r="S92" s="47">
        <v>0.35347222222222224</v>
      </c>
      <c r="T92" s="48">
        <v>0.43269675925925927</v>
      </c>
      <c r="U92" s="117">
        <v>5.0000000000000622</v>
      </c>
      <c r="V92" s="118">
        <v>114.08333333333331</v>
      </c>
      <c r="W92" s="119">
        <v>0.43269675925925927</v>
      </c>
      <c r="X92" s="123">
        <v>0.47228009259259257</v>
      </c>
      <c r="Y92" s="106"/>
      <c r="Z92" s="205"/>
      <c r="AA92" s="300"/>
      <c r="AB92" s="301"/>
      <c r="AC92" s="106"/>
      <c r="AD92" s="205"/>
      <c r="AE92" s="300"/>
      <c r="AF92" s="301"/>
      <c r="AG92" s="407"/>
      <c r="AH92" s="408"/>
      <c r="AI92" s="124">
        <f>M92-J92</f>
        <v>-365.12563915266583</v>
      </c>
      <c r="AJ92" s="116">
        <f>M92/J92</f>
        <v>0.88844312888705601</v>
      </c>
      <c r="AK92" s="314"/>
    </row>
    <row r="93" spans="1:37" ht="15.75" customHeight="1">
      <c r="A93" s="317"/>
      <c r="B93" s="106" t="s">
        <v>188</v>
      </c>
      <c r="C93" s="298" t="s">
        <v>263</v>
      </c>
      <c r="D93" s="299"/>
      <c r="E93" s="107">
        <v>36.409999999999997</v>
      </c>
      <c r="F93" s="108">
        <v>4018</v>
      </c>
      <c r="G93" s="129">
        <f t="shared" si="52"/>
        <v>146295.37999999998</v>
      </c>
      <c r="H93" s="130"/>
      <c r="I93" s="110">
        <v>11</v>
      </c>
      <c r="J93" s="111">
        <v>3273</v>
      </c>
      <c r="K93" s="112">
        <f t="shared" si="48"/>
        <v>297.54545454545456</v>
      </c>
      <c r="L93" s="113">
        <v>11</v>
      </c>
      <c r="M93" s="111">
        <f>F93/V93*60</f>
        <v>2907.4974874371846</v>
      </c>
      <c r="N93" s="112">
        <f>M93/L93</f>
        <v>264.31795340338044</v>
      </c>
      <c r="O93" s="114">
        <f>L93-I93</f>
        <v>0</v>
      </c>
      <c r="P93" s="115">
        <f>N93-K93</f>
        <v>-33.227501142074118</v>
      </c>
      <c r="Q93" s="116">
        <f>N93/K93</f>
        <v>0.88832798271835767</v>
      </c>
      <c r="R93" s="309"/>
      <c r="S93" s="47">
        <v>0.47228009259259257</v>
      </c>
      <c r="T93" s="48">
        <v>0.52986111111111112</v>
      </c>
      <c r="U93" s="117">
        <v>56.999999999999957</v>
      </c>
      <c r="V93" s="118">
        <v>82.9166666666667</v>
      </c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407"/>
      <c r="AH93" s="408"/>
      <c r="AI93" s="124">
        <f>M93-J93</f>
        <v>-365.50251256281535</v>
      </c>
      <c r="AJ93" s="116">
        <f>M93/J93</f>
        <v>0.88832798271835767</v>
      </c>
      <c r="AK93" s="314"/>
    </row>
    <row r="94" spans="1:37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407"/>
      <c r="AH94" s="408"/>
      <c r="AI94" s="124"/>
      <c r="AJ94" s="116"/>
      <c r="AK94" s="314"/>
    </row>
    <row r="95" spans="1:37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407"/>
      <c r="AH95" s="408"/>
      <c r="AI95" s="124"/>
      <c r="AJ95" s="116"/>
      <c r="AK95" s="314"/>
    </row>
    <row r="96" spans="1:37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35"/>
      <c r="Y96" s="106"/>
      <c r="Z96" s="205"/>
      <c r="AA96" s="300"/>
      <c r="AB96" s="301"/>
      <c r="AC96" s="106"/>
      <c r="AD96" s="205"/>
      <c r="AE96" s="300"/>
      <c r="AF96" s="301"/>
      <c r="AG96" s="407"/>
      <c r="AH96" s="408"/>
      <c r="AI96" s="124"/>
      <c r="AJ96" s="116"/>
      <c r="AK96" s="314"/>
    </row>
    <row r="97" spans="1:37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35"/>
      <c r="Y97" s="106"/>
      <c r="Z97" s="205"/>
      <c r="AA97" s="300"/>
      <c r="AB97" s="301"/>
      <c r="AC97" s="106"/>
      <c r="AD97" s="205"/>
      <c r="AE97" s="300"/>
      <c r="AF97" s="301"/>
      <c r="AG97" s="407"/>
      <c r="AH97" s="408"/>
      <c r="AI97" s="124"/>
      <c r="AJ97" s="116"/>
      <c r="AK97" s="314"/>
    </row>
    <row r="98" spans="1:37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35"/>
      <c r="Y98" s="106"/>
      <c r="Z98" s="205"/>
      <c r="AA98" s="300"/>
      <c r="AB98" s="301"/>
      <c r="AC98" s="106"/>
      <c r="AD98" s="205"/>
      <c r="AE98" s="300"/>
      <c r="AF98" s="301"/>
      <c r="AG98" s="407"/>
      <c r="AH98" s="408"/>
      <c r="AI98" s="124"/>
      <c r="AJ98" s="116"/>
      <c r="AK98" s="314"/>
    </row>
    <row r="99" spans="1:37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35"/>
      <c r="Y99" s="106"/>
      <c r="Z99" s="205"/>
      <c r="AA99" s="300"/>
      <c r="AB99" s="301"/>
      <c r="AC99" s="106"/>
      <c r="AD99" s="205"/>
      <c r="AE99" s="300"/>
      <c r="AF99" s="301"/>
      <c r="AG99" s="407"/>
      <c r="AH99" s="408"/>
      <c r="AI99" s="124"/>
      <c r="AJ99" s="116"/>
      <c r="AK99" s="314"/>
    </row>
    <row r="100" spans="1:37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19"/>
      <c r="X100" s="135"/>
      <c r="Y100" s="106"/>
      <c r="Z100" s="205"/>
      <c r="AA100" s="300"/>
      <c r="AB100" s="301"/>
      <c r="AC100" s="106"/>
      <c r="AD100" s="205"/>
      <c r="AE100" s="300"/>
      <c r="AF100" s="301"/>
      <c r="AG100" s="407"/>
      <c r="AH100" s="408"/>
      <c r="AI100" s="124"/>
      <c r="AJ100" s="116"/>
      <c r="AK100" s="314"/>
    </row>
    <row r="101" spans="1:37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19"/>
      <c r="X101" s="135"/>
      <c r="Y101" s="106"/>
      <c r="Z101" s="205"/>
      <c r="AA101" s="300"/>
      <c r="AB101" s="301"/>
      <c r="AC101" s="106"/>
      <c r="AD101" s="205"/>
      <c r="AE101" s="300"/>
      <c r="AF101" s="301"/>
      <c r="AG101" s="407"/>
      <c r="AH101" s="408"/>
      <c r="AI101" s="124"/>
      <c r="AJ101" s="116"/>
      <c r="AK101" s="314"/>
    </row>
    <row r="102" spans="1:37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19"/>
      <c r="X102" s="135"/>
      <c r="Y102" s="106"/>
      <c r="Z102" s="205"/>
      <c r="AA102" s="300"/>
      <c r="AB102" s="301"/>
      <c r="AC102" s="106"/>
      <c r="AD102" s="205"/>
      <c r="AE102" s="300"/>
      <c r="AF102" s="301"/>
      <c r="AG102" s="407"/>
      <c r="AH102" s="408"/>
      <c r="AI102" s="124"/>
      <c r="AJ102" s="116"/>
      <c r="AK102" s="314"/>
    </row>
    <row r="103" spans="1:37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19"/>
      <c r="X103" s="135"/>
      <c r="Y103" s="106"/>
      <c r="Z103" s="205"/>
      <c r="AA103" s="300"/>
      <c r="AB103" s="301"/>
      <c r="AC103" s="106"/>
      <c r="AD103" s="205"/>
      <c r="AE103" s="300"/>
      <c r="AF103" s="301"/>
      <c r="AG103" s="407"/>
      <c r="AH103" s="408"/>
      <c r="AI103" s="124"/>
      <c r="AJ103" s="116"/>
      <c r="AK103" s="314"/>
    </row>
    <row r="104" spans="1:37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19"/>
      <c r="X104" s="135"/>
      <c r="Y104" s="106"/>
      <c r="Z104" s="205"/>
      <c r="AA104" s="300"/>
      <c r="AB104" s="301"/>
      <c r="AC104" s="106"/>
      <c r="AD104" s="205"/>
      <c r="AE104" s="300"/>
      <c r="AF104" s="301"/>
      <c r="AG104" s="407"/>
      <c r="AH104" s="408"/>
      <c r="AI104" s="124"/>
      <c r="AJ104" s="116"/>
      <c r="AK104" s="314"/>
    </row>
    <row r="105" spans="1:37" ht="15.75" customHeight="1">
      <c r="A105" s="317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407"/>
      <c r="AH105" s="408"/>
      <c r="AI105" s="180"/>
      <c r="AJ105" s="133"/>
      <c r="AK105" s="314"/>
    </row>
    <row r="106" spans="1:37" ht="15.75" customHeight="1" thickBot="1">
      <c r="A106" s="318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53">AVERAGE(I90:I105)</f>
        <v>13.5</v>
      </c>
      <c r="J106" s="148">
        <f t="shared" si="53"/>
        <v>3136.5</v>
      </c>
      <c r="K106" s="149">
        <f t="shared" ref="K106" si="54">J106/I106</f>
        <v>232.33333333333334</v>
      </c>
      <c r="L106" s="147">
        <f t="shared" ref="L106:M106" si="55">AVERAGE(L90:L105)</f>
        <v>13.5</v>
      </c>
      <c r="M106" s="148">
        <f t="shared" si="55"/>
        <v>2759.5409682709319</v>
      </c>
      <c r="N106" s="149">
        <f t="shared" ref="N106:N111" si="56">M106/L106</f>
        <v>204.41044209414309</v>
      </c>
      <c r="O106" s="150">
        <f t="shared" ref="O106:O111" si="57">L106-I106</f>
        <v>0</v>
      </c>
      <c r="P106" s="151">
        <f t="shared" ref="P106:P111" si="58">N106-K106</f>
        <v>-27.92289123919025</v>
      </c>
      <c r="Q106" s="152">
        <f t="shared" ref="Q106:Q111" si="59">N106/K106</f>
        <v>0.87981538921438918</v>
      </c>
      <c r="R106" s="310"/>
      <c r="S106" s="153">
        <f>S90</f>
        <v>0.30277777777777776</v>
      </c>
      <c r="T106" s="154">
        <f>INDEX(T90:T105,COUNTA(T90:T105))</f>
        <v>0.52986111111111112</v>
      </c>
      <c r="U106" s="155"/>
      <c r="V106" s="181"/>
      <c r="W106" s="182"/>
      <c r="X106" s="149"/>
      <c r="Y106" s="206">
        <f t="shared" ref="Y106:Z106" si="60">SUM(Y90:Y105)</f>
        <v>0</v>
      </c>
      <c r="Z106" s="207">
        <f t="shared" si="60"/>
        <v>0</v>
      </c>
      <c r="AA106" s="296"/>
      <c r="AB106" s="297"/>
      <c r="AC106" s="206">
        <f t="shared" ref="AC106:AD106" si="61">SUM(AC90:AC105)</f>
        <v>0</v>
      </c>
      <c r="AD106" s="207">
        <f t="shared" si="61"/>
        <v>0</v>
      </c>
      <c r="AE106" s="296"/>
      <c r="AF106" s="297"/>
      <c r="AG106" s="409"/>
      <c r="AH106" s="410"/>
      <c r="AI106" s="183">
        <f t="shared" ref="AI106:AI111" si="62">M106-J106</f>
        <v>-376.9590317290681</v>
      </c>
      <c r="AJ106" s="152">
        <f t="shared" ref="AJ106:AJ111" si="63">M106/J106</f>
        <v>0.87981538921438929</v>
      </c>
      <c r="AK106" s="315"/>
    </row>
    <row r="107" spans="1:37" ht="15.75" customHeight="1">
      <c r="A107" s="302" t="s">
        <v>251</v>
      </c>
      <c r="B107" s="120" t="s">
        <v>188</v>
      </c>
      <c r="C107" s="306" t="s">
        <v>264</v>
      </c>
      <c r="D107" s="307"/>
      <c r="E107" s="162">
        <v>22.83</v>
      </c>
      <c r="F107" s="103">
        <v>1072</v>
      </c>
      <c r="G107" s="163">
        <f t="shared" ref="G107:G111" si="64">E107*F107</f>
        <v>24473.759999999998</v>
      </c>
      <c r="H107" s="164"/>
      <c r="I107" s="165">
        <v>10</v>
      </c>
      <c r="J107" s="166">
        <v>3600</v>
      </c>
      <c r="K107" s="167">
        <f>J107/I107</f>
        <v>360</v>
      </c>
      <c r="L107" s="168">
        <v>10</v>
      </c>
      <c r="M107" s="166">
        <f>F107/V107*60</f>
        <v>3094.7874899759381</v>
      </c>
      <c r="N107" s="167">
        <f t="shared" si="56"/>
        <v>309.47874899759381</v>
      </c>
      <c r="O107" s="169">
        <f t="shared" si="57"/>
        <v>0</v>
      </c>
      <c r="P107" s="170">
        <f t="shared" si="58"/>
        <v>-50.521251002406188</v>
      </c>
      <c r="Q107" s="171">
        <f t="shared" si="59"/>
        <v>0.85966319165998284</v>
      </c>
      <c r="R107" s="308">
        <f>Q123</f>
        <v>0.89217937717509266</v>
      </c>
      <c r="S107" s="219">
        <v>0.30709490740740741</v>
      </c>
      <c r="T107" s="220">
        <v>0.3215277777777778</v>
      </c>
      <c r="U107" s="174"/>
      <c r="V107" s="175">
        <v>20.78333333333336</v>
      </c>
      <c r="W107" s="173"/>
      <c r="X107" s="184"/>
      <c r="Y107" s="202"/>
      <c r="Z107" s="203"/>
      <c r="AA107" s="311"/>
      <c r="AB107" s="312"/>
      <c r="AC107" s="202"/>
      <c r="AD107" s="203"/>
      <c r="AE107" s="417"/>
      <c r="AF107" s="418"/>
      <c r="AG107" s="411"/>
      <c r="AH107" s="412"/>
      <c r="AI107" s="121">
        <f t="shared" si="62"/>
        <v>-505.21251002406188</v>
      </c>
      <c r="AJ107" s="171">
        <f t="shared" si="63"/>
        <v>0.85966319165998284</v>
      </c>
      <c r="AK107" s="313">
        <f>AJ123</f>
        <v>0.89217937717509255</v>
      </c>
    </row>
    <row r="108" spans="1:37" ht="15.75" customHeight="1">
      <c r="A108" s="303"/>
      <c r="B108" s="106" t="s">
        <v>188</v>
      </c>
      <c r="C108" s="298" t="s">
        <v>265</v>
      </c>
      <c r="D108" s="299"/>
      <c r="E108" s="107">
        <v>24.73</v>
      </c>
      <c r="F108" s="108">
        <v>1831</v>
      </c>
      <c r="G108" s="109">
        <f t="shared" si="64"/>
        <v>45280.63</v>
      </c>
      <c r="H108" s="26"/>
      <c r="I108" s="110">
        <v>6</v>
      </c>
      <c r="J108" s="111">
        <v>3600</v>
      </c>
      <c r="K108" s="112">
        <f t="shared" si="46"/>
        <v>600</v>
      </c>
      <c r="L108" s="113">
        <v>6</v>
      </c>
      <c r="M108" s="111">
        <f>F108/V108*60</f>
        <v>3258.329214038562</v>
      </c>
      <c r="N108" s="112">
        <f t="shared" si="56"/>
        <v>543.054869006427</v>
      </c>
      <c r="O108" s="114">
        <f t="shared" si="57"/>
        <v>0</v>
      </c>
      <c r="P108" s="115">
        <f t="shared" si="58"/>
        <v>-56.945130993573002</v>
      </c>
      <c r="Q108" s="116">
        <f t="shared" si="59"/>
        <v>0.90509144834404498</v>
      </c>
      <c r="R108" s="309"/>
      <c r="S108" s="47">
        <v>0.32519675925925928</v>
      </c>
      <c r="T108" s="48">
        <v>0.34861111111111109</v>
      </c>
      <c r="U108" s="117">
        <v>5.2833333333333332</v>
      </c>
      <c r="V108" s="118">
        <v>33.716666666666612</v>
      </c>
      <c r="W108" s="119"/>
      <c r="X108" s="13"/>
      <c r="Y108" s="106"/>
      <c r="Z108" s="205"/>
      <c r="AA108" s="300"/>
      <c r="AB108" s="301"/>
      <c r="AC108" s="106"/>
      <c r="AD108" s="205"/>
      <c r="AE108" s="300"/>
      <c r="AF108" s="301"/>
      <c r="AG108" s="407"/>
      <c r="AH108" s="408"/>
      <c r="AI108" s="124">
        <f t="shared" si="62"/>
        <v>-341.67078596143801</v>
      </c>
      <c r="AJ108" s="116">
        <f t="shared" si="63"/>
        <v>0.90509144834404498</v>
      </c>
      <c r="AK108" s="314"/>
    </row>
    <row r="109" spans="1:37" ht="15.75" customHeight="1">
      <c r="A109" s="303"/>
      <c r="B109" s="106" t="s">
        <v>188</v>
      </c>
      <c r="C109" s="298" t="s">
        <v>266</v>
      </c>
      <c r="D109" s="299"/>
      <c r="E109" s="107">
        <v>24.73</v>
      </c>
      <c r="F109" s="108">
        <v>1557</v>
      </c>
      <c r="G109" s="109">
        <f t="shared" si="64"/>
        <v>38504.61</v>
      </c>
      <c r="H109" s="26"/>
      <c r="I109" s="110">
        <v>6</v>
      </c>
      <c r="J109" s="111">
        <v>3600</v>
      </c>
      <c r="K109" s="112">
        <f t="shared" si="46"/>
        <v>600</v>
      </c>
      <c r="L109" s="113">
        <v>6</v>
      </c>
      <c r="M109" s="111">
        <f>F109/V109*60</f>
        <v>3258.8372093023218</v>
      </c>
      <c r="N109" s="112">
        <f t="shared" si="56"/>
        <v>543.13953488372033</v>
      </c>
      <c r="O109" s="114">
        <f t="shared" si="57"/>
        <v>0</v>
      </c>
      <c r="P109" s="115">
        <f t="shared" si="58"/>
        <v>-56.86046511627967</v>
      </c>
      <c r="Q109" s="116">
        <f t="shared" si="59"/>
        <v>0.90523255813953385</v>
      </c>
      <c r="R109" s="309"/>
      <c r="S109" s="47">
        <v>0.3523148148148148</v>
      </c>
      <c r="T109" s="48">
        <v>0.37222222222222223</v>
      </c>
      <c r="U109" s="117">
        <v>5.333333333333341</v>
      </c>
      <c r="V109" s="118">
        <v>28.6666666666667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407"/>
      <c r="AH109" s="408"/>
      <c r="AI109" s="124">
        <f t="shared" si="62"/>
        <v>-341.16279069767825</v>
      </c>
      <c r="AJ109" s="116">
        <f t="shared" si="63"/>
        <v>0.90523255813953385</v>
      </c>
      <c r="AK109" s="314"/>
    </row>
    <row r="110" spans="1:37" ht="15.75" customHeight="1">
      <c r="A110" s="303"/>
      <c r="B110" s="106" t="s">
        <v>188</v>
      </c>
      <c r="C110" s="298" t="s">
        <v>215</v>
      </c>
      <c r="D110" s="299"/>
      <c r="E110" s="107">
        <v>21.74</v>
      </c>
      <c r="F110" s="108">
        <v>1823</v>
      </c>
      <c r="G110" s="109">
        <f t="shared" si="64"/>
        <v>39632.019999999997</v>
      </c>
      <c r="H110" s="26"/>
      <c r="I110" s="110">
        <v>6</v>
      </c>
      <c r="J110" s="111">
        <v>3600</v>
      </c>
      <c r="K110" s="112">
        <f t="shared" si="46"/>
        <v>600</v>
      </c>
      <c r="L110" s="113">
        <v>6</v>
      </c>
      <c r="M110" s="111">
        <f>F110/V110*60</f>
        <v>3256.972704714638</v>
      </c>
      <c r="N110" s="112">
        <f t="shared" si="56"/>
        <v>542.82878411910633</v>
      </c>
      <c r="O110" s="114">
        <f t="shared" si="57"/>
        <v>0</v>
      </c>
      <c r="P110" s="115">
        <f t="shared" si="58"/>
        <v>-57.171215880893669</v>
      </c>
      <c r="Q110" s="116">
        <f t="shared" si="59"/>
        <v>0.90471464019851056</v>
      </c>
      <c r="R110" s="309"/>
      <c r="S110" s="47">
        <v>0.3759837962962963</v>
      </c>
      <c r="T110" s="48">
        <v>0.39930555555555558</v>
      </c>
      <c r="U110" s="117">
        <v>5.4166666666666607</v>
      </c>
      <c r="V110" s="118">
        <v>33.583333333333357</v>
      </c>
      <c r="W110" s="119"/>
      <c r="X110" s="13"/>
      <c r="Y110" s="106"/>
      <c r="Z110" s="205"/>
      <c r="AA110" s="300"/>
      <c r="AB110" s="301"/>
      <c r="AC110" s="106"/>
      <c r="AD110" s="205"/>
      <c r="AE110" s="300"/>
      <c r="AF110" s="301"/>
      <c r="AG110" s="407"/>
      <c r="AH110" s="408"/>
      <c r="AI110" s="124">
        <f t="shared" si="62"/>
        <v>-343.02729528536202</v>
      </c>
      <c r="AJ110" s="116">
        <f t="shared" si="63"/>
        <v>0.90471464019851056</v>
      </c>
      <c r="AK110" s="314"/>
    </row>
    <row r="111" spans="1:37" ht="15.75" customHeight="1">
      <c r="A111" s="304"/>
      <c r="B111" s="106" t="s">
        <v>279</v>
      </c>
      <c r="C111" s="298" t="s">
        <v>280</v>
      </c>
      <c r="D111" s="299"/>
      <c r="E111" s="107">
        <v>26.21</v>
      </c>
      <c r="F111" s="108">
        <v>1062</v>
      </c>
      <c r="G111" s="109">
        <f t="shared" si="64"/>
        <v>27835.02</v>
      </c>
      <c r="H111" s="13"/>
      <c r="I111" s="110">
        <v>6</v>
      </c>
      <c r="J111" s="111">
        <v>3273</v>
      </c>
      <c r="K111" s="112">
        <f t="shared" si="46"/>
        <v>545.5</v>
      </c>
      <c r="L111" s="126">
        <v>6</v>
      </c>
      <c r="M111" s="111">
        <f>F111/V111*60</f>
        <v>2898.5595147839517</v>
      </c>
      <c r="N111" s="112">
        <f t="shared" si="56"/>
        <v>483.09325246399197</v>
      </c>
      <c r="O111" s="114">
        <f t="shared" si="57"/>
        <v>0</v>
      </c>
      <c r="P111" s="115">
        <f t="shared" si="58"/>
        <v>-62.406747536008027</v>
      </c>
      <c r="Q111" s="116">
        <f t="shared" si="59"/>
        <v>0.88559716308706138</v>
      </c>
      <c r="R111" s="309"/>
      <c r="S111" s="47">
        <v>0.40278935185185183</v>
      </c>
      <c r="T111" s="48">
        <v>0.4180555555555554</v>
      </c>
      <c r="U111" s="117">
        <v>5.0166666666665982</v>
      </c>
      <c r="V111" s="118">
        <v>21.983333333333146</v>
      </c>
      <c r="W111" s="119"/>
      <c r="X111" s="13"/>
      <c r="Y111" s="106"/>
      <c r="Z111" s="205"/>
      <c r="AA111" s="300"/>
      <c r="AB111" s="301"/>
      <c r="AC111" s="106"/>
      <c r="AD111" s="205"/>
      <c r="AE111" s="300"/>
      <c r="AF111" s="301"/>
      <c r="AG111" s="407"/>
      <c r="AH111" s="408"/>
      <c r="AI111" s="124">
        <f t="shared" si="62"/>
        <v>-374.44048521604827</v>
      </c>
      <c r="AJ111" s="116">
        <f t="shared" si="63"/>
        <v>0.88559716308706138</v>
      </c>
      <c r="AK111" s="314"/>
    </row>
    <row r="112" spans="1:37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3"/>
      <c r="Y112" s="106"/>
      <c r="Z112" s="205"/>
      <c r="AA112" s="300"/>
      <c r="AB112" s="301"/>
      <c r="AC112" s="106"/>
      <c r="AD112" s="205"/>
      <c r="AE112" s="300"/>
      <c r="AF112" s="301"/>
      <c r="AG112" s="407"/>
      <c r="AH112" s="408"/>
      <c r="AI112" s="124"/>
      <c r="AJ112" s="116"/>
      <c r="AK112" s="314"/>
    </row>
    <row r="113" spans="1:37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3"/>
      <c r="Y113" s="106"/>
      <c r="Z113" s="205"/>
      <c r="AA113" s="300"/>
      <c r="AB113" s="301"/>
      <c r="AC113" s="106"/>
      <c r="AD113" s="205"/>
      <c r="AE113" s="300"/>
      <c r="AF113" s="301"/>
      <c r="AG113" s="407"/>
      <c r="AH113" s="408"/>
      <c r="AI113" s="124"/>
      <c r="AJ113" s="116"/>
      <c r="AK113" s="314"/>
    </row>
    <row r="114" spans="1:37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407"/>
      <c r="AH114" s="408"/>
      <c r="AI114" s="124"/>
      <c r="AJ114" s="116"/>
      <c r="AK114" s="314"/>
    </row>
    <row r="115" spans="1:37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3"/>
      <c r="Y115" s="106"/>
      <c r="Z115" s="205"/>
      <c r="AA115" s="300"/>
      <c r="AB115" s="301"/>
      <c r="AC115" s="106"/>
      <c r="AD115" s="205"/>
      <c r="AE115" s="300"/>
      <c r="AF115" s="301"/>
      <c r="AG115" s="407"/>
      <c r="AH115" s="408"/>
      <c r="AI115" s="124"/>
      <c r="AJ115" s="116"/>
      <c r="AK115" s="314"/>
    </row>
    <row r="116" spans="1:37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3"/>
      <c r="Y116" s="106"/>
      <c r="Z116" s="205"/>
      <c r="AA116" s="300"/>
      <c r="AB116" s="301"/>
      <c r="AC116" s="106"/>
      <c r="AD116" s="205"/>
      <c r="AE116" s="300"/>
      <c r="AF116" s="301"/>
      <c r="AG116" s="407"/>
      <c r="AH116" s="408"/>
      <c r="AI116" s="124"/>
      <c r="AJ116" s="116"/>
      <c r="AK116" s="314"/>
    </row>
    <row r="117" spans="1:37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3"/>
      <c r="Y117" s="106"/>
      <c r="Z117" s="205"/>
      <c r="AA117" s="300"/>
      <c r="AB117" s="301"/>
      <c r="AC117" s="106"/>
      <c r="AD117" s="205"/>
      <c r="AE117" s="300"/>
      <c r="AF117" s="301"/>
      <c r="AG117" s="407"/>
      <c r="AH117" s="408"/>
      <c r="AI117" s="124"/>
      <c r="AJ117" s="116"/>
      <c r="AK117" s="314"/>
    </row>
    <row r="118" spans="1:37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3"/>
      <c r="Y118" s="106"/>
      <c r="Z118" s="205"/>
      <c r="AA118" s="300"/>
      <c r="AB118" s="301"/>
      <c r="AC118" s="106"/>
      <c r="AD118" s="205"/>
      <c r="AE118" s="300"/>
      <c r="AF118" s="301"/>
      <c r="AG118" s="407"/>
      <c r="AH118" s="408"/>
      <c r="AI118" s="124"/>
      <c r="AJ118" s="116"/>
      <c r="AK118" s="314"/>
    </row>
    <row r="119" spans="1:37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3"/>
      <c r="Y119" s="106"/>
      <c r="Z119" s="205"/>
      <c r="AA119" s="300"/>
      <c r="AB119" s="301"/>
      <c r="AC119" s="106"/>
      <c r="AD119" s="205"/>
      <c r="AE119" s="300"/>
      <c r="AF119" s="301"/>
      <c r="AG119" s="407"/>
      <c r="AH119" s="408"/>
      <c r="AI119" s="124"/>
      <c r="AJ119" s="116"/>
      <c r="AK119" s="314"/>
    </row>
    <row r="120" spans="1:37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3"/>
      <c r="Y120" s="106"/>
      <c r="Z120" s="205"/>
      <c r="AA120" s="300"/>
      <c r="AB120" s="301"/>
      <c r="AC120" s="106"/>
      <c r="AD120" s="205"/>
      <c r="AE120" s="300"/>
      <c r="AF120" s="301"/>
      <c r="AG120" s="407"/>
      <c r="AH120" s="408"/>
      <c r="AI120" s="124"/>
      <c r="AJ120" s="116"/>
      <c r="AK120" s="314"/>
    </row>
    <row r="121" spans="1:37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3"/>
      <c r="Y121" s="106"/>
      <c r="Z121" s="205"/>
      <c r="AA121" s="300"/>
      <c r="AB121" s="301"/>
      <c r="AC121" s="106"/>
      <c r="AD121" s="205"/>
      <c r="AE121" s="300"/>
      <c r="AF121" s="301"/>
      <c r="AG121" s="407"/>
      <c r="AH121" s="408"/>
      <c r="AI121" s="124"/>
      <c r="AJ121" s="116"/>
      <c r="AK121" s="314"/>
    </row>
    <row r="122" spans="1:37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106"/>
      <c r="Z122" s="205"/>
      <c r="AA122" s="300"/>
      <c r="AB122" s="301"/>
      <c r="AC122" s="106"/>
      <c r="AD122" s="205"/>
      <c r="AE122" s="300"/>
      <c r="AF122" s="301"/>
      <c r="AG122" s="407"/>
      <c r="AH122" s="408"/>
      <c r="AI122" s="180"/>
      <c r="AJ122" s="133"/>
      <c r="AK122" s="314"/>
    </row>
    <row r="123" spans="1:37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65">AVERAGE(I107:I122)</f>
        <v>6.8</v>
      </c>
      <c r="J123" s="148">
        <f t="shared" si="65"/>
        <v>3534.6</v>
      </c>
      <c r="K123" s="149">
        <f t="shared" ref="K123" si="66">J123/I123</f>
        <v>519.79411764705878</v>
      </c>
      <c r="L123" s="147">
        <f t="shared" ref="L123:M123" si="67">AVERAGE(L107:L122)</f>
        <v>6.8</v>
      </c>
      <c r="M123" s="148">
        <f t="shared" si="67"/>
        <v>3153.4972265630822</v>
      </c>
      <c r="N123" s="149">
        <f>M123/L123</f>
        <v>463.74959214162976</v>
      </c>
      <c r="O123" s="150">
        <f>L123-I123</f>
        <v>0</v>
      </c>
      <c r="P123" s="151">
        <f>N123-K123</f>
        <v>-56.044525505429021</v>
      </c>
      <c r="Q123" s="152">
        <f>N123/K123</f>
        <v>0.89217937717509266</v>
      </c>
      <c r="R123" s="310"/>
      <c r="S123" s="153">
        <f>S107</f>
        <v>0.30709490740740741</v>
      </c>
      <c r="T123" s="154">
        <f>INDEX(T107:T122,COUNTA(T107:T122))</f>
        <v>0.4180555555555554</v>
      </c>
      <c r="U123" s="155"/>
      <c r="V123" s="181"/>
      <c r="W123" s="182"/>
      <c r="X123" s="149"/>
      <c r="Y123" s="206">
        <f t="shared" ref="Y123:Z123" si="68">SUM(Y107:Y122)</f>
        <v>0</v>
      </c>
      <c r="Z123" s="207">
        <f t="shared" si="68"/>
        <v>0</v>
      </c>
      <c r="AA123" s="296"/>
      <c r="AB123" s="297"/>
      <c r="AC123" s="206">
        <f t="shared" ref="AC123:AD123" si="69">SUM(AC107:AC122)</f>
        <v>0</v>
      </c>
      <c r="AD123" s="207">
        <f t="shared" si="69"/>
        <v>0</v>
      </c>
      <c r="AE123" s="415"/>
      <c r="AF123" s="416"/>
      <c r="AG123" s="409"/>
      <c r="AH123" s="410"/>
      <c r="AI123" s="183">
        <f>M123-J123</f>
        <v>-381.10277343691769</v>
      </c>
      <c r="AJ123" s="152">
        <f>M123/J123</f>
        <v>0.89217937717509255</v>
      </c>
      <c r="AK123" s="315"/>
    </row>
    <row r="124" spans="1:37" ht="15.75" customHeight="1">
      <c r="A124" s="316" t="s">
        <v>221</v>
      </c>
      <c r="B124" s="161" t="s">
        <v>186</v>
      </c>
      <c r="C124" s="306" t="s">
        <v>217</v>
      </c>
      <c r="D124" s="307"/>
      <c r="E124" s="162">
        <v>44.3</v>
      </c>
      <c r="F124" s="174">
        <v>919</v>
      </c>
      <c r="G124" s="163">
        <f t="shared" ref="G124:G126" si="70">E124*F124</f>
        <v>40711.699999999997</v>
      </c>
      <c r="H124" s="164"/>
      <c r="I124" s="165">
        <v>17</v>
      </c>
      <c r="J124" s="166">
        <v>2000</v>
      </c>
      <c r="K124" s="167">
        <f>J124/I124</f>
        <v>117.64705882352941</v>
      </c>
      <c r="L124" s="168">
        <v>17</v>
      </c>
      <c r="M124" s="166">
        <f>F124/V124*60</f>
        <v>1770.1444622792988</v>
      </c>
      <c r="N124" s="167">
        <f>M124/L124</f>
        <v>104.12614483995876</v>
      </c>
      <c r="O124" s="169">
        <f>L124-I124</f>
        <v>0</v>
      </c>
      <c r="P124" s="170">
        <f>N124-K124</f>
        <v>-13.520913983570651</v>
      </c>
      <c r="Q124" s="171">
        <f>N124/K124</f>
        <v>0.8850722311396495</v>
      </c>
      <c r="R124" s="308">
        <f>Q140</f>
        <v>0.88409488507377598</v>
      </c>
      <c r="S124" s="172">
        <v>0.70833333333333337</v>
      </c>
      <c r="T124" s="173">
        <v>0.72996527777777775</v>
      </c>
      <c r="U124" s="174"/>
      <c r="V124" s="175">
        <v>31.149999999999913</v>
      </c>
      <c r="W124" s="103"/>
      <c r="X124" s="104"/>
      <c r="Y124" s="202"/>
      <c r="Z124" s="203"/>
      <c r="AA124" s="311"/>
      <c r="AB124" s="312"/>
      <c r="AC124" s="202"/>
      <c r="AD124" s="203"/>
      <c r="AE124" s="311"/>
      <c r="AF124" s="312"/>
      <c r="AG124" s="411"/>
      <c r="AH124" s="412"/>
      <c r="AI124" s="121">
        <f>M124-J124</f>
        <v>-229.85553772070125</v>
      </c>
      <c r="AJ124" s="171">
        <f>M124/J124</f>
        <v>0.88507223113964939</v>
      </c>
      <c r="AK124" s="379">
        <f>AJ140</f>
        <v>0.88409488507377587</v>
      </c>
    </row>
    <row r="125" spans="1:37" ht="15.75" customHeight="1">
      <c r="A125" s="317"/>
      <c r="B125" s="178" t="s">
        <v>186</v>
      </c>
      <c r="C125" s="298" t="s">
        <v>219</v>
      </c>
      <c r="D125" s="299"/>
      <c r="E125" s="107">
        <v>50.67</v>
      </c>
      <c r="F125" s="117">
        <v>818</v>
      </c>
      <c r="G125" s="109">
        <f t="shared" si="70"/>
        <v>41448.060000000005</v>
      </c>
      <c r="H125" s="26"/>
      <c r="I125" s="110">
        <v>20</v>
      </c>
      <c r="J125" s="111">
        <v>2000</v>
      </c>
      <c r="K125" s="112">
        <f t="shared" ref="K125:K126" si="71">J125/I125</f>
        <v>100</v>
      </c>
      <c r="L125" s="113">
        <v>20</v>
      </c>
      <c r="M125" s="111">
        <f>F125/V125*60</f>
        <v>1767.5870348139174</v>
      </c>
      <c r="N125" s="112">
        <f>M125/L125</f>
        <v>88.379351740695867</v>
      </c>
      <c r="O125" s="114">
        <f>L125-I125</f>
        <v>0</v>
      </c>
      <c r="P125" s="115">
        <f>N125-K125</f>
        <v>-11.620648259304133</v>
      </c>
      <c r="Q125" s="116">
        <f>N125/K125</f>
        <v>0.88379351740695866</v>
      </c>
      <c r="R125" s="309"/>
      <c r="S125" s="47">
        <v>0.73349537037037038</v>
      </c>
      <c r="T125" s="48">
        <v>0.75277777777777788</v>
      </c>
      <c r="U125" s="117">
        <v>5.0833333333333819</v>
      </c>
      <c r="V125" s="118">
        <v>27.766666666666797</v>
      </c>
      <c r="W125" s="119"/>
      <c r="X125" s="123"/>
      <c r="Y125" s="106"/>
      <c r="Z125" s="205"/>
      <c r="AA125" s="300"/>
      <c r="AB125" s="301"/>
      <c r="AC125" s="106"/>
      <c r="AD125" s="205"/>
      <c r="AE125" s="300"/>
      <c r="AF125" s="301"/>
      <c r="AG125" s="407"/>
      <c r="AH125" s="408"/>
      <c r="AI125" s="124">
        <f>M125-J125</f>
        <v>-232.4129651860826</v>
      </c>
      <c r="AJ125" s="116">
        <f>M125/J125</f>
        <v>0.88379351740695866</v>
      </c>
      <c r="AK125" s="380"/>
    </row>
    <row r="126" spans="1:37" ht="15.75" customHeight="1">
      <c r="A126" s="317"/>
      <c r="B126" s="178" t="s">
        <v>186</v>
      </c>
      <c r="C126" s="298" t="s">
        <v>220</v>
      </c>
      <c r="D126" s="299"/>
      <c r="E126" s="107">
        <v>57.3</v>
      </c>
      <c r="F126" s="117">
        <v>1625</v>
      </c>
      <c r="G126" s="109">
        <f t="shared" si="70"/>
        <v>93112.5</v>
      </c>
      <c r="H126" s="26"/>
      <c r="I126" s="110">
        <v>21</v>
      </c>
      <c r="J126" s="111">
        <v>2000</v>
      </c>
      <c r="K126" s="112">
        <f t="shared" si="71"/>
        <v>95.238095238095241</v>
      </c>
      <c r="L126" s="113">
        <v>21</v>
      </c>
      <c r="M126" s="111">
        <f>F126/V126*60</f>
        <v>1766.8378133494398</v>
      </c>
      <c r="N126" s="112">
        <f>M126/L126</f>
        <v>84.135133969020941</v>
      </c>
      <c r="O126" s="114">
        <f>L126-I126</f>
        <v>0</v>
      </c>
      <c r="P126" s="115">
        <f>N126-K126</f>
        <v>-11.102961269074299</v>
      </c>
      <c r="Q126" s="116">
        <f>N126/K126</f>
        <v>0.88341890667471989</v>
      </c>
      <c r="R126" s="309"/>
      <c r="S126" s="47">
        <v>0.75624999999999998</v>
      </c>
      <c r="T126" s="48">
        <v>0.79457175925925927</v>
      </c>
      <c r="U126" s="117">
        <v>4.9999999999998224</v>
      </c>
      <c r="V126" s="118">
        <v>55.18333333333338</v>
      </c>
      <c r="W126" s="119"/>
      <c r="X126" s="123"/>
      <c r="Y126" s="106"/>
      <c r="Z126" s="205"/>
      <c r="AA126" s="300"/>
      <c r="AB126" s="301"/>
      <c r="AC126" s="106"/>
      <c r="AD126" s="205"/>
      <c r="AE126" s="300"/>
      <c r="AF126" s="301"/>
      <c r="AG126" s="407"/>
      <c r="AH126" s="408"/>
      <c r="AI126" s="124">
        <f>M126-J126</f>
        <v>-233.16218665056022</v>
      </c>
      <c r="AJ126" s="116">
        <f>M126/J126</f>
        <v>0.88341890667471989</v>
      </c>
      <c r="AK126" s="380"/>
    </row>
    <row r="127" spans="1:37" ht="15.75" customHeight="1">
      <c r="A127" s="317"/>
      <c r="B127" s="178"/>
      <c r="C127" s="298"/>
      <c r="D127" s="299"/>
      <c r="E127" s="107"/>
      <c r="F127" s="117"/>
      <c r="G127" s="109"/>
      <c r="H127" s="26"/>
      <c r="I127" s="110"/>
      <c r="J127" s="111"/>
      <c r="K127" s="112"/>
      <c r="L127" s="113"/>
      <c r="M127" s="111"/>
      <c r="N127" s="112"/>
      <c r="O127" s="114"/>
      <c r="P127" s="115"/>
      <c r="Q127" s="116"/>
      <c r="R127" s="309"/>
      <c r="S127" s="47"/>
      <c r="T127" s="48"/>
      <c r="U127" s="117"/>
      <c r="V127" s="118"/>
      <c r="W127" s="119"/>
      <c r="X127" s="123"/>
      <c r="Y127" s="106"/>
      <c r="Z127" s="205"/>
      <c r="AA127" s="300"/>
      <c r="AB127" s="301"/>
      <c r="AC127" s="106"/>
      <c r="AD127" s="205"/>
      <c r="AE127" s="300"/>
      <c r="AF127" s="301"/>
      <c r="AG127" s="407"/>
      <c r="AH127" s="408"/>
      <c r="AI127" s="124"/>
      <c r="AJ127" s="116"/>
      <c r="AK127" s="380"/>
    </row>
    <row r="128" spans="1:37" ht="15.75" customHeight="1">
      <c r="A128" s="317"/>
      <c r="B128" s="178"/>
      <c r="C128" s="298"/>
      <c r="D128" s="299"/>
      <c r="E128" s="107"/>
      <c r="F128" s="117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106"/>
      <c r="Z128" s="205"/>
      <c r="AA128" s="300"/>
      <c r="AB128" s="301"/>
      <c r="AC128" s="106"/>
      <c r="AD128" s="205"/>
      <c r="AE128" s="300"/>
      <c r="AF128" s="301"/>
      <c r="AG128" s="407"/>
      <c r="AH128" s="408"/>
      <c r="AI128" s="124"/>
      <c r="AJ128" s="116"/>
      <c r="AK128" s="380"/>
    </row>
    <row r="129" spans="1:37" ht="15.75" customHeight="1">
      <c r="A129" s="317"/>
      <c r="B129" s="178"/>
      <c r="C129" s="298"/>
      <c r="D129" s="299"/>
      <c r="E129" s="107"/>
      <c r="F129" s="117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106"/>
      <c r="Z129" s="205"/>
      <c r="AA129" s="300"/>
      <c r="AB129" s="301"/>
      <c r="AC129" s="106"/>
      <c r="AD129" s="205"/>
      <c r="AE129" s="300"/>
      <c r="AF129" s="301"/>
      <c r="AG129" s="407"/>
      <c r="AH129" s="408"/>
      <c r="AI129" s="124"/>
      <c r="AJ129" s="116"/>
      <c r="AK129" s="380"/>
    </row>
    <row r="130" spans="1:37" ht="15.75" customHeight="1">
      <c r="A130" s="317"/>
      <c r="B130" s="178"/>
      <c r="C130" s="298"/>
      <c r="D130" s="299"/>
      <c r="E130" s="107"/>
      <c r="F130" s="117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106"/>
      <c r="Z130" s="205"/>
      <c r="AA130" s="300"/>
      <c r="AB130" s="301"/>
      <c r="AC130" s="106"/>
      <c r="AD130" s="205"/>
      <c r="AE130" s="300"/>
      <c r="AF130" s="301"/>
      <c r="AG130" s="407"/>
      <c r="AH130" s="408"/>
      <c r="AI130" s="124"/>
      <c r="AJ130" s="116"/>
      <c r="AK130" s="380"/>
    </row>
    <row r="131" spans="1:37" ht="15.75" customHeight="1">
      <c r="A131" s="317"/>
      <c r="B131" s="178"/>
      <c r="C131" s="298"/>
      <c r="D131" s="299"/>
      <c r="E131" s="107"/>
      <c r="F131" s="117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106"/>
      <c r="Z131" s="205"/>
      <c r="AA131" s="300"/>
      <c r="AB131" s="301"/>
      <c r="AC131" s="106"/>
      <c r="AD131" s="205"/>
      <c r="AE131" s="300"/>
      <c r="AF131" s="301"/>
      <c r="AG131" s="407"/>
      <c r="AH131" s="408"/>
      <c r="AI131" s="124"/>
      <c r="AJ131" s="116"/>
      <c r="AK131" s="380"/>
    </row>
    <row r="132" spans="1:37" ht="15.75" customHeight="1">
      <c r="A132" s="317"/>
      <c r="B132" s="178"/>
      <c r="C132" s="298"/>
      <c r="D132" s="299"/>
      <c r="E132" s="107"/>
      <c r="F132" s="117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106"/>
      <c r="Z132" s="205"/>
      <c r="AA132" s="300"/>
      <c r="AB132" s="301"/>
      <c r="AC132" s="106"/>
      <c r="AD132" s="205"/>
      <c r="AE132" s="300"/>
      <c r="AF132" s="301"/>
      <c r="AG132" s="407"/>
      <c r="AH132" s="408"/>
      <c r="AI132" s="124"/>
      <c r="AJ132" s="116"/>
      <c r="AK132" s="380"/>
    </row>
    <row r="133" spans="1:37" ht="15.75" customHeight="1">
      <c r="A133" s="317"/>
      <c r="B133" s="178"/>
      <c r="C133" s="298"/>
      <c r="D133" s="299"/>
      <c r="E133" s="107"/>
      <c r="F133" s="117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106"/>
      <c r="Z133" s="205"/>
      <c r="AA133" s="300"/>
      <c r="AB133" s="301"/>
      <c r="AC133" s="106"/>
      <c r="AD133" s="205"/>
      <c r="AE133" s="300"/>
      <c r="AF133" s="301"/>
      <c r="AG133" s="407"/>
      <c r="AH133" s="408"/>
      <c r="AI133" s="124"/>
      <c r="AJ133" s="116"/>
      <c r="AK133" s="380"/>
    </row>
    <row r="134" spans="1:37" ht="15.75" customHeight="1">
      <c r="A134" s="317"/>
      <c r="B134" s="178"/>
      <c r="C134" s="298"/>
      <c r="D134" s="299"/>
      <c r="E134" s="107"/>
      <c r="F134" s="117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19"/>
      <c r="X134" s="123"/>
      <c r="Y134" s="106"/>
      <c r="Z134" s="205"/>
      <c r="AA134" s="300"/>
      <c r="AB134" s="301"/>
      <c r="AC134" s="106"/>
      <c r="AD134" s="205"/>
      <c r="AE134" s="300"/>
      <c r="AF134" s="301"/>
      <c r="AG134" s="407"/>
      <c r="AH134" s="408"/>
      <c r="AI134" s="124"/>
      <c r="AJ134" s="116"/>
      <c r="AK134" s="380"/>
    </row>
    <row r="135" spans="1:37" ht="15.75" customHeight="1">
      <c r="A135" s="317"/>
      <c r="B135" s="178"/>
      <c r="C135" s="298"/>
      <c r="D135" s="299"/>
      <c r="E135" s="107"/>
      <c r="F135" s="117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19"/>
      <c r="X135" s="123"/>
      <c r="Y135" s="106"/>
      <c r="Z135" s="205"/>
      <c r="AA135" s="300"/>
      <c r="AB135" s="301"/>
      <c r="AC135" s="106"/>
      <c r="AD135" s="205"/>
      <c r="AE135" s="300"/>
      <c r="AF135" s="301"/>
      <c r="AG135" s="407"/>
      <c r="AH135" s="408"/>
      <c r="AI135" s="124"/>
      <c r="AJ135" s="116"/>
      <c r="AK135" s="380"/>
    </row>
    <row r="136" spans="1:37" ht="15.75" customHeight="1">
      <c r="A136" s="317"/>
      <c r="B136" s="178"/>
      <c r="C136" s="298"/>
      <c r="D136" s="299"/>
      <c r="E136" s="107"/>
      <c r="F136" s="117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19"/>
      <c r="X136" s="123"/>
      <c r="Y136" s="106"/>
      <c r="Z136" s="205"/>
      <c r="AA136" s="300"/>
      <c r="AB136" s="301"/>
      <c r="AC136" s="106"/>
      <c r="AD136" s="205"/>
      <c r="AE136" s="300"/>
      <c r="AF136" s="301"/>
      <c r="AG136" s="407"/>
      <c r="AH136" s="408"/>
      <c r="AI136" s="124"/>
      <c r="AJ136" s="116"/>
      <c r="AK136" s="380"/>
    </row>
    <row r="137" spans="1:37" ht="15.75" customHeight="1">
      <c r="A137" s="317"/>
      <c r="B137" s="178"/>
      <c r="C137" s="298"/>
      <c r="D137" s="299"/>
      <c r="E137" s="107"/>
      <c r="F137" s="117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210"/>
      <c r="X137" s="211"/>
      <c r="Y137" s="106"/>
      <c r="Z137" s="205"/>
      <c r="AA137" s="300"/>
      <c r="AB137" s="301"/>
      <c r="AC137" s="106"/>
      <c r="AD137" s="205"/>
      <c r="AE137" s="300"/>
      <c r="AF137" s="301"/>
      <c r="AG137" s="407"/>
      <c r="AH137" s="408"/>
      <c r="AI137" s="124"/>
      <c r="AJ137" s="116"/>
      <c r="AK137" s="380"/>
    </row>
    <row r="138" spans="1:37" ht="15.75" customHeight="1">
      <c r="A138" s="317"/>
      <c r="B138" s="178"/>
      <c r="C138" s="298"/>
      <c r="D138" s="299"/>
      <c r="E138" s="107"/>
      <c r="F138" s="117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212"/>
      <c r="X138" s="213"/>
      <c r="Y138" s="106"/>
      <c r="Z138" s="205"/>
      <c r="AA138" s="300"/>
      <c r="AB138" s="301"/>
      <c r="AC138" s="106"/>
      <c r="AD138" s="205"/>
      <c r="AE138" s="300"/>
      <c r="AF138" s="301"/>
      <c r="AG138" s="407"/>
      <c r="AH138" s="408"/>
      <c r="AI138" s="124"/>
      <c r="AJ138" s="116"/>
      <c r="AK138" s="380"/>
    </row>
    <row r="139" spans="1:37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47"/>
      <c r="T139" s="48"/>
      <c r="U139" s="140"/>
      <c r="V139" s="118"/>
      <c r="W139" s="212"/>
      <c r="X139" s="213"/>
      <c r="Y139" s="106"/>
      <c r="Z139" s="205"/>
      <c r="AA139" s="300"/>
      <c r="AB139" s="301"/>
      <c r="AC139" s="106"/>
      <c r="AD139" s="205"/>
      <c r="AE139" s="300"/>
      <c r="AF139" s="301"/>
      <c r="AG139" s="407"/>
      <c r="AH139" s="408"/>
      <c r="AI139" s="124"/>
      <c r="AJ139" s="116"/>
      <c r="AK139" s="380"/>
    </row>
    <row r="140" spans="1:37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72">AVERAGE(I124:I139)</f>
        <v>19.333333333333332</v>
      </c>
      <c r="J140" s="148">
        <f t="shared" si="72"/>
        <v>2000</v>
      </c>
      <c r="K140" s="149">
        <f t="shared" ref="K140" si="73">J140/I140</f>
        <v>103.44827586206897</v>
      </c>
      <c r="L140" s="147">
        <f t="shared" ref="L140:M140" si="74">AVERAGE(L124:L139)</f>
        <v>19.333333333333332</v>
      </c>
      <c r="M140" s="148">
        <f t="shared" si="74"/>
        <v>1768.1897701475518</v>
      </c>
      <c r="N140" s="149">
        <f>M140/L140</f>
        <v>91.458091559356134</v>
      </c>
      <c r="O140" s="150">
        <f>L140-I140</f>
        <v>0</v>
      </c>
      <c r="P140" s="151">
        <f>N140-K140</f>
        <v>-11.990184302712834</v>
      </c>
      <c r="Q140" s="152">
        <f>N140/K140</f>
        <v>0.88409488507377598</v>
      </c>
      <c r="R140" s="310"/>
      <c r="S140" s="153">
        <f>S124</f>
        <v>0.70833333333333337</v>
      </c>
      <c r="T140" s="154">
        <f>INDEX(T124:T139,COUNTA(T124:T139))</f>
        <v>0.79457175925925927</v>
      </c>
      <c r="U140" s="155"/>
      <c r="V140" s="181"/>
      <c r="W140" s="214"/>
      <c r="X140" s="215"/>
      <c r="Y140" s="206">
        <f t="shared" ref="Y140:Z140" si="75">SUM(Y124:Y139)</f>
        <v>0</v>
      </c>
      <c r="Z140" s="207">
        <f t="shared" si="75"/>
        <v>0</v>
      </c>
      <c r="AA140" s="296"/>
      <c r="AB140" s="297"/>
      <c r="AC140" s="206">
        <f t="shared" ref="AC140:AD140" si="76">SUM(AC124:AC139)</f>
        <v>0</v>
      </c>
      <c r="AD140" s="207">
        <f t="shared" si="76"/>
        <v>0</v>
      </c>
      <c r="AE140" s="296"/>
      <c r="AF140" s="297"/>
      <c r="AG140" s="409"/>
      <c r="AH140" s="410"/>
      <c r="AI140" s="183">
        <f>M140-J140</f>
        <v>-231.81022985244817</v>
      </c>
      <c r="AJ140" s="152">
        <f>M140/J140</f>
        <v>0.88409488507377587</v>
      </c>
      <c r="AK140" s="381"/>
    </row>
    <row r="141" spans="1:37" ht="15.75" customHeight="1">
      <c r="A141" s="302" t="s">
        <v>244</v>
      </c>
      <c r="B141" s="161" t="s">
        <v>186</v>
      </c>
      <c r="C141" s="306" t="s">
        <v>222</v>
      </c>
      <c r="D141" s="307"/>
      <c r="E141" s="162">
        <v>56.79</v>
      </c>
      <c r="F141" s="103">
        <v>1893</v>
      </c>
      <c r="G141" s="163">
        <f t="shared" ref="G141:G143" si="77">E141*F141</f>
        <v>107503.47</v>
      </c>
      <c r="H141" s="164"/>
      <c r="I141" s="165">
        <v>23</v>
      </c>
      <c r="J141" s="166">
        <v>2000</v>
      </c>
      <c r="K141" s="167">
        <f>J141/I141</f>
        <v>86.956521739130437</v>
      </c>
      <c r="L141" s="168">
        <v>23</v>
      </c>
      <c r="M141" s="166">
        <f>F141/V141*60</f>
        <v>1769.158878504674</v>
      </c>
      <c r="N141" s="167">
        <f>M141/L141</f>
        <v>76.919951239333656</v>
      </c>
      <c r="O141" s="169">
        <f>L141-I141</f>
        <v>0</v>
      </c>
      <c r="P141" s="170">
        <f>N141-K141</f>
        <v>-10.036570499796781</v>
      </c>
      <c r="Q141" s="171">
        <f>N141/K141</f>
        <v>0.88457943925233706</v>
      </c>
      <c r="R141" s="308">
        <f>Q157</f>
        <v>0.88487220593962135</v>
      </c>
      <c r="S141" s="172">
        <v>0.70833333333333337</v>
      </c>
      <c r="T141" s="173">
        <v>0.75291666666666668</v>
      </c>
      <c r="U141" s="174"/>
      <c r="V141" s="175">
        <v>64.19999999999996</v>
      </c>
      <c r="W141" s="173"/>
      <c r="X141" s="184"/>
      <c r="Y141" s="202"/>
      <c r="Z141" s="203"/>
      <c r="AA141" s="311"/>
      <c r="AB141" s="312"/>
      <c r="AC141" s="202"/>
      <c r="AD141" s="203"/>
      <c r="AE141" s="311"/>
      <c r="AF141" s="312"/>
      <c r="AG141" s="411"/>
      <c r="AH141" s="412"/>
      <c r="AI141" s="121">
        <f>M141-J141</f>
        <v>-230.84112149532598</v>
      </c>
      <c r="AJ141" s="171">
        <f>M141/J141</f>
        <v>0.88457943925233706</v>
      </c>
      <c r="AK141" s="313">
        <f>AJ157</f>
        <v>0.88487220593962135</v>
      </c>
    </row>
    <row r="142" spans="1:37" ht="15.75" customHeight="1">
      <c r="A142" s="303"/>
      <c r="B142" s="178" t="s">
        <v>186</v>
      </c>
      <c r="C142" s="298" t="s">
        <v>223</v>
      </c>
      <c r="D142" s="299"/>
      <c r="E142" s="107">
        <v>56.87</v>
      </c>
      <c r="F142" s="108">
        <v>1381</v>
      </c>
      <c r="G142" s="109">
        <f t="shared" si="77"/>
        <v>78537.47</v>
      </c>
      <c r="H142" s="26"/>
      <c r="I142" s="110">
        <v>23</v>
      </c>
      <c r="J142" s="111">
        <v>2000</v>
      </c>
      <c r="K142" s="112">
        <f t="shared" ref="K142:K143" si="78">J142/I142</f>
        <v>86.956521739130437</v>
      </c>
      <c r="L142" s="113">
        <v>23</v>
      </c>
      <c r="M142" s="111">
        <f>F142/V142*60</f>
        <v>1769.2526690391451</v>
      </c>
      <c r="N142" s="112">
        <f>M142/L142</f>
        <v>76.924029088658486</v>
      </c>
      <c r="O142" s="114">
        <f>L142-I142</f>
        <v>0</v>
      </c>
      <c r="P142" s="115">
        <f>N142-K142</f>
        <v>-10.032492650471951</v>
      </c>
      <c r="Q142" s="116">
        <f>N142/K142</f>
        <v>0.88462633451957251</v>
      </c>
      <c r="R142" s="309"/>
      <c r="S142" s="47">
        <v>0.7563657407407407</v>
      </c>
      <c r="T142" s="48">
        <v>0.78888888888888886</v>
      </c>
      <c r="U142" s="117">
        <v>4.9666666666665904</v>
      </c>
      <c r="V142" s="118">
        <v>46.833333333333357</v>
      </c>
      <c r="W142" s="119"/>
      <c r="X142" s="123"/>
      <c r="Y142" s="106"/>
      <c r="Z142" s="205"/>
      <c r="AA142" s="300"/>
      <c r="AB142" s="301"/>
      <c r="AC142" s="106"/>
      <c r="AD142" s="205"/>
      <c r="AE142" s="300"/>
      <c r="AF142" s="301"/>
      <c r="AG142" s="407"/>
      <c r="AH142" s="408"/>
      <c r="AI142" s="124">
        <f>M142-J142</f>
        <v>-230.74733096085492</v>
      </c>
      <c r="AJ142" s="116">
        <f>M142/J142</f>
        <v>0.88462633451957251</v>
      </c>
      <c r="AK142" s="314"/>
    </row>
    <row r="143" spans="1:37" ht="15.75" customHeight="1">
      <c r="A143" s="303"/>
      <c r="B143" s="178" t="s">
        <v>186</v>
      </c>
      <c r="C143" s="298" t="s">
        <v>224</v>
      </c>
      <c r="D143" s="299"/>
      <c r="E143" s="107">
        <v>47.6</v>
      </c>
      <c r="F143" s="108">
        <v>1760</v>
      </c>
      <c r="G143" s="109">
        <f t="shared" si="77"/>
        <v>83776</v>
      </c>
      <c r="H143" s="26"/>
      <c r="I143" s="110">
        <v>23</v>
      </c>
      <c r="J143" s="111">
        <v>2000</v>
      </c>
      <c r="K143" s="112">
        <f t="shared" si="78"/>
        <v>86.956521739130437</v>
      </c>
      <c r="L143" s="113">
        <v>23</v>
      </c>
      <c r="M143" s="111">
        <f>F143/V143*60</f>
        <v>1770.821688093909</v>
      </c>
      <c r="N143" s="112">
        <f>M143/L143</f>
        <v>76.992247308430819</v>
      </c>
      <c r="O143" s="114">
        <f>L143-I143</f>
        <v>0</v>
      </c>
      <c r="P143" s="115">
        <f>N143-K143</f>
        <v>-9.9642744306996178</v>
      </c>
      <c r="Q143" s="116">
        <f>N143/K143</f>
        <v>0.88541084404695436</v>
      </c>
      <c r="R143" s="309"/>
      <c r="S143" s="47">
        <v>0.7926157407407407</v>
      </c>
      <c r="T143" s="48">
        <v>0.8340277777777777</v>
      </c>
      <c r="U143" s="117">
        <v>5.3666666666666529</v>
      </c>
      <c r="V143" s="118">
        <v>59.633333333333276</v>
      </c>
      <c r="W143" s="119"/>
      <c r="X143" s="123"/>
      <c r="Y143" s="106"/>
      <c r="Z143" s="205"/>
      <c r="AA143" s="300"/>
      <c r="AB143" s="301"/>
      <c r="AC143" s="106"/>
      <c r="AD143" s="205"/>
      <c r="AE143" s="300"/>
      <c r="AF143" s="301"/>
      <c r="AG143" s="407"/>
      <c r="AH143" s="408"/>
      <c r="AI143" s="124">
        <f>M143-J143</f>
        <v>-229.17831190609104</v>
      </c>
      <c r="AJ143" s="116">
        <f>M143/J143</f>
        <v>0.88541084404695447</v>
      </c>
      <c r="AK143" s="314"/>
    </row>
    <row r="144" spans="1:37" ht="15.75" customHeight="1">
      <c r="A144" s="303"/>
      <c r="B144" s="178"/>
      <c r="C144" s="298"/>
      <c r="D144" s="299"/>
      <c r="E144" s="107"/>
      <c r="F144" s="108"/>
      <c r="G144" s="109"/>
      <c r="H144" s="26"/>
      <c r="I144" s="110"/>
      <c r="J144" s="111"/>
      <c r="K144" s="112"/>
      <c r="L144" s="113"/>
      <c r="M144" s="111"/>
      <c r="N144" s="112"/>
      <c r="O144" s="114"/>
      <c r="P144" s="115"/>
      <c r="Q144" s="116"/>
      <c r="R144" s="309"/>
      <c r="S144" s="47"/>
      <c r="T144" s="48"/>
      <c r="U144" s="117"/>
      <c r="V144" s="118"/>
      <c r="W144" s="119"/>
      <c r="X144" s="123"/>
      <c r="Y144" s="106"/>
      <c r="Z144" s="205"/>
      <c r="AA144" s="300"/>
      <c r="AB144" s="301"/>
      <c r="AC144" s="106"/>
      <c r="AD144" s="205"/>
      <c r="AE144" s="300"/>
      <c r="AF144" s="301"/>
      <c r="AG144" s="407"/>
      <c r="AH144" s="408"/>
      <c r="AI144" s="124"/>
      <c r="AJ144" s="116"/>
      <c r="AK144" s="314"/>
    </row>
    <row r="145" spans="1:37" ht="15.75" customHeight="1">
      <c r="A145" s="304"/>
      <c r="B145" s="178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106"/>
      <c r="Z145" s="205"/>
      <c r="AA145" s="300"/>
      <c r="AB145" s="301"/>
      <c r="AC145" s="106"/>
      <c r="AD145" s="205"/>
      <c r="AE145" s="300"/>
      <c r="AF145" s="301"/>
      <c r="AG145" s="407"/>
      <c r="AH145" s="408"/>
      <c r="AI145" s="124"/>
      <c r="AJ145" s="116"/>
      <c r="AK145" s="314"/>
    </row>
    <row r="146" spans="1:37" ht="15.75" customHeight="1">
      <c r="A146" s="304"/>
      <c r="B146" s="178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106"/>
      <c r="Z146" s="205"/>
      <c r="AA146" s="300"/>
      <c r="AB146" s="301"/>
      <c r="AC146" s="106"/>
      <c r="AD146" s="205"/>
      <c r="AE146" s="300"/>
      <c r="AF146" s="301"/>
      <c r="AG146" s="407"/>
      <c r="AH146" s="408"/>
      <c r="AI146" s="124"/>
      <c r="AJ146" s="116"/>
      <c r="AK146" s="314"/>
    </row>
    <row r="147" spans="1:37" ht="15.75" customHeight="1">
      <c r="A147" s="304"/>
      <c r="B147" s="178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127"/>
      <c r="T147" s="128"/>
      <c r="U147" s="117"/>
      <c r="V147" s="118"/>
      <c r="W147" s="128"/>
      <c r="X147" s="216"/>
      <c r="Y147" s="106"/>
      <c r="Z147" s="205"/>
      <c r="AA147" s="300"/>
      <c r="AB147" s="301"/>
      <c r="AC147" s="106"/>
      <c r="AD147" s="205"/>
      <c r="AE147" s="300"/>
      <c r="AF147" s="301"/>
      <c r="AG147" s="407"/>
      <c r="AH147" s="408"/>
      <c r="AI147" s="124"/>
      <c r="AJ147" s="116"/>
      <c r="AK147" s="314"/>
    </row>
    <row r="148" spans="1:37" ht="15.75" customHeight="1">
      <c r="A148" s="304"/>
      <c r="B148" s="178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127"/>
      <c r="T148" s="128"/>
      <c r="U148" s="117"/>
      <c r="V148" s="118"/>
      <c r="W148" s="128"/>
      <c r="X148" s="216"/>
      <c r="Y148" s="106"/>
      <c r="Z148" s="205"/>
      <c r="AA148" s="300"/>
      <c r="AB148" s="301"/>
      <c r="AC148" s="106"/>
      <c r="AD148" s="205"/>
      <c r="AE148" s="300"/>
      <c r="AF148" s="301"/>
      <c r="AG148" s="407"/>
      <c r="AH148" s="408"/>
      <c r="AI148" s="124"/>
      <c r="AJ148" s="116"/>
      <c r="AK148" s="314"/>
    </row>
    <row r="149" spans="1:37" ht="15.75" customHeight="1">
      <c r="A149" s="304"/>
      <c r="B149" s="178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127"/>
      <c r="T149" s="128"/>
      <c r="U149" s="117"/>
      <c r="V149" s="118"/>
      <c r="W149" s="128"/>
      <c r="X149" s="216"/>
      <c r="Y149" s="106"/>
      <c r="Z149" s="205"/>
      <c r="AA149" s="300"/>
      <c r="AB149" s="301"/>
      <c r="AC149" s="106"/>
      <c r="AD149" s="205"/>
      <c r="AE149" s="300"/>
      <c r="AF149" s="301"/>
      <c r="AG149" s="407"/>
      <c r="AH149" s="408"/>
      <c r="AI149" s="124"/>
      <c r="AJ149" s="116"/>
      <c r="AK149" s="314"/>
    </row>
    <row r="150" spans="1:37" ht="15.75" customHeight="1">
      <c r="A150" s="304"/>
      <c r="B150" s="178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127"/>
      <c r="T150" s="128"/>
      <c r="U150" s="117"/>
      <c r="V150" s="118"/>
      <c r="W150" s="128"/>
      <c r="X150" s="216"/>
      <c r="Y150" s="106"/>
      <c r="Z150" s="205"/>
      <c r="AA150" s="300"/>
      <c r="AB150" s="301"/>
      <c r="AC150" s="106"/>
      <c r="AD150" s="205"/>
      <c r="AE150" s="300"/>
      <c r="AF150" s="301"/>
      <c r="AG150" s="407"/>
      <c r="AH150" s="408"/>
      <c r="AI150" s="124"/>
      <c r="AJ150" s="116"/>
      <c r="AK150" s="314"/>
    </row>
    <row r="151" spans="1:37" ht="15.75" customHeight="1">
      <c r="A151" s="304"/>
      <c r="B151" s="178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127"/>
      <c r="T151" s="128"/>
      <c r="U151" s="117"/>
      <c r="V151" s="118"/>
      <c r="W151" s="128"/>
      <c r="X151" s="216"/>
      <c r="Y151" s="106"/>
      <c r="Z151" s="205"/>
      <c r="AA151" s="300"/>
      <c r="AB151" s="301"/>
      <c r="AC151" s="106"/>
      <c r="AD151" s="205"/>
      <c r="AE151" s="300"/>
      <c r="AF151" s="301"/>
      <c r="AG151" s="407"/>
      <c r="AH151" s="408"/>
      <c r="AI151" s="124"/>
      <c r="AJ151" s="116"/>
      <c r="AK151" s="314"/>
    </row>
    <row r="152" spans="1:37" ht="15.75" customHeight="1">
      <c r="A152" s="304"/>
      <c r="B152" s="178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127"/>
      <c r="T152" s="128"/>
      <c r="U152" s="117"/>
      <c r="V152" s="118"/>
      <c r="W152" s="128"/>
      <c r="X152" s="216"/>
      <c r="Y152" s="106"/>
      <c r="Z152" s="205"/>
      <c r="AA152" s="300"/>
      <c r="AB152" s="301"/>
      <c r="AC152" s="106"/>
      <c r="AD152" s="205"/>
      <c r="AE152" s="300"/>
      <c r="AF152" s="301"/>
      <c r="AG152" s="407"/>
      <c r="AH152" s="408"/>
      <c r="AI152" s="124"/>
      <c r="AJ152" s="116"/>
      <c r="AK152" s="314"/>
    </row>
    <row r="153" spans="1:37" ht="15.75" customHeight="1">
      <c r="A153" s="304"/>
      <c r="B153" s="178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127"/>
      <c r="T153" s="128"/>
      <c r="U153" s="117"/>
      <c r="V153" s="118"/>
      <c r="W153" s="128"/>
      <c r="X153" s="216"/>
      <c r="Y153" s="106"/>
      <c r="Z153" s="205"/>
      <c r="AA153" s="300"/>
      <c r="AB153" s="301"/>
      <c r="AC153" s="106"/>
      <c r="AD153" s="205"/>
      <c r="AE153" s="300"/>
      <c r="AF153" s="301"/>
      <c r="AG153" s="407"/>
      <c r="AH153" s="408"/>
      <c r="AI153" s="124"/>
      <c r="AJ153" s="116"/>
      <c r="AK153" s="314"/>
    </row>
    <row r="154" spans="1:37" ht="15.75" customHeight="1">
      <c r="A154" s="304"/>
      <c r="B154" s="178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127"/>
      <c r="T154" s="128"/>
      <c r="U154" s="117"/>
      <c r="V154" s="118"/>
      <c r="W154" s="128"/>
      <c r="X154" s="216"/>
      <c r="Y154" s="106"/>
      <c r="Z154" s="205"/>
      <c r="AA154" s="300"/>
      <c r="AB154" s="301"/>
      <c r="AC154" s="106"/>
      <c r="AD154" s="205"/>
      <c r="AE154" s="300"/>
      <c r="AF154" s="301"/>
      <c r="AG154" s="407"/>
      <c r="AH154" s="408"/>
      <c r="AI154" s="124"/>
      <c r="AJ154" s="116"/>
      <c r="AK154" s="314"/>
    </row>
    <row r="155" spans="1:37" ht="15.75" customHeight="1">
      <c r="A155" s="304"/>
      <c r="B155" s="178"/>
      <c r="C155" s="298"/>
      <c r="D155" s="299"/>
      <c r="E155" s="107"/>
      <c r="F155" s="13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127"/>
      <c r="T155" s="128"/>
      <c r="U155" s="117"/>
      <c r="V155" s="118"/>
      <c r="W155" s="128"/>
      <c r="X155" s="216"/>
      <c r="Y155" s="106"/>
      <c r="Z155" s="205"/>
      <c r="AA155" s="300"/>
      <c r="AB155" s="301"/>
      <c r="AC155" s="106"/>
      <c r="AD155" s="205"/>
      <c r="AE155" s="300"/>
      <c r="AF155" s="301"/>
      <c r="AG155" s="407"/>
      <c r="AH155" s="408"/>
      <c r="AI155" s="124"/>
      <c r="AJ155" s="116"/>
      <c r="AK155" s="314"/>
    </row>
    <row r="156" spans="1:37" ht="15.75" customHeight="1">
      <c r="A156" s="304"/>
      <c r="B156" s="178"/>
      <c r="C156" s="298"/>
      <c r="D156" s="299"/>
      <c r="E156" s="179"/>
      <c r="F156" s="13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106"/>
      <c r="Z156" s="205"/>
      <c r="AA156" s="300"/>
      <c r="AB156" s="301"/>
      <c r="AC156" s="106"/>
      <c r="AD156" s="205"/>
      <c r="AE156" s="300"/>
      <c r="AF156" s="301"/>
      <c r="AG156" s="407"/>
      <c r="AH156" s="408"/>
      <c r="AI156" s="180"/>
      <c r="AJ156" s="133"/>
      <c r="AK156" s="314"/>
    </row>
    <row r="157" spans="1:37" ht="15.75" customHeight="1" thickBot="1">
      <c r="A157" s="305"/>
      <c r="B157" s="144" t="s">
        <v>124</v>
      </c>
      <c r="C157" s="295"/>
      <c r="D157" s="295"/>
      <c r="E157" s="145"/>
      <c r="F157" s="182"/>
      <c r="G157" s="146"/>
      <c r="H157" s="75"/>
      <c r="I157" s="147">
        <f t="shared" ref="I157:J157" si="79">AVERAGE(I141:I156)</f>
        <v>23</v>
      </c>
      <c r="J157" s="148">
        <f t="shared" si="79"/>
        <v>2000</v>
      </c>
      <c r="K157" s="149">
        <f t="shared" ref="K157" si="80">J157/I157</f>
        <v>86.956521739130437</v>
      </c>
      <c r="L157" s="147">
        <f t="shared" ref="L157:M157" si="81">AVERAGE(L141:L156)</f>
        <v>23</v>
      </c>
      <c r="M157" s="148">
        <f t="shared" si="81"/>
        <v>1769.7444118792428</v>
      </c>
      <c r="N157" s="149">
        <f>M157/L157</f>
        <v>76.945409212140987</v>
      </c>
      <c r="O157" s="150">
        <f>L157-I157</f>
        <v>0</v>
      </c>
      <c r="P157" s="151">
        <f>N157-K157</f>
        <v>-10.01111252698945</v>
      </c>
      <c r="Q157" s="152">
        <f>N157/K157</f>
        <v>0.88487220593962135</v>
      </c>
      <c r="R157" s="310"/>
      <c r="S157" s="153">
        <f>S141</f>
        <v>0.70833333333333337</v>
      </c>
      <c r="T157" s="154">
        <f>INDEX(T141:T156,COUNTA(T141:T156))</f>
        <v>0.8340277777777777</v>
      </c>
      <c r="U157" s="155"/>
      <c r="V157" s="181"/>
      <c r="W157" s="182"/>
      <c r="X157" s="149"/>
      <c r="Y157" s="206">
        <f t="shared" ref="Y157:Z157" si="82">SUM(Y141:Y156)</f>
        <v>0</v>
      </c>
      <c r="Z157" s="207">
        <f t="shared" si="82"/>
        <v>0</v>
      </c>
      <c r="AA157" s="296"/>
      <c r="AB157" s="297"/>
      <c r="AC157" s="206">
        <f t="shared" ref="AC157:AD157" si="83">SUM(AC141:AC156)</f>
        <v>0</v>
      </c>
      <c r="AD157" s="207">
        <f t="shared" si="83"/>
        <v>0</v>
      </c>
      <c r="AE157" s="296"/>
      <c r="AF157" s="297"/>
      <c r="AG157" s="409"/>
      <c r="AH157" s="410"/>
      <c r="AI157" s="183">
        <f>M157-J157</f>
        <v>-230.25558812075724</v>
      </c>
      <c r="AJ157" s="152">
        <f>M157/J157</f>
        <v>0.88487220593962135</v>
      </c>
      <c r="AK157" s="315"/>
    </row>
    <row r="159" spans="1:37">
      <c r="AA159" s="294" t="s">
        <v>165</v>
      </c>
      <c r="AB159" s="294"/>
      <c r="AE159" s="5" t="s">
        <v>226</v>
      </c>
      <c r="AF159" s="190"/>
      <c r="AG159" s="190"/>
      <c r="AH159" s="190"/>
    </row>
    <row r="160" spans="1:37">
      <c r="AA160" s="294" t="s">
        <v>166</v>
      </c>
      <c r="AB160" s="294"/>
      <c r="AE160" s="5" t="s">
        <v>227</v>
      </c>
      <c r="AF160" s="190"/>
      <c r="AG160" s="190"/>
      <c r="AH160" s="190"/>
    </row>
    <row r="161" spans="27:34">
      <c r="AA161" s="294" t="s">
        <v>167</v>
      </c>
      <c r="AB161" s="294"/>
      <c r="AE161" s="5" t="s">
        <v>228</v>
      </c>
      <c r="AF161" s="190"/>
      <c r="AG161" s="190"/>
      <c r="AH161" s="190"/>
    </row>
    <row r="162" spans="27:34">
      <c r="AA162" s="294" t="s">
        <v>168</v>
      </c>
      <c r="AB162" s="294"/>
      <c r="AE162" s="5" t="s">
        <v>229</v>
      </c>
      <c r="AF162" s="190"/>
      <c r="AG162" s="190"/>
      <c r="AH162" s="190"/>
    </row>
    <row r="163" spans="27:34">
      <c r="AA163" s="294" t="s">
        <v>169</v>
      </c>
      <c r="AB163" s="294"/>
      <c r="AE163" s="5" t="s">
        <v>230</v>
      </c>
      <c r="AF163" s="190"/>
      <c r="AG163" s="190"/>
      <c r="AH163" s="190"/>
    </row>
    <row r="164" spans="27:34">
      <c r="AA164" s="294" t="s">
        <v>170</v>
      </c>
      <c r="AB164" s="294"/>
      <c r="AE164" s="5" t="s">
        <v>231</v>
      </c>
      <c r="AF164" s="190"/>
      <c r="AG164" s="190"/>
      <c r="AH164" s="190"/>
    </row>
    <row r="165" spans="27:34">
      <c r="AA165" s="294" t="s">
        <v>171</v>
      </c>
      <c r="AB165" s="294"/>
      <c r="AE165" s="221" t="s">
        <v>232</v>
      </c>
      <c r="AF165" s="190"/>
      <c r="AG165" s="190"/>
      <c r="AH165" s="190"/>
    </row>
    <row r="166" spans="27:34">
      <c r="AA166" s="294" t="s">
        <v>172</v>
      </c>
      <c r="AB166" s="294"/>
      <c r="AE166" s="221" t="s">
        <v>233</v>
      </c>
      <c r="AF166" s="190"/>
      <c r="AG166" s="190"/>
      <c r="AH166" s="190"/>
    </row>
    <row r="167" spans="27:34">
      <c r="AA167" s="294" t="s">
        <v>173</v>
      </c>
      <c r="AB167" s="294"/>
      <c r="AE167" s="221" t="s">
        <v>234</v>
      </c>
      <c r="AF167" s="190"/>
      <c r="AG167" s="190"/>
      <c r="AH167" s="190"/>
    </row>
    <row r="168" spans="27:34">
      <c r="AA168" s="294" t="s">
        <v>174</v>
      </c>
      <c r="AB168" s="294"/>
      <c r="AE168" s="221"/>
      <c r="AF168" s="190"/>
      <c r="AG168" s="190"/>
      <c r="AH168" s="190"/>
    </row>
    <row r="169" spans="27:34">
      <c r="AA169" s="294" t="s">
        <v>175</v>
      </c>
      <c r="AB169" s="294"/>
      <c r="AE169" s="221"/>
      <c r="AF169" s="190"/>
      <c r="AG169" s="190"/>
      <c r="AH169" s="190"/>
    </row>
    <row r="170" spans="27:34">
      <c r="AA170" s="294" t="s">
        <v>176</v>
      </c>
      <c r="AB170" s="294"/>
      <c r="AE170" s="190"/>
      <c r="AF170" s="190"/>
      <c r="AG170" s="190"/>
      <c r="AH170" s="190"/>
    </row>
    <row r="171" spans="27:34">
      <c r="AA171" s="294" t="s">
        <v>177</v>
      </c>
      <c r="AB171" s="294"/>
      <c r="AE171" s="190"/>
      <c r="AF171" s="190"/>
      <c r="AG171" s="190"/>
      <c r="AH171" s="190"/>
    </row>
  </sheetData>
  <mergeCells count="690"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  <mergeCell ref="C156:D156"/>
    <mergeCell ref="AA156:AB156"/>
    <mergeCell ref="AE156:AF156"/>
    <mergeCell ref="AG156:AH156"/>
    <mergeCell ref="C157:D157"/>
    <mergeCell ref="AA157:AB157"/>
    <mergeCell ref="AE157:AF157"/>
    <mergeCell ref="AG157:AH157"/>
    <mergeCell ref="C154:D154"/>
    <mergeCell ref="AA154:AB154"/>
    <mergeCell ref="AE154:AF154"/>
    <mergeCell ref="AG154:AH154"/>
    <mergeCell ref="C155:D155"/>
    <mergeCell ref="AA155:AB155"/>
    <mergeCell ref="AE155:AF155"/>
    <mergeCell ref="AG155:AH155"/>
    <mergeCell ref="C153:D153"/>
    <mergeCell ref="AA153:AB153"/>
    <mergeCell ref="AE153:AF153"/>
    <mergeCell ref="AG153:AH153"/>
    <mergeCell ref="C150:D150"/>
    <mergeCell ref="AA150:AB150"/>
    <mergeCell ref="AE150:AF150"/>
    <mergeCell ref="AG150:AH150"/>
    <mergeCell ref="C151:D151"/>
    <mergeCell ref="AA151:AB151"/>
    <mergeCell ref="AE151:AF151"/>
    <mergeCell ref="AG151:AH151"/>
    <mergeCell ref="AK141:AK157"/>
    <mergeCell ref="C142:D142"/>
    <mergeCell ref="AA142:AB142"/>
    <mergeCell ref="AE142:AF142"/>
    <mergeCell ref="AG142:AH142"/>
    <mergeCell ref="C143:D143"/>
    <mergeCell ref="AA143:AB143"/>
    <mergeCell ref="AE143:AF143"/>
    <mergeCell ref="AG143:AH143"/>
    <mergeCell ref="C144:D144"/>
    <mergeCell ref="C148:D148"/>
    <mergeCell ref="AA148:AB148"/>
    <mergeCell ref="AE148:AF148"/>
    <mergeCell ref="AG148:AH148"/>
    <mergeCell ref="C149:D149"/>
    <mergeCell ref="AA149:AB149"/>
    <mergeCell ref="AE149:AF149"/>
    <mergeCell ref="AG149:AH149"/>
    <mergeCell ref="C146:D146"/>
    <mergeCell ref="AA146:AB146"/>
    <mergeCell ref="AE146:AF146"/>
    <mergeCell ref="AG146:AH146"/>
    <mergeCell ref="C147:D147"/>
    <mergeCell ref="AA147:AB147"/>
    <mergeCell ref="C140:D140"/>
    <mergeCell ref="AA140:AB140"/>
    <mergeCell ref="AE140:AF140"/>
    <mergeCell ref="AG140:AH140"/>
    <mergeCell ref="A141:A157"/>
    <mergeCell ref="C141:D141"/>
    <mergeCell ref="R141:R157"/>
    <mergeCell ref="AA141:AB141"/>
    <mergeCell ref="AE141:AF141"/>
    <mergeCell ref="AG141:AH141"/>
    <mergeCell ref="A124:A140"/>
    <mergeCell ref="AA144:AB144"/>
    <mergeCell ref="AE144:AF144"/>
    <mergeCell ref="AG144:AH144"/>
    <mergeCell ref="C145:D145"/>
    <mergeCell ref="AA145:AB145"/>
    <mergeCell ref="AE145:AF145"/>
    <mergeCell ref="AG145:AH145"/>
    <mergeCell ref="AE147:AF147"/>
    <mergeCell ref="AG147:AH147"/>
    <mergeCell ref="C152:D152"/>
    <mergeCell ref="AA152:AB152"/>
    <mergeCell ref="AE152:AF152"/>
    <mergeCell ref="AG152:AH152"/>
    <mergeCell ref="C138:D138"/>
    <mergeCell ref="AA138:AB138"/>
    <mergeCell ref="AE138:AF138"/>
    <mergeCell ref="AG138:AH138"/>
    <mergeCell ref="C139:D139"/>
    <mergeCell ref="AA139:AB139"/>
    <mergeCell ref="AE139:AF139"/>
    <mergeCell ref="AG139:AH139"/>
    <mergeCell ref="C136:D136"/>
    <mergeCell ref="AA136:AB136"/>
    <mergeCell ref="AE136:AF136"/>
    <mergeCell ref="AG136:AH136"/>
    <mergeCell ref="C137:D137"/>
    <mergeCell ref="AA137:AB137"/>
    <mergeCell ref="AE137:AF137"/>
    <mergeCell ref="AG137:AH137"/>
    <mergeCell ref="C134:D134"/>
    <mergeCell ref="AA134:AB134"/>
    <mergeCell ref="AE134:AF134"/>
    <mergeCell ref="AG134:AH134"/>
    <mergeCell ref="C135:D135"/>
    <mergeCell ref="AA135:AB135"/>
    <mergeCell ref="AE135:AF135"/>
    <mergeCell ref="AG135:AH135"/>
    <mergeCell ref="C132:D132"/>
    <mergeCell ref="AA132:AB132"/>
    <mergeCell ref="AE132:AF132"/>
    <mergeCell ref="AG132:AH132"/>
    <mergeCell ref="C133:D133"/>
    <mergeCell ref="AA133:AB133"/>
    <mergeCell ref="AE133:AF133"/>
    <mergeCell ref="AG133:AH133"/>
    <mergeCell ref="AA131:AB131"/>
    <mergeCell ref="AE131:AF131"/>
    <mergeCell ref="AG131:AH131"/>
    <mergeCell ref="AA128:AB128"/>
    <mergeCell ref="AE128:AF128"/>
    <mergeCell ref="AG128:AH128"/>
    <mergeCell ref="C129:D129"/>
    <mergeCell ref="AA129:AB129"/>
    <mergeCell ref="AE129:AF129"/>
    <mergeCell ref="AG129:AH129"/>
    <mergeCell ref="AK124:AK140"/>
    <mergeCell ref="C125:D125"/>
    <mergeCell ref="AA125:AB125"/>
    <mergeCell ref="AE125:AF125"/>
    <mergeCell ref="AG125:AH125"/>
    <mergeCell ref="C126:D126"/>
    <mergeCell ref="AA126:AB126"/>
    <mergeCell ref="AE126:AF126"/>
    <mergeCell ref="AG126:AH126"/>
    <mergeCell ref="C127:D127"/>
    <mergeCell ref="C124:D124"/>
    <mergeCell ref="R124:R140"/>
    <mergeCell ref="AA124:AB124"/>
    <mergeCell ref="AE124:AF124"/>
    <mergeCell ref="AG124:AH124"/>
    <mergeCell ref="AA127:AB127"/>
    <mergeCell ref="AE127:AF127"/>
    <mergeCell ref="AG127:AH127"/>
    <mergeCell ref="C128:D128"/>
    <mergeCell ref="C130:D130"/>
    <mergeCell ref="AA130:AB130"/>
    <mergeCell ref="AE130:AF130"/>
    <mergeCell ref="AG130:AH130"/>
    <mergeCell ref="C131:D131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</mergeCells>
  <phoneticPr fontId="5" type="noConversion"/>
  <conditionalFormatting sqref="O5:O157">
    <cfRule type="cellIs" dxfId="146" priority="3" operator="greaterThan">
      <formula>0</formula>
    </cfRule>
  </conditionalFormatting>
  <conditionalFormatting sqref="P5:P157 AI5:AI157">
    <cfRule type="cellIs" dxfId="145" priority="6" operator="lessThan">
      <formula>0</formula>
    </cfRule>
  </conditionalFormatting>
  <conditionalFormatting sqref="Q5:Q157 AJ5:AJ157">
    <cfRule type="cellIs" dxfId="144" priority="4" operator="greaterThan">
      <formula>1</formula>
    </cfRule>
    <cfRule type="cellIs" dxfId="143" priority="5" operator="lessThan">
      <formula>0.8</formula>
    </cfRule>
  </conditionalFormatting>
  <conditionalFormatting sqref="R5:R157 AK124">
    <cfRule type="cellIs" dxfId="142" priority="7" operator="lessThan">
      <formula>0.8</formula>
    </cfRule>
  </conditionalFormatting>
  <conditionalFormatting sqref="AK5:AK22 AK56:AK91">
    <cfRule type="cellIs" dxfId="141" priority="9" operator="lessThan">
      <formula>0.8</formula>
    </cfRule>
  </conditionalFormatting>
  <conditionalFormatting sqref="AK39">
    <cfRule type="cellIs" dxfId="140" priority="12" operator="lessThan">
      <formula>0.8</formula>
    </cfRule>
  </conditionalFormatting>
  <conditionalFormatting sqref="AK54">
    <cfRule type="cellIs" dxfId="139" priority="11" operator="lessThan">
      <formula>0.8</formula>
    </cfRule>
  </conditionalFormatting>
  <conditionalFormatting sqref="AK97:AK105">
    <cfRule type="cellIs" dxfId="138" priority="10" operator="lessThan">
      <formula>0.8</formula>
    </cfRule>
  </conditionalFormatting>
  <conditionalFormatting sqref="AK107:AK112">
    <cfRule type="cellIs" dxfId="137" priority="8" operator="lessThan">
      <formula>0.8</formula>
    </cfRule>
  </conditionalFormatting>
  <conditionalFormatting sqref="AK139">
    <cfRule type="cellIs" dxfId="136" priority="2" operator="lessThan">
      <formula>0.8</formula>
    </cfRule>
  </conditionalFormatting>
  <conditionalFormatting sqref="AK141:AK157">
    <cfRule type="cellIs" dxfId="135" priority="1" operator="lessThan">
      <formula>0.8</formula>
    </cfRule>
  </conditionalFormatting>
  <dataValidations count="2">
    <dataValidation type="list" allowBlank="1" showInputMessage="1" showErrorMessage="1" sqref="AE5:AH157" xr:uid="{8FCB764F-3EFE-4EEB-91AB-C409B9537288}">
      <formula1>$AE$159:$AE$167</formula1>
    </dataValidation>
    <dataValidation type="list" allowBlank="1" showInputMessage="1" showErrorMessage="1" sqref="AA5:AB157" xr:uid="{63D78A6E-6DB8-425E-AB66-7520B0CA6D52}">
      <formula1>$AA$159:$AA$187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B10E-5841-4174-B84C-2E9D7F7A5799}">
  <sheetPr>
    <tabColor theme="9" tint="0.59999389629810485"/>
  </sheetPr>
  <dimension ref="B1:AR42"/>
  <sheetViews>
    <sheetView zoomScale="70" zoomScaleNormal="70" workbookViewId="0">
      <selection activeCell="P41" sqref="P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286</v>
      </c>
      <c r="D3" s="284"/>
      <c r="E3" s="3" t="s">
        <v>3</v>
      </c>
      <c r="F3" s="285">
        <f>'1205(18度C)'!D1+'1205(4度C)'!D1</f>
        <v>171020</v>
      </c>
      <c r="G3" s="286"/>
      <c r="H3" s="3" t="s">
        <v>4</v>
      </c>
      <c r="I3" s="287">
        <f>'1205(18度C)'!F1+'1205(4度C)'!F1</f>
        <v>5580840.8900000006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452.58251488115371</v>
      </c>
      <c r="F6" s="259" t="e">
        <f>AVERAGE(#REF!,D14:K14)</f>
        <v>#REF!</v>
      </c>
      <c r="G6" s="260">
        <f>AVERAGE(D14:K14)</f>
        <v>181.24227773144685</v>
      </c>
      <c r="H6" s="261"/>
      <c r="I6" s="260">
        <f>AVERAGE(L14:O14)</f>
        <v>95.202398800599696</v>
      </c>
      <c r="J6" s="261"/>
      <c r="K6" s="260">
        <f>AVERAGE(D32:O32)</f>
        <v>594.46839605407388</v>
      </c>
      <c r="L6" s="261"/>
      <c r="M6" s="260">
        <f>AVERAGE(P32:X32)</f>
        <v>776.77065968087641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399.60008766209677</v>
      </c>
      <c r="F7" s="255" t="e">
        <f>AVERAGE(#REF!,D15:K15)</f>
        <v>#REF!</v>
      </c>
      <c r="G7" s="256">
        <f>AVERAGE(D15:K15)</f>
        <v>160.92638297840782</v>
      </c>
      <c r="H7" s="257"/>
      <c r="I7" s="256">
        <f>AVERAGE(L15:O15)</f>
        <v>84.198793627262148</v>
      </c>
      <c r="J7" s="257"/>
      <c r="K7" s="256">
        <f>AVERAGE(D33:O33)</f>
        <v>524.0881896410641</v>
      </c>
      <c r="L7" s="257"/>
      <c r="M7" s="256">
        <f>AVERAGE(P33:X33)</f>
        <v>685.62044906264032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0.88310717216765644</v>
      </c>
      <c r="F8" s="264" t="e">
        <f>AVERAGE(D16:K16,#REF!)</f>
        <v>#REF!</v>
      </c>
      <c r="G8" s="243">
        <f>AVERAGE(D16:K16)</f>
        <v>0.88669509995535745</v>
      </c>
      <c r="H8" s="244"/>
      <c r="I8" s="243">
        <f>AVERAGE(L16:O16)</f>
        <v>0.8844505182557032</v>
      </c>
      <c r="J8" s="244"/>
      <c r="K8" s="243">
        <f>AVERAGE(D34:O34)</f>
        <v>0.88074377007044491</v>
      </c>
      <c r="L8" s="244"/>
      <c r="M8" s="243">
        <f>AVERAGE(P34:X34)</f>
        <v>0.88085549776575289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>
        <v>120.75471698113208</v>
      </c>
      <c r="E14" s="28">
        <v>80</v>
      </c>
      <c r="F14" s="28">
        <v>93.243243243243242</v>
      </c>
      <c r="G14" s="28">
        <v>86.206896551724142</v>
      </c>
      <c r="H14" s="28">
        <v>136.36363636363635</v>
      </c>
      <c r="I14" s="28">
        <v>232.33333333333334</v>
      </c>
      <c r="J14" s="28" t="s">
        <v>43</v>
      </c>
      <c r="K14" s="29">
        <v>519.79411764705878</v>
      </c>
      <c r="L14" s="27" t="s">
        <v>43</v>
      </c>
      <c r="M14" s="30" t="s">
        <v>43</v>
      </c>
      <c r="N14" s="28">
        <v>103.44827586206897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>
        <v>107.27505555075643</v>
      </c>
      <c r="E15" s="35">
        <v>71.00307277909134</v>
      </c>
      <c r="F15" s="35">
        <v>82.522122488096528</v>
      </c>
      <c r="G15" s="35">
        <v>76.319298291844945</v>
      </c>
      <c r="H15" s="35">
        <v>121.17081608369354</v>
      </c>
      <c r="I15" s="35">
        <v>204.40427011267323</v>
      </c>
      <c r="J15" s="35" t="s">
        <v>43</v>
      </c>
      <c r="K15" s="36">
        <v>463.79004554269869</v>
      </c>
      <c r="L15" s="34" t="s">
        <v>43</v>
      </c>
      <c r="M15" s="37" t="s">
        <v>43</v>
      </c>
      <c r="N15" s="35">
        <v>91.45702740852164</v>
      </c>
      <c r="O15" s="38">
        <v>76.940559846002657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>
        <f t="shared" ref="D16:I16" si="0">D15/D14</f>
        <v>0.88837155377970167</v>
      </c>
      <c r="E16" s="43">
        <f t="shared" si="0"/>
        <v>0.88753840973864173</v>
      </c>
      <c r="F16" s="43">
        <f t="shared" si="0"/>
        <v>0.88501986436509317</v>
      </c>
      <c r="G16" s="43">
        <f t="shared" si="0"/>
        <v>0.8853038601854013</v>
      </c>
      <c r="H16" s="43">
        <f t="shared" si="0"/>
        <v>0.88858598461375271</v>
      </c>
      <c r="I16" s="43">
        <f t="shared" si="0"/>
        <v>0.87978882401437541</v>
      </c>
      <c r="J16" s="43" t="s">
        <v>43</v>
      </c>
      <c r="K16" s="44">
        <f t="shared" ref="K16" si="1">K15/K14</f>
        <v>0.89225720299053679</v>
      </c>
      <c r="L16" s="42" t="s">
        <v>43</v>
      </c>
      <c r="M16" s="45" t="s">
        <v>43</v>
      </c>
      <c r="N16" s="43">
        <f t="shared" ref="N16:O16" si="2">N15/N14</f>
        <v>0.88408459828237584</v>
      </c>
      <c r="O16" s="46">
        <f t="shared" si="2"/>
        <v>0.88481643822903056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>
        <v>0.25019675925925927</v>
      </c>
      <c r="E17" s="48">
        <v>0.25</v>
      </c>
      <c r="F17" s="48">
        <v>0.25003472222222223</v>
      </c>
      <c r="G17" s="48">
        <v>0.25005787037037036</v>
      </c>
      <c r="H17" s="48">
        <v>0.25019675925925927</v>
      </c>
      <c r="I17" s="48">
        <v>0.30486111111111114</v>
      </c>
      <c r="J17" s="48" t="s">
        <v>43</v>
      </c>
      <c r="K17" s="48">
        <v>0.31671296296296297</v>
      </c>
      <c r="L17" s="47" t="s">
        <v>43</v>
      </c>
      <c r="M17" s="49" t="s">
        <v>43</v>
      </c>
      <c r="N17" s="48">
        <v>0.70855324074074078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>
        <v>0.53824074074074069</v>
      </c>
      <c r="E18" s="48">
        <v>0.48194444444444445</v>
      </c>
      <c r="F18" s="48">
        <v>0.58343750000000005</v>
      </c>
      <c r="G18" s="48">
        <v>0.56111111111111112</v>
      </c>
      <c r="H18" s="48">
        <v>0.59181712962962962</v>
      </c>
      <c r="I18" s="48">
        <v>0.52013888888888893</v>
      </c>
      <c r="J18" s="48" t="s">
        <v>43</v>
      </c>
      <c r="K18" s="48">
        <v>0.42777777777777776</v>
      </c>
      <c r="L18" s="47" t="s">
        <v>43</v>
      </c>
      <c r="M18" s="49" t="s">
        <v>43</v>
      </c>
      <c r="N18" s="48">
        <v>0.78142361111111114</v>
      </c>
      <c r="O18" s="50">
        <v>0.8208333333333333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>
        <v>17.666666666666668</v>
      </c>
      <c r="E23" s="64">
        <v>25</v>
      </c>
      <c r="F23" s="64">
        <v>21.142857142857142</v>
      </c>
      <c r="G23" s="64">
        <v>23.2</v>
      </c>
      <c r="H23" s="64">
        <v>19.8</v>
      </c>
      <c r="I23" s="64">
        <v>13.5</v>
      </c>
      <c r="J23" s="64" t="s">
        <v>43</v>
      </c>
      <c r="K23" s="65">
        <v>6.8</v>
      </c>
      <c r="L23" s="63" t="s">
        <v>43</v>
      </c>
      <c r="M23" s="66" t="s">
        <v>43</v>
      </c>
      <c r="N23" s="64">
        <v>19.333333333333332</v>
      </c>
      <c r="O23" s="67">
        <v>23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>
        <v>211.76470588235293</v>
      </c>
      <c r="E32" s="28" t="s">
        <v>43</v>
      </c>
      <c r="F32" s="28" t="s">
        <v>43</v>
      </c>
      <c r="G32" s="28">
        <v>313.04347826086956</v>
      </c>
      <c r="H32" s="28">
        <v>433.33333333333331</v>
      </c>
      <c r="I32" s="28">
        <v>416.66666666666669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252.63157894736841</v>
      </c>
      <c r="Q32" s="28" t="s">
        <v>43</v>
      </c>
      <c r="R32" s="28" t="s">
        <v>43</v>
      </c>
      <c r="S32" s="28" t="s">
        <v>43</v>
      </c>
      <c r="T32" s="28">
        <v>738.46153846153857</v>
      </c>
      <c r="U32" s="28" t="s">
        <v>43</v>
      </c>
      <c r="V32" s="28">
        <v>900</v>
      </c>
      <c r="W32" s="28">
        <v>969.23076923076928</v>
      </c>
      <c r="X32" s="31">
        <v>1023.5294117647059</v>
      </c>
    </row>
    <row r="33" spans="2:24" ht="39.6" customHeight="1">
      <c r="B33" s="240"/>
      <c r="C33" s="33" t="s">
        <v>44</v>
      </c>
      <c r="D33" s="35">
        <v>183.41306740336464</v>
      </c>
      <c r="E33" s="35" t="s">
        <v>43</v>
      </c>
      <c r="F33" s="35" t="s">
        <v>43</v>
      </c>
      <c r="G33" s="35">
        <v>271.71205320763164</v>
      </c>
      <c r="H33" s="35">
        <v>384.92934656515814</v>
      </c>
      <c r="I33" s="35">
        <v>372.21238938053176</v>
      </c>
      <c r="J33" s="35" t="s">
        <v>43</v>
      </c>
      <c r="K33" s="35" t="s">
        <v>43</v>
      </c>
      <c r="L33" s="35" t="s">
        <v>43</v>
      </c>
      <c r="M33" s="35">
        <v>693.27460803877455</v>
      </c>
      <c r="N33" s="35">
        <v>1000.6975926489609</v>
      </c>
      <c r="O33" s="35">
        <v>762.37827024302771</v>
      </c>
      <c r="P33" s="34">
        <v>218.95426380060334</v>
      </c>
      <c r="Q33" s="35" t="s">
        <v>43</v>
      </c>
      <c r="R33" s="35" t="s">
        <v>43</v>
      </c>
      <c r="S33" s="35" t="s">
        <v>43</v>
      </c>
      <c r="T33" s="35">
        <v>656.5215385761411</v>
      </c>
      <c r="U33" s="35" t="s">
        <v>43</v>
      </c>
      <c r="V33" s="35">
        <v>802.87871155989626</v>
      </c>
      <c r="W33" s="35">
        <v>857.46301559879794</v>
      </c>
      <c r="X33" s="38">
        <v>892.28471577776349</v>
      </c>
    </row>
    <row r="34" spans="2:24" ht="40.15" customHeight="1">
      <c r="B34" s="240"/>
      <c r="C34" s="41" t="s">
        <v>45</v>
      </c>
      <c r="D34" s="43">
        <f>D33/D32</f>
        <v>0.86611726273811085</v>
      </c>
      <c r="E34" s="43" t="s">
        <v>43</v>
      </c>
      <c r="F34" s="43" t="s">
        <v>43</v>
      </c>
      <c r="G34" s="43">
        <f>G33/G32</f>
        <v>0.86796905885771214</v>
      </c>
      <c r="H34" s="43">
        <f>H33/H32</f>
        <v>0.88829849207344191</v>
      </c>
      <c r="I34" s="43">
        <f>I33/I32</f>
        <v>0.89330973451327622</v>
      </c>
      <c r="J34" s="43" t="s">
        <v>43</v>
      </c>
      <c r="K34" s="43" t="s">
        <v>43</v>
      </c>
      <c r="L34" s="43" t="s">
        <v>43</v>
      </c>
      <c r="M34" s="43">
        <f>M33/M32</f>
        <v>0.89285366186811865</v>
      </c>
      <c r="N34" s="43">
        <f>N33/N32</f>
        <v>0.87017181969474866</v>
      </c>
      <c r="O34" s="43">
        <f>O33/O32</f>
        <v>0.88648636074770659</v>
      </c>
      <c r="P34" s="42">
        <f>P33/P32</f>
        <v>0.86669396087738826</v>
      </c>
      <c r="Q34" s="43" t="s">
        <v>43</v>
      </c>
      <c r="R34" s="43" t="s">
        <v>43</v>
      </c>
      <c r="S34" s="43" t="s">
        <v>43</v>
      </c>
      <c r="T34" s="43">
        <f>T33/T32</f>
        <v>0.8890395834885243</v>
      </c>
      <c r="U34" s="43" t="s">
        <v>43</v>
      </c>
      <c r="V34" s="43">
        <f>V33/V32</f>
        <v>0.89208745728877359</v>
      </c>
      <c r="W34" s="43">
        <f>W33/W32</f>
        <v>0.88468406371304542</v>
      </c>
      <c r="X34" s="46">
        <f>X33/X32</f>
        <v>0.87177242346103334</v>
      </c>
    </row>
    <row r="35" spans="2:24" ht="17.25" customHeight="1">
      <c r="B35" s="225" t="s">
        <v>46</v>
      </c>
      <c r="C35" s="13" t="s">
        <v>47</v>
      </c>
      <c r="D35" s="48">
        <v>0.37916666666666665</v>
      </c>
      <c r="E35" s="48" t="s">
        <v>43</v>
      </c>
      <c r="F35" s="48" t="s">
        <v>43</v>
      </c>
      <c r="G35" s="48">
        <v>0.25</v>
      </c>
      <c r="H35" s="48">
        <v>0.25</v>
      </c>
      <c r="I35" s="48">
        <v>0.43136574074074074</v>
      </c>
      <c r="J35" s="48" t="s">
        <v>43</v>
      </c>
      <c r="K35" s="48" t="s">
        <v>43</v>
      </c>
      <c r="L35" s="48" t="s">
        <v>43</v>
      </c>
      <c r="M35" s="48">
        <v>0.25</v>
      </c>
      <c r="N35" s="48">
        <v>0.25003472222222223</v>
      </c>
      <c r="O35" s="48">
        <v>0.25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>
        <v>0.70844907407407409</v>
      </c>
      <c r="U35" s="48" t="s">
        <v>43</v>
      </c>
      <c r="V35" s="48">
        <v>0.70833333333333337</v>
      </c>
      <c r="W35" s="48">
        <v>0.70846064814814813</v>
      </c>
      <c r="X35" s="50">
        <v>0.70833333333333337</v>
      </c>
    </row>
    <row r="36" spans="2:24" ht="17.25" customHeight="1">
      <c r="B36" s="226"/>
      <c r="C36" s="13" t="s">
        <v>48</v>
      </c>
      <c r="D36" s="48">
        <v>0.42638888888888887</v>
      </c>
      <c r="E36" s="48" t="s">
        <v>43</v>
      </c>
      <c r="F36" s="48" t="s">
        <v>43</v>
      </c>
      <c r="G36" s="48">
        <v>0.30158564814814814</v>
      </c>
      <c r="H36" s="48">
        <v>0.30834490740740739</v>
      </c>
      <c r="I36" s="48">
        <v>0.44444444444444442</v>
      </c>
      <c r="J36" s="48" t="s">
        <v>43</v>
      </c>
      <c r="K36" s="48" t="s">
        <v>43</v>
      </c>
      <c r="L36" s="48" t="s">
        <v>43</v>
      </c>
      <c r="M36" s="48">
        <v>0.39305555555555555</v>
      </c>
      <c r="N36" s="48">
        <v>0.44810185185185186</v>
      </c>
      <c r="O36" s="48">
        <v>0.375</v>
      </c>
      <c r="P36" s="47">
        <v>0.81329861111111112</v>
      </c>
      <c r="Q36" s="48" t="s">
        <v>43</v>
      </c>
      <c r="R36" s="48" t="s">
        <v>43</v>
      </c>
      <c r="S36" s="48" t="s">
        <v>43</v>
      </c>
      <c r="T36" s="48">
        <v>0.85555555555555551</v>
      </c>
      <c r="U36" s="48" t="s">
        <v>43</v>
      </c>
      <c r="V36" s="48">
        <v>0.86206018518518523</v>
      </c>
      <c r="W36" s="48">
        <v>0.97854166666666664</v>
      </c>
      <c r="X36" s="50">
        <v>0.98010416666666667</v>
      </c>
    </row>
    <row r="37" spans="2:24" ht="17.25" customHeight="1">
      <c r="B37" s="226" t="s">
        <v>54</v>
      </c>
      <c r="C37" s="227"/>
      <c r="D37" s="64">
        <v>17</v>
      </c>
      <c r="E37" s="64" t="s">
        <v>43</v>
      </c>
      <c r="F37" s="64" t="s">
        <v>43</v>
      </c>
      <c r="G37" s="64">
        <v>11.5</v>
      </c>
      <c r="H37" s="64">
        <v>6</v>
      </c>
      <c r="I37" s="64">
        <v>6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14.25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3.6666666666666665</v>
      </c>
      <c r="W37" s="64">
        <v>3.25</v>
      </c>
      <c r="X37" s="67">
        <v>3.4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6B4B1-9FB3-46B8-B73A-AC9CC6D1CAD0}">
  <sheetPr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pane="bottomLeft" activeCell="P41" sqref="P41"/>
      <selection activeCell="P41" sqref="P41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SUM(F5:F208)</f>
        <v>91805</v>
      </c>
      <c r="E1" s="94" t="s">
        <v>4</v>
      </c>
      <c r="F1" s="95">
        <f>SUM(G5:G208)</f>
        <v>1809561.8199999998</v>
      </c>
      <c r="G1" s="96" t="s">
        <v>85</v>
      </c>
      <c r="H1" s="97">
        <f>L21+L38+L55+L72+L89+L106+L123+L140+L157+L174+L191+L208</f>
        <v>80.400000000000006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45996</v>
      </c>
      <c r="B2" s="353"/>
      <c r="C2" s="98" t="s">
        <v>41</v>
      </c>
      <c r="D2" s="99">
        <f>AVERAGE(N21,N38,N55,N72,N89,N106,N123,N140,N157,N174,N191,N208)</f>
        <v>591.39329773338761</v>
      </c>
      <c r="E2" s="99" t="s">
        <v>92</v>
      </c>
      <c r="F2" s="100">
        <f>F1/D1</f>
        <v>19.71092881651326</v>
      </c>
      <c r="G2" s="101" t="s">
        <v>93</v>
      </c>
      <c r="H2" s="102">
        <f>COUNT(H5:H208)</f>
        <v>2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329"/>
      <c r="AA3" s="332" t="s">
        <v>102</v>
      </c>
      <c r="AB3" s="319" t="s">
        <v>103</v>
      </c>
      <c r="AC3" s="321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331"/>
      <c r="AA4" s="333"/>
      <c r="AB4" s="320"/>
      <c r="AC4" s="322"/>
    </row>
    <row r="5" spans="1:29" ht="15.75" customHeight="1">
      <c r="A5" s="302" t="s">
        <v>243</v>
      </c>
      <c r="B5" s="106" t="s">
        <v>116</v>
      </c>
      <c r="C5" s="402" t="s">
        <v>120</v>
      </c>
      <c r="D5" s="403"/>
      <c r="E5" s="107">
        <v>29.85</v>
      </c>
      <c r="F5" s="108">
        <v>1684</v>
      </c>
      <c r="G5" s="109">
        <f t="shared" ref="G5:G6" si="0">E5*F5</f>
        <v>50267.4</v>
      </c>
      <c r="H5" s="26"/>
      <c r="I5" s="110">
        <v>17</v>
      </c>
      <c r="J5" s="111">
        <v>3600</v>
      </c>
      <c r="K5" s="112">
        <f t="shared" ref="K5:K6" si="1">J5/I5</f>
        <v>211.76470588235293</v>
      </c>
      <c r="L5" s="113">
        <v>17</v>
      </c>
      <c r="M5" s="111">
        <f>F5/V5*60</f>
        <v>3118.518518518516</v>
      </c>
      <c r="N5" s="112">
        <f>M5/L5</f>
        <v>183.44226579520682</v>
      </c>
      <c r="O5" s="114">
        <f>L5-I5</f>
        <v>0</v>
      </c>
      <c r="P5" s="115">
        <f>N5-K5</f>
        <v>-28.322440087146106</v>
      </c>
      <c r="Q5" s="116">
        <f>N5/K5</f>
        <v>0.86625514403292114</v>
      </c>
      <c r="R5" s="309">
        <f>Q21</f>
        <v>0.86611726273811085</v>
      </c>
      <c r="S5" s="47">
        <v>0.37916666666666665</v>
      </c>
      <c r="T5" s="48">
        <v>0.40166666666666667</v>
      </c>
      <c r="U5" s="117">
        <v>4.9999999999999822</v>
      </c>
      <c r="V5" s="118">
        <v>32.400000000000027</v>
      </c>
      <c r="W5" s="119"/>
      <c r="X5" s="104"/>
      <c r="Y5" s="311"/>
      <c r="Z5" s="405"/>
      <c r="AA5" s="204">
        <f>M5-J5</f>
        <v>-481.48148148148402</v>
      </c>
      <c r="AB5" s="143">
        <f>M5/J5</f>
        <v>0.86625514403292114</v>
      </c>
      <c r="AC5" s="384">
        <f>AB21</f>
        <v>0.86611726273811074</v>
      </c>
    </row>
    <row r="6" spans="1:29" ht="15.75" customHeight="1">
      <c r="A6" s="303"/>
      <c r="B6" s="106" t="s">
        <v>116</v>
      </c>
      <c r="C6" s="402" t="s">
        <v>121</v>
      </c>
      <c r="D6" s="403"/>
      <c r="E6" s="107">
        <v>29.52</v>
      </c>
      <c r="F6" s="108">
        <v>1596</v>
      </c>
      <c r="G6" s="109">
        <f t="shared" si="0"/>
        <v>47113.919999999998</v>
      </c>
      <c r="H6" s="26"/>
      <c r="I6" s="110">
        <v>17</v>
      </c>
      <c r="J6" s="111">
        <v>3600</v>
      </c>
      <c r="K6" s="112">
        <f t="shared" si="1"/>
        <v>211.76470588235293</v>
      </c>
      <c r="L6" s="113">
        <v>17</v>
      </c>
      <c r="M6" s="111">
        <f>F6/V6*60</f>
        <v>3117.5257731958809</v>
      </c>
      <c r="N6" s="112">
        <f>M6/L6</f>
        <v>183.38386901152239</v>
      </c>
      <c r="O6" s="114">
        <f>L6-I6</f>
        <v>0</v>
      </c>
      <c r="P6" s="115">
        <f>N6-K6</f>
        <v>-28.380836870830535</v>
      </c>
      <c r="Q6" s="116">
        <f>N6/K6</f>
        <v>0.86597938144330022</v>
      </c>
      <c r="R6" s="309"/>
      <c r="S6" s="47">
        <v>0.40505787037037039</v>
      </c>
      <c r="T6" s="48">
        <v>0.42638888888888887</v>
      </c>
      <c r="U6" s="117">
        <v>4.8833333333333506</v>
      </c>
      <c r="V6" s="118">
        <v>30.716666666666619</v>
      </c>
      <c r="W6" s="119"/>
      <c r="X6" s="123"/>
      <c r="Y6" s="300"/>
      <c r="Z6" s="404"/>
      <c r="AA6" s="124">
        <f>M6-J6</f>
        <v>-482.4742268041191</v>
      </c>
      <c r="AB6" s="116">
        <f>M6/J6</f>
        <v>0.86597938144330022</v>
      </c>
      <c r="AC6" s="380"/>
    </row>
    <row r="7" spans="1:29" ht="15.75" customHeight="1">
      <c r="A7" s="303"/>
      <c r="B7" s="106"/>
      <c r="C7" s="402"/>
      <c r="D7" s="403"/>
      <c r="E7" s="107"/>
      <c r="F7" s="108"/>
      <c r="G7" s="109"/>
      <c r="H7" s="26"/>
      <c r="I7" s="110"/>
      <c r="J7" s="111"/>
      <c r="K7" s="112"/>
      <c r="L7" s="113"/>
      <c r="M7" s="111"/>
      <c r="N7" s="112"/>
      <c r="O7" s="114"/>
      <c r="P7" s="115"/>
      <c r="Q7" s="116"/>
      <c r="R7" s="309"/>
      <c r="S7" s="47"/>
      <c r="T7" s="48"/>
      <c r="U7" s="117"/>
      <c r="V7" s="118"/>
      <c r="W7" s="119"/>
      <c r="X7" s="123"/>
      <c r="Y7" s="300"/>
      <c r="Z7" s="404"/>
      <c r="AA7" s="124"/>
      <c r="AB7" s="116"/>
      <c r="AC7" s="380"/>
    </row>
    <row r="8" spans="1:29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300"/>
      <c r="Z8" s="404"/>
      <c r="AA8" s="124"/>
      <c r="AB8" s="116"/>
      <c r="AC8" s="380"/>
    </row>
    <row r="9" spans="1:29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300"/>
      <c r="Z9" s="404"/>
      <c r="AA9" s="124"/>
      <c r="AB9" s="116"/>
      <c r="AC9" s="380"/>
    </row>
    <row r="10" spans="1:29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300"/>
      <c r="Z10" s="404"/>
      <c r="AA10" s="124"/>
      <c r="AB10" s="116"/>
      <c r="AC10" s="380"/>
    </row>
    <row r="11" spans="1:29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300"/>
      <c r="Z11" s="404"/>
      <c r="AA11" s="124"/>
      <c r="AB11" s="116"/>
      <c r="AC11" s="380"/>
    </row>
    <row r="12" spans="1:29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300"/>
      <c r="Z12" s="404"/>
      <c r="AA12" s="124"/>
      <c r="AB12" s="116"/>
      <c r="AC12" s="380"/>
    </row>
    <row r="13" spans="1:29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300"/>
      <c r="Z13" s="404"/>
      <c r="AA13" s="124"/>
      <c r="AB13" s="116"/>
      <c r="AC13" s="380"/>
    </row>
    <row r="14" spans="1:29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300"/>
      <c r="Z14" s="404"/>
      <c r="AA14" s="124"/>
      <c r="AB14" s="116"/>
      <c r="AC14" s="380"/>
    </row>
    <row r="15" spans="1:29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300"/>
      <c r="Z15" s="404"/>
      <c r="AA15" s="124"/>
      <c r="AB15" s="116"/>
      <c r="AC15" s="380"/>
    </row>
    <row r="16" spans="1:29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300"/>
      <c r="Z16" s="404"/>
      <c r="AA16" s="124"/>
      <c r="AB16" s="116"/>
      <c r="AC16" s="380"/>
    </row>
    <row r="17" spans="1:29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300"/>
      <c r="Z17" s="404"/>
      <c r="AA17" s="124"/>
      <c r="AB17" s="116"/>
      <c r="AC17" s="380"/>
    </row>
    <row r="18" spans="1:29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300"/>
      <c r="Z18" s="404"/>
      <c r="AA18" s="124"/>
      <c r="AB18" s="116"/>
      <c r="AC18" s="380"/>
    </row>
    <row r="19" spans="1:29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300"/>
      <c r="Z19" s="404"/>
      <c r="AA19" s="124"/>
      <c r="AB19" s="116"/>
      <c r="AC19" s="380"/>
    </row>
    <row r="20" spans="1:29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404"/>
      <c r="AA20" s="124"/>
      <c r="AB20" s="116"/>
      <c r="AC20" s="380"/>
    </row>
    <row r="21" spans="1:29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</v>
      </c>
      <c r="J21" s="148">
        <f t="shared" si="2"/>
        <v>3600</v>
      </c>
      <c r="K21" s="149">
        <f t="shared" ref="K21" si="3">J21/I21</f>
        <v>211.76470588235293</v>
      </c>
      <c r="L21" s="147">
        <f t="shared" ref="L21:M21" si="4">AVERAGE(L5:L20)</f>
        <v>17</v>
      </c>
      <c r="M21" s="148">
        <f t="shared" si="4"/>
        <v>3118.0221458571987</v>
      </c>
      <c r="N21" s="149">
        <f>M21/L21</f>
        <v>183.41306740336464</v>
      </c>
      <c r="O21" s="150">
        <f>L21-I21</f>
        <v>0</v>
      </c>
      <c r="P21" s="151">
        <f>N21-K21</f>
        <v>-28.351638478988292</v>
      </c>
      <c r="Q21" s="152">
        <f>N21/K21</f>
        <v>0.86611726273811085</v>
      </c>
      <c r="R21" s="310"/>
      <c r="S21" s="153">
        <f>S5</f>
        <v>0.37916666666666665</v>
      </c>
      <c r="T21" s="154">
        <f>INDEX(T5:T20,COUNTA(T5:T20))</f>
        <v>0.42638888888888887</v>
      </c>
      <c r="U21" s="155"/>
      <c r="V21" s="155"/>
      <c r="W21" s="156"/>
      <c r="X21" s="157"/>
      <c r="Y21" s="296"/>
      <c r="Z21" s="406"/>
      <c r="AA21" s="223">
        <f>M21-J21</f>
        <v>-481.97785414280133</v>
      </c>
      <c r="AB21" s="159">
        <f>M21/J21</f>
        <v>0.86611726273811074</v>
      </c>
      <c r="AC21" s="381"/>
    </row>
    <row r="22" spans="1:29" ht="15.75" customHeight="1">
      <c r="A22" s="316" t="s">
        <v>115</v>
      </c>
      <c r="B22" s="161" t="s">
        <v>116</v>
      </c>
      <c r="C22" s="306" t="s">
        <v>122</v>
      </c>
      <c r="D22" s="307"/>
      <c r="E22" s="162">
        <v>25.64</v>
      </c>
      <c r="F22" s="103">
        <v>1054</v>
      </c>
      <c r="G22" s="163">
        <f t="shared" ref="G22:G23" si="5">E22*F22</f>
        <v>27024.560000000001</v>
      </c>
      <c r="H22" s="164"/>
      <c r="I22" s="165">
        <v>11</v>
      </c>
      <c r="J22" s="166">
        <v>3600</v>
      </c>
      <c r="K22" s="167">
        <f>J22/I22</f>
        <v>327.27272727272725</v>
      </c>
      <c r="L22" s="168">
        <v>11</v>
      </c>
      <c r="M22" s="166">
        <f>F22/V22*60</f>
        <v>3143.6619718309903</v>
      </c>
      <c r="N22" s="167">
        <f>M22/L22</f>
        <v>285.78745198463548</v>
      </c>
      <c r="O22" s="169">
        <f>L22-I22</f>
        <v>0</v>
      </c>
      <c r="P22" s="170">
        <f>N22-K22</f>
        <v>-41.485275288091771</v>
      </c>
      <c r="Q22" s="171">
        <f>N22/K22</f>
        <v>0.87323943661971959</v>
      </c>
      <c r="R22" s="308">
        <f>Q38</f>
        <v>0.86796905885771214</v>
      </c>
      <c r="S22" s="172">
        <v>0.25</v>
      </c>
      <c r="T22" s="173">
        <v>0.26396990740740739</v>
      </c>
      <c r="U22" s="174"/>
      <c r="V22" s="175">
        <v>20.116666666666639</v>
      </c>
      <c r="W22" s="176"/>
      <c r="X22" s="177"/>
      <c r="Y22" s="311"/>
      <c r="Z22" s="312"/>
      <c r="AA22" s="121">
        <f>M22-J22</f>
        <v>-456.3380281690097</v>
      </c>
      <c r="AB22" s="171">
        <f>M22/J22</f>
        <v>0.87323943661971948</v>
      </c>
      <c r="AC22" s="313">
        <f>AB38</f>
        <v>0.86796905885771225</v>
      </c>
    </row>
    <row r="23" spans="1:29" ht="15.75" customHeight="1">
      <c r="A23" s="317"/>
      <c r="B23" s="106" t="s">
        <v>118</v>
      </c>
      <c r="C23" s="298" t="s">
        <v>119</v>
      </c>
      <c r="D23" s="299"/>
      <c r="E23" s="107">
        <v>28.57</v>
      </c>
      <c r="F23" s="108">
        <v>2551</v>
      </c>
      <c r="G23" s="109">
        <f t="shared" si="5"/>
        <v>72882.070000000007</v>
      </c>
      <c r="H23" s="26"/>
      <c r="I23" s="110">
        <v>12</v>
      </c>
      <c r="J23" s="111">
        <v>3600</v>
      </c>
      <c r="K23" s="112">
        <f t="shared" ref="K23:K41" si="6">J23/I23</f>
        <v>300</v>
      </c>
      <c r="L23" s="113">
        <v>12</v>
      </c>
      <c r="M23" s="111">
        <f>F23/V23*60</f>
        <v>3105.7152519445381</v>
      </c>
      <c r="N23" s="112">
        <f>M23/L23</f>
        <v>258.80960432871149</v>
      </c>
      <c r="O23" s="114">
        <f>L23-I23</f>
        <v>0</v>
      </c>
      <c r="P23" s="115">
        <f>N23-K23</f>
        <v>-41.190395671288513</v>
      </c>
      <c r="Q23" s="116">
        <f>N23/K23</f>
        <v>0.86269868109570491</v>
      </c>
      <c r="R23" s="309"/>
      <c r="S23" s="47">
        <v>0.2673611111111111</v>
      </c>
      <c r="T23" s="48">
        <v>0.30158564814814814</v>
      </c>
      <c r="U23" s="117">
        <v>4.8833333333333506</v>
      </c>
      <c r="V23" s="118">
        <v>49.283333333333339</v>
      </c>
      <c r="W23" s="119"/>
      <c r="X23" s="123"/>
      <c r="Y23" s="300"/>
      <c r="Z23" s="301"/>
      <c r="AA23" s="124">
        <f>M23-J23</f>
        <v>-494.28474805546193</v>
      </c>
      <c r="AB23" s="116">
        <f>M23/J23</f>
        <v>0.86269868109570502</v>
      </c>
      <c r="AC23" s="314"/>
    </row>
    <row r="24" spans="1:29" ht="15.75" customHeight="1">
      <c r="A24" s="317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23"/>
      <c r="Y24" s="300"/>
      <c r="Z24" s="301"/>
      <c r="AA24" s="124"/>
      <c r="AB24" s="116"/>
      <c r="AC24" s="314"/>
    </row>
    <row r="25" spans="1:29" ht="15.75" customHeight="1">
      <c r="A25" s="317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17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300"/>
      <c r="Z26" s="301"/>
      <c r="AA26" s="124"/>
      <c r="AB26" s="116"/>
      <c r="AC26" s="314"/>
    </row>
    <row r="27" spans="1:29" ht="15.75" customHeight="1">
      <c r="A27" s="317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300"/>
      <c r="Z27" s="301"/>
      <c r="AA27" s="124"/>
      <c r="AB27" s="116"/>
      <c r="AC27" s="314"/>
    </row>
    <row r="28" spans="1:29" ht="15.75" customHeight="1">
      <c r="A28" s="317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17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17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35"/>
      <c r="Y30" s="300"/>
      <c r="Z30" s="301"/>
      <c r="AA30" s="124"/>
      <c r="AB30" s="116"/>
      <c r="AC30" s="314"/>
    </row>
    <row r="31" spans="1:29" ht="15.75" customHeight="1">
      <c r="A31" s="317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35"/>
      <c r="Y31" s="300"/>
      <c r="Z31" s="301"/>
      <c r="AA31" s="124"/>
      <c r="AB31" s="116"/>
      <c r="AC31" s="314"/>
    </row>
    <row r="32" spans="1:29" ht="15.75" customHeight="1">
      <c r="A32" s="317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35"/>
      <c r="Y32" s="300"/>
      <c r="Z32" s="301"/>
      <c r="AA32" s="124"/>
      <c r="AB32" s="116"/>
      <c r="AC32" s="314"/>
    </row>
    <row r="33" spans="1:29" ht="15.75" customHeight="1">
      <c r="A33" s="317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35"/>
      <c r="Y33" s="300"/>
      <c r="Z33" s="301"/>
      <c r="AA33" s="124"/>
      <c r="AB33" s="116"/>
      <c r="AC33" s="314"/>
    </row>
    <row r="34" spans="1:29" ht="15.75" customHeight="1">
      <c r="A34" s="317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35"/>
      <c r="Y34" s="300"/>
      <c r="Z34" s="301"/>
      <c r="AA34" s="124"/>
      <c r="AB34" s="116"/>
      <c r="AC34" s="314"/>
    </row>
    <row r="35" spans="1:29" ht="15.75" customHeight="1">
      <c r="A35" s="317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35"/>
      <c r="Y35" s="300"/>
      <c r="Z35" s="301"/>
      <c r="AA35" s="124"/>
      <c r="AB35" s="116"/>
      <c r="AC35" s="314"/>
    </row>
    <row r="36" spans="1:29" ht="15.75" customHeight="1">
      <c r="A36" s="317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35"/>
      <c r="Y36" s="300"/>
      <c r="Z36" s="301"/>
      <c r="AA36" s="124"/>
      <c r="AB36" s="116"/>
      <c r="AC36" s="314"/>
    </row>
    <row r="37" spans="1:29" ht="15.75" customHeight="1">
      <c r="A37" s="317"/>
      <c r="B37" s="178"/>
      <c r="C37" s="298"/>
      <c r="D37" s="299"/>
      <c r="E37" s="179"/>
      <c r="F37" s="13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11.5</v>
      </c>
      <c r="J38" s="148">
        <f t="shared" si="7"/>
        <v>3600</v>
      </c>
      <c r="K38" s="149">
        <f t="shared" ref="K38" si="8">J38/I38</f>
        <v>313.04347826086956</v>
      </c>
      <c r="L38" s="147">
        <f t="shared" ref="L38:M38" si="9">AVERAGE(L22:L37)</f>
        <v>11.5</v>
      </c>
      <c r="M38" s="148">
        <f t="shared" si="9"/>
        <v>3124.6886118877642</v>
      </c>
      <c r="N38" s="149">
        <f>M38/L38</f>
        <v>271.71205320763164</v>
      </c>
      <c r="O38" s="150">
        <f>L38-I38</f>
        <v>0</v>
      </c>
      <c r="P38" s="151">
        <f>N38-K38</f>
        <v>-41.331425053237922</v>
      </c>
      <c r="Q38" s="152">
        <f>N38/K38</f>
        <v>0.86796905885771214</v>
      </c>
      <c r="R38" s="310"/>
      <c r="S38" s="153">
        <f>S22</f>
        <v>0.25</v>
      </c>
      <c r="T38" s="154">
        <f>INDEX(T22:T37,COUNTA(T22:T37))</f>
        <v>0.30158564814814814</v>
      </c>
      <c r="U38" s="155"/>
      <c r="V38" s="181"/>
      <c r="W38" s="182"/>
      <c r="X38" s="149"/>
      <c r="Y38" s="296"/>
      <c r="Z38" s="297"/>
      <c r="AA38" s="183">
        <f>M38-J38</f>
        <v>-475.31138811223582</v>
      </c>
      <c r="AB38" s="152">
        <f>M38/J38</f>
        <v>0.86796905885771225</v>
      </c>
      <c r="AC38" s="315"/>
    </row>
    <row r="39" spans="1:29" ht="15.75" customHeight="1">
      <c r="A39" s="302" t="s">
        <v>125</v>
      </c>
      <c r="B39" s="120" t="s">
        <v>116</v>
      </c>
      <c r="C39" s="306" t="s">
        <v>126</v>
      </c>
      <c r="D39" s="307"/>
      <c r="E39" s="162">
        <v>14.03</v>
      </c>
      <c r="F39" s="103">
        <v>1010</v>
      </c>
      <c r="G39" s="163">
        <f t="shared" ref="G39:G41" si="10">E39*F39</f>
        <v>14170.3</v>
      </c>
      <c r="H39" s="164"/>
      <c r="I39" s="165">
        <v>6</v>
      </c>
      <c r="J39" s="166">
        <v>2600</v>
      </c>
      <c r="K39" s="167">
        <f>J39/I39</f>
        <v>433.33333333333331</v>
      </c>
      <c r="L39" s="168">
        <v>6</v>
      </c>
      <c r="M39" s="166">
        <f>F39/V39*60</f>
        <v>2310.0381194409151</v>
      </c>
      <c r="N39" s="167">
        <f>M39/L39</f>
        <v>385.00635324015252</v>
      </c>
      <c r="O39" s="169">
        <f>L39-I39</f>
        <v>0</v>
      </c>
      <c r="P39" s="170">
        <f>N39-K39</f>
        <v>-48.326980093180794</v>
      </c>
      <c r="Q39" s="171">
        <f>N39/K39</f>
        <v>0.88847619978496739</v>
      </c>
      <c r="R39" s="308">
        <f>Q55</f>
        <v>0.88829849207344191</v>
      </c>
      <c r="S39" s="172">
        <v>0.25</v>
      </c>
      <c r="T39" s="173">
        <v>0.26821759259259259</v>
      </c>
      <c r="U39" s="174"/>
      <c r="V39" s="175">
        <v>26.233333333333331</v>
      </c>
      <c r="W39" s="173"/>
      <c r="X39" s="184"/>
      <c r="Y39" s="311"/>
      <c r="Z39" s="312"/>
      <c r="AA39" s="121">
        <f>M39-J39</f>
        <v>-289.96188055908488</v>
      </c>
      <c r="AB39" s="171">
        <f>M39/J39</f>
        <v>0.88847619978496739</v>
      </c>
      <c r="AC39" s="313">
        <f>AB55</f>
        <v>0.88829849207344191</v>
      </c>
    </row>
    <row r="40" spans="1:29" ht="15.75" customHeight="1">
      <c r="A40" s="303"/>
      <c r="B40" s="106" t="s">
        <v>116</v>
      </c>
      <c r="C40" s="298" t="s">
        <v>269</v>
      </c>
      <c r="D40" s="299"/>
      <c r="E40" s="107">
        <v>17.73</v>
      </c>
      <c r="F40" s="108">
        <v>812</v>
      </c>
      <c r="G40" s="109">
        <f t="shared" si="10"/>
        <v>14396.76</v>
      </c>
      <c r="H40" s="26"/>
      <c r="I40" s="110">
        <v>6</v>
      </c>
      <c r="J40" s="111">
        <v>2600</v>
      </c>
      <c r="K40" s="112">
        <f t="shared" si="6"/>
        <v>433.33333333333331</v>
      </c>
      <c r="L40" s="113">
        <v>6</v>
      </c>
      <c r="M40" s="111">
        <f>F40/V40*60</f>
        <v>2309.0047393364903</v>
      </c>
      <c r="N40" s="112">
        <f>M40/L40</f>
        <v>384.83412322274836</v>
      </c>
      <c r="O40" s="114">
        <f>L40-I40</f>
        <v>0</v>
      </c>
      <c r="P40" s="115">
        <f>N40-K40</f>
        <v>-48.499210110584954</v>
      </c>
      <c r="Q40" s="116">
        <f>N40/K40</f>
        <v>0.8880787458986501</v>
      </c>
      <c r="R40" s="309"/>
      <c r="S40" s="47">
        <v>0.27152777777777776</v>
      </c>
      <c r="T40" s="48">
        <v>0.28618055555555555</v>
      </c>
      <c r="U40" s="117">
        <v>4.7666666666666391</v>
      </c>
      <c r="V40" s="118">
        <v>21.100000000000023</v>
      </c>
      <c r="W40" s="119"/>
      <c r="X40" s="13"/>
      <c r="Y40" s="300"/>
      <c r="Z40" s="301"/>
      <c r="AA40" s="124">
        <f>M40-J40</f>
        <v>-290.99526066350973</v>
      </c>
      <c r="AB40" s="116">
        <f>M40/J40</f>
        <v>0.8880787458986501</v>
      </c>
      <c r="AC40" s="314"/>
    </row>
    <row r="41" spans="1:29" ht="15.75" customHeight="1">
      <c r="A41" s="303"/>
      <c r="B41" s="106" t="s">
        <v>116</v>
      </c>
      <c r="C41" s="298" t="s">
        <v>127</v>
      </c>
      <c r="D41" s="299"/>
      <c r="E41" s="107">
        <v>14.49</v>
      </c>
      <c r="F41" s="108">
        <v>1040</v>
      </c>
      <c r="G41" s="109">
        <f t="shared" si="10"/>
        <v>15069.6</v>
      </c>
      <c r="H41" s="26"/>
      <c r="I41" s="110">
        <v>6</v>
      </c>
      <c r="J41" s="111">
        <v>2600</v>
      </c>
      <c r="K41" s="112">
        <f t="shared" si="6"/>
        <v>433.33333333333331</v>
      </c>
      <c r="L41" s="113">
        <v>6</v>
      </c>
      <c r="M41" s="111">
        <f>F41/V41*60</f>
        <v>2309.6853793954406</v>
      </c>
      <c r="N41" s="112">
        <f>M41/L41</f>
        <v>384.94756323257343</v>
      </c>
      <c r="O41" s="114">
        <f>L41-I41</f>
        <v>0</v>
      </c>
      <c r="P41" s="115">
        <f>N41-K41</f>
        <v>-48.385770100759885</v>
      </c>
      <c r="Q41" s="116">
        <f>N41/K41</f>
        <v>0.88834053053670792</v>
      </c>
      <c r="R41" s="309"/>
      <c r="S41" s="47">
        <v>0.28958333333333336</v>
      </c>
      <c r="T41" s="48">
        <v>0.30834490740740739</v>
      </c>
      <c r="U41" s="117">
        <v>4.9000000000000465</v>
      </c>
      <c r="V41" s="118">
        <v>27.016666666666602</v>
      </c>
      <c r="W41" s="119"/>
      <c r="X41" s="13"/>
      <c r="Y41" s="300"/>
      <c r="Z41" s="301"/>
      <c r="AA41" s="124">
        <f>M41-J41</f>
        <v>-290.31462060455942</v>
      </c>
      <c r="AB41" s="116">
        <f>M41/J41</f>
        <v>0.88834053053670792</v>
      </c>
      <c r="AC41" s="314"/>
    </row>
    <row r="42" spans="1:29" ht="15.75" customHeight="1">
      <c r="A42" s="303"/>
      <c r="B42" s="106"/>
      <c r="C42" s="298"/>
      <c r="D42" s="299"/>
      <c r="E42" s="107"/>
      <c r="F42" s="108"/>
      <c r="G42" s="109"/>
      <c r="H42" s="26"/>
      <c r="I42" s="110"/>
      <c r="J42" s="111"/>
      <c r="K42" s="112"/>
      <c r="L42" s="113"/>
      <c r="M42" s="111"/>
      <c r="N42" s="112"/>
      <c r="O42" s="114"/>
      <c r="P42" s="115"/>
      <c r="Q42" s="116"/>
      <c r="R42" s="309"/>
      <c r="S42" s="47"/>
      <c r="T42" s="48"/>
      <c r="U42" s="117"/>
      <c r="V42" s="118"/>
      <c r="W42" s="119"/>
      <c r="X42" s="123"/>
      <c r="Y42" s="300"/>
      <c r="Z42" s="301"/>
      <c r="AA42" s="124"/>
      <c r="AB42" s="116"/>
      <c r="AC42" s="314"/>
    </row>
    <row r="43" spans="1:29" ht="15.75" customHeight="1">
      <c r="A43" s="304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3"/>
      <c r="Y43" s="300"/>
      <c r="Z43" s="301"/>
      <c r="AA43" s="124"/>
      <c r="AB43" s="116"/>
      <c r="AC43" s="314"/>
    </row>
    <row r="44" spans="1:29" ht="15.75" customHeight="1">
      <c r="A44" s="304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50"/>
      <c r="Y44" s="300"/>
      <c r="Z44" s="301"/>
      <c r="AA44" s="124"/>
      <c r="AB44" s="116"/>
      <c r="AC44" s="314"/>
    </row>
    <row r="45" spans="1:29" ht="15.75" customHeight="1">
      <c r="A45" s="304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04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04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41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04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41"/>
      <c r="W48" s="134"/>
      <c r="X48" s="135"/>
      <c r="Y48" s="300"/>
      <c r="Z48" s="301"/>
      <c r="AA48" s="124"/>
      <c r="AB48" s="116"/>
      <c r="AC48" s="314"/>
    </row>
    <row r="49" spans="1:29" ht="15.75" customHeight="1">
      <c r="A49" s="304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41"/>
      <c r="W49" s="134"/>
      <c r="X49" s="135"/>
      <c r="Y49" s="300"/>
      <c r="Z49" s="301"/>
      <c r="AA49" s="124"/>
      <c r="AB49" s="116"/>
      <c r="AC49" s="314"/>
    </row>
    <row r="50" spans="1:29" ht="15.75" customHeight="1">
      <c r="A50" s="304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41"/>
      <c r="W50" s="134"/>
      <c r="X50" s="135"/>
      <c r="Y50" s="300"/>
      <c r="Z50" s="301"/>
      <c r="AA50" s="124"/>
      <c r="AB50" s="116"/>
      <c r="AC50" s="314"/>
    </row>
    <row r="51" spans="1:29" ht="15.75" customHeight="1">
      <c r="A51" s="304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41"/>
      <c r="W51" s="134"/>
      <c r="X51" s="135"/>
      <c r="Y51" s="300"/>
      <c r="Z51" s="301"/>
      <c r="AA51" s="124"/>
      <c r="AB51" s="116"/>
      <c r="AC51" s="314"/>
    </row>
    <row r="52" spans="1:29" ht="15.75" customHeight="1">
      <c r="A52" s="304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41"/>
      <c r="W52" s="134"/>
      <c r="X52" s="135"/>
      <c r="Y52" s="300"/>
      <c r="Z52" s="301"/>
      <c r="AA52" s="124"/>
      <c r="AB52" s="116"/>
      <c r="AC52" s="314"/>
    </row>
    <row r="53" spans="1:29" ht="15.75" customHeight="1">
      <c r="A53" s="304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41"/>
      <c r="W53" s="134"/>
      <c r="X53" s="135"/>
      <c r="Y53" s="300"/>
      <c r="Z53" s="301"/>
      <c r="AA53" s="124"/>
      <c r="AB53" s="116"/>
      <c r="AC53" s="314"/>
    </row>
    <row r="54" spans="1:29" ht="15.75" customHeight="1">
      <c r="A54" s="304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1">AVERAGE(I39:I54)</f>
        <v>6</v>
      </c>
      <c r="J55" s="148">
        <f t="shared" si="11"/>
        <v>2600</v>
      </c>
      <c r="K55" s="149">
        <f t="shared" ref="K55:K56" si="12">J55/I55</f>
        <v>433.33333333333331</v>
      </c>
      <c r="L55" s="147">
        <f t="shared" ref="L55:M55" si="13">AVERAGE(L39:L54)</f>
        <v>6</v>
      </c>
      <c r="M55" s="148">
        <f t="shared" si="13"/>
        <v>2309.576079390949</v>
      </c>
      <c r="N55" s="149">
        <f>M55/L55</f>
        <v>384.92934656515814</v>
      </c>
      <c r="O55" s="150">
        <f>L55-I55</f>
        <v>0</v>
      </c>
      <c r="P55" s="151">
        <f>N55-K55</f>
        <v>-48.403986768175173</v>
      </c>
      <c r="Q55" s="152">
        <f>N55/K55</f>
        <v>0.88829849207344191</v>
      </c>
      <c r="R55" s="310"/>
      <c r="S55" s="153">
        <f>S39</f>
        <v>0.25</v>
      </c>
      <c r="T55" s="154">
        <f>INDEX(T39:T54,COUNTA(T39:T54))</f>
        <v>0.30834490740740739</v>
      </c>
      <c r="U55" s="155"/>
      <c r="V55" s="181"/>
      <c r="W55" s="182"/>
      <c r="X55" s="149"/>
      <c r="Y55" s="296"/>
      <c r="Z55" s="297"/>
      <c r="AA55" s="183">
        <f>M55-J55</f>
        <v>-290.42392060905104</v>
      </c>
      <c r="AB55" s="152">
        <f>M55/J55</f>
        <v>0.88829849207344191</v>
      </c>
      <c r="AC55" s="315"/>
    </row>
    <row r="56" spans="1:29" ht="15.75" customHeight="1">
      <c r="A56" s="316" t="s">
        <v>251</v>
      </c>
      <c r="B56" s="106" t="s">
        <v>116</v>
      </c>
      <c r="C56" s="298" t="s">
        <v>117</v>
      </c>
      <c r="D56" s="299"/>
      <c r="E56" s="107">
        <v>19.7</v>
      </c>
      <c r="F56" s="108">
        <v>701</v>
      </c>
      <c r="G56" s="129">
        <f t="shared" ref="G56" si="14">E56*F56</f>
        <v>13809.699999999999</v>
      </c>
      <c r="H56" s="130"/>
      <c r="I56" s="110">
        <v>6</v>
      </c>
      <c r="J56" s="111">
        <v>2500</v>
      </c>
      <c r="K56" s="112">
        <f t="shared" si="12"/>
        <v>416.66666666666669</v>
      </c>
      <c r="L56" s="113">
        <v>6</v>
      </c>
      <c r="M56" s="111">
        <f>F56/V56*60</f>
        <v>2233.2743362831907</v>
      </c>
      <c r="N56" s="112">
        <f>M56/L56</f>
        <v>372.21238938053176</v>
      </c>
      <c r="O56" s="114">
        <f>L56-I56</f>
        <v>0</v>
      </c>
      <c r="P56" s="115">
        <f>N56-K56</f>
        <v>-44.454277286134925</v>
      </c>
      <c r="Q56" s="116">
        <f>N56/K56</f>
        <v>0.89330973451327622</v>
      </c>
      <c r="R56" s="308">
        <f>Q72</f>
        <v>0.89330973451327622</v>
      </c>
      <c r="S56" s="47">
        <v>0.43136574074074074</v>
      </c>
      <c r="T56" s="48">
        <v>0.44444444444444442</v>
      </c>
      <c r="U56" s="117">
        <v>5.1666666666667016</v>
      </c>
      <c r="V56" s="118">
        <v>18.833333333333293</v>
      </c>
      <c r="W56" s="119"/>
      <c r="X56" s="184"/>
      <c r="Y56" s="311"/>
      <c r="Z56" s="312"/>
      <c r="AA56" s="121">
        <f>M56-J56</f>
        <v>-266.72566371680932</v>
      </c>
      <c r="AB56" s="171">
        <f>M56/J56</f>
        <v>0.89330973451327622</v>
      </c>
      <c r="AC56" s="313">
        <f>AB72</f>
        <v>0.89330973451327622</v>
      </c>
    </row>
    <row r="57" spans="1:29" ht="15.75" customHeight="1">
      <c r="A57" s="317"/>
      <c r="B57" s="106"/>
      <c r="C57" s="298"/>
      <c r="D57" s="299"/>
      <c r="E57" s="107"/>
      <c r="F57" s="108"/>
      <c r="G57" s="109"/>
      <c r="H57" s="26"/>
      <c r="I57" s="110"/>
      <c r="J57" s="111"/>
      <c r="K57" s="112"/>
      <c r="L57" s="113"/>
      <c r="M57" s="111"/>
      <c r="N57" s="112"/>
      <c r="O57" s="114"/>
      <c r="P57" s="115"/>
      <c r="Q57" s="116"/>
      <c r="R57" s="309"/>
      <c r="S57" s="47"/>
      <c r="T57" s="48"/>
      <c r="U57" s="117"/>
      <c r="V57" s="118"/>
      <c r="W57" s="119"/>
      <c r="X57" s="13"/>
      <c r="Y57" s="300"/>
      <c r="Z57" s="301"/>
      <c r="AA57" s="124"/>
      <c r="AB57" s="116"/>
      <c r="AC57" s="314"/>
    </row>
    <row r="58" spans="1:29" ht="15.75" customHeight="1">
      <c r="A58" s="317"/>
      <c r="B58" s="106"/>
      <c r="C58" s="298"/>
      <c r="D58" s="299"/>
      <c r="E58" s="107"/>
      <c r="F58" s="108"/>
      <c r="G58" s="109"/>
      <c r="H58" s="26"/>
      <c r="I58" s="110"/>
      <c r="J58" s="111"/>
      <c r="K58" s="112"/>
      <c r="L58" s="113"/>
      <c r="M58" s="111"/>
      <c r="N58" s="112"/>
      <c r="O58" s="114"/>
      <c r="P58" s="115"/>
      <c r="Q58" s="116"/>
      <c r="R58" s="309"/>
      <c r="S58" s="47"/>
      <c r="T58" s="48"/>
      <c r="U58" s="117"/>
      <c r="V58" s="118"/>
      <c r="W58" s="119"/>
      <c r="X58" s="123"/>
      <c r="Y58" s="300"/>
      <c r="Z58" s="301"/>
      <c r="AA58" s="124"/>
      <c r="AB58" s="116"/>
      <c r="AC58" s="314"/>
    </row>
    <row r="59" spans="1:29" ht="15.75" customHeight="1">
      <c r="A59" s="317"/>
      <c r="B59" s="106"/>
      <c r="C59" s="298"/>
      <c r="D59" s="299"/>
      <c r="E59" s="107"/>
      <c r="F59" s="108"/>
      <c r="G59" s="109"/>
      <c r="H59" s="26"/>
      <c r="I59" s="110"/>
      <c r="J59" s="111"/>
      <c r="K59" s="112"/>
      <c r="L59" s="113"/>
      <c r="M59" s="111"/>
      <c r="N59" s="112"/>
      <c r="O59" s="114"/>
      <c r="P59" s="115"/>
      <c r="Q59" s="116"/>
      <c r="R59" s="309"/>
      <c r="S59" s="47"/>
      <c r="T59" s="48"/>
      <c r="U59" s="117"/>
      <c r="V59" s="118"/>
      <c r="W59" s="119"/>
      <c r="X59" s="13"/>
      <c r="Y59" s="300"/>
      <c r="Z59" s="301"/>
      <c r="AA59" s="124"/>
      <c r="AB59" s="116"/>
      <c r="AC59" s="314"/>
    </row>
    <row r="60" spans="1:29" ht="15.75" customHeight="1">
      <c r="A60" s="317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3"/>
      <c r="Y60" s="300"/>
      <c r="Z60" s="301"/>
      <c r="AA60" s="124"/>
      <c r="AB60" s="116"/>
      <c r="AC60" s="314"/>
    </row>
    <row r="61" spans="1:29" ht="15.75" customHeight="1">
      <c r="A61" s="317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3"/>
      <c r="Y61" s="300"/>
      <c r="Z61" s="301"/>
      <c r="AA61" s="124"/>
      <c r="AB61" s="116"/>
      <c r="AC61" s="314"/>
    </row>
    <row r="62" spans="1:29" ht="15.75" customHeight="1">
      <c r="A62" s="317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3"/>
      <c r="Y62" s="300"/>
      <c r="Z62" s="301"/>
      <c r="AA62" s="124"/>
      <c r="AB62" s="116"/>
      <c r="AC62" s="314"/>
    </row>
    <row r="63" spans="1:29" ht="15.75" customHeight="1">
      <c r="A63" s="317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17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3"/>
      <c r="Y64" s="300"/>
      <c r="Z64" s="301"/>
      <c r="AA64" s="124"/>
      <c r="AB64" s="116"/>
      <c r="AC64" s="314"/>
    </row>
    <row r="65" spans="1:29" ht="15.75" customHeight="1">
      <c r="A65" s="317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3"/>
      <c r="Y65" s="300"/>
      <c r="Z65" s="301"/>
      <c r="AA65" s="124"/>
      <c r="AB65" s="116"/>
      <c r="AC65" s="314"/>
    </row>
    <row r="66" spans="1:29" ht="15.75" customHeight="1">
      <c r="A66" s="317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3"/>
      <c r="Y66" s="300"/>
      <c r="Z66" s="301"/>
      <c r="AA66" s="124"/>
      <c r="AB66" s="116"/>
      <c r="AC66" s="314"/>
    </row>
    <row r="67" spans="1:29" ht="15.75" customHeight="1">
      <c r="A67" s="317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3"/>
      <c r="Y67" s="300"/>
      <c r="Z67" s="301"/>
      <c r="AA67" s="124"/>
      <c r="AB67" s="116"/>
      <c r="AC67" s="314"/>
    </row>
    <row r="68" spans="1:29" ht="15.75" customHeight="1">
      <c r="A68" s="317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3"/>
      <c r="Y68" s="300"/>
      <c r="Z68" s="301"/>
      <c r="AA68" s="124"/>
      <c r="AB68" s="116"/>
      <c r="AC68" s="314"/>
    </row>
    <row r="69" spans="1:29" ht="15.75" customHeight="1">
      <c r="A69" s="317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3"/>
      <c r="Y69" s="300"/>
      <c r="Z69" s="301"/>
      <c r="AA69" s="124"/>
      <c r="AB69" s="116"/>
      <c r="AC69" s="314"/>
    </row>
    <row r="70" spans="1:29" ht="15.75" customHeight="1">
      <c r="A70" s="317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3"/>
      <c r="Y70" s="300"/>
      <c r="Z70" s="301"/>
      <c r="AA70" s="124"/>
      <c r="AB70" s="116"/>
      <c r="AC70" s="314"/>
    </row>
    <row r="71" spans="1:29" ht="15.75" customHeight="1">
      <c r="A71" s="317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15">AVERAGE(I56:I71)</f>
        <v>6</v>
      </c>
      <c r="J72" s="148">
        <f t="shared" si="15"/>
        <v>2500</v>
      </c>
      <c r="K72" s="149">
        <f t="shared" ref="K72" si="16">J72/I72</f>
        <v>416.66666666666669</v>
      </c>
      <c r="L72" s="147">
        <f t="shared" ref="L72:M72" si="17">AVERAGE(L56:L71)</f>
        <v>6</v>
      </c>
      <c r="M72" s="148">
        <f t="shared" si="17"/>
        <v>2233.2743362831907</v>
      </c>
      <c r="N72" s="149">
        <f>M72/L72</f>
        <v>372.21238938053176</v>
      </c>
      <c r="O72" s="150">
        <f>L72-I72</f>
        <v>0</v>
      </c>
      <c r="P72" s="151">
        <f>N72-K72</f>
        <v>-44.454277286134925</v>
      </c>
      <c r="Q72" s="152">
        <f>N72/K72</f>
        <v>0.89330973451327622</v>
      </c>
      <c r="R72" s="310"/>
      <c r="S72" s="153">
        <f>S56</f>
        <v>0.43136574074074074</v>
      </c>
      <c r="T72" s="154">
        <f>INDEX(T56:T71,COUNTA(T56:T71))</f>
        <v>0.44444444444444442</v>
      </c>
      <c r="U72" s="155"/>
      <c r="V72" s="181"/>
      <c r="W72" s="182"/>
      <c r="X72" s="149"/>
      <c r="Y72" s="296"/>
      <c r="Z72" s="297"/>
      <c r="AA72" s="183">
        <f>M72-J72</f>
        <v>-266.72566371680932</v>
      </c>
      <c r="AB72" s="152">
        <f>M72/J72</f>
        <v>0.89330973451327622</v>
      </c>
      <c r="AC72" s="315"/>
    </row>
    <row r="73" spans="1:29" ht="15.75" customHeight="1">
      <c r="A73" s="302" t="s">
        <v>128</v>
      </c>
      <c r="B73" s="120" t="s">
        <v>118</v>
      </c>
      <c r="C73" s="306" t="s">
        <v>129</v>
      </c>
      <c r="D73" s="307"/>
      <c r="E73" s="162">
        <v>21.45</v>
      </c>
      <c r="F73" s="103">
        <v>1919</v>
      </c>
      <c r="G73" s="163">
        <f t="shared" ref="G73:G76" si="18">E73*F73</f>
        <v>41162.549999999996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2949.7865072587533</v>
      </c>
      <c r="N73" s="167">
        <f>M73/L73</f>
        <v>737.44662681468833</v>
      </c>
      <c r="O73" s="169">
        <f>L73-I73</f>
        <v>0</v>
      </c>
      <c r="P73" s="170">
        <f>N73-K73</f>
        <v>-87.553373185311671</v>
      </c>
      <c r="Q73" s="171">
        <f>N73/K73</f>
        <v>0.89387469916931916</v>
      </c>
      <c r="R73" s="308">
        <f>Q89</f>
        <v>0.89285366186811865</v>
      </c>
      <c r="S73" s="172">
        <v>0.25</v>
      </c>
      <c r="T73" s="173">
        <v>0.27710648148148148</v>
      </c>
      <c r="U73" s="174"/>
      <c r="V73" s="175">
        <v>39.033333333333331</v>
      </c>
      <c r="W73" s="176"/>
      <c r="X73" s="177"/>
      <c r="Y73" s="311"/>
      <c r="Z73" s="312"/>
      <c r="AA73" s="121">
        <f>M73-J73</f>
        <v>-350.21349274124668</v>
      </c>
      <c r="AB73" s="171">
        <f>M73/J73</f>
        <v>0.89387469916931916</v>
      </c>
      <c r="AC73" s="313">
        <f>AB89</f>
        <v>0.89285366186811876</v>
      </c>
    </row>
    <row r="74" spans="1:29" ht="15.75" customHeight="1">
      <c r="A74" s="303"/>
      <c r="B74" s="106" t="s">
        <v>118</v>
      </c>
      <c r="C74" s="298" t="s">
        <v>130</v>
      </c>
      <c r="D74" s="299"/>
      <c r="E74" s="107">
        <v>22.28</v>
      </c>
      <c r="F74" s="108">
        <v>1008</v>
      </c>
      <c r="G74" s="109">
        <f t="shared" si="18"/>
        <v>22458.240000000002</v>
      </c>
      <c r="H74" s="26"/>
      <c r="I74" s="110">
        <v>5</v>
      </c>
      <c r="J74" s="111">
        <v>3300</v>
      </c>
      <c r="K74" s="112">
        <f t="shared" ref="K74:K76" si="19">J74/I74</f>
        <v>660</v>
      </c>
      <c r="L74" s="113">
        <v>5</v>
      </c>
      <c r="M74" s="111">
        <f>F74/V74*60</f>
        <v>2947.8472786352509</v>
      </c>
      <c r="N74" s="112">
        <f>M74/L74</f>
        <v>589.56945572705013</v>
      </c>
      <c r="O74" s="114">
        <f>L74-I74</f>
        <v>0</v>
      </c>
      <c r="P74" s="115">
        <f>N74-K74</f>
        <v>-70.430544272949874</v>
      </c>
      <c r="Q74" s="116">
        <f>N74/K74</f>
        <v>0.89328705413189413</v>
      </c>
      <c r="R74" s="309"/>
      <c r="S74" s="47">
        <v>0.28089120370370368</v>
      </c>
      <c r="T74" s="48">
        <v>0.2951388888888889</v>
      </c>
      <c r="U74" s="117">
        <v>5.4499999999999726</v>
      </c>
      <c r="V74" s="118">
        <v>20.516666666666701</v>
      </c>
      <c r="W74" s="119"/>
      <c r="X74" s="123"/>
      <c r="Y74" s="300"/>
      <c r="Z74" s="301"/>
      <c r="AA74" s="124">
        <f>M74-J74</f>
        <v>-352.15272136474914</v>
      </c>
      <c r="AB74" s="116">
        <f>M74/J74</f>
        <v>0.89328705413189424</v>
      </c>
      <c r="AC74" s="314"/>
    </row>
    <row r="75" spans="1:29" ht="15.75" customHeight="1">
      <c r="A75" s="303"/>
      <c r="B75" s="106" t="s">
        <v>118</v>
      </c>
      <c r="C75" s="298" t="s">
        <v>131</v>
      </c>
      <c r="D75" s="299"/>
      <c r="E75" s="107">
        <v>17.89</v>
      </c>
      <c r="F75" s="108">
        <v>2399</v>
      </c>
      <c r="G75" s="109">
        <f t="shared" si="18"/>
        <v>42918.11</v>
      </c>
      <c r="H75" s="26"/>
      <c r="I75" s="110">
        <v>4</v>
      </c>
      <c r="J75" s="111">
        <v>3300</v>
      </c>
      <c r="K75" s="112">
        <f t="shared" si="19"/>
        <v>825</v>
      </c>
      <c r="L75" s="113">
        <v>4</v>
      </c>
      <c r="M75" s="111">
        <f>F75/V75*60</f>
        <v>2946.5711361310155</v>
      </c>
      <c r="N75" s="112">
        <f>M75/L75</f>
        <v>736.64278403275387</v>
      </c>
      <c r="O75" s="114">
        <f>L75-I75</f>
        <v>0</v>
      </c>
      <c r="P75" s="115">
        <f>N75-K75</f>
        <v>-88.357215967246134</v>
      </c>
      <c r="Q75" s="116">
        <f>N75/K75</f>
        <v>0.89290034428212595</v>
      </c>
      <c r="R75" s="309"/>
      <c r="S75" s="47">
        <v>0.29871527777777779</v>
      </c>
      <c r="T75" s="48">
        <v>0.33263888888888887</v>
      </c>
      <c r="U75" s="117">
        <v>5.1500000000000057</v>
      </c>
      <c r="V75" s="118">
        <v>48.849999999999966</v>
      </c>
      <c r="W75" s="119"/>
      <c r="X75" s="123"/>
      <c r="Y75" s="300"/>
      <c r="Z75" s="301"/>
      <c r="AA75" s="124">
        <f>M75-J75</f>
        <v>-353.42886386898454</v>
      </c>
      <c r="AB75" s="116">
        <f>M75/J75</f>
        <v>0.89290034428212595</v>
      </c>
      <c r="AC75" s="314"/>
    </row>
    <row r="76" spans="1:29" ht="15.75" customHeight="1">
      <c r="A76" s="303"/>
      <c r="B76" s="106" t="s">
        <v>118</v>
      </c>
      <c r="C76" s="298" t="s">
        <v>133</v>
      </c>
      <c r="D76" s="299"/>
      <c r="E76" s="107">
        <v>16.66</v>
      </c>
      <c r="F76" s="108">
        <v>4020</v>
      </c>
      <c r="G76" s="109">
        <f t="shared" si="18"/>
        <v>66973.2</v>
      </c>
      <c r="H76" s="26"/>
      <c r="I76" s="110">
        <v>4</v>
      </c>
      <c r="J76" s="111">
        <v>3300</v>
      </c>
      <c r="K76" s="112">
        <f t="shared" si="19"/>
        <v>825</v>
      </c>
      <c r="L76" s="113">
        <v>4</v>
      </c>
      <c r="M76" s="111">
        <f>F76/V76*60</f>
        <v>2941.4634146341486</v>
      </c>
      <c r="N76" s="112">
        <f>M76/L76</f>
        <v>735.36585365853716</v>
      </c>
      <c r="O76" s="114">
        <f>L76-I76</f>
        <v>0</v>
      </c>
      <c r="P76" s="115">
        <f>N76-K76</f>
        <v>-89.634146341462838</v>
      </c>
      <c r="Q76" s="116">
        <f>N76/K76</f>
        <v>0.89135254988913593</v>
      </c>
      <c r="R76" s="309"/>
      <c r="S76" s="47">
        <v>0.33611111111111114</v>
      </c>
      <c r="T76" s="48">
        <v>0.39305555555555555</v>
      </c>
      <c r="U76" s="117">
        <v>5.0000000000000622</v>
      </c>
      <c r="V76" s="118">
        <v>81.999999999999943</v>
      </c>
      <c r="W76" s="119"/>
      <c r="X76" s="123"/>
      <c r="Y76" s="300"/>
      <c r="Z76" s="301"/>
      <c r="AA76" s="124">
        <f>M76-J76</f>
        <v>-358.53658536585135</v>
      </c>
      <c r="AB76" s="116">
        <f>M76/J76</f>
        <v>0.89135254988913593</v>
      </c>
      <c r="AC76" s="314"/>
    </row>
    <row r="77" spans="1:29" ht="15.75" customHeight="1">
      <c r="A77" s="304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04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300"/>
      <c r="Z78" s="301"/>
      <c r="AA78" s="124"/>
      <c r="AB78" s="116"/>
      <c r="AC78" s="314"/>
    </row>
    <row r="79" spans="1:29" ht="15.75" customHeight="1">
      <c r="A79" s="304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04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04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300"/>
      <c r="Z81" s="301"/>
      <c r="AA81" s="124"/>
      <c r="AB81" s="116"/>
      <c r="AC81" s="314"/>
    </row>
    <row r="82" spans="1:29" ht="15.75" customHeight="1">
      <c r="A82" s="304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300"/>
      <c r="Z82" s="301"/>
      <c r="AA82" s="124"/>
      <c r="AB82" s="116"/>
      <c r="AC82" s="314"/>
    </row>
    <row r="83" spans="1:29" ht="15.75" customHeight="1">
      <c r="A83" s="304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300"/>
      <c r="Z83" s="301"/>
      <c r="AA83" s="124"/>
      <c r="AB83" s="116"/>
      <c r="AC83" s="314"/>
    </row>
    <row r="84" spans="1:29" ht="15.75" customHeight="1">
      <c r="A84" s="304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300"/>
      <c r="Z84" s="301"/>
      <c r="AA84" s="124"/>
      <c r="AB84" s="116"/>
      <c r="AC84" s="314"/>
    </row>
    <row r="85" spans="1:29" ht="15.75" customHeight="1">
      <c r="A85" s="304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300"/>
      <c r="Z85" s="301"/>
      <c r="AA85" s="124"/>
      <c r="AB85" s="116"/>
      <c r="AC85" s="314"/>
    </row>
    <row r="86" spans="1:29" ht="15.75" customHeight="1">
      <c r="A86" s="304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300"/>
      <c r="Z86" s="301"/>
      <c r="AA86" s="124"/>
      <c r="AB86" s="116"/>
      <c r="AC86" s="314"/>
    </row>
    <row r="87" spans="1:29" ht="15.75" customHeight="1">
      <c r="A87" s="304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300"/>
      <c r="Z87" s="301"/>
      <c r="AA87" s="124"/>
      <c r="AB87" s="116"/>
      <c r="AC87" s="314"/>
    </row>
    <row r="88" spans="1:29" ht="15.75" customHeight="1">
      <c r="A88" s="304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05"/>
      <c r="B89" s="144" t="s">
        <v>124</v>
      </c>
      <c r="C89" s="295"/>
      <c r="D89" s="295"/>
      <c r="E89" s="145"/>
      <c r="F89" s="105"/>
      <c r="G89" s="146"/>
      <c r="H89" s="75"/>
      <c r="I89" s="147">
        <f t="shared" ref="I89:J89" si="20">AVERAGE(I73:I88)</f>
        <v>4.25</v>
      </c>
      <c r="J89" s="148">
        <f t="shared" si="20"/>
        <v>3300</v>
      </c>
      <c r="K89" s="149">
        <f t="shared" ref="K89" si="21">J89/I89</f>
        <v>776.47058823529414</v>
      </c>
      <c r="L89" s="147">
        <f t="shared" ref="L89:M89" si="22">AVERAGE(L73:L88)</f>
        <v>4.25</v>
      </c>
      <c r="M89" s="148">
        <f t="shared" si="22"/>
        <v>2946.417084164792</v>
      </c>
      <c r="N89" s="149">
        <f>M89/L89</f>
        <v>693.27460803877455</v>
      </c>
      <c r="O89" s="150">
        <f>L89-I89</f>
        <v>0</v>
      </c>
      <c r="P89" s="151">
        <f>N89-K89</f>
        <v>-83.195980196519599</v>
      </c>
      <c r="Q89" s="152">
        <f>N89/K89</f>
        <v>0.89285366186811865</v>
      </c>
      <c r="R89" s="310"/>
      <c r="S89" s="153">
        <f>S73</f>
        <v>0.25</v>
      </c>
      <c r="T89" s="154">
        <f>INDEX(T73:T88,COUNTA(T73:T88))</f>
        <v>0.39305555555555555</v>
      </c>
      <c r="U89" s="155"/>
      <c r="V89" s="181"/>
      <c r="W89" s="105"/>
      <c r="X89" s="75"/>
      <c r="Y89" s="296"/>
      <c r="Z89" s="297"/>
      <c r="AA89" s="183">
        <f>M89-J89</f>
        <v>-353.58291583520804</v>
      </c>
      <c r="AB89" s="152">
        <f>M89/J89</f>
        <v>0.89285366186811876</v>
      </c>
      <c r="AC89" s="315"/>
    </row>
    <row r="90" spans="1:29" ht="15.75" customHeight="1">
      <c r="A90" s="316" t="s">
        <v>72</v>
      </c>
      <c r="B90" s="120" t="s">
        <v>118</v>
      </c>
      <c r="C90" s="306" t="s">
        <v>134</v>
      </c>
      <c r="D90" s="307"/>
      <c r="E90" s="162">
        <v>18.18</v>
      </c>
      <c r="F90" s="103">
        <v>1190</v>
      </c>
      <c r="G90" s="163">
        <f t="shared" ref="G90:G93" si="23">E90*F90</f>
        <v>21634.2</v>
      </c>
      <c r="H90" s="164"/>
      <c r="I90" s="165">
        <v>3</v>
      </c>
      <c r="J90" s="166">
        <v>3600</v>
      </c>
      <c r="K90" s="167">
        <f>J90/I90</f>
        <v>1200</v>
      </c>
      <c r="L90" s="168">
        <v>3</v>
      </c>
      <c r="M90" s="166">
        <f>F90/V90*60</f>
        <v>3111.1111111111127</v>
      </c>
      <c r="N90" s="167">
        <f>M90/L90</f>
        <v>1037.0370370370376</v>
      </c>
      <c r="O90" s="169">
        <f>L90-I90</f>
        <v>0</v>
      </c>
      <c r="P90" s="170">
        <f>N90-K90</f>
        <v>-162.96296296296237</v>
      </c>
      <c r="Q90" s="171">
        <f>N90/K90</f>
        <v>0.86419753086419804</v>
      </c>
      <c r="R90" s="308">
        <f>Q106</f>
        <v>0.87017181969474866</v>
      </c>
      <c r="S90" s="172">
        <v>0.25003472222222223</v>
      </c>
      <c r="T90" s="173">
        <v>0.26597222222222222</v>
      </c>
      <c r="U90" s="174"/>
      <c r="V90" s="175">
        <v>22.949999999999989</v>
      </c>
      <c r="W90" s="176"/>
      <c r="X90" s="177"/>
      <c r="Y90" s="311"/>
      <c r="Z90" s="312"/>
      <c r="AA90" s="121">
        <f>M90-J90</f>
        <v>-488.88888888888732</v>
      </c>
      <c r="AB90" s="171">
        <f>M90/J90</f>
        <v>0.86419753086419793</v>
      </c>
      <c r="AC90" s="313">
        <f>AB106</f>
        <v>0.87017181969474866</v>
      </c>
    </row>
    <row r="91" spans="1:29" ht="15.75" customHeight="1">
      <c r="A91" s="317"/>
      <c r="B91" s="106" t="s">
        <v>118</v>
      </c>
      <c r="C91" s="298" t="s">
        <v>135</v>
      </c>
      <c r="D91" s="299"/>
      <c r="E91" s="107">
        <v>14.03</v>
      </c>
      <c r="F91" s="108">
        <v>3882</v>
      </c>
      <c r="G91" s="109">
        <f t="shared" si="23"/>
        <v>54464.46</v>
      </c>
      <c r="H91" s="26"/>
      <c r="I91" s="110">
        <v>3</v>
      </c>
      <c r="J91" s="111">
        <v>3000</v>
      </c>
      <c r="K91" s="112">
        <f t="shared" ref="K91:K127" si="24">J91/I91</f>
        <v>1000</v>
      </c>
      <c r="L91" s="113">
        <v>3</v>
      </c>
      <c r="M91" s="111">
        <f>F91/V91*60</f>
        <v>2675.7036186099963</v>
      </c>
      <c r="N91" s="112">
        <f>M91/L91</f>
        <v>891.90120620333209</v>
      </c>
      <c r="O91" s="114">
        <f>L91-I91</f>
        <v>0</v>
      </c>
      <c r="P91" s="115">
        <f>N91-K91</f>
        <v>-108.09879379666791</v>
      </c>
      <c r="Q91" s="116">
        <f>N91/K91</f>
        <v>0.89190120620333213</v>
      </c>
      <c r="R91" s="309"/>
      <c r="S91" s="47">
        <v>0.27638888888888891</v>
      </c>
      <c r="T91" s="48">
        <v>0.33684027777777775</v>
      </c>
      <c r="U91" s="117">
        <v>15.000000000000027</v>
      </c>
      <c r="V91" s="118">
        <v>87.04999999999994</v>
      </c>
      <c r="W91" s="119"/>
      <c r="X91" s="123"/>
      <c r="Y91" s="300"/>
      <c r="Z91" s="301"/>
      <c r="AA91" s="124">
        <f>M91-J91</f>
        <v>-324.29638139000372</v>
      </c>
      <c r="AB91" s="116">
        <f>M91/J91</f>
        <v>0.89190120620333213</v>
      </c>
      <c r="AC91" s="314"/>
    </row>
    <row r="92" spans="1:29" ht="15.75" customHeight="1">
      <c r="A92" s="317"/>
      <c r="B92" s="106" t="s">
        <v>118</v>
      </c>
      <c r="C92" s="298" t="s">
        <v>136</v>
      </c>
      <c r="D92" s="299"/>
      <c r="E92" s="107">
        <v>18.18</v>
      </c>
      <c r="F92" s="108">
        <v>1938</v>
      </c>
      <c r="G92" s="109">
        <f t="shared" si="23"/>
        <v>35232.839999999997</v>
      </c>
      <c r="H92" s="26"/>
      <c r="I92" s="110">
        <v>3</v>
      </c>
      <c r="J92" s="111">
        <v>3600</v>
      </c>
      <c r="K92" s="112">
        <f t="shared" si="24"/>
        <v>1200</v>
      </c>
      <c r="L92" s="113">
        <v>3</v>
      </c>
      <c r="M92" s="111">
        <f>F92/V92*60</f>
        <v>3110.4770396790032</v>
      </c>
      <c r="N92" s="112">
        <f>M92/L92</f>
        <v>1036.8256798930011</v>
      </c>
      <c r="O92" s="114">
        <f>L92-I92</f>
        <v>0</v>
      </c>
      <c r="P92" s="115">
        <f>N92-K92</f>
        <v>-163.17432010699895</v>
      </c>
      <c r="Q92" s="116">
        <f>N92/K92</f>
        <v>0.86402139991083426</v>
      </c>
      <c r="R92" s="309"/>
      <c r="S92" s="47">
        <v>0.34722222222222221</v>
      </c>
      <c r="T92" s="48">
        <v>0.37318287037037035</v>
      </c>
      <c r="U92" s="117">
        <v>14.950000000000019</v>
      </c>
      <c r="V92" s="118">
        <v>37.383333333333312</v>
      </c>
      <c r="W92" s="119"/>
      <c r="X92" s="123"/>
      <c r="Y92" s="300"/>
      <c r="Z92" s="301"/>
      <c r="AA92" s="124">
        <f>M92-J92</f>
        <v>-489.52296032099684</v>
      </c>
      <c r="AB92" s="116">
        <f>M92/J92</f>
        <v>0.86402139991083426</v>
      </c>
      <c r="AC92" s="314"/>
    </row>
    <row r="93" spans="1:29" ht="15.75" customHeight="1">
      <c r="A93" s="317"/>
      <c r="B93" s="106" t="s">
        <v>118</v>
      </c>
      <c r="C93" s="298" t="s">
        <v>137</v>
      </c>
      <c r="D93" s="299"/>
      <c r="E93" s="107">
        <v>14.28</v>
      </c>
      <c r="F93" s="108">
        <v>4836</v>
      </c>
      <c r="G93" s="109">
        <f t="shared" si="23"/>
        <v>69058.080000000002</v>
      </c>
      <c r="H93" s="26"/>
      <c r="I93" s="110">
        <v>3</v>
      </c>
      <c r="J93" s="111">
        <v>3600</v>
      </c>
      <c r="K93" s="112">
        <f t="shared" si="24"/>
        <v>1200</v>
      </c>
      <c r="L93" s="113">
        <v>3</v>
      </c>
      <c r="M93" s="111">
        <f>F93/V93*60</f>
        <v>3111.0793423874197</v>
      </c>
      <c r="N93" s="112">
        <f>M93/L93</f>
        <v>1037.0264474624732</v>
      </c>
      <c r="O93" s="114">
        <f>L93-I93</f>
        <v>0</v>
      </c>
      <c r="P93" s="115">
        <f>N93-K93</f>
        <v>-162.97355253752676</v>
      </c>
      <c r="Q93" s="116">
        <f>N93/K93</f>
        <v>0.86418870621872768</v>
      </c>
      <c r="R93" s="309"/>
      <c r="S93" s="47">
        <v>0.38333333333333336</v>
      </c>
      <c r="T93" s="48">
        <v>0.44810185185185186</v>
      </c>
      <c r="U93" s="117">
        <v>14.61666666666674</v>
      </c>
      <c r="V93" s="118">
        <v>93.266666666666652</v>
      </c>
      <c r="W93" s="119"/>
      <c r="X93" s="123"/>
      <c r="Y93" s="300"/>
      <c r="Z93" s="301"/>
      <c r="AA93" s="124">
        <f>M93-J93</f>
        <v>-488.92065761258027</v>
      </c>
      <c r="AB93" s="116">
        <f>M93/J93</f>
        <v>0.86418870621872768</v>
      </c>
      <c r="AC93" s="314"/>
    </row>
    <row r="94" spans="1:29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300"/>
      <c r="Z95" s="301"/>
      <c r="AA95" s="124"/>
      <c r="AB95" s="116"/>
      <c r="AC95" s="314"/>
    </row>
    <row r="96" spans="1:29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23"/>
      <c r="Y98" s="300"/>
      <c r="Z98" s="301"/>
      <c r="AA98" s="124"/>
      <c r="AB98" s="116"/>
      <c r="AC98" s="314"/>
    </row>
    <row r="99" spans="1:29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23"/>
      <c r="Y99" s="300"/>
      <c r="Z99" s="301"/>
      <c r="AA99" s="124"/>
      <c r="AB99" s="116"/>
      <c r="AC99" s="314"/>
    </row>
    <row r="100" spans="1:29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17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18"/>
      <c r="B106" s="144" t="s">
        <v>124</v>
      </c>
      <c r="C106" s="295"/>
      <c r="D106" s="295"/>
      <c r="E106" s="145"/>
      <c r="F106" s="105"/>
      <c r="G106" s="146"/>
      <c r="H106" s="75"/>
      <c r="I106" s="147">
        <f t="shared" ref="I106:J106" si="25">AVERAGE(I90:I105)</f>
        <v>3</v>
      </c>
      <c r="J106" s="148">
        <f t="shared" si="25"/>
        <v>3450</v>
      </c>
      <c r="K106" s="149">
        <f t="shared" ref="K106" si="26">J106/I106</f>
        <v>1150</v>
      </c>
      <c r="L106" s="147">
        <f t="shared" ref="L106:M106" si="27">AVERAGE(L90:L105)</f>
        <v>3</v>
      </c>
      <c r="M106" s="148">
        <f t="shared" si="27"/>
        <v>3002.092777946883</v>
      </c>
      <c r="N106" s="149">
        <f>M106/L106</f>
        <v>1000.6975926489609</v>
      </c>
      <c r="O106" s="150">
        <f>L106-I106</f>
        <v>0</v>
      </c>
      <c r="P106" s="151">
        <f>N106-K106</f>
        <v>-149.30240735103905</v>
      </c>
      <c r="Q106" s="152">
        <f>N106/K106</f>
        <v>0.87017181969474866</v>
      </c>
      <c r="R106" s="310"/>
      <c r="S106" s="153">
        <f>S90</f>
        <v>0.25003472222222223</v>
      </c>
      <c r="T106" s="154">
        <f>INDEX(T90:T105,COUNTA(T90:T105))</f>
        <v>0.44810185185185186</v>
      </c>
      <c r="U106" s="155"/>
      <c r="V106" s="181"/>
      <c r="W106" s="105"/>
      <c r="X106" s="75"/>
      <c r="Y106" s="296"/>
      <c r="Z106" s="297"/>
      <c r="AA106" s="183">
        <f>M106-J106</f>
        <v>-447.90722205311704</v>
      </c>
      <c r="AB106" s="152">
        <f>M106/J106</f>
        <v>0.87017181969474866</v>
      </c>
      <c r="AC106" s="315"/>
    </row>
    <row r="107" spans="1:29" ht="15.75" customHeight="1">
      <c r="A107" s="302" t="s">
        <v>79</v>
      </c>
      <c r="B107" s="120" t="s">
        <v>118</v>
      </c>
      <c r="C107" s="306" t="s">
        <v>138</v>
      </c>
      <c r="D107" s="307"/>
      <c r="E107" s="162">
        <v>25.45</v>
      </c>
      <c r="F107" s="103">
        <v>848</v>
      </c>
      <c r="G107" s="163">
        <f t="shared" ref="G107:G110" si="28">E107*F107</f>
        <v>21581.599999999999</v>
      </c>
      <c r="H107" s="164"/>
      <c r="I107" s="165">
        <v>4</v>
      </c>
      <c r="J107" s="166">
        <v>3300</v>
      </c>
      <c r="K107" s="167">
        <f>J107/I107</f>
        <v>825</v>
      </c>
      <c r="L107" s="168">
        <v>4</v>
      </c>
      <c r="M107" s="166">
        <f>F107/V107*60</f>
        <v>2915.7593123209153</v>
      </c>
      <c r="N107" s="167">
        <f>M107/L107</f>
        <v>728.93982808022884</v>
      </c>
      <c r="O107" s="169">
        <f>L107-I107</f>
        <v>0</v>
      </c>
      <c r="P107" s="170">
        <f>N107-K107</f>
        <v>-96.060171919771165</v>
      </c>
      <c r="Q107" s="171">
        <f>N107/K107</f>
        <v>0.88356342797603493</v>
      </c>
      <c r="R107" s="308">
        <f>Q123</f>
        <v>0.88648636074770659</v>
      </c>
      <c r="S107" s="172">
        <v>0.25</v>
      </c>
      <c r="T107" s="173">
        <v>0.26211805555555556</v>
      </c>
      <c r="U107" s="174"/>
      <c r="V107" s="175">
        <v>17.45000000000001</v>
      </c>
      <c r="W107" s="173"/>
      <c r="X107" s="184"/>
      <c r="Y107" s="311"/>
      <c r="Z107" s="312"/>
      <c r="AA107" s="121">
        <f>M107-J107</f>
        <v>-384.24068767908466</v>
      </c>
      <c r="AB107" s="171">
        <f>M107/J107</f>
        <v>0.88356342797603493</v>
      </c>
      <c r="AC107" s="313">
        <f>AB123</f>
        <v>0.8864863607477067</v>
      </c>
    </row>
    <row r="108" spans="1:29" ht="15.75" customHeight="1">
      <c r="A108" s="303"/>
      <c r="B108" s="106" t="s">
        <v>118</v>
      </c>
      <c r="C108" s="298" t="s">
        <v>139</v>
      </c>
      <c r="D108" s="299"/>
      <c r="E108" s="107">
        <v>25.03</v>
      </c>
      <c r="F108" s="108">
        <v>1320</v>
      </c>
      <c r="G108" s="109">
        <f t="shared" si="28"/>
        <v>33039.599999999999</v>
      </c>
      <c r="H108" s="26"/>
      <c r="I108" s="110">
        <v>4</v>
      </c>
      <c r="J108" s="111">
        <v>3300</v>
      </c>
      <c r="K108" s="112">
        <f t="shared" si="24"/>
        <v>825</v>
      </c>
      <c r="L108" s="113">
        <v>4</v>
      </c>
      <c r="M108" s="111">
        <f>F108/V108*60</f>
        <v>2915.3374233128884</v>
      </c>
      <c r="N108" s="112">
        <f>M108/L108</f>
        <v>728.8343558282221</v>
      </c>
      <c r="O108" s="114">
        <f>L108-I108</f>
        <v>0</v>
      </c>
      <c r="P108" s="115">
        <f>N108-K108</f>
        <v>-96.165644171777899</v>
      </c>
      <c r="Q108" s="116">
        <f>N108/K108</f>
        <v>0.88343558282208745</v>
      </c>
      <c r="R108" s="309"/>
      <c r="S108" s="47">
        <v>0.27222222222222225</v>
      </c>
      <c r="T108" s="48">
        <v>0.29108796296296297</v>
      </c>
      <c r="U108" s="117">
        <v>14.550000000000036</v>
      </c>
      <c r="V108" s="118">
        <v>27.166666666666622</v>
      </c>
      <c r="W108" s="119"/>
      <c r="X108" s="13"/>
      <c r="Y108" s="300"/>
      <c r="Z108" s="301"/>
      <c r="AA108" s="124">
        <f>M108-J108</f>
        <v>-384.6625766871116</v>
      </c>
      <c r="AB108" s="116">
        <f>M108/J108</f>
        <v>0.88343558282208745</v>
      </c>
      <c r="AC108" s="314"/>
    </row>
    <row r="109" spans="1:29" ht="15.75" customHeight="1">
      <c r="A109" s="303"/>
      <c r="B109" s="106" t="s">
        <v>118</v>
      </c>
      <c r="C109" s="298" t="s">
        <v>140</v>
      </c>
      <c r="D109" s="299"/>
      <c r="E109" s="107">
        <v>24.82</v>
      </c>
      <c r="F109" s="108">
        <v>1552</v>
      </c>
      <c r="G109" s="109">
        <f t="shared" si="28"/>
        <v>38520.639999999999</v>
      </c>
      <c r="H109" s="26"/>
      <c r="I109" s="110">
        <v>4</v>
      </c>
      <c r="J109" s="111">
        <v>3300</v>
      </c>
      <c r="K109" s="112">
        <f t="shared" si="24"/>
        <v>825</v>
      </c>
      <c r="L109" s="113">
        <v>4</v>
      </c>
      <c r="M109" s="111">
        <f>F109/V109*60</f>
        <v>2919.1222570532886</v>
      </c>
      <c r="N109" s="112">
        <f>M109/L109</f>
        <v>729.78056426332216</v>
      </c>
      <c r="O109" s="114">
        <f>L109-I109</f>
        <v>0</v>
      </c>
      <c r="P109" s="115">
        <f>N109-K109</f>
        <v>-95.219435736677838</v>
      </c>
      <c r="Q109" s="116">
        <f>N109/K109</f>
        <v>0.88458250213736023</v>
      </c>
      <c r="R109" s="309"/>
      <c r="S109" s="47">
        <v>0.30145833333333333</v>
      </c>
      <c r="T109" s="48">
        <v>0.32361111111111113</v>
      </c>
      <c r="U109" s="117">
        <v>14.933333333333323</v>
      </c>
      <c r="V109" s="118">
        <v>31.900000000000031</v>
      </c>
      <c r="W109" s="119"/>
      <c r="X109" s="13"/>
      <c r="Y109" s="300"/>
      <c r="Z109" s="301"/>
      <c r="AA109" s="124">
        <f>M109-J109</f>
        <v>-380.87774294671135</v>
      </c>
      <c r="AB109" s="116">
        <f>M109/J109</f>
        <v>0.88458250213736023</v>
      </c>
      <c r="AC109" s="314"/>
    </row>
    <row r="110" spans="1:29" ht="15.75" customHeight="1">
      <c r="A110" s="303"/>
      <c r="B110" s="106" t="s">
        <v>118</v>
      </c>
      <c r="C110" s="298" t="s">
        <v>141</v>
      </c>
      <c r="D110" s="299"/>
      <c r="E110" s="107">
        <v>30</v>
      </c>
      <c r="F110" s="108">
        <v>2631</v>
      </c>
      <c r="G110" s="109">
        <f t="shared" si="28"/>
        <v>78930</v>
      </c>
      <c r="H110" s="26"/>
      <c r="I110" s="110">
        <v>3</v>
      </c>
      <c r="J110" s="111">
        <v>3000</v>
      </c>
      <c r="K110" s="112">
        <f t="shared" si="24"/>
        <v>1000</v>
      </c>
      <c r="L110" s="113">
        <v>3</v>
      </c>
      <c r="M110" s="111">
        <f>F110/V110*60</f>
        <v>2685.455060958323</v>
      </c>
      <c r="N110" s="112">
        <f>M110/L110</f>
        <v>895.15168698610762</v>
      </c>
      <c r="O110" s="114">
        <f>L110-I110</f>
        <v>0</v>
      </c>
      <c r="P110" s="115">
        <f>N110-K110</f>
        <v>-104.84831301389238</v>
      </c>
      <c r="Q110" s="116">
        <f>N110/K110</f>
        <v>0.89515168698610759</v>
      </c>
      <c r="R110" s="309"/>
      <c r="S110" s="47">
        <v>0.33417824074074076</v>
      </c>
      <c r="T110" s="48">
        <v>0.375</v>
      </c>
      <c r="U110" s="117">
        <v>15.216666666666674</v>
      </c>
      <c r="V110" s="118">
        <v>58.783333333333303</v>
      </c>
      <c r="W110" s="119"/>
      <c r="X110" s="123"/>
      <c r="Y110" s="300"/>
      <c r="Z110" s="301"/>
      <c r="AA110" s="124">
        <f>M110-J110</f>
        <v>-314.54493904167703</v>
      </c>
      <c r="AB110" s="116">
        <f>M110/J110</f>
        <v>0.8951516869861077</v>
      </c>
      <c r="AC110" s="314"/>
    </row>
    <row r="111" spans="1:29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50"/>
      <c r="Y112" s="300"/>
      <c r="Z112" s="301"/>
      <c r="AA112" s="124"/>
      <c r="AB112" s="116"/>
      <c r="AC112" s="314"/>
    </row>
    <row r="113" spans="1:29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34"/>
      <c r="X115" s="135"/>
      <c r="Y115" s="300"/>
      <c r="Z115" s="301"/>
      <c r="AA115" s="124"/>
      <c r="AB115" s="116"/>
      <c r="AC115" s="314"/>
    </row>
    <row r="116" spans="1:29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34"/>
      <c r="X116" s="135"/>
      <c r="Y116" s="300"/>
      <c r="Z116" s="301"/>
      <c r="AA116" s="124"/>
      <c r="AB116" s="116"/>
      <c r="AC116" s="314"/>
    </row>
    <row r="117" spans="1:29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34"/>
      <c r="X117" s="135"/>
      <c r="Y117" s="300"/>
      <c r="Z117" s="301"/>
      <c r="AA117" s="124"/>
      <c r="AB117" s="116"/>
      <c r="AC117" s="314"/>
    </row>
    <row r="118" spans="1:29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34"/>
      <c r="X118" s="135"/>
      <c r="Y118" s="300"/>
      <c r="Z118" s="301"/>
      <c r="AA118" s="124"/>
      <c r="AB118" s="116"/>
      <c r="AC118" s="314"/>
    </row>
    <row r="119" spans="1:29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34"/>
      <c r="X119" s="135"/>
      <c r="Y119" s="300"/>
      <c r="Z119" s="301"/>
      <c r="AA119" s="124"/>
      <c r="AB119" s="116"/>
      <c r="AC119" s="314"/>
    </row>
    <row r="120" spans="1:29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34"/>
      <c r="X120" s="135"/>
      <c r="Y120" s="300"/>
      <c r="Z120" s="301"/>
      <c r="AA120" s="124"/>
      <c r="AB120" s="116"/>
      <c r="AC120" s="314"/>
    </row>
    <row r="121" spans="1:29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34"/>
      <c r="X121" s="135"/>
      <c r="Y121" s="300"/>
      <c r="Z121" s="301"/>
      <c r="AA121" s="124"/>
      <c r="AB121" s="116"/>
      <c r="AC121" s="314"/>
    </row>
    <row r="122" spans="1:29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29">AVERAGE(I107:I122)</f>
        <v>3.75</v>
      </c>
      <c r="J123" s="148">
        <f t="shared" si="29"/>
        <v>3225</v>
      </c>
      <c r="K123" s="149">
        <f t="shared" ref="K123" si="30">J123/I123</f>
        <v>860</v>
      </c>
      <c r="L123" s="147">
        <f t="shared" ref="L123:M123" si="31">AVERAGE(L107:L122)</f>
        <v>3.75</v>
      </c>
      <c r="M123" s="148">
        <f t="shared" si="31"/>
        <v>2858.9185134113541</v>
      </c>
      <c r="N123" s="149">
        <f>M123/L123</f>
        <v>762.37827024302771</v>
      </c>
      <c r="O123" s="150">
        <f>L123-I123</f>
        <v>0</v>
      </c>
      <c r="P123" s="151">
        <f>N123-K123</f>
        <v>-97.621729756972286</v>
      </c>
      <c r="Q123" s="152">
        <f>N123/K123</f>
        <v>0.88648636074770659</v>
      </c>
      <c r="R123" s="310"/>
      <c r="S123" s="153">
        <f>S107</f>
        <v>0.25</v>
      </c>
      <c r="T123" s="154">
        <f>INDEX(T107:T122,COUNTA(T107:T122))</f>
        <v>0.375</v>
      </c>
      <c r="U123" s="155"/>
      <c r="V123" s="181"/>
      <c r="W123" s="182"/>
      <c r="X123" s="149"/>
      <c r="Y123" s="296"/>
      <c r="Z123" s="297"/>
      <c r="AA123" s="183">
        <f>M123-J123</f>
        <v>-366.08148658864593</v>
      </c>
      <c r="AB123" s="152">
        <f>M123/J123</f>
        <v>0.8864863607477067</v>
      </c>
      <c r="AC123" s="315"/>
    </row>
    <row r="124" spans="1:29" ht="15.75" customHeight="1">
      <c r="A124" s="316" t="s">
        <v>142</v>
      </c>
      <c r="B124" s="120" t="s">
        <v>116</v>
      </c>
      <c r="C124" s="306" t="s">
        <v>143</v>
      </c>
      <c r="D124" s="307"/>
      <c r="E124" s="162">
        <v>25.64</v>
      </c>
      <c r="F124" s="103">
        <v>1364</v>
      </c>
      <c r="G124" s="163">
        <f t="shared" ref="G124:G127" si="32">E124*F124</f>
        <v>34972.959999999999</v>
      </c>
      <c r="H124" s="164"/>
      <c r="I124" s="165">
        <v>11</v>
      </c>
      <c r="J124" s="166">
        <v>3600</v>
      </c>
      <c r="K124" s="167">
        <f>J124/I124</f>
        <v>327.27272727272725</v>
      </c>
      <c r="L124" s="168">
        <v>11</v>
      </c>
      <c r="M124" s="166">
        <f>F124/V124*60</f>
        <v>3143.6619718309898</v>
      </c>
      <c r="N124" s="167">
        <f>M124/L124</f>
        <v>285.78745198463542</v>
      </c>
      <c r="O124" s="169">
        <f>L124-I124</f>
        <v>0</v>
      </c>
      <c r="P124" s="170">
        <f>N124-K124</f>
        <v>-41.485275288091827</v>
      </c>
      <c r="Q124" s="171">
        <f>N124/K124</f>
        <v>0.87323943661971937</v>
      </c>
      <c r="R124" s="308">
        <f>Q140</f>
        <v>0.86669396087738826</v>
      </c>
      <c r="S124" s="172">
        <v>0.70833333333333337</v>
      </c>
      <c r="T124" s="173">
        <v>0.72641203703703705</v>
      </c>
      <c r="U124" s="174"/>
      <c r="V124" s="175">
        <v>26.033333333333299</v>
      </c>
      <c r="W124" s="173"/>
      <c r="X124" s="184"/>
      <c r="Y124" s="311"/>
      <c r="Z124" s="312"/>
      <c r="AA124" s="121">
        <f>M124-J124</f>
        <v>-456.33802816901016</v>
      </c>
      <c r="AB124" s="171">
        <f>M124/J124</f>
        <v>0.87323943661971937</v>
      </c>
      <c r="AC124" s="313">
        <f>AB140</f>
        <v>0.86669396087738826</v>
      </c>
    </row>
    <row r="125" spans="1:29" ht="15.75" customHeight="1">
      <c r="A125" s="317"/>
      <c r="B125" s="106" t="s">
        <v>116</v>
      </c>
      <c r="C125" s="298" t="s">
        <v>144</v>
      </c>
      <c r="D125" s="299"/>
      <c r="E125" s="107">
        <v>29.52</v>
      </c>
      <c r="F125" s="108">
        <v>1701</v>
      </c>
      <c r="G125" s="109">
        <f t="shared" si="32"/>
        <v>50213.52</v>
      </c>
      <c r="H125" s="26"/>
      <c r="I125" s="110">
        <v>17</v>
      </c>
      <c r="J125" s="111">
        <v>3600</v>
      </c>
      <c r="K125" s="112">
        <f t="shared" si="24"/>
        <v>211.76470588235293</v>
      </c>
      <c r="L125" s="113">
        <v>17</v>
      </c>
      <c r="M125" s="111">
        <f>F125/V125*60</f>
        <v>3114.7507629705028</v>
      </c>
      <c r="N125" s="112">
        <f>M125/L125</f>
        <v>183.22063311591194</v>
      </c>
      <c r="O125" s="114">
        <f>L125-I125</f>
        <v>0</v>
      </c>
      <c r="P125" s="115">
        <f>N125-K125</f>
        <v>-28.544072766440991</v>
      </c>
      <c r="Q125" s="116">
        <f>N125/K125</f>
        <v>0.86520854526958424</v>
      </c>
      <c r="R125" s="309"/>
      <c r="S125" s="47">
        <v>0.73002314814814817</v>
      </c>
      <c r="T125" s="48">
        <v>0.75277777777777777</v>
      </c>
      <c r="U125" s="117">
        <v>5.2000000000000135</v>
      </c>
      <c r="V125" s="118">
        <v>32.766666666666623</v>
      </c>
      <c r="W125" s="119"/>
      <c r="X125" s="13"/>
      <c r="Y125" s="300"/>
      <c r="Z125" s="301"/>
      <c r="AA125" s="124">
        <f>M125-J125</f>
        <v>-485.24923702949718</v>
      </c>
      <c r="AB125" s="116">
        <f>M125/J125</f>
        <v>0.86520854526958413</v>
      </c>
      <c r="AC125" s="314"/>
    </row>
    <row r="126" spans="1:29" ht="15.75" customHeight="1">
      <c r="A126" s="317"/>
      <c r="B126" s="106" t="s">
        <v>116</v>
      </c>
      <c r="C126" s="298" t="s">
        <v>145</v>
      </c>
      <c r="D126" s="299"/>
      <c r="E126" s="107">
        <v>29.85</v>
      </c>
      <c r="F126" s="108">
        <v>1881</v>
      </c>
      <c r="G126" s="109">
        <f t="shared" si="32"/>
        <v>56147.850000000006</v>
      </c>
      <c r="H126" s="26"/>
      <c r="I126" s="110">
        <v>17</v>
      </c>
      <c r="J126" s="111">
        <v>3600</v>
      </c>
      <c r="K126" s="112">
        <f t="shared" si="24"/>
        <v>211.76470588235293</v>
      </c>
      <c r="L126" s="113">
        <v>17</v>
      </c>
      <c r="M126" s="111">
        <f>F126/V126*60</f>
        <v>3114.8114075437152</v>
      </c>
      <c r="N126" s="112">
        <f>M126/L126</f>
        <v>183.22420044374795</v>
      </c>
      <c r="O126" s="114">
        <f>L126-I126</f>
        <v>0</v>
      </c>
      <c r="P126" s="115">
        <f>N126-K126</f>
        <v>-28.540505438604981</v>
      </c>
      <c r="Q126" s="116">
        <f>N126/K126</f>
        <v>0.86522539098436535</v>
      </c>
      <c r="R126" s="309"/>
      <c r="S126" s="47">
        <v>0.75625000000000009</v>
      </c>
      <c r="T126" s="48">
        <v>0.78141203703703699</v>
      </c>
      <c r="U126" s="117">
        <v>5.0000000000001421</v>
      </c>
      <c r="V126" s="118">
        <v>36.233333333333135</v>
      </c>
      <c r="W126" s="119"/>
      <c r="X126" s="13"/>
      <c r="Y126" s="300"/>
      <c r="Z126" s="301"/>
      <c r="AA126" s="124">
        <f>M126-J126</f>
        <v>-485.18859245628482</v>
      </c>
      <c r="AB126" s="116">
        <f>M126/J126</f>
        <v>0.86522539098436535</v>
      </c>
      <c r="AC126" s="314"/>
    </row>
    <row r="127" spans="1:29" ht="15.75" customHeight="1">
      <c r="A127" s="317"/>
      <c r="B127" s="106" t="s">
        <v>118</v>
      </c>
      <c r="C127" s="298" t="s">
        <v>146</v>
      </c>
      <c r="D127" s="299"/>
      <c r="E127" s="107">
        <v>28.57</v>
      </c>
      <c r="F127" s="108">
        <v>2131</v>
      </c>
      <c r="G127" s="109">
        <f t="shared" si="32"/>
        <v>60882.67</v>
      </c>
      <c r="H127" s="26"/>
      <c r="I127" s="110">
        <v>12</v>
      </c>
      <c r="J127" s="111">
        <v>3600</v>
      </c>
      <c r="K127" s="112">
        <f t="shared" si="24"/>
        <v>300</v>
      </c>
      <c r="L127" s="113">
        <v>12</v>
      </c>
      <c r="M127" s="111">
        <f>F127/V127*60</f>
        <v>3107.1688942891833</v>
      </c>
      <c r="N127" s="112">
        <f>M127/L127</f>
        <v>258.93074119076527</v>
      </c>
      <c r="O127" s="114">
        <f>L127-I127</f>
        <v>0</v>
      </c>
      <c r="P127" s="115">
        <f>N127-K127</f>
        <v>-41.069258809234725</v>
      </c>
      <c r="Q127" s="116">
        <f>N127/K127</f>
        <v>0.8631024706358843</v>
      </c>
      <c r="R127" s="309"/>
      <c r="S127" s="47">
        <v>0.78472222222222221</v>
      </c>
      <c r="T127" s="48">
        <v>0.81329861111111112</v>
      </c>
      <c r="U127" s="117">
        <v>4.766666666666719</v>
      </c>
      <c r="V127" s="118">
        <v>41.150000000000034</v>
      </c>
      <c r="W127" s="119"/>
      <c r="X127" s="123"/>
      <c r="Y127" s="300"/>
      <c r="Z127" s="301"/>
      <c r="AA127" s="124">
        <f>M127-J127</f>
        <v>-492.8311057108167</v>
      </c>
      <c r="AB127" s="116">
        <f>M127/J127</f>
        <v>0.8631024706358843</v>
      </c>
      <c r="AC127" s="314"/>
    </row>
    <row r="128" spans="1:29" ht="15.75" customHeight="1">
      <c r="A128" s="317"/>
      <c r="B128" s="106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300"/>
      <c r="Z128" s="301"/>
      <c r="AA128" s="124"/>
      <c r="AB128" s="116"/>
      <c r="AC128" s="314"/>
    </row>
    <row r="129" spans="1:29" ht="15.75" customHeight="1">
      <c r="A129" s="317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50"/>
      <c r="Y129" s="300"/>
      <c r="Z129" s="301"/>
      <c r="AA129" s="124"/>
      <c r="AB129" s="116"/>
      <c r="AC129" s="314"/>
    </row>
    <row r="130" spans="1:29" ht="15.75" customHeight="1">
      <c r="A130" s="317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17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17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34"/>
      <c r="X132" s="135"/>
      <c r="Y132" s="300"/>
      <c r="Z132" s="301"/>
      <c r="AA132" s="124"/>
      <c r="AB132" s="116"/>
      <c r="AC132" s="314"/>
    </row>
    <row r="133" spans="1:29" ht="15.75" customHeight="1">
      <c r="A133" s="317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34"/>
      <c r="X133" s="135"/>
      <c r="Y133" s="300"/>
      <c r="Z133" s="301"/>
      <c r="AA133" s="124"/>
      <c r="AB133" s="116"/>
      <c r="AC133" s="314"/>
    </row>
    <row r="134" spans="1:29" ht="15.75" customHeight="1">
      <c r="A134" s="317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17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17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17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17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33">AVERAGE(I124:I139)</f>
        <v>14.25</v>
      </c>
      <c r="J140" s="148">
        <f t="shared" si="33"/>
        <v>3600</v>
      </c>
      <c r="K140" s="149">
        <f t="shared" ref="K140" si="34">J140/I140</f>
        <v>252.63157894736841</v>
      </c>
      <c r="L140" s="147">
        <f t="shared" ref="L140:M140" si="35">AVERAGE(L124:L139)</f>
        <v>14.25</v>
      </c>
      <c r="M140" s="148">
        <f t="shared" si="35"/>
        <v>3120.0982591585976</v>
      </c>
      <c r="N140" s="149">
        <f>M140/L140</f>
        <v>218.95426380060334</v>
      </c>
      <c r="O140" s="150">
        <f>L140-I140</f>
        <v>0</v>
      </c>
      <c r="P140" s="151">
        <f>N140-K140</f>
        <v>-33.677315146765068</v>
      </c>
      <c r="Q140" s="152">
        <f>N140/K140</f>
        <v>0.86669396087738826</v>
      </c>
      <c r="R140" s="310"/>
      <c r="S140" s="153">
        <f>S124</f>
        <v>0.70833333333333337</v>
      </c>
      <c r="T140" s="154">
        <f>INDEX(T124:T139,COUNTA(T124:T139))</f>
        <v>0.81329861111111112</v>
      </c>
      <c r="U140" s="155"/>
      <c r="V140" s="181"/>
      <c r="W140" s="182"/>
      <c r="X140" s="149"/>
      <c r="Y140" s="296"/>
      <c r="Z140" s="297"/>
      <c r="AA140" s="183">
        <f>M140-J140</f>
        <v>-479.90174084140244</v>
      </c>
      <c r="AB140" s="152">
        <f>M140/J140</f>
        <v>0.86669396087738826</v>
      </c>
      <c r="AC140" s="315"/>
    </row>
    <row r="141" spans="1:29" ht="15.75" customHeight="1">
      <c r="A141" s="302" t="s">
        <v>147</v>
      </c>
      <c r="B141" s="120" t="s">
        <v>118</v>
      </c>
      <c r="C141" s="306" t="s">
        <v>150</v>
      </c>
      <c r="D141" s="307"/>
      <c r="E141" s="162">
        <v>17.89</v>
      </c>
      <c r="F141" s="103">
        <v>4794</v>
      </c>
      <c r="G141" s="163">
        <f t="shared" ref="G141:G143" si="36">E141*F141</f>
        <v>85764.66</v>
      </c>
      <c r="H141" s="164"/>
      <c r="I141" s="165">
        <v>4</v>
      </c>
      <c r="J141" s="166">
        <v>3300</v>
      </c>
      <c r="K141" s="167">
        <f>J141/I141</f>
        <v>825</v>
      </c>
      <c r="L141" s="168">
        <v>4</v>
      </c>
      <c r="M141" s="166">
        <f>F141/V141*60</f>
        <v>2940.1022146507667</v>
      </c>
      <c r="N141" s="167">
        <f>M141/L141</f>
        <v>735.02555366269166</v>
      </c>
      <c r="O141" s="169">
        <f>L141-I141</f>
        <v>0</v>
      </c>
      <c r="P141" s="170">
        <f>N141-K141</f>
        <v>-89.974446337308336</v>
      </c>
      <c r="Q141" s="171">
        <f>N141/K141</f>
        <v>0.8909400650456869</v>
      </c>
      <c r="R141" s="308">
        <f>Q157</f>
        <v>0.8890395834885243</v>
      </c>
      <c r="S141" s="172">
        <v>0.70844907407407409</v>
      </c>
      <c r="T141" s="173">
        <v>0.77638888888888891</v>
      </c>
      <c r="U141" s="174"/>
      <c r="V141" s="175">
        <v>97.833333333333329</v>
      </c>
      <c r="W141" s="176"/>
      <c r="X141" s="177"/>
      <c r="Y141" s="311"/>
      <c r="Z141" s="312"/>
      <c r="AA141" s="121">
        <f>M141-J141</f>
        <v>-359.89778534923335</v>
      </c>
      <c r="AB141" s="171">
        <f>M141/J141</f>
        <v>0.8909400650456869</v>
      </c>
      <c r="AC141" s="313">
        <f>AB157</f>
        <v>0.88903958348852441</v>
      </c>
    </row>
    <row r="142" spans="1:29" ht="15.75" customHeight="1">
      <c r="A142" s="303"/>
      <c r="B142" s="106" t="s">
        <v>118</v>
      </c>
      <c r="C142" s="298" t="s">
        <v>153</v>
      </c>
      <c r="D142" s="299"/>
      <c r="E142" s="107">
        <v>22.28</v>
      </c>
      <c r="F142" s="108">
        <v>1606</v>
      </c>
      <c r="G142" s="109">
        <f t="shared" si="36"/>
        <v>35781.68</v>
      </c>
      <c r="H142" s="26"/>
      <c r="I142" s="110">
        <v>5</v>
      </c>
      <c r="J142" s="111">
        <v>3300</v>
      </c>
      <c r="K142" s="112">
        <f t="shared" ref="K142:K143" si="37">J142/I142</f>
        <v>660</v>
      </c>
      <c r="L142" s="113">
        <v>5</v>
      </c>
      <c r="M142" s="111">
        <f>F142/V142*60</f>
        <v>2940.7934893184029</v>
      </c>
      <c r="N142" s="112">
        <f>M142/L142</f>
        <v>588.15869786368057</v>
      </c>
      <c r="O142" s="114">
        <f>L142-I142</f>
        <v>0</v>
      </c>
      <c r="P142" s="115">
        <f>N142-K142</f>
        <v>-71.841302136319428</v>
      </c>
      <c r="Q142" s="116">
        <f>N142/K142</f>
        <v>0.89114954221769782</v>
      </c>
      <c r="R142" s="309"/>
      <c r="S142" s="47">
        <v>0.7800231481481481</v>
      </c>
      <c r="T142" s="48">
        <v>0.80277777777777781</v>
      </c>
      <c r="U142" s="117">
        <v>5.2333333333332455</v>
      </c>
      <c r="V142" s="118">
        <v>32.766666666666779</v>
      </c>
      <c r="W142" s="119"/>
      <c r="X142" s="123"/>
      <c r="Y142" s="300"/>
      <c r="Z142" s="301"/>
      <c r="AA142" s="124">
        <f>M142-J142</f>
        <v>-359.20651068159714</v>
      </c>
      <c r="AB142" s="116">
        <f>M142/J142</f>
        <v>0.89114954221769782</v>
      </c>
      <c r="AC142" s="314"/>
    </row>
    <row r="143" spans="1:29" ht="15.75" customHeight="1">
      <c r="A143" s="303"/>
      <c r="B143" s="106" t="s">
        <v>118</v>
      </c>
      <c r="C143" s="298" t="s">
        <v>149</v>
      </c>
      <c r="D143" s="299"/>
      <c r="E143" s="107">
        <v>24.54</v>
      </c>
      <c r="F143" s="108">
        <v>3122</v>
      </c>
      <c r="G143" s="109">
        <f t="shared" si="36"/>
        <v>76613.87999999999</v>
      </c>
      <c r="H143" s="26"/>
      <c r="I143" s="110">
        <v>4</v>
      </c>
      <c r="J143" s="111">
        <v>3000</v>
      </c>
      <c r="K143" s="112">
        <f t="shared" si="37"/>
        <v>750</v>
      </c>
      <c r="L143" s="113">
        <v>4</v>
      </c>
      <c r="M143" s="111">
        <f>F143/V143*60</f>
        <v>2653.8842975206649</v>
      </c>
      <c r="N143" s="112">
        <f>M143/L143</f>
        <v>663.47107438016621</v>
      </c>
      <c r="O143" s="114">
        <f>L143-I143</f>
        <v>0</v>
      </c>
      <c r="P143" s="115">
        <f>N143-K143</f>
        <v>-86.528925619833785</v>
      </c>
      <c r="Q143" s="116">
        <f>N143/K143</f>
        <v>0.884628099173555</v>
      </c>
      <c r="R143" s="309"/>
      <c r="S143" s="47">
        <v>0.80653935185185188</v>
      </c>
      <c r="T143" s="48">
        <v>0.85555555555555551</v>
      </c>
      <c r="U143" s="117">
        <v>5.4166666666666607</v>
      </c>
      <c r="V143" s="118">
        <v>70.583333333333229</v>
      </c>
      <c r="W143" s="119"/>
      <c r="X143" s="123"/>
      <c r="Y143" s="300"/>
      <c r="Z143" s="301"/>
      <c r="AA143" s="124">
        <f>M143-J143</f>
        <v>-346.11570247933514</v>
      </c>
      <c r="AB143" s="116">
        <f>M143/J143</f>
        <v>0.884628099173555</v>
      </c>
      <c r="AC143" s="314"/>
    </row>
    <row r="144" spans="1:29" ht="15.75" customHeight="1">
      <c r="A144" s="303"/>
      <c r="B144" s="106"/>
      <c r="C144" s="298"/>
      <c r="D144" s="299"/>
      <c r="E144" s="107"/>
      <c r="F144" s="108"/>
      <c r="G144" s="109"/>
      <c r="H144" s="26"/>
      <c r="I144" s="110"/>
      <c r="J144" s="111"/>
      <c r="K144" s="112"/>
      <c r="L144" s="113"/>
      <c r="M144" s="111"/>
      <c r="N144" s="112"/>
      <c r="O144" s="114"/>
      <c r="P144" s="115"/>
      <c r="Q144" s="116"/>
      <c r="R144" s="309"/>
      <c r="S144" s="47"/>
      <c r="T144" s="48"/>
      <c r="U144" s="117"/>
      <c r="V144" s="118"/>
      <c r="W144" s="119"/>
      <c r="X144" s="123"/>
      <c r="Y144" s="300"/>
      <c r="Z144" s="301"/>
      <c r="AA144" s="124"/>
      <c r="AB144" s="116"/>
      <c r="AC144" s="314"/>
    </row>
    <row r="145" spans="1:29" ht="15.75" customHeight="1">
      <c r="A145" s="304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04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04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04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04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04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04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19"/>
      <c r="X151" s="123"/>
      <c r="Y151" s="300"/>
      <c r="Z151" s="301"/>
      <c r="AA151" s="124"/>
      <c r="AB151" s="116"/>
      <c r="AC151" s="314"/>
    </row>
    <row r="152" spans="1:29" ht="15.75" customHeight="1">
      <c r="A152" s="304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19"/>
      <c r="X152" s="123"/>
      <c r="Y152" s="300"/>
      <c r="Z152" s="301"/>
      <c r="AA152" s="124"/>
      <c r="AB152" s="116"/>
      <c r="AC152" s="314"/>
    </row>
    <row r="153" spans="1:29" ht="15.75" customHeight="1">
      <c r="A153" s="304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19"/>
      <c r="X153" s="123"/>
      <c r="Y153" s="300"/>
      <c r="Z153" s="301"/>
      <c r="AA153" s="124"/>
      <c r="AB153" s="116"/>
      <c r="AC153" s="314"/>
    </row>
    <row r="154" spans="1:29" ht="15.75" customHeight="1">
      <c r="A154" s="304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19"/>
      <c r="X154" s="123"/>
      <c r="Y154" s="300"/>
      <c r="Z154" s="301"/>
      <c r="AA154" s="124"/>
      <c r="AB154" s="116"/>
      <c r="AC154" s="314"/>
    </row>
    <row r="155" spans="1:29" ht="15.75" customHeight="1">
      <c r="A155" s="304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19"/>
      <c r="X155" s="123"/>
      <c r="Y155" s="300"/>
      <c r="Z155" s="301"/>
      <c r="AA155" s="124"/>
      <c r="AB155" s="116"/>
      <c r="AC155" s="314"/>
    </row>
    <row r="156" spans="1:29" ht="15.75" customHeight="1">
      <c r="A156" s="304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05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38">AVERAGE(I141:I156)</f>
        <v>4.333333333333333</v>
      </c>
      <c r="J157" s="148">
        <f t="shared" si="38"/>
        <v>3200</v>
      </c>
      <c r="K157" s="149">
        <f t="shared" ref="K157" si="39">J157/I157</f>
        <v>738.46153846153857</v>
      </c>
      <c r="L157" s="147">
        <f t="shared" ref="L157:M157" si="40">AVERAGE(L141:L156)</f>
        <v>4.333333333333333</v>
      </c>
      <c r="M157" s="148">
        <f t="shared" si="40"/>
        <v>2844.9266671632781</v>
      </c>
      <c r="N157" s="149">
        <f>M157/L157</f>
        <v>656.5215385761411</v>
      </c>
      <c r="O157" s="150">
        <f>L157-I157</f>
        <v>0</v>
      </c>
      <c r="P157" s="151">
        <f>N157-K157</f>
        <v>-81.939999885397469</v>
      </c>
      <c r="Q157" s="152">
        <f>N157/K157</f>
        <v>0.8890395834885243</v>
      </c>
      <c r="R157" s="310"/>
      <c r="S157" s="153">
        <f>S141</f>
        <v>0.70844907407407409</v>
      </c>
      <c r="T157" s="154">
        <f>INDEX(T141:T156,COUNTA(T141:T156))</f>
        <v>0.85555555555555551</v>
      </c>
      <c r="U157" s="155"/>
      <c r="V157" s="181"/>
      <c r="W157" s="105"/>
      <c r="X157" s="75"/>
      <c r="Y157" s="296"/>
      <c r="Z157" s="297"/>
      <c r="AA157" s="183">
        <f>M157-J157</f>
        <v>-355.07333283672187</v>
      </c>
      <c r="AB157" s="152">
        <f>M157/J157</f>
        <v>0.88903958348852441</v>
      </c>
      <c r="AC157" s="315"/>
    </row>
    <row r="158" spans="1:29" ht="15.75" customHeight="1">
      <c r="A158" s="316" t="s">
        <v>151</v>
      </c>
      <c r="B158" s="120" t="s">
        <v>118</v>
      </c>
      <c r="C158" s="306" t="s">
        <v>152</v>
      </c>
      <c r="D158" s="307"/>
      <c r="E158" s="162">
        <v>16.7</v>
      </c>
      <c r="F158" s="103">
        <v>2214</v>
      </c>
      <c r="G158" s="163">
        <f t="shared" ref="G158:G160" si="41">E158*F158</f>
        <v>36973.799999999996</v>
      </c>
      <c r="H158" s="164"/>
      <c r="I158" s="165">
        <v>3</v>
      </c>
      <c r="J158" s="166">
        <v>3300</v>
      </c>
      <c r="K158" s="167">
        <f>J158/I158</f>
        <v>1100</v>
      </c>
      <c r="L158" s="168">
        <v>3</v>
      </c>
      <c r="M158" s="166">
        <f>F158/V158*60</f>
        <v>2942.1926910298989</v>
      </c>
      <c r="N158" s="167">
        <f>M158/L158</f>
        <v>980.73089700996627</v>
      </c>
      <c r="O158" s="169">
        <f>L158-I158</f>
        <v>0</v>
      </c>
      <c r="P158" s="170">
        <f>N158-K158</f>
        <v>-119.26910299003373</v>
      </c>
      <c r="Q158" s="171">
        <f>N158/K158</f>
        <v>0.89157354273633294</v>
      </c>
      <c r="R158" s="308">
        <f>Q174</f>
        <v>0.89208745728877359</v>
      </c>
      <c r="S158" s="172">
        <v>0.70833333333333337</v>
      </c>
      <c r="T158" s="173">
        <v>0.73968750000000005</v>
      </c>
      <c r="U158" s="174"/>
      <c r="V158" s="175">
        <v>45.15000000000002</v>
      </c>
      <c r="W158" s="176"/>
      <c r="X158" s="177"/>
      <c r="Y158" s="311"/>
      <c r="Z158" s="312"/>
      <c r="AA158" s="121">
        <f>M158-J158</f>
        <v>-357.80730897010108</v>
      </c>
      <c r="AB158" s="171">
        <f>M158/J158</f>
        <v>0.89157354273633305</v>
      </c>
      <c r="AC158" s="313">
        <f>AB174</f>
        <v>0.89208745728877359</v>
      </c>
    </row>
    <row r="159" spans="1:29" ht="15.75" customHeight="1">
      <c r="A159" s="317"/>
      <c r="B159" s="106" t="s">
        <v>118</v>
      </c>
      <c r="C159" s="298" t="s">
        <v>154</v>
      </c>
      <c r="D159" s="299"/>
      <c r="E159" s="107">
        <v>18.18</v>
      </c>
      <c r="F159" s="108">
        <v>864</v>
      </c>
      <c r="G159" s="109">
        <f t="shared" si="41"/>
        <v>15707.52</v>
      </c>
      <c r="H159" s="26"/>
      <c r="I159" s="110">
        <v>4</v>
      </c>
      <c r="J159" s="111">
        <v>3300</v>
      </c>
      <c r="K159" s="112">
        <f t="shared" ref="K159:K196" si="42">J159/I159</f>
        <v>825</v>
      </c>
      <c r="L159" s="113">
        <v>4</v>
      </c>
      <c r="M159" s="111">
        <f>F159/V159*60</f>
        <v>2948.246445497643</v>
      </c>
      <c r="N159" s="112">
        <f>M159/L159</f>
        <v>737.06161137441075</v>
      </c>
      <c r="O159" s="114">
        <f>L159-I159</f>
        <v>0</v>
      </c>
      <c r="P159" s="115">
        <f>N159-K159</f>
        <v>-87.938388625589255</v>
      </c>
      <c r="Q159" s="116">
        <f>N159/K159</f>
        <v>0.8934080137871645</v>
      </c>
      <c r="R159" s="309"/>
      <c r="S159" s="47">
        <v>0.74334490740740744</v>
      </c>
      <c r="T159" s="48">
        <v>0.75555555555555554</v>
      </c>
      <c r="U159" s="117">
        <v>5.2666666666666373</v>
      </c>
      <c r="V159" s="118">
        <v>17.583333333333258</v>
      </c>
      <c r="W159" s="119"/>
      <c r="X159" s="123"/>
      <c r="Y159" s="300"/>
      <c r="Z159" s="301"/>
      <c r="AA159" s="124">
        <f>M159-J159</f>
        <v>-351.75355450235702</v>
      </c>
      <c r="AB159" s="116">
        <f>M159/J159</f>
        <v>0.8934080137871645</v>
      </c>
      <c r="AC159" s="314"/>
    </row>
    <row r="160" spans="1:29" ht="15.75" customHeight="1">
      <c r="A160" s="317"/>
      <c r="B160" s="106" t="s">
        <v>118</v>
      </c>
      <c r="C160" s="298" t="s">
        <v>155</v>
      </c>
      <c r="D160" s="299"/>
      <c r="E160" s="107">
        <v>16.66</v>
      </c>
      <c r="F160" s="108">
        <v>7273</v>
      </c>
      <c r="G160" s="109">
        <f t="shared" si="41"/>
        <v>121168.18000000001</v>
      </c>
      <c r="H160" s="26"/>
      <c r="I160" s="110">
        <v>4</v>
      </c>
      <c r="J160" s="111">
        <v>3300</v>
      </c>
      <c r="K160" s="112">
        <f t="shared" si="42"/>
        <v>825</v>
      </c>
      <c r="L160" s="113">
        <v>4</v>
      </c>
      <c r="M160" s="111">
        <f>F160/V160*60</f>
        <v>2941.2266906313162</v>
      </c>
      <c r="N160" s="112">
        <f>M160/L160</f>
        <v>735.30667265782904</v>
      </c>
      <c r="O160" s="114">
        <f>L160-I160</f>
        <v>0</v>
      </c>
      <c r="P160" s="115">
        <f>N160-K160</f>
        <v>-89.69332734217096</v>
      </c>
      <c r="Q160" s="116">
        <f>N160/K160</f>
        <v>0.89128081534282311</v>
      </c>
      <c r="R160" s="309"/>
      <c r="S160" s="47">
        <v>0.75902777777777775</v>
      </c>
      <c r="T160" s="48">
        <v>0.86206018518518523</v>
      </c>
      <c r="U160" s="117">
        <v>4.9999999999999822</v>
      </c>
      <c r="V160" s="118">
        <v>148.36666666666679</v>
      </c>
      <c r="W160" s="119"/>
      <c r="X160" s="123"/>
      <c r="Y160" s="300"/>
      <c r="Z160" s="301"/>
      <c r="AA160" s="124">
        <f>M160-J160</f>
        <v>-358.77330936868384</v>
      </c>
      <c r="AB160" s="116">
        <f>M160/J160</f>
        <v>0.89128081534282311</v>
      </c>
      <c r="AC160" s="314"/>
    </row>
    <row r="161" spans="1:29" ht="15.75" customHeight="1">
      <c r="A161" s="317"/>
      <c r="B161" s="106"/>
      <c r="C161" s="298"/>
      <c r="D161" s="299"/>
      <c r="E161" s="107"/>
      <c r="F161" s="108"/>
      <c r="G161" s="109"/>
      <c r="H161" s="26"/>
      <c r="I161" s="110"/>
      <c r="J161" s="111"/>
      <c r="K161" s="112"/>
      <c r="L161" s="113"/>
      <c r="M161" s="111"/>
      <c r="N161" s="112"/>
      <c r="O161" s="114"/>
      <c r="P161" s="115"/>
      <c r="Q161" s="116"/>
      <c r="R161" s="309"/>
      <c r="S161" s="47"/>
      <c r="T161" s="48"/>
      <c r="U161" s="117"/>
      <c r="V161" s="118"/>
      <c r="W161" s="119"/>
      <c r="X161" s="123"/>
      <c r="Y161" s="300"/>
      <c r="Z161" s="301"/>
      <c r="AA161" s="124"/>
      <c r="AB161" s="116"/>
      <c r="AC161" s="314"/>
    </row>
    <row r="162" spans="1:29" ht="15.75" customHeight="1">
      <c r="A162" s="317"/>
      <c r="B162" s="106"/>
      <c r="C162" s="298"/>
      <c r="D162" s="299"/>
      <c r="E162" s="107"/>
      <c r="F162" s="108"/>
      <c r="G162" s="109"/>
      <c r="H162" s="13"/>
      <c r="I162" s="110"/>
      <c r="J162" s="111"/>
      <c r="K162" s="112"/>
      <c r="L162" s="126"/>
      <c r="M162" s="111"/>
      <c r="N162" s="112"/>
      <c r="O162" s="114"/>
      <c r="P162" s="115"/>
      <c r="Q162" s="116"/>
      <c r="R162" s="309"/>
      <c r="S162" s="47"/>
      <c r="T162" s="48"/>
      <c r="U162" s="117"/>
      <c r="V162" s="118"/>
      <c r="W162" s="119"/>
      <c r="X162" s="123"/>
      <c r="Y162" s="300"/>
      <c r="Z162" s="301"/>
      <c r="AA162" s="124"/>
      <c r="AB162" s="116"/>
      <c r="AC162" s="314"/>
    </row>
    <row r="163" spans="1:29" ht="15.75" customHeight="1">
      <c r="A163" s="317"/>
      <c r="B163" s="106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123"/>
      <c r="Y163" s="300"/>
      <c r="Z163" s="301"/>
      <c r="AA163" s="124"/>
      <c r="AB163" s="116"/>
      <c r="AC163" s="314"/>
    </row>
    <row r="164" spans="1:29" ht="15.75" customHeight="1">
      <c r="A164" s="317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24"/>
      <c r="AB164" s="116"/>
      <c r="AC164" s="314"/>
    </row>
    <row r="165" spans="1:29" ht="15.75" customHeight="1">
      <c r="A165" s="317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24"/>
      <c r="AB165" s="116"/>
      <c r="AC165" s="314"/>
    </row>
    <row r="166" spans="1:29" ht="15.75" customHeight="1">
      <c r="A166" s="317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19"/>
      <c r="X166" s="123"/>
      <c r="Y166" s="300"/>
      <c r="Z166" s="301"/>
      <c r="AA166" s="124"/>
      <c r="AB166" s="116"/>
      <c r="AC166" s="314"/>
    </row>
    <row r="167" spans="1:29" ht="15.75" customHeight="1">
      <c r="A167" s="317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19"/>
      <c r="X167" s="123"/>
      <c r="Y167" s="300"/>
      <c r="Z167" s="301"/>
      <c r="AA167" s="124"/>
      <c r="AB167" s="116"/>
      <c r="AC167" s="314"/>
    </row>
    <row r="168" spans="1:29" ht="15.75" customHeight="1">
      <c r="A168" s="317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24"/>
      <c r="AB168" s="116"/>
      <c r="AC168" s="314"/>
    </row>
    <row r="169" spans="1:29" ht="15.75" customHeight="1">
      <c r="A169" s="317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24"/>
      <c r="AB169" s="116"/>
      <c r="AC169" s="314"/>
    </row>
    <row r="170" spans="1:29" ht="15.75" customHeight="1">
      <c r="A170" s="317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24"/>
      <c r="AB170" s="116"/>
      <c r="AC170" s="314"/>
    </row>
    <row r="171" spans="1:29" ht="15.75" customHeight="1">
      <c r="A171" s="317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34"/>
      <c r="X171" s="135"/>
      <c r="Y171" s="300"/>
      <c r="Z171" s="301"/>
      <c r="AA171" s="124"/>
      <c r="AB171" s="116"/>
      <c r="AC171" s="314"/>
    </row>
    <row r="172" spans="1:29" ht="15.75" customHeight="1">
      <c r="A172" s="317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24"/>
      <c r="AB172" s="116"/>
      <c r="AC172" s="314"/>
    </row>
    <row r="173" spans="1:29" ht="15.75" customHeight="1">
      <c r="A173" s="317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0"/>
      <c r="AB173" s="133"/>
      <c r="AC173" s="314"/>
    </row>
    <row r="174" spans="1:29" ht="15.75" customHeight="1" thickBot="1">
      <c r="A174" s="318"/>
      <c r="B174" s="144" t="s">
        <v>124</v>
      </c>
      <c r="C174" s="295"/>
      <c r="D174" s="295"/>
      <c r="E174" s="145"/>
      <c r="F174" s="105"/>
      <c r="G174" s="146"/>
      <c r="H174" s="75"/>
      <c r="I174" s="147">
        <f t="shared" ref="I174:J174" si="43">AVERAGE(I158:I173)</f>
        <v>3.6666666666666665</v>
      </c>
      <c r="J174" s="148">
        <f t="shared" si="43"/>
        <v>3300</v>
      </c>
      <c r="K174" s="149">
        <f t="shared" ref="K174" si="44">J174/I174</f>
        <v>900</v>
      </c>
      <c r="L174" s="147">
        <f t="shared" ref="L174:M174" si="45">AVERAGE(L158:L173)</f>
        <v>3.6666666666666665</v>
      </c>
      <c r="M174" s="148">
        <f t="shared" si="45"/>
        <v>2943.8886090529527</v>
      </c>
      <c r="N174" s="149">
        <f>M174/L174</f>
        <v>802.87871155989626</v>
      </c>
      <c r="O174" s="150">
        <f>L174-I174</f>
        <v>0</v>
      </c>
      <c r="P174" s="151">
        <f>N174-K174</f>
        <v>-97.12128844010374</v>
      </c>
      <c r="Q174" s="152">
        <f>N174/K174</f>
        <v>0.89208745728877359</v>
      </c>
      <c r="R174" s="310"/>
      <c r="S174" s="153">
        <f>S158</f>
        <v>0.70833333333333337</v>
      </c>
      <c r="T174" s="154">
        <f>INDEX(T158:T173,COUNTA(T158:T173))</f>
        <v>0.86206018518518523</v>
      </c>
      <c r="U174" s="155"/>
      <c r="V174" s="181"/>
      <c r="W174" s="105"/>
      <c r="X174" s="75"/>
      <c r="Y174" s="296"/>
      <c r="Z174" s="297"/>
      <c r="AA174" s="183">
        <f>M174-J174</f>
        <v>-356.11139094704731</v>
      </c>
      <c r="AB174" s="152">
        <f>M174/J174</f>
        <v>0.89208745728877359</v>
      </c>
      <c r="AC174" s="315"/>
    </row>
    <row r="175" spans="1:29" ht="15.75" customHeight="1">
      <c r="A175" s="302" t="s">
        <v>156</v>
      </c>
      <c r="B175" s="120" t="s">
        <v>118</v>
      </c>
      <c r="C175" s="306" t="s">
        <v>157</v>
      </c>
      <c r="D175" s="307"/>
      <c r="E175" s="162">
        <v>14.03</v>
      </c>
      <c r="F175" s="103">
        <v>2894</v>
      </c>
      <c r="G175" s="163">
        <f t="shared" ref="G175:G178" si="46">E175*F175</f>
        <v>40602.82</v>
      </c>
      <c r="H175" s="164">
        <v>2</v>
      </c>
      <c r="I175" s="165">
        <v>3</v>
      </c>
      <c r="J175" s="166">
        <v>3000</v>
      </c>
      <c r="K175" s="167">
        <f>J175/I175</f>
        <v>1000</v>
      </c>
      <c r="L175" s="168">
        <v>3</v>
      </c>
      <c r="M175" s="166">
        <f>F175/V175*60</f>
        <v>2678.9406016970938</v>
      </c>
      <c r="N175" s="167">
        <f>M175/L175</f>
        <v>892.98020056569794</v>
      </c>
      <c r="O175" s="169">
        <f>L175-I175</f>
        <v>0</v>
      </c>
      <c r="P175" s="170">
        <f>N175-K175</f>
        <v>-107.01979943430206</v>
      </c>
      <c r="Q175" s="171">
        <f>N175/K175</f>
        <v>0.89298020056569793</v>
      </c>
      <c r="R175" s="308">
        <f>Q191</f>
        <v>0.88468406371304542</v>
      </c>
      <c r="S175" s="172">
        <v>0.70846064814814813</v>
      </c>
      <c r="T175" s="173">
        <v>0.75347222222222221</v>
      </c>
      <c r="U175" s="174"/>
      <c r="V175" s="175">
        <v>64.816666666666677</v>
      </c>
      <c r="W175" s="176"/>
      <c r="X175" s="177"/>
      <c r="Y175" s="311"/>
      <c r="Z175" s="312"/>
      <c r="AA175" s="121">
        <f>M175-J175</f>
        <v>-321.05939830290617</v>
      </c>
      <c r="AB175" s="171">
        <f>M175/J175</f>
        <v>0.89298020056569793</v>
      </c>
      <c r="AC175" s="313">
        <f>AB191</f>
        <v>0.88468406371304553</v>
      </c>
    </row>
    <row r="176" spans="1:29" ht="15.75" customHeight="1">
      <c r="A176" s="303"/>
      <c r="B176" s="106" t="s">
        <v>118</v>
      </c>
      <c r="C176" s="298" t="s">
        <v>158</v>
      </c>
      <c r="D176" s="299"/>
      <c r="E176" s="107">
        <v>18.18</v>
      </c>
      <c r="F176" s="108">
        <v>1812</v>
      </c>
      <c r="G176" s="109">
        <f t="shared" si="46"/>
        <v>32942.159999999996</v>
      </c>
      <c r="H176" s="26"/>
      <c r="I176" s="110">
        <v>4</v>
      </c>
      <c r="J176" s="111">
        <v>3000</v>
      </c>
      <c r="K176" s="112">
        <f t="shared" si="42"/>
        <v>750</v>
      </c>
      <c r="L176" s="113">
        <v>4</v>
      </c>
      <c r="M176" s="111">
        <f>F176/V176*60</f>
        <v>2676.7336889618446</v>
      </c>
      <c r="N176" s="112">
        <f>M176/L176</f>
        <v>669.18342224046114</v>
      </c>
      <c r="O176" s="114">
        <f>L176-I176</f>
        <v>0</v>
      </c>
      <c r="P176" s="115">
        <f>N176-K176</f>
        <v>-80.816577759538859</v>
      </c>
      <c r="Q176" s="116">
        <f>N176/K176</f>
        <v>0.8922445629872815</v>
      </c>
      <c r="R176" s="309"/>
      <c r="S176" s="47">
        <v>0.76415509259259262</v>
      </c>
      <c r="T176" s="48">
        <v>0.79236111111111107</v>
      </c>
      <c r="U176" s="117">
        <v>15.383333333333393</v>
      </c>
      <c r="V176" s="118">
        <v>40.616666666666568</v>
      </c>
      <c r="W176" s="119"/>
      <c r="X176" s="123"/>
      <c r="Y176" s="300"/>
      <c r="Z176" s="301"/>
      <c r="AA176" s="124">
        <f>M176-J176</f>
        <v>-323.26631103815544</v>
      </c>
      <c r="AB176" s="116">
        <f>M176/J176</f>
        <v>0.8922445629872815</v>
      </c>
      <c r="AC176" s="314"/>
    </row>
    <row r="177" spans="1:29" ht="15.75" customHeight="1">
      <c r="A177" s="303"/>
      <c r="B177" s="106" t="s">
        <v>118</v>
      </c>
      <c r="C177" s="298" t="s">
        <v>159</v>
      </c>
      <c r="D177" s="299"/>
      <c r="E177" s="107">
        <v>14.28</v>
      </c>
      <c r="F177" s="108">
        <v>4267</v>
      </c>
      <c r="G177" s="109">
        <f t="shared" si="46"/>
        <v>60932.759999999995</v>
      </c>
      <c r="H177" s="26">
        <v>2</v>
      </c>
      <c r="I177" s="110">
        <v>3</v>
      </c>
      <c r="J177" s="111">
        <v>3600</v>
      </c>
      <c r="K177" s="112">
        <f t="shared" si="42"/>
        <v>1200</v>
      </c>
      <c r="L177" s="113">
        <v>3</v>
      </c>
      <c r="M177" s="111">
        <f>F177/V177*60</f>
        <v>3112.7051671732556</v>
      </c>
      <c r="N177" s="112">
        <f>M177/L177</f>
        <v>1037.5683890577518</v>
      </c>
      <c r="O177" s="114">
        <f>L177-I177</f>
        <v>0</v>
      </c>
      <c r="P177" s="115">
        <f>N177-K177</f>
        <v>-162.4316109422482</v>
      </c>
      <c r="Q177" s="116">
        <f>N177/K177</f>
        <v>0.8646403242147932</v>
      </c>
      <c r="R177" s="309"/>
      <c r="S177" s="47">
        <v>0.80277777777777781</v>
      </c>
      <c r="T177" s="48">
        <v>0.8598958333333333</v>
      </c>
      <c r="U177" s="117">
        <v>15.000000000000107</v>
      </c>
      <c r="V177" s="118">
        <v>82.249999999999915</v>
      </c>
      <c r="W177" s="119">
        <v>0.8598958333333333</v>
      </c>
      <c r="X177" s="123">
        <v>0.91319444444444442</v>
      </c>
      <c r="Y177" s="300"/>
      <c r="Z177" s="301"/>
      <c r="AA177" s="124">
        <f>M177-J177</f>
        <v>-487.29483282674437</v>
      </c>
      <c r="AB177" s="116">
        <f>M177/J177</f>
        <v>0.8646403242147932</v>
      </c>
      <c r="AC177" s="314"/>
    </row>
    <row r="178" spans="1:29" ht="15.75" customHeight="1">
      <c r="A178" s="303"/>
      <c r="B178" s="106" t="s">
        <v>118</v>
      </c>
      <c r="C178" s="298" t="s">
        <v>157</v>
      </c>
      <c r="D178" s="299"/>
      <c r="E178" s="107">
        <v>14.03</v>
      </c>
      <c r="F178" s="108">
        <v>4201</v>
      </c>
      <c r="G178" s="109">
        <f t="shared" si="46"/>
        <v>58940.03</v>
      </c>
      <c r="H178" s="26"/>
      <c r="I178" s="110">
        <v>3</v>
      </c>
      <c r="J178" s="111">
        <v>3000</v>
      </c>
      <c r="K178" s="112">
        <f t="shared" si="42"/>
        <v>1000</v>
      </c>
      <c r="L178" s="113">
        <v>3</v>
      </c>
      <c r="M178" s="111">
        <f>F178/V178*60</f>
        <v>2678.6397449521787</v>
      </c>
      <c r="N178" s="112">
        <f>M178/L178</f>
        <v>892.87991498405961</v>
      </c>
      <c r="O178" s="114">
        <f>L178-I178</f>
        <v>0</v>
      </c>
      <c r="P178" s="115">
        <f>N178-K178</f>
        <v>-107.12008501594039</v>
      </c>
      <c r="Q178" s="116">
        <f>N178/K178</f>
        <v>0.89287991498405961</v>
      </c>
      <c r="R178" s="309"/>
      <c r="S178" s="47">
        <v>0.91319444444444442</v>
      </c>
      <c r="T178" s="48">
        <v>0.97854166666666664</v>
      </c>
      <c r="U178" s="117">
        <v>76.75</v>
      </c>
      <c r="V178" s="118">
        <v>94.1</v>
      </c>
      <c r="W178" s="119"/>
      <c r="X178" s="123"/>
      <c r="Y178" s="300"/>
      <c r="Z178" s="301"/>
      <c r="AA178" s="124">
        <f>M178-J178</f>
        <v>-321.36025504782128</v>
      </c>
      <c r="AB178" s="116">
        <f>M178/J178</f>
        <v>0.89287991498405961</v>
      </c>
      <c r="AC178" s="314"/>
    </row>
    <row r="179" spans="1:29" ht="15.75" customHeight="1">
      <c r="A179" s="304"/>
      <c r="B179" s="106"/>
      <c r="C179" s="298"/>
      <c r="D179" s="299"/>
      <c r="E179" s="107"/>
      <c r="F179" s="108"/>
      <c r="G179" s="109"/>
      <c r="H179" s="13"/>
      <c r="I179" s="110"/>
      <c r="J179" s="111"/>
      <c r="K179" s="112"/>
      <c r="L179" s="126"/>
      <c r="M179" s="111"/>
      <c r="N179" s="112"/>
      <c r="O179" s="114"/>
      <c r="P179" s="115"/>
      <c r="Q179" s="116"/>
      <c r="R179" s="309"/>
      <c r="S179" s="47"/>
      <c r="T179" s="48"/>
      <c r="U179" s="117"/>
      <c r="V179" s="118"/>
      <c r="W179" s="119"/>
      <c r="X179" s="123"/>
      <c r="Y179" s="300"/>
      <c r="Z179" s="301"/>
      <c r="AA179" s="124"/>
      <c r="AB179" s="116"/>
      <c r="AC179" s="314"/>
    </row>
    <row r="180" spans="1:29" ht="15.75" customHeight="1">
      <c r="A180" s="304"/>
      <c r="B180" s="106"/>
      <c r="C180" s="298"/>
      <c r="D180" s="299"/>
      <c r="E180" s="107"/>
      <c r="F180" s="108"/>
      <c r="G180" s="129"/>
      <c r="H180" s="130"/>
      <c r="I180" s="110"/>
      <c r="J180" s="111"/>
      <c r="K180" s="112"/>
      <c r="L180" s="113"/>
      <c r="M180" s="111"/>
      <c r="N180" s="112"/>
      <c r="O180" s="114"/>
      <c r="P180" s="115"/>
      <c r="Q180" s="116"/>
      <c r="R180" s="309"/>
      <c r="S180" s="47"/>
      <c r="T180" s="48"/>
      <c r="U180" s="117"/>
      <c r="V180" s="118"/>
      <c r="W180" s="119"/>
      <c r="X180" s="123"/>
      <c r="Y180" s="300"/>
      <c r="Z180" s="301"/>
      <c r="AA180" s="124"/>
      <c r="AB180" s="116"/>
      <c r="AC180" s="314"/>
    </row>
    <row r="181" spans="1:29" ht="15.75" customHeight="1">
      <c r="A181" s="304"/>
      <c r="B181" s="106"/>
      <c r="C181" s="298"/>
      <c r="D181" s="299"/>
      <c r="E181" s="107"/>
      <c r="F181" s="108"/>
      <c r="G181" s="129"/>
      <c r="H181" s="68"/>
      <c r="I181" s="110"/>
      <c r="J181" s="111"/>
      <c r="K181" s="112"/>
      <c r="L181" s="126"/>
      <c r="M181" s="111"/>
      <c r="N181" s="112"/>
      <c r="O181" s="131"/>
      <c r="P181" s="132"/>
      <c r="Q181" s="133"/>
      <c r="R181" s="309"/>
      <c r="S181" s="47"/>
      <c r="T181" s="48"/>
      <c r="U181" s="117"/>
      <c r="V181" s="118"/>
      <c r="W181" s="119"/>
      <c r="X181" s="123"/>
      <c r="Y181" s="300"/>
      <c r="Z181" s="301"/>
      <c r="AA181" s="124"/>
      <c r="AB181" s="116"/>
      <c r="AC181" s="314"/>
    </row>
    <row r="182" spans="1:29" ht="15.75" customHeight="1">
      <c r="A182" s="304"/>
      <c r="B182" s="106"/>
      <c r="C182" s="298"/>
      <c r="D182" s="299"/>
      <c r="E182" s="107"/>
      <c r="F182" s="108"/>
      <c r="G182" s="129"/>
      <c r="H182" s="68"/>
      <c r="I182" s="110"/>
      <c r="J182" s="111"/>
      <c r="K182" s="112"/>
      <c r="L182" s="126"/>
      <c r="M182" s="111"/>
      <c r="N182" s="112"/>
      <c r="O182" s="131"/>
      <c r="P182" s="132"/>
      <c r="Q182" s="133"/>
      <c r="R182" s="309"/>
      <c r="S182" s="47"/>
      <c r="T182" s="48"/>
      <c r="U182" s="117"/>
      <c r="V182" s="118"/>
      <c r="W182" s="119"/>
      <c r="X182" s="123"/>
      <c r="Y182" s="300"/>
      <c r="Z182" s="301"/>
      <c r="AA182" s="124"/>
      <c r="AB182" s="116"/>
      <c r="AC182" s="314"/>
    </row>
    <row r="183" spans="1:29" ht="15.75" customHeight="1">
      <c r="A183" s="304"/>
      <c r="B183" s="106"/>
      <c r="C183" s="298"/>
      <c r="D183" s="299"/>
      <c r="E183" s="107"/>
      <c r="F183" s="108"/>
      <c r="G183" s="129"/>
      <c r="H183" s="68"/>
      <c r="I183" s="110"/>
      <c r="J183" s="111"/>
      <c r="K183" s="112"/>
      <c r="L183" s="126"/>
      <c r="M183" s="111"/>
      <c r="N183" s="112"/>
      <c r="O183" s="131"/>
      <c r="P183" s="132"/>
      <c r="Q183" s="133"/>
      <c r="R183" s="309"/>
      <c r="S183" s="47"/>
      <c r="T183" s="48"/>
      <c r="U183" s="117"/>
      <c r="V183" s="118"/>
      <c r="W183" s="119"/>
      <c r="X183" s="123"/>
      <c r="Y183" s="300"/>
      <c r="Z183" s="301"/>
      <c r="AA183" s="124"/>
      <c r="AB183" s="116"/>
      <c r="AC183" s="314"/>
    </row>
    <row r="184" spans="1:29" ht="15.75" customHeight="1">
      <c r="A184" s="304"/>
      <c r="B184" s="106"/>
      <c r="C184" s="298"/>
      <c r="D184" s="299"/>
      <c r="E184" s="107"/>
      <c r="F184" s="108"/>
      <c r="G184" s="129"/>
      <c r="H184" s="68"/>
      <c r="I184" s="110"/>
      <c r="J184" s="111"/>
      <c r="K184" s="112"/>
      <c r="L184" s="126"/>
      <c r="M184" s="111"/>
      <c r="N184" s="112"/>
      <c r="O184" s="131"/>
      <c r="P184" s="132"/>
      <c r="Q184" s="133"/>
      <c r="R184" s="309"/>
      <c r="S184" s="47"/>
      <c r="T184" s="48"/>
      <c r="U184" s="117"/>
      <c r="V184" s="118"/>
      <c r="W184" s="119"/>
      <c r="X184" s="123"/>
      <c r="Y184" s="300"/>
      <c r="Z184" s="301"/>
      <c r="AA184" s="124"/>
      <c r="AB184" s="116"/>
      <c r="AC184" s="314"/>
    </row>
    <row r="185" spans="1:29" ht="15.75" customHeight="1">
      <c r="A185" s="304"/>
      <c r="B185" s="106"/>
      <c r="C185" s="298"/>
      <c r="D185" s="299"/>
      <c r="E185" s="107"/>
      <c r="F185" s="108"/>
      <c r="G185" s="129"/>
      <c r="H185" s="68"/>
      <c r="I185" s="110"/>
      <c r="J185" s="111"/>
      <c r="K185" s="112"/>
      <c r="L185" s="126"/>
      <c r="M185" s="111"/>
      <c r="N185" s="112"/>
      <c r="O185" s="131"/>
      <c r="P185" s="132"/>
      <c r="Q185" s="133"/>
      <c r="R185" s="309"/>
      <c r="S185" s="47"/>
      <c r="T185" s="48"/>
      <c r="U185" s="117"/>
      <c r="V185" s="118"/>
      <c r="W185" s="134"/>
      <c r="X185" s="135"/>
      <c r="Y185" s="300"/>
      <c r="Z185" s="301"/>
      <c r="AA185" s="124"/>
      <c r="AB185" s="116"/>
      <c r="AC185" s="314"/>
    </row>
    <row r="186" spans="1:29" ht="15.75" customHeight="1">
      <c r="A186" s="304"/>
      <c r="B186" s="106"/>
      <c r="C186" s="298"/>
      <c r="D186" s="299"/>
      <c r="E186" s="107"/>
      <c r="F186" s="108"/>
      <c r="G186" s="129"/>
      <c r="H186" s="68"/>
      <c r="I186" s="110"/>
      <c r="J186" s="111"/>
      <c r="K186" s="112"/>
      <c r="L186" s="126"/>
      <c r="M186" s="111"/>
      <c r="N186" s="112"/>
      <c r="O186" s="131"/>
      <c r="P186" s="132"/>
      <c r="Q186" s="133"/>
      <c r="R186" s="309"/>
      <c r="S186" s="47"/>
      <c r="T186" s="48"/>
      <c r="U186" s="117"/>
      <c r="V186" s="118"/>
      <c r="W186" s="134"/>
      <c r="X186" s="135"/>
      <c r="Y186" s="300"/>
      <c r="Z186" s="301"/>
      <c r="AA186" s="124"/>
      <c r="AB186" s="116"/>
      <c r="AC186" s="314"/>
    </row>
    <row r="187" spans="1:29" ht="15.75" customHeight="1">
      <c r="A187" s="304"/>
      <c r="B187" s="106"/>
      <c r="C187" s="298"/>
      <c r="D187" s="299"/>
      <c r="E187" s="107"/>
      <c r="F187" s="108"/>
      <c r="G187" s="129"/>
      <c r="H187" s="68"/>
      <c r="I187" s="110"/>
      <c r="J187" s="111"/>
      <c r="K187" s="112"/>
      <c r="L187" s="126"/>
      <c r="M187" s="111"/>
      <c r="N187" s="112"/>
      <c r="O187" s="131"/>
      <c r="P187" s="132"/>
      <c r="Q187" s="133"/>
      <c r="R187" s="309"/>
      <c r="S187" s="47"/>
      <c r="T187" s="48"/>
      <c r="U187" s="117"/>
      <c r="V187" s="118"/>
      <c r="W187" s="134"/>
      <c r="X187" s="135"/>
      <c r="Y187" s="300"/>
      <c r="Z187" s="301"/>
      <c r="AA187" s="124"/>
      <c r="AB187" s="116"/>
      <c r="AC187" s="314"/>
    </row>
    <row r="188" spans="1:29" ht="15.75" customHeight="1">
      <c r="A188" s="304"/>
      <c r="B188" s="106"/>
      <c r="C188" s="298"/>
      <c r="D188" s="299"/>
      <c r="E188" s="107"/>
      <c r="F188" s="108"/>
      <c r="G188" s="129"/>
      <c r="H188" s="68"/>
      <c r="I188" s="110"/>
      <c r="J188" s="111"/>
      <c r="K188" s="112"/>
      <c r="L188" s="126"/>
      <c r="M188" s="111"/>
      <c r="N188" s="112"/>
      <c r="O188" s="131"/>
      <c r="P188" s="132"/>
      <c r="Q188" s="133"/>
      <c r="R188" s="309"/>
      <c r="S188" s="47"/>
      <c r="T188" s="48"/>
      <c r="U188" s="117"/>
      <c r="V188" s="118"/>
      <c r="W188" s="134"/>
      <c r="X188" s="135"/>
      <c r="Y188" s="300"/>
      <c r="Z188" s="301"/>
      <c r="AA188" s="124"/>
      <c r="AB188" s="116"/>
      <c r="AC188" s="314"/>
    </row>
    <row r="189" spans="1:29" ht="15.75" customHeight="1">
      <c r="A189" s="304"/>
      <c r="B189" s="106"/>
      <c r="C189" s="298"/>
      <c r="D189" s="299"/>
      <c r="E189" s="107"/>
      <c r="F189" s="108"/>
      <c r="G189" s="129"/>
      <c r="H189" s="68"/>
      <c r="I189" s="110"/>
      <c r="J189" s="111"/>
      <c r="K189" s="112"/>
      <c r="L189" s="126"/>
      <c r="M189" s="111"/>
      <c r="N189" s="112"/>
      <c r="O189" s="131"/>
      <c r="P189" s="132"/>
      <c r="Q189" s="133"/>
      <c r="R189" s="309"/>
      <c r="S189" s="47"/>
      <c r="T189" s="48"/>
      <c r="U189" s="117"/>
      <c r="V189" s="118"/>
      <c r="W189" s="134"/>
      <c r="X189" s="135"/>
      <c r="Y189" s="300"/>
      <c r="Z189" s="301"/>
      <c r="AA189" s="124"/>
      <c r="AB189" s="116"/>
      <c r="AC189" s="314"/>
    </row>
    <row r="190" spans="1:29" ht="15.75" customHeight="1">
      <c r="A190" s="304"/>
      <c r="B190" s="106"/>
      <c r="C190" s="298"/>
      <c r="D190" s="299"/>
      <c r="E190" s="185"/>
      <c r="F190" s="108"/>
      <c r="G190" s="139"/>
      <c r="H190" s="68"/>
      <c r="I190" s="110"/>
      <c r="J190" s="111"/>
      <c r="K190" s="112"/>
      <c r="L190" s="126"/>
      <c r="M190" s="111"/>
      <c r="N190" s="112"/>
      <c r="O190" s="131"/>
      <c r="P190" s="132"/>
      <c r="Q190" s="133"/>
      <c r="R190" s="309"/>
      <c r="S190" s="127"/>
      <c r="T190" s="128"/>
      <c r="U190" s="140"/>
      <c r="V190" s="141"/>
      <c r="W190" s="134"/>
      <c r="X190" s="135"/>
      <c r="Y190" s="300"/>
      <c r="Z190" s="301"/>
      <c r="AA190" s="180"/>
      <c r="AB190" s="133"/>
      <c r="AC190" s="314"/>
    </row>
    <row r="191" spans="1:29" ht="15.75" customHeight="1" thickBot="1">
      <c r="A191" s="305"/>
      <c r="B191" s="144" t="s">
        <v>124</v>
      </c>
      <c r="C191" s="295"/>
      <c r="D191" s="295"/>
      <c r="E191" s="145"/>
      <c r="F191" s="105"/>
      <c r="G191" s="146"/>
      <c r="H191" s="75"/>
      <c r="I191" s="147">
        <f t="shared" ref="I191:J191" si="47">AVERAGE(I175:I190)</f>
        <v>3.25</v>
      </c>
      <c r="J191" s="148">
        <f t="shared" si="47"/>
        <v>3150</v>
      </c>
      <c r="K191" s="149">
        <f t="shared" ref="K191" si="48">J191/I191</f>
        <v>969.23076923076928</v>
      </c>
      <c r="L191" s="147">
        <f t="shared" ref="L191:M191" si="49">AVERAGE(L175:L190)</f>
        <v>3.25</v>
      </c>
      <c r="M191" s="148">
        <f t="shared" si="49"/>
        <v>2786.7548006960933</v>
      </c>
      <c r="N191" s="149">
        <f t="shared" ref="N191:N196" si="50">M191/L191</f>
        <v>857.46301559879794</v>
      </c>
      <c r="O191" s="150">
        <f t="shared" ref="O191:O196" si="51">L191-I191</f>
        <v>0</v>
      </c>
      <c r="P191" s="151">
        <f t="shared" ref="P191:P196" si="52">N191-K191</f>
        <v>-111.76775363197135</v>
      </c>
      <c r="Q191" s="152">
        <f t="shared" ref="Q191:Q196" si="53">N191/K191</f>
        <v>0.88468406371304542</v>
      </c>
      <c r="R191" s="310"/>
      <c r="S191" s="153">
        <f>S175</f>
        <v>0.70846064814814813</v>
      </c>
      <c r="T191" s="154">
        <f>INDEX(T175:T190,COUNTA(T175:T190))</f>
        <v>0.97854166666666664</v>
      </c>
      <c r="U191" s="155"/>
      <c r="V191" s="181"/>
      <c r="W191" s="105"/>
      <c r="X191" s="75"/>
      <c r="Y191" s="296"/>
      <c r="Z191" s="297"/>
      <c r="AA191" s="183">
        <f t="shared" ref="AA191:AA196" si="54">M191-J191</f>
        <v>-363.2451993039067</v>
      </c>
      <c r="AB191" s="152">
        <f t="shared" ref="AB191:AB196" si="55">M191/J191</f>
        <v>0.88468406371304553</v>
      </c>
      <c r="AC191" s="315"/>
    </row>
    <row r="192" spans="1:29" ht="15.75" customHeight="1">
      <c r="A192" s="316" t="s">
        <v>160</v>
      </c>
      <c r="B192" s="120" t="s">
        <v>118</v>
      </c>
      <c r="C192" s="306" t="s">
        <v>161</v>
      </c>
      <c r="D192" s="307"/>
      <c r="E192" s="162">
        <v>18.18</v>
      </c>
      <c r="F192" s="103">
        <v>1400</v>
      </c>
      <c r="G192" s="163">
        <f t="shared" ref="G192:G196" si="56">E192*F192</f>
        <v>25452</v>
      </c>
      <c r="H192" s="164"/>
      <c r="I192" s="165">
        <v>3</v>
      </c>
      <c r="J192" s="166">
        <v>3600</v>
      </c>
      <c r="K192" s="167">
        <f>J192/I192</f>
        <v>1200</v>
      </c>
      <c r="L192" s="168">
        <v>3</v>
      </c>
      <c r="M192" s="166">
        <f>F192/V192*60</f>
        <v>3109.1918568784686</v>
      </c>
      <c r="N192" s="167">
        <f t="shared" si="50"/>
        <v>1036.3972856261562</v>
      </c>
      <c r="O192" s="169">
        <f t="shared" si="51"/>
        <v>0</v>
      </c>
      <c r="P192" s="170">
        <f t="shared" si="52"/>
        <v>-163.60271437384381</v>
      </c>
      <c r="Q192" s="171">
        <f t="shared" si="53"/>
        <v>0.86366440468846351</v>
      </c>
      <c r="R192" s="308">
        <f>Q208</f>
        <v>0.87177242346103334</v>
      </c>
      <c r="S192" s="172">
        <v>0.70833333333333337</v>
      </c>
      <c r="T192" s="173">
        <v>0.72709490740740745</v>
      </c>
      <c r="U192" s="174"/>
      <c r="V192" s="175">
        <v>27.01666666666668</v>
      </c>
      <c r="W192" s="173"/>
      <c r="X192" s="184"/>
      <c r="Y192" s="311"/>
      <c r="Z192" s="312"/>
      <c r="AA192" s="186">
        <f t="shared" si="54"/>
        <v>-490.80814312153143</v>
      </c>
      <c r="AB192" s="171">
        <f t="shared" si="55"/>
        <v>0.86366440468846351</v>
      </c>
      <c r="AC192" s="313">
        <f>AB208</f>
        <v>0.87177242346103334</v>
      </c>
    </row>
    <row r="193" spans="1:29" ht="15.75" customHeight="1">
      <c r="A193" s="317"/>
      <c r="B193" s="106" t="s">
        <v>118</v>
      </c>
      <c r="C193" s="298" t="s">
        <v>162</v>
      </c>
      <c r="D193" s="299"/>
      <c r="E193" s="107">
        <v>24.82</v>
      </c>
      <c r="F193" s="108">
        <v>2480</v>
      </c>
      <c r="G193" s="109">
        <f t="shared" si="56"/>
        <v>61553.599999999999</v>
      </c>
      <c r="H193" s="26"/>
      <c r="I193" s="110">
        <v>4</v>
      </c>
      <c r="J193" s="111">
        <v>3300</v>
      </c>
      <c r="K193" s="112">
        <f t="shared" si="42"/>
        <v>825</v>
      </c>
      <c r="L193" s="113">
        <v>4</v>
      </c>
      <c r="M193" s="111">
        <f>F193/V193*60</f>
        <v>2917.6470588235306</v>
      </c>
      <c r="N193" s="112">
        <f t="shared" si="50"/>
        <v>729.41176470588266</v>
      </c>
      <c r="O193" s="114">
        <f t="shared" si="51"/>
        <v>0</v>
      </c>
      <c r="P193" s="115">
        <f t="shared" si="52"/>
        <v>-95.588235294117339</v>
      </c>
      <c r="Q193" s="116">
        <f t="shared" si="53"/>
        <v>0.88413547237076684</v>
      </c>
      <c r="R193" s="309"/>
      <c r="S193" s="47">
        <v>0.73750000000000004</v>
      </c>
      <c r="T193" s="48">
        <v>0.7729166666666667</v>
      </c>
      <c r="U193" s="117">
        <v>14.983333333333331</v>
      </c>
      <c r="V193" s="118">
        <v>50.999999999999979</v>
      </c>
      <c r="W193" s="119"/>
      <c r="X193" s="13"/>
      <c r="Y193" s="300"/>
      <c r="Z193" s="301"/>
      <c r="AA193" s="187">
        <f t="shared" si="54"/>
        <v>-382.35294117646936</v>
      </c>
      <c r="AB193" s="116">
        <f t="shared" si="55"/>
        <v>0.88413547237076684</v>
      </c>
      <c r="AC193" s="314"/>
    </row>
    <row r="194" spans="1:29" ht="15.75" customHeight="1">
      <c r="A194" s="317"/>
      <c r="B194" s="106" t="s">
        <v>118</v>
      </c>
      <c r="C194" s="298" t="s">
        <v>163</v>
      </c>
      <c r="D194" s="299"/>
      <c r="E194" s="107">
        <v>25.03</v>
      </c>
      <c r="F194" s="108">
        <v>1946</v>
      </c>
      <c r="G194" s="109">
        <f t="shared" si="56"/>
        <v>48708.380000000005</v>
      </c>
      <c r="H194" s="26"/>
      <c r="I194" s="110">
        <v>4</v>
      </c>
      <c r="J194" s="111">
        <v>3300</v>
      </c>
      <c r="K194" s="112">
        <f t="shared" si="42"/>
        <v>825</v>
      </c>
      <c r="L194" s="113">
        <v>4</v>
      </c>
      <c r="M194" s="111">
        <f>F194/V194*60</f>
        <v>2916.5695253954982</v>
      </c>
      <c r="N194" s="112">
        <f t="shared" si="50"/>
        <v>729.14238134887455</v>
      </c>
      <c r="O194" s="114">
        <f t="shared" si="51"/>
        <v>0</v>
      </c>
      <c r="P194" s="115">
        <f t="shared" si="52"/>
        <v>-95.857618651125449</v>
      </c>
      <c r="Q194" s="116">
        <f t="shared" si="53"/>
        <v>0.88380894708954494</v>
      </c>
      <c r="R194" s="309"/>
      <c r="S194" s="47">
        <v>0.78333333333333333</v>
      </c>
      <c r="T194" s="48">
        <v>0.8111342592592593</v>
      </c>
      <c r="U194" s="117">
        <v>14.999999999999947</v>
      </c>
      <c r="V194" s="118">
        <v>40.03333333333341</v>
      </c>
      <c r="W194" s="119"/>
      <c r="X194" s="13"/>
      <c r="Y194" s="300"/>
      <c r="Z194" s="301"/>
      <c r="AA194" s="187">
        <f t="shared" si="54"/>
        <v>-383.4304746045018</v>
      </c>
      <c r="AB194" s="116">
        <f t="shared" si="55"/>
        <v>0.88380894708954494</v>
      </c>
      <c r="AC194" s="314"/>
    </row>
    <row r="195" spans="1:29" ht="15.75" customHeight="1">
      <c r="A195" s="317"/>
      <c r="B195" s="106" t="s">
        <v>118</v>
      </c>
      <c r="C195" s="298" t="s">
        <v>164</v>
      </c>
      <c r="D195" s="299"/>
      <c r="E195" s="107">
        <v>18.18</v>
      </c>
      <c r="F195" s="108">
        <v>3384</v>
      </c>
      <c r="G195" s="109">
        <f t="shared" si="56"/>
        <v>61521.120000000003</v>
      </c>
      <c r="H195" s="26"/>
      <c r="I195" s="110">
        <v>3</v>
      </c>
      <c r="J195" s="111">
        <v>3600</v>
      </c>
      <c r="K195" s="112">
        <f t="shared" si="42"/>
        <v>1200</v>
      </c>
      <c r="L195" s="113">
        <v>3</v>
      </c>
      <c r="M195" s="111">
        <f>F195/V195*60</f>
        <v>3112.519161982626</v>
      </c>
      <c r="N195" s="112">
        <f t="shared" si="50"/>
        <v>1037.5063873275419</v>
      </c>
      <c r="O195" s="114">
        <f t="shared" si="51"/>
        <v>0</v>
      </c>
      <c r="P195" s="115">
        <f t="shared" si="52"/>
        <v>-162.49361267245808</v>
      </c>
      <c r="Q195" s="116">
        <f t="shared" si="53"/>
        <v>0.86458865610628488</v>
      </c>
      <c r="R195" s="309"/>
      <c r="S195" s="47">
        <v>0.82152777777777775</v>
      </c>
      <c r="T195" s="48">
        <v>0.86682870370370368</v>
      </c>
      <c r="U195" s="117">
        <v>14.966666666666555</v>
      </c>
      <c r="V195" s="118">
        <v>65.233333333333348</v>
      </c>
      <c r="W195" s="119">
        <v>0.86682870370370368</v>
      </c>
      <c r="X195" s="123">
        <v>0.92013888888888873</v>
      </c>
      <c r="Y195" s="300"/>
      <c r="Z195" s="301"/>
      <c r="AA195" s="187">
        <f t="shared" si="54"/>
        <v>-487.48083801737403</v>
      </c>
      <c r="AB195" s="116">
        <f t="shared" si="55"/>
        <v>0.86458865610628499</v>
      </c>
      <c r="AC195" s="314"/>
    </row>
    <row r="196" spans="1:29" ht="15.75" customHeight="1">
      <c r="A196" s="317"/>
      <c r="B196" s="106" t="s">
        <v>118</v>
      </c>
      <c r="C196" s="298" t="s">
        <v>159</v>
      </c>
      <c r="D196" s="299"/>
      <c r="E196" s="107">
        <v>14.28</v>
      </c>
      <c r="F196" s="108">
        <v>4480</v>
      </c>
      <c r="G196" s="109">
        <f t="shared" si="56"/>
        <v>63974.399999999994</v>
      </c>
      <c r="H196" s="13"/>
      <c r="I196" s="110">
        <v>3</v>
      </c>
      <c r="J196" s="111">
        <v>3600</v>
      </c>
      <c r="K196" s="112">
        <f t="shared" si="42"/>
        <v>1200</v>
      </c>
      <c r="L196" s="126">
        <v>3</v>
      </c>
      <c r="M196" s="111">
        <f>F196/V196*60</f>
        <v>3112.9125651418562</v>
      </c>
      <c r="N196" s="112">
        <f t="shared" si="50"/>
        <v>1037.6375217139521</v>
      </c>
      <c r="O196" s="114">
        <f t="shared" si="51"/>
        <v>0</v>
      </c>
      <c r="P196" s="115">
        <f t="shared" si="52"/>
        <v>-162.36247828604792</v>
      </c>
      <c r="Q196" s="116">
        <f t="shared" si="53"/>
        <v>0.86469793476162671</v>
      </c>
      <c r="R196" s="309"/>
      <c r="S196" s="47">
        <v>0.92013888888888873</v>
      </c>
      <c r="T196" s="48">
        <v>0.98010416666666667</v>
      </c>
      <c r="U196" s="117">
        <v>76.766666666666467</v>
      </c>
      <c r="V196" s="118">
        <v>86.350000000000222</v>
      </c>
      <c r="W196" s="119"/>
      <c r="X196" s="123"/>
      <c r="Y196" s="300"/>
      <c r="Z196" s="301"/>
      <c r="AA196" s="187">
        <f t="shared" si="54"/>
        <v>-487.08743485814375</v>
      </c>
      <c r="AB196" s="116">
        <f t="shared" si="55"/>
        <v>0.86469793476162671</v>
      </c>
      <c r="AC196" s="314"/>
    </row>
    <row r="197" spans="1:29" ht="15.75" customHeight="1">
      <c r="A197" s="317"/>
      <c r="B197" s="106"/>
      <c r="C197" s="298"/>
      <c r="D197" s="299"/>
      <c r="E197" s="107"/>
      <c r="F197" s="108"/>
      <c r="G197" s="129"/>
      <c r="H197" s="130"/>
      <c r="I197" s="110"/>
      <c r="J197" s="111"/>
      <c r="K197" s="112"/>
      <c r="L197" s="113"/>
      <c r="M197" s="111"/>
      <c r="N197" s="112"/>
      <c r="O197" s="114"/>
      <c r="P197" s="115"/>
      <c r="Q197" s="116"/>
      <c r="R197" s="309"/>
      <c r="S197" s="47"/>
      <c r="T197" s="48"/>
      <c r="U197" s="117"/>
      <c r="V197" s="118"/>
      <c r="W197" s="119"/>
      <c r="X197" s="50"/>
      <c r="Y197" s="300"/>
      <c r="Z197" s="301"/>
      <c r="AA197" s="187"/>
      <c r="AB197" s="116"/>
      <c r="AC197" s="314"/>
    </row>
    <row r="198" spans="1:29" ht="15.75" customHeight="1">
      <c r="A198" s="317"/>
      <c r="B198" s="106"/>
      <c r="C198" s="298"/>
      <c r="D198" s="299"/>
      <c r="E198" s="107"/>
      <c r="F198" s="108"/>
      <c r="G198" s="129"/>
      <c r="H198" s="68"/>
      <c r="I198" s="110"/>
      <c r="J198" s="111"/>
      <c r="K198" s="112"/>
      <c r="L198" s="126"/>
      <c r="M198" s="111"/>
      <c r="N198" s="112"/>
      <c r="O198" s="131"/>
      <c r="P198" s="132"/>
      <c r="Q198" s="133"/>
      <c r="R198" s="309"/>
      <c r="S198" s="47"/>
      <c r="T198" s="48"/>
      <c r="U198" s="117"/>
      <c r="V198" s="118"/>
      <c r="W198" s="119"/>
      <c r="X198" s="123"/>
      <c r="Y198" s="300"/>
      <c r="Z198" s="301"/>
      <c r="AA198" s="187"/>
      <c r="AB198" s="116"/>
      <c r="AC198" s="314"/>
    </row>
    <row r="199" spans="1:29" ht="15.75" customHeight="1">
      <c r="A199" s="317"/>
      <c r="B199" s="106"/>
      <c r="C199" s="298"/>
      <c r="D199" s="299"/>
      <c r="E199" s="107"/>
      <c r="F199" s="108"/>
      <c r="G199" s="129"/>
      <c r="H199" s="68"/>
      <c r="I199" s="110"/>
      <c r="J199" s="111"/>
      <c r="K199" s="112"/>
      <c r="L199" s="126"/>
      <c r="M199" s="111"/>
      <c r="N199" s="112"/>
      <c r="O199" s="131"/>
      <c r="P199" s="132"/>
      <c r="Q199" s="133"/>
      <c r="R199" s="309"/>
      <c r="S199" s="47"/>
      <c r="T199" s="48"/>
      <c r="U199" s="117"/>
      <c r="V199" s="118"/>
      <c r="W199" s="119"/>
      <c r="X199" s="123"/>
      <c r="Y199" s="300"/>
      <c r="Z199" s="301"/>
      <c r="AA199" s="187"/>
      <c r="AB199" s="116"/>
      <c r="AC199" s="314"/>
    </row>
    <row r="200" spans="1:29" ht="15.75" customHeight="1">
      <c r="A200" s="317"/>
      <c r="B200" s="106"/>
      <c r="C200" s="298"/>
      <c r="D200" s="299"/>
      <c r="E200" s="107"/>
      <c r="F200" s="108"/>
      <c r="G200" s="129"/>
      <c r="H200" s="68"/>
      <c r="I200" s="110"/>
      <c r="J200" s="111"/>
      <c r="K200" s="112"/>
      <c r="L200" s="126"/>
      <c r="M200" s="111"/>
      <c r="N200" s="112"/>
      <c r="O200" s="131"/>
      <c r="P200" s="132"/>
      <c r="Q200" s="133"/>
      <c r="R200" s="309"/>
      <c r="S200" s="47"/>
      <c r="T200" s="48"/>
      <c r="U200" s="117"/>
      <c r="V200" s="118"/>
      <c r="W200" s="134"/>
      <c r="X200" s="135"/>
      <c r="Y200" s="300"/>
      <c r="Z200" s="301"/>
      <c r="AA200" s="187"/>
      <c r="AB200" s="116"/>
      <c r="AC200" s="314"/>
    </row>
    <row r="201" spans="1:29" ht="15.75" customHeight="1">
      <c r="A201" s="317"/>
      <c r="B201" s="106"/>
      <c r="C201" s="298"/>
      <c r="D201" s="299"/>
      <c r="E201" s="107"/>
      <c r="F201" s="108"/>
      <c r="G201" s="129"/>
      <c r="H201" s="68"/>
      <c r="I201" s="110"/>
      <c r="J201" s="111"/>
      <c r="K201" s="112"/>
      <c r="L201" s="126"/>
      <c r="M201" s="111"/>
      <c r="N201" s="112"/>
      <c r="O201" s="131"/>
      <c r="P201" s="132"/>
      <c r="Q201" s="133"/>
      <c r="R201" s="309"/>
      <c r="S201" s="47"/>
      <c r="T201" s="48"/>
      <c r="U201" s="117"/>
      <c r="V201" s="118"/>
      <c r="W201" s="134"/>
      <c r="X201" s="135"/>
      <c r="Y201" s="300"/>
      <c r="Z201" s="301"/>
      <c r="AA201" s="187"/>
      <c r="AB201" s="116"/>
      <c r="AC201" s="314"/>
    </row>
    <row r="202" spans="1:29" ht="15.75" customHeight="1">
      <c r="A202" s="317"/>
      <c r="B202" s="106"/>
      <c r="C202" s="298"/>
      <c r="D202" s="299"/>
      <c r="E202" s="107"/>
      <c r="F202" s="108"/>
      <c r="G202" s="129"/>
      <c r="H202" s="68"/>
      <c r="I202" s="110"/>
      <c r="J202" s="111"/>
      <c r="K202" s="112"/>
      <c r="L202" s="126"/>
      <c r="M202" s="111"/>
      <c r="N202" s="112"/>
      <c r="O202" s="131"/>
      <c r="P202" s="132"/>
      <c r="Q202" s="133"/>
      <c r="R202" s="309"/>
      <c r="S202" s="47"/>
      <c r="T202" s="48"/>
      <c r="U202" s="117"/>
      <c r="V202" s="118"/>
      <c r="W202" s="134"/>
      <c r="X202" s="135"/>
      <c r="Y202" s="300"/>
      <c r="Z202" s="301"/>
      <c r="AA202" s="187"/>
      <c r="AB202" s="116"/>
      <c r="AC202" s="314"/>
    </row>
    <row r="203" spans="1:29" ht="15.75" customHeight="1">
      <c r="A203" s="317"/>
      <c r="B203" s="106"/>
      <c r="C203" s="298"/>
      <c r="D203" s="299"/>
      <c r="E203" s="107"/>
      <c r="F203" s="108"/>
      <c r="G203" s="129"/>
      <c r="H203" s="68"/>
      <c r="I203" s="110"/>
      <c r="J203" s="111"/>
      <c r="K203" s="112"/>
      <c r="L203" s="126"/>
      <c r="M203" s="111"/>
      <c r="N203" s="112"/>
      <c r="O203" s="131"/>
      <c r="P203" s="132"/>
      <c r="Q203" s="133"/>
      <c r="R203" s="309"/>
      <c r="S203" s="47"/>
      <c r="T203" s="48"/>
      <c r="U203" s="117"/>
      <c r="V203" s="118"/>
      <c r="W203" s="134"/>
      <c r="X203" s="135"/>
      <c r="Y203" s="300"/>
      <c r="Z203" s="301"/>
      <c r="AA203" s="187"/>
      <c r="AB203" s="116"/>
      <c r="AC203" s="314"/>
    </row>
    <row r="204" spans="1:29" ht="15.75" customHeight="1">
      <c r="A204" s="317"/>
      <c r="B204" s="106"/>
      <c r="C204" s="298"/>
      <c r="D204" s="299"/>
      <c r="E204" s="107"/>
      <c r="F204" s="108"/>
      <c r="G204" s="129"/>
      <c r="H204" s="68"/>
      <c r="I204" s="110"/>
      <c r="J204" s="111"/>
      <c r="K204" s="112"/>
      <c r="L204" s="126"/>
      <c r="M204" s="111"/>
      <c r="N204" s="112"/>
      <c r="O204" s="131"/>
      <c r="P204" s="132"/>
      <c r="Q204" s="133"/>
      <c r="R204" s="309"/>
      <c r="S204" s="47"/>
      <c r="T204" s="48"/>
      <c r="U204" s="117"/>
      <c r="V204" s="118"/>
      <c r="W204" s="134"/>
      <c r="X204" s="135"/>
      <c r="Y204" s="300"/>
      <c r="Z204" s="301"/>
      <c r="AA204" s="187"/>
      <c r="AB204" s="116"/>
      <c r="AC204" s="314"/>
    </row>
    <row r="205" spans="1:29" ht="15.75" customHeight="1">
      <c r="A205" s="317"/>
      <c r="B205" s="106"/>
      <c r="C205" s="298"/>
      <c r="D205" s="299"/>
      <c r="E205" s="107"/>
      <c r="F205" s="108"/>
      <c r="G205" s="129"/>
      <c r="H205" s="68"/>
      <c r="I205" s="110"/>
      <c r="J205" s="111"/>
      <c r="K205" s="112"/>
      <c r="L205" s="126"/>
      <c r="M205" s="111"/>
      <c r="N205" s="112"/>
      <c r="O205" s="131"/>
      <c r="P205" s="132"/>
      <c r="Q205" s="133"/>
      <c r="R205" s="309"/>
      <c r="S205" s="47"/>
      <c r="T205" s="48"/>
      <c r="U205" s="117"/>
      <c r="V205" s="118"/>
      <c r="W205" s="119"/>
      <c r="X205" s="123"/>
      <c r="Y205" s="300"/>
      <c r="Z205" s="301"/>
      <c r="AA205" s="187"/>
      <c r="AB205" s="116"/>
      <c r="AC205" s="314"/>
    </row>
    <row r="206" spans="1:29" ht="15.75" customHeight="1">
      <c r="A206" s="317"/>
      <c r="B206" s="106"/>
      <c r="C206" s="298"/>
      <c r="D206" s="299"/>
      <c r="E206" s="107"/>
      <c r="F206" s="108"/>
      <c r="G206" s="129"/>
      <c r="H206" s="68"/>
      <c r="I206" s="110"/>
      <c r="J206" s="111"/>
      <c r="K206" s="112"/>
      <c r="L206" s="126"/>
      <c r="M206" s="111"/>
      <c r="N206" s="112"/>
      <c r="O206" s="131"/>
      <c r="P206" s="132"/>
      <c r="Q206" s="133"/>
      <c r="R206" s="309"/>
      <c r="S206" s="47"/>
      <c r="T206" s="48"/>
      <c r="U206" s="117"/>
      <c r="V206" s="118"/>
      <c r="W206" s="134"/>
      <c r="X206" s="135"/>
      <c r="Y206" s="300"/>
      <c r="Z206" s="301"/>
      <c r="AA206" s="187"/>
      <c r="AB206" s="116"/>
      <c r="AC206" s="314"/>
    </row>
    <row r="207" spans="1:29" ht="15.75" customHeight="1">
      <c r="A207" s="317"/>
      <c r="B207" s="106"/>
      <c r="C207" s="298"/>
      <c r="D207" s="299"/>
      <c r="E207" s="185"/>
      <c r="F207" s="108"/>
      <c r="G207" s="139"/>
      <c r="H207" s="68"/>
      <c r="I207" s="110"/>
      <c r="J207" s="111"/>
      <c r="K207" s="112"/>
      <c r="L207" s="126"/>
      <c r="M207" s="111"/>
      <c r="N207" s="112"/>
      <c r="O207" s="131"/>
      <c r="P207" s="132"/>
      <c r="Q207" s="133"/>
      <c r="R207" s="309"/>
      <c r="S207" s="127"/>
      <c r="T207" s="128"/>
      <c r="U207" s="140"/>
      <c r="V207" s="141"/>
      <c r="W207" s="134"/>
      <c r="X207" s="135"/>
      <c r="Y207" s="300"/>
      <c r="Z207" s="301"/>
      <c r="AA207" s="188"/>
      <c r="AB207" s="133"/>
      <c r="AC207" s="314"/>
    </row>
    <row r="208" spans="1:29" ht="15.75" customHeight="1" thickBot="1">
      <c r="A208" s="318"/>
      <c r="B208" s="144" t="s">
        <v>124</v>
      </c>
      <c r="C208" s="295"/>
      <c r="D208" s="295"/>
      <c r="E208" s="145"/>
      <c r="F208" s="182"/>
      <c r="G208" s="146"/>
      <c r="H208" s="75"/>
      <c r="I208" s="147">
        <f t="shared" ref="I208:J208" si="57">AVERAGE(I192:I207)</f>
        <v>3.4</v>
      </c>
      <c r="J208" s="148">
        <f t="shared" si="57"/>
        <v>3480</v>
      </c>
      <c r="K208" s="149">
        <f t="shared" ref="K208" si="58">J208/I208</f>
        <v>1023.5294117647059</v>
      </c>
      <c r="L208" s="147">
        <f t="shared" ref="L208:M208" si="59">AVERAGE(L192:L207)</f>
        <v>3.4</v>
      </c>
      <c r="M208" s="148">
        <f t="shared" si="59"/>
        <v>3033.7680336443959</v>
      </c>
      <c r="N208" s="149">
        <f>M208/L208</f>
        <v>892.28471577776349</v>
      </c>
      <c r="O208" s="150">
        <f>L208-I208</f>
        <v>0</v>
      </c>
      <c r="P208" s="151">
        <f>N208-K208</f>
        <v>-131.24469598694236</v>
      </c>
      <c r="Q208" s="152">
        <f>N208/K208</f>
        <v>0.87177242346103334</v>
      </c>
      <c r="R208" s="310"/>
      <c r="S208" s="153">
        <f>S192</f>
        <v>0.70833333333333337</v>
      </c>
      <c r="T208" s="154">
        <f>INDEX(T192:T207,COUNTA(T192:T207))</f>
        <v>0.98010416666666667</v>
      </c>
      <c r="U208" s="155"/>
      <c r="V208" s="181"/>
      <c r="W208" s="182"/>
      <c r="X208" s="149"/>
      <c r="Y208" s="296"/>
      <c r="Z208" s="297"/>
      <c r="AA208" s="189">
        <f>M208-J208</f>
        <v>-446.23196635560407</v>
      </c>
      <c r="AB208" s="152">
        <f>M208/J208</f>
        <v>0.87177242346103334</v>
      </c>
      <c r="AC208" s="315"/>
    </row>
    <row r="210" spans="25:26">
      <c r="Y210" s="294" t="s">
        <v>165</v>
      </c>
      <c r="Z210" s="294"/>
    </row>
    <row r="211" spans="25:26">
      <c r="Y211" s="294" t="s">
        <v>166</v>
      </c>
      <c r="Z211" s="294"/>
    </row>
    <row r="212" spans="25:26">
      <c r="Y212" s="294" t="s">
        <v>167</v>
      </c>
      <c r="Z212" s="294"/>
    </row>
    <row r="213" spans="25:26">
      <c r="Y213" s="294" t="s">
        <v>168</v>
      </c>
      <c r="Z213" s="294"/>
    </row>
    <row r="214" spans="25:26">
      <c r="Y214" s="294" t="s">
        <v>169</v>
      </c>
      <c r="Z214" s="294"/>
    </row>
    <row r="215" spans="25:26">
      <c r="Y215" s="294" t="s">
        <v>170</v>
      </c>
      <c r="Z215" s="294"/>
    </row>
    <row r="216" spans="25:26">
      <c r="Y216" s="294" t="s">
        <v>171</v>
      </c>
      <c r="Z216" s="294"/>
    </row>
    <row r="217" spans="25:26">
      <c r="Y217" s="294" t="s">
        <v>172</v>
      </c>
      <c r="Z217" s="294"/>
    </row>
    <row r="218" spans="25:26">
      <c r="Y218" s="294" t="s">
        <v>173</v>
      </c>
      <c r="Z218" s="294"/>
    </row>
    <row r="219" spans="25:26">
      <c r="Y219" s="294" t="s">
        <v>174</v>
      </c>
      <c r="Z219" s="294"/>
    </row>
    <row r="220" spans="25:26">
      <c r="Y220" s="294" t="s">
        <v>175</v>
      </c>
      <c r="Z220" s="294"/>
    </row>
    <row r="221" spans="25:26">
      <c r="Y221" s="294" t="s">
        <v>176</v>
      </c>
      <c r="Z221" s="294"/>
    </row>
    <row r="222" spans="25:26">
      <c r="Y222" s="294" t="s">
        <v>177</v>
      </c>
      <c r="Z222" s="294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208">
    <cfRule type="cellIs" dxfId="134" priority="1" operator="greaterThan">
      <formula>0</formula>
    </cfRule>
  </conditionalFormatting>
  <conditionalFormatting sqref="P5:P208 AA5:AA208">
    <cfRule type="cellIs" dxfId="133" priority="4" operator="lessThan">
      <formula>0</formula>
    </cfRule>
  </conditionalFormatting>
  <conditionalFormatting sqref="Q5:Q208 AB5:AB208">
    <cfRule type="cellIs" dxfId="132" priority="2" operator="greaterThan">
      <formula>1</formula>
    </cfRule>
    <cfRule type="cellIs" dxfId="131" priority="3" operator="lessThan">
      <formula>0.8</formula>
    </cfRule>
  </conditionalFormatting>
  <conditionalFormatting sqref="AC5:AC23 R5:R208 AC124:AC129">
    <cfRule type="cellIs" dxfId="130" priority="5" operator="lessThan">
      <formula>0.8</formula>
    </cfRule>
  </conditionalFormatting>
  <conditionalFormatting sqref="AC29:AC37">
    <cfRule type="cellIs" dxfId="129" priority="15" operator="lessThan">
      <formula>0.8</formula>
    </cfRule>
  </conditionalFormatting>
  <conditionalFormatting sqref="AC39:AC44">
    <cfRule type="cellIs" dxfId="128" priority="14" operator="lessThan">
      <formula>0.8</formula>
    </cfRule>
  </conditionalFormatting>
  <conditionalFormatting sqref="AC56:AC61">
    <cfRule type="cellIs" dxfId="127" priority="8" operator="lessThan">
      <formula>0.8</formula>
    </cfRule>
  </conditionalFormatting>
  <conditionalFormatting sqref="AC73">
    <cfRule type="cellIs" dxfId="126" priority="13" operator="lessThan">
      <formula>0.8</formula>
    </cfRule>
  </conditionalFormatting>
  <conditionalFormatting sqref="AC90">
    <cfRule type="cellIs" dxfId="125" priority="7" operator="lessThan">
      <formula>0.8</formula>
    </cfRule>
  </conditionalFormatting>
  <conditionalFormatting sqref="AC107:AC112">
    <cfRule type="cellIs" dxfId="124" priority="6" operator="lessThan">
      <formula>0.8</formula>
    </cfRule>
  </conditionalFormatting>
  <conditionalFormatting sqref="AC141">
    <cfRule type="cellIs" dxfId="123" priority="12" operator="lessThan">
      <formula>0.8</formula>
    </cfRule>
  </conditionalFormatting>
  <conditionalFormatting sqref="AC158">
    <cfRule type="cellIs" dxfId="122" priority="11" operator="lessThan">
      <formula>0.8</formula>
    </cfRule>
  </conditionalFormatting>
  <conditionalFormatting sqref="AC175">
    <cfRule type="cellIs" dxfId="121" priority="10" operator="lessThan">
      <formula>0.8</formula>
    </cfRule>
  </conditionalFormatting>
  <conditionalFormatting sqref="AC192:AC197">
    <cfRule type="cellIs" dxfId="120" priority="9" operator="lessThan">
      <formula>0.8</formula>
    </cfRule>
  </conditionalFormatting>
  <dataValidations count="1">
    <dataValidation type="list" allowBlank="1" showInputMessage="1" showErrorMessage="1" sqref="Y5:Z208" xr:uid="{C54F972E-9EAD-4A9C-922E-861CDB9154FB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FF778-E201-47B2-8593-63B648DFA82C}">
  <sheetPr>
    <tabColor theme="9" tint="0.59999389629810485"/>
    <pageSetUpPr fitToPage="1"/>
  </sheetPr>
  <dimension ref="A1:AK171"/>
  <sheetViews>
    <sheetView zoomScale="85" zoomScaleNormal="85" workbookViewId="0">
      <pane ySplit="4" topLeftCell="A5" activePane="bottomLeft" state="frozen"/>
      <selection pane="bottomLeft" activeCell="P41" sqref="P41"/>
      <selection activeCell="P41" sqref="P41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SUM(F5:F157)</f>
        <v>79215</v>
      </c>
      <c r="E1" s="94" t="s">
        <v>4</v>
      </c>
      <c r="F1" s="95">
        <f>SUM(G5:G157)</f>
        <v>3771279.0700000008</v>
      </c>
      <c r="G1" s="96" t="s">
        <v>85</v>
      </c>
      <c r="H1" s="97">
        <f>L21+L38+L55+L72+L89+L106+L123+L140+L157</f>
        <v>169.44285714285715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45996</v>
      </c>
      <c r="B2" s="353"/>
      <c r="C2" s="98" t="s">
        <v>41</v>
      </c>
      <c r="D2" s="99">
        <f>AVERAGE(N21,N38,N55,N72,N89,N106,N123,N140,N157)</f>
        <v>143.8758075670421</v>
      </c>
      <c r="E2" s="99" t="s">
        <v>92</v>
      </c>
      <c r="F2" s="100">
        <f>F1/D1</f>
        <v>47.608143280944276</v>
      </c>
      <c r="G2" s="101" t="s">
        <v>93</v>
      </c>
      <c r="H2" s="102">
        <f>COUNT(H5:H157)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SUM(Y21+Y38+Y55+Y72+Y89+Y106+Y123+Y140+Y157)</f>
        <v>0</v>
      </c>
      <c r="Z2" s="195">
        <f>SUM(Z21+Z38+Z55+Z72+Z89+Z106+Z123+Z140+Z157)</f>
        <v>0</v>
      </c>
      <c r="AA2" s="398"/>
      <c r="AB2" s="399"/>
      <c r="AC2" s="196">
        <f>SUM(AC21+AC38+AC55+AC72+AC89+AC106+AC123+AC140+AC157)</f>
        <v>0</v>
      </c>
      <c r="AD2" s="197">
        <f>SUM(AD21+AD38+AD55+AD72+AD89+AD106+AD123+AD140+AD157)</f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02" t="s">
        <v>243</v>
      </c>
      <c r="B5" s="120" t="s">
        <v>195</v>
      </c>
      <c r="C5" s="400" t="s">
        <v>196</v>
      </c>
      <c r="D5" s="401"/>
      <c r="E5" s="162">
        <v>19.7</v>
      </c>
      <c r="F5" s="103">
        <v>3246</v>
      </c>
      <c r="G5" s="163">
        <f t="shared" ref="G5:G7" si="0">E5*F5</f>
        <v>63946.2</v>
      </c>
      <c r="H5" s="164"/>
      <c r="I5" s="165">
        <v>13</v>
      </c>
      <c r="J5" s="166">
        <v>1200</v>
      </c>
      <c r="K5" s="167">
        <f>J5/I5</f>
        <v>92.307692307692307</v>
      </c>
      <c r="L5" s="168">
        <v>13</v>
      </c>
      <c r="M5" s="166">
        <f>F5/V5*60</f>
        <v>1077.7091210919489</v>
      </c>
      <c r="N5" s="167">
        <f>M5/L5</f>
        <v>82.900701622457603</v>
      </c>
      <c r="O5" s="200">
        <f>L5-I5</f>
        <v>0</v>
      </c>
      <c r="P5" s="201">
        <f>N5-K5</f>
        <v>-9.4069906852347032</v>
      </c>
      <c r="Q5" s="143">
        <f>N5/K5</f>
        <v>0.89809093424329067</v>
      </c>
      <c r="R5" s="309">
        <f>Q21</f>
        <v>0.88837155377970167</v>
      </c>
      <c r="S5" s="172">
        <v>0.25019675925925927</v>
      </c>
      <c r="T5" s="173">
        <v>0.37569444444444444</v>
      </c>
      <c r="U5" s="174"/>
      <c r="V5" s="175">
        <v>180.71666666666664</v>
      </c>
      <c r="W5" s="103"/>
      <c r="X5" s="104"/>
      <c r="Y5" s="202"/>
      <c r="Z5" s="203"/>
      <c r="AA5" s="421"/>
      <c r="AB5" s="405"/>
      <c r="AC5" s="202"/>
      <c r="AD5" s="203"/>
      <c r="AE5" s="311"/>
      <c r="AF5" s="312"/>
      <c r="AG5" s="311"/>
      <c r="AH5" s="312"/>
      <c r="AI5" s="204">
        <f>M5-J5</f>
        <v>-122.29087890805113</v>
      </c>
      <c r="AJ5" s="143">
        <f>M5/J5</f>
        <v>0.89809093424329067</v>
      </c>
      <c r="AK5" s="384">
        <f>AJ21</f>
        <v>0.88837155377970167</v>
      </c>
    </row>
    <row r="6" spans="1:37" ht="15.75" customHeight="1">
      <c r="A6" s="303"/>
      <c r="B6" s="106" t="s">
        <v>188</v>
      </c>
      <c r="C6" s="402" t="s">
        <v>189</v>
      </c>
      <c r="D6" s="403"/>
      <c r="E6" s="107">
        <v>24.07</v>
      </c>
      <c r="F6" s="108">
        <v>1589</v>
      </c>
      <c r="G6" s="109">
        <f t="shared" si="0"/>
        <v>38247.230000000003</v>
      </c>
      <c r="H6" s="26"/>
      <c r="I6" s="110">
        <v>20</v>
      </c>
      <c r="J6" s="111">
        <v>2600</v>
      </c>
      <c r="K6" s="112">
        <f t="shared" ref="K6:K7" si="1">J6/I6</f>
        <v>130</v>
      </c>
      <c r="L6" s="113">
        <v>20</v>
      </c>
      <c r="M6" s="111">
        <f>F6/V6*60</f>
        <v>2303.826016915024</v>
      </c>
      <c r="N6" s="112">
        <f>M6/L6</f>
        <v>115.1913008457512</v>
      </c>
      <c r="O6" s="114">
        <f>L6-I6</f>
        <v>0</v>
      </c>
      <c r="P6" s="115">
        <f>N6-K6</f>
        <v>-14.808699154248799</v>
      </c>
      <c r="Q6" s="116">
        <f>N6/K6</f>
        <v>0.88608692958270152</v>
      </c>
      <c r="R6" s="309"/>
      <c r="S6" s="47">
        <v>0.42986111111111114</v>
      </c>
      <c r="T6" s="48">
        <v>0.45859953703703704</v>
      </c>
      <c r="U6" s="117">
        <v>5.0000000000000622</v>
      </c>
      <c r="V6" s="118">
        <v>41.383333333333297</v>
      </c>
      <c r="W6" s="119">
        <v>0.45859953703703704</v>
      </c>
      <c r="X6" s="123">
        <v>0.49930555555555556</v>
      </c>
      <c r="Y6" s="106"/>
      <c r="Z6" s="205"/>
      <c r="AA6" s="419"/>
      <c r="AB6" s="404"/>
      <c r="AC6" s="106"/>
      <c r="AD6" s="205"/>
      <c r="AE6" s="300"/>
      <c r="AF6" s="301"/>
      <c r="AG6" s="300"/>
      <c r="AH6" s="301"/>
      <c r="AI6" s="124">
        <f>M6-J6</f>
        <v>-296.17398308497604</v>
      </c>
      <c r="AJ6" s="116">
        <f>M6/J6</f>
        <v>0.88608692958270152</v>
      </c>
      <c r="AK6" s="380"/>
    </row>
    <row r="7" spans="1:37" ht="15.75" customHeight="1">
      <c r="A7" s="303"/>
      <c r="B7" s="106" t="s">
        <v>188</v>
      </c>
      <c r="C7" s="402" t="s">
        <v>190</v>
      </c>
      <c r="D7" s="403"/>
      <c r="E7" s="107">
        <v>29.97</v>
      </c>
      <c r="F7" s="108">
        <v>2153</v>
      </c>
      <c r="G7" s="109">
        <f t="shared" si="0"/>
        <v>64525.409999999996</v>
      </c>
      <c r="H7" s="13"/>
      <c r="I7" s="110">
        <v>20</v>
      </c>
      <c r="J7" s="111">
        <v>2600</v>
      </c>
      <c r="K7" s="112">
        <f t="shared" si="1"/>
        <v>130</v>
      </c>
      <c r="L7" s="126">
        <v>20</v>
      </c>
      <c r="M7" s="111">
        <f>F7/V7*60</f>
        <v>2304.0428061831185</v>
      </c>
      <c r="N7" s="112">
        <f>M7/L7</f>
        <v>115.20214030915592</v>
      </c>
      <c r="O7" s="114">
        <f>L7-I7</f>
        <v>0</v>
      </c>
      <c r="P7" s="115">
        <f>N7-K7</f>
        <v>-14.797859690844078</v>
      </c>
      <c r="Q7" s="116">
        <f>N7/K7</f>
        <v>0.88617031007043012</v>
      </c>
      <c r="R7" s="309"/>
      <c r="S7" s="47">
        <v>0.49930555555555556</v>
      </c>
      <c r="T7" s="48">
        <v>0.53824074074074069</v>
      </c>
      <c r="U7" s="117">
        <v>58.61666666666666</v>
      </c>
      <c r="V7" s="118">
        <v>56.066666666666585</v>
      </c>
      <c r="W7" s="119"/>
      <c r="X7" s="123"/>
      <c r="Y7" s="106"/>
      <c r="Z7" s="205"/>
      <c r="AA7" s="419"/>
      <c r="AB7" s="404"/>
      <c r="AC7" s="106"/>
      <c r="AD7" s="205"/>
      <c r="AE7" s="300"/>
      <c r="AF7" s="301"/>
      <c r="AG7" s="300"/>
      <c r="AH7" s="301"/>
      <c r="AI7" s="124">
        <f>M7-J7</f>
        <v>-295.9571938168815</v>
      </c>
      <c r="AJ7" s="116">
        <f>M7/J7</f>
        <v>0.88617031007043023</v>
      </c>
      <c r="AK7" s="380"/>
    </row>
    <row r="8" spans="1:37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127"/>
      <c r="T8" s="128"/>
      <c r="U8" s="117"/>
      <c r="V8" s="118"/>
      <c r="W8" s="119"/>
      <c r="X8" s="123"/>
      <c r="Y8" s="106"/>
      <c r="Z8" s="205"/>
      <c r="AA8" s="419"/>
      <c r="AB8" s="404"/>
      <c r="AC8" s="106"/>
      <c r="AD8" s="205"/>
      <c r="AE8" s="300"/>
      <c r="AF8" s="301"/>
      <c r="AG8" s="300"/>
      <c r="AH8" s="301"/>
      <c r="AI8" s="124"/>
      <c r="AJ8" s="116"/>
      <c r="AK8" s="380"/>
    </row>
    <row r="9" spans="1:37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106"/>
      <c r="Z9" s="205"/>
      <c r="AA9" s="419"/>
      <c r="AB9" s="404"/>
      <c r="AC9" s="106"/>
      <c r="AD9" s="205"/>
      <c r="AE9" s="300"/>
      <c r="AF9" s="301"/>
      <c r="AG9" s="300"/>
      <c r="AH9" s="301"/>
      <c r="AI9" s="124"/>
      <c r="AJ9" s="116"/>
      <c r="AK9" s="380"/>
    </row>
    <row r="10" spans="1:37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106"/>
      <c r="Z10" s="205"/>
      <c r="AA10" s="419"/>
      <c r="AB10" s="404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106"/>
      <c r="Z11" s="205"/>
      <c r="AA11" s="419"/>
      <c r="AB11" s="404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106"/>
      <c r="Z12" s="205"/>
      <c r="AA12" s="419"/>
      <c r="AB12" s="404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106"/>
      <c r="Z13" s="205"/>
      <c r="AA13" s="419"/>
      <c r="AB13" s="404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106"/>
      <c r="Z14" s="205"/>
      <c r="AA14" s="419"/>
      <c r="AB14" s="404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106"/>
      <c r="Z15" s="205"/>
      <c r="AA15" s="419"/>
      <c r="AB15" s="404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106"/>
      <c r="Z16" s="205"/>
      <c r="AA16" s="419"/>
      <c r="AB16" s="404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106"/>
      <c r="Z17" s="205"/>
      <c r="AA17" s="419"/>
      <c r="AB17" s="404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106"/>
      <c r="Z18" s="205"/>
      <c r="AA18" s="419"/>
      <c r="AB18" s="404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106"/>
      <c r="Z19" s="205"/>
      <c r="AA19" s="419"/>
      <c r="AB19" s="404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106"/>
      <c r="Z20" s="205"/>
      <c r="AA20" s="419"/>
      <c r="AB20" s="404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17.666666666666668</v>
      </c>
      <c r="J21" s="148">
        <f t="shared" si="2"/>
        <v>2133.3333333333335</v>
      </c>
      <c r="K21" s="149">
        <f t="shared" ref="K21" si="3">J21/I21</f>
        <v>120.75471698113208</v>
      </c>
      <c r="L21" s="147">
        <f t="shared" ref="L21:M21" si="4">AVERAGE(L5:L20)</f>
        <v>17.666666666666668</v>
      </c>
      <c r="M21" s="148">
        <f t="shared" si="4"/>
        <v>1895.1926480633638</v>
      </c>
      <c r="N21" s="149">
        <f>M21/L21</f>
        <v>107.27505555075643</v>
      </c>
      <c r="O21" s="150">
        <f>L21-I21</f>
        <v>0</v>
      </c>
      <c r="P21" s="151">
        <f>N21-K21</f>
        <v>-13.479661430375643</v>
      </c>
      <c r="Q21" s="152">
        <f>N21/K21</f>
        <v>0.88837155377970167</v>
      </c>
      <c r="R21" s="310"/>
      <c r="S21" s="153">
        <f>S5</f>
        <v>0.25019675925925927</v>
      </c>
      <c r="T21" s="154">
        <f>INDEX(T5:T20,COUNTA(T5:T20))</f>
        <v>0.53824074074074069</v>
      </c>
      <c r="U21" s="155"/>
      <c r="V21" s="155"/>
      <c r="W21" s="156"/>
      <c r="X21" s="157"/>
      <c r="Y21" s="206">
        <f>SUM(Y5:Y20)</f>
        <v>0</v>
      </c>
      <c r="Z21" s="207">
        <f>SUM(Z5:Z20)</f>
        <v>0</v>
      </c>
      <c r="AA21" s="420"/>
      <c r="AB21" s="406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223">
        <f>M21-J21</f>
        <v>-238.14068526996971</v>
      </c>
      <c r="AJ21" s="159">
        <f>M21/J21</f>
        <v>0.88837155377970167</v>
      </c>
      <c r="AK21" s="381"/>
    </row>
    <row r="22" spans="1:37" ht="15.75" customHeight="1">
      <c r="A22" s="316" t="s">
        <v>185</v>
      </c>
      <c r="B22" s="120" t="s">
        <v>186</v>
      </c>
      <c r="C22" s="383" t="s">
        <v>187</v>
      </c>
      <c r="D22" s="383"/>
      <c r="E22" s="162">
        <v>56.77</v>
      </c>
      <c r="F22" s="166">
        <v>3441</v>
      </c>
      <c r="G22" s="163">
        <f t="shared" ref="G22:G25" si="5">E22*F22</f>
        <v>195345.57</v>
      </c>
      <c r="H22" s="164"/>
      <c r="I22" s="165">
        <v>25</v>
      </c>
      <c r="J22" s="166">
        <v>2000</v>
      </c>
      <c r="K22" s="167">
        <f>J22/I22</f>
        <v>80</v>
      </c>
      <c r="L22" s="168">
        <v>25</v>
      </c>
      <c r="M22" s="166">
        <f>F22/V22*60</f>
        <v>1774.7277936962751</v>
      </c>
      <c r="N22" s="167">
        <f>M22/L22</f>
        <v>70.989111747850998</v>
      </c>
      <c r="O22" s="169">
        <f>L22-I22</f>
        <v>0</v>
      </c>
      <c r="P22" s="170">
        <f>N22-K22</f>
        <v>-9.0108882521490017</v>
      </c>
      <c r="Q22" s="171">
        <f>N22/K22</f>
        <v>0.88736389684813743</v>
      </c>
      <c r="R22" s="308">
        <f>Q38</f>
        <v>0.88753840973864173</v>
      </c>
      <c r="S22" s="172">
        <v>0.25</v>
      </c>
      <c r="T22" s="173">
        <v>0.33078703703703705</v>
      </c>
      <c r="U22" s="174"/>
      <c r="V22" s="175">
        <v>116.33333333333334</v>
      </c>
      <c r="W22" s="208"/>
      <c r="X22" s="167"/>
      <c r="Y22" s="202"/>
      <c r="Z22" s="203"/>
      <c r="AA22" s="311"/>
      <c r="AB22" s="312"/>
      <c r="AC22" s="202"/>
      <c r="AD22" s="203"/>
      <c r="AE22" s="311"/>
      <c r="AF22" s="312"/>
      <c r="AG22" s="411"/>
      <c r="AH22" s="412"/>
      <c r="AI22" s="204">
        <f>M22-J22</f>
        <v>-225.27220630372494</v>
      </c>
      <c r="AJ22" s="143">
        <f>M22/J22</f>
        <v>0.88736389684813755</v>
      </c>
      <c r="AK22" s="384">
        <f>AJ38</f>
        <v>0.88753840973864173</v>
      </c>
    </row>
    <row r="23" spans="1:37" ht="15.75" customHeight="1">
      <c r="A23" s="317"/>
      <c r="B23" s="106" t="s">
        <v>186</v>
      </c>
      <c r="C23" s="382" t="s">
        <v>259</v>
      </c>
      <c r="D23" s="382"/>
      <c r="E23" s="107">
        <v>51.86</v>
      </c>
      <c r="F23" s="108">
        <v>1038</v>
      </c>
      <c r="G23" s="109">
        <f t="shared" si="5"/>
        <v>53830.68</v>
      </c>
      <c r="H23" s="26"/>
      <c r="I23" s="110">
        <v>25</v>
      </c>
      <c r="J23" s="111">
        <v>2000</v>
      </c>
      <c r="K23" s="112">
        <f t="shared" ref="K23:K60" si="6">J23/I23</f>
        <v>80</v>
      </c>
      <c r="L23" s="113">
        <v>25</v>
      </c>
      <c r="M23" s="111">
        <f>F23/V23*60</f>
        <v>1769.3181818181783</v>
      </c>
      <c r="N23" s="112">
        <f>M23/L23</f>
        <v>70.772727272727138</v>
      </c>
      <c r="O23" s="114">
        <f>L23-I23</f>
        <v>0</v>
      </c>
      <c r="P23" s="115">
        <f>N23-K23</f>
        <v>-9.2272727272728616</v>
      </c>
      <c r="Q23" s="116">
        <f>N23/K23</f>
        <v>0.88465909090908923</v>
      </c>
      <c r="R23" s="309"/>
      <c r="S23" s="47">
        <v>0.33402777777777776</v>
      </c>
      <c r="T23" s="48">
        <v>0.35847222222222225</v>
      </c>
      <c r="U23" s="117">
        <v>4.6666666666666234</v>
      </c>
      <c r="V23" s="118">
        <v>35.200000000000067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407"/>
      <c r="AH23" s="408"/>
      <c r="AI23" s="124">
        <f>M23-J23</f>
        <v>-230.68181818182165</v>
      </c>
      <c r="AJ23" s="116">
        <f>M23/J23</f>
        <v>0.88465909090908912</v>
      </c>
      <c r="AK23" s="380"/>
    </row>
    <row r="24" spans="1:37" ht="15.75" customHeight="1">
      <c r="A24" s="317"/>
      <c r="B24" s="106" t="s">
        <v>191</v>
      </c>
      <c r="C24" s="382" t="s">
        <v>192</v>
      </c>
      <c r="D24" s="382"/>
      <c r="E24" s="107">
        <v>77.34</v>
      </c>
      <c r="F24" s="108">
        <v>1596</v>
      </c>
      <c r="G24" s="109">
        <f t="shared" si="5"/>
        <v>123434.64</v>
      </c>
      <c r="H24" s="26"/>
      <c r="I24" s="110">
        <v>25</v>
      </c>
      <c r="J24" s="111">
        <v>2000</v>
      </c>
      <c r="K24" s="112">
        <f t="shared" si="6"/>
        <v>80</v>
      </c>
      <c r="L24" s="113">
        <v>25</v>
      </c>
      <c r="M24" s="111">
        <f>F24/V24*60</f>
        <v>1775.525339925834</v>
      </c>
      <c r="N24" s="112">
        <f>M24/L24</f>
        <v>71.02101359703336</v>
      </c>
      <c r="O24" s="114">
        <f>L24-I24</f>
        <v>0</v>
      </c>
      <c r="P24" s="115">
        <f>N24-K24</f>
        <v>-8.9789864029666404</v>
      </c>
      <c r="Q24" s="116">
        <f>N24/K24</f>
        <v>0.88776266996291697</v>
      </c>
      <c r="R24" s="309"/>
      <c r="S24" s="47">
        <v>0.36185185185185187</v>
      </c>
      <c r="T24" s="48">
        <v>0.39930555555555558</v>
      </c>
      <c r="U24" s="117">
        <v>4.8666666666666547</v>
      </c>
      <c r="V24" s="118">
        <v>53.933333333333344</v>
      </c>
      <c r="W24" s="119"/>
      <c r="X24" s="123"/>
      <c r="Y24" s="106"/>
      <c r="Z24" s="205"/>
      <c r="AA24" s="300"/>
      <c r="AB24" s="301"/>
      <c r="AC24" s="106"/>
      <c r="AD24" s="205"/>
      <c r="AE24" s="300"/>
      <c r="AF24" s="301"/>
      <c r="AG24" s="407"/>
      <c r="AH24" s="408"/>
      <c r="AI24" s="124">
        <f>M24-J24</f>
        <v>-224.47466007416597</v>
      </c>
      <c r="AJ24" s="116">
        <f>M24/J24</f>
        <v>0.88776266996291697</v>
      </c>
      <c r="AK24" s="380"/>
    </row>
    <row r="25" spans="1:37" ht="15.75" customHeight="1">
      <c r="A25" s="317"/>
      <c r="B25" s="106" t="s">
        <v>191</v>
      </c>
      <c r="C25" s="382" t="s">
        <v>193</v>
      </c>
      <c r="D25" s="382"/>
      <c r="E25" s="107">
        <v>59.52</v>
      </c>
      <c r="F25" s="108">
        <v>3374</v>
      </c>
      <c r="G25" s="109">
        <f t="shared" si="5"/>
        <v>200820.48000000001</v>
      </c>
      <c r="H25" s="26"/>
      <c r="I25" s="110">
        <v>25</v>
      </c>
      <c r="J25" s="111">
        <v>2000</v>
      </c>
      <c r="K25" s="112">
        <f t="shared" si="6"/>
        <v>80</v>
      </c>
      <c r="L25" s="113">
        <v>25</v>
      </c>
      <c r="M25" s="111">
        <f>F25/V25*60</f>
        <v>1780.7359624688461</v>
      </c>
      <c r="N25" s="112">
        <f>M25/L25</f>
        <v>71.229438498753836</v>
      </c>
      <c r="O25" s="114">
        <f>L25-I25</f>
        <v>0</v>
      </c>
      <c r="P25" s="115">
        <f>N25-K25</f>
        <v>-8.7705615012461635</v>
      </c>
      <c r="Q25" s="116">
        <f>N25/K25</f>
        <v>0.89036798123442296</v>
      </c>
      <c r="R25" s="309"/>
      <c r="S25" s="47">
        <v>0.40299768518518519</v>
      </c>
      <c r="T25" s="48">
        <v>0.48194444444444445</v>
      </c>
      <c r="U25" s="117">
        <v>5.3166666666666451</v>
      </c>
      <c r="V25" s="118">
        <v>113.68333333333334</v>
      </c>
      <c r="W25" s="119"/>
      <c r="X25" s="123"/>
      <c r="Y25" s="106"/>
      <c r="Z25" s="205"/>
      <c r="AA25" s="300"/>
      <c r="AB25" s="301"/>
      <c r="AC25" s="106"/>
      <c r="AD25" s="205"/>
      <c r="AE25" s="300"/>
      <c r="AF25" s="301"/>
      <c r="AG25" s="407"/>
      <c r="AH25" s="408"/>
      <c r="AI25" s="124">
        <f>M25-J25</f>
        <v>-219.26403753115392</v>
      </c>
      <c r="AJ25" s="116">
        <f>M25/J25</f>
        <v>0.89036798123442307</v>
      </c>
      <c r="AK25" s="380"/>
    </row>
    <row r="26" spans="1:37" ht="15.75" customHeight="1">
      <c r="A26" s="317"/>
      <c r="B26" s="106"/>
      <c r="C26" s="382"/>
      <c r="D26" s="382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407"/>
      <c r="AH26" s="408"/>
      <c r="AI26" s="124"/>
      <c r="AJ26" s="116"/>
      <c r="AK26" s="380"/>
    </row>
    <row r="27" spans="1:37" ht="15.75" customHeight="1">
      <c r="A27" s="317"/>
      <c r="B27" s="106"/>
      <c r="C27" s="382"/>
      <c r="D27" s="382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407"/>
      <c r="AH27" s="408"/>
      <c r="AI27" s="124"/>
      <c r="AJ27" s="116"/>
      <c r="AK27" s="380"/>
    </row>
    <row r="28" spans="1:37" ht="15.75" customHeight="1">
      <c r="A28" s="317"/>
      <c r="B28" s="106"/>
      <c r="C28" s="382"/>
      <c r="D28" s="382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407"/>
      <c r="AH28" s="408"/>
      <c r="AI28" s="124"/>
      <c r="AJ28" s="116"/>
      <c r="AK28" s="380"/>
    </row>
    <row r="29" spans="1:37" ht="15.75" customHeight="1">
      <c r="A29" s="317"/>
      <c r="B29" s="106"/>
      <c r="C29" s="382"/>
      <c r="D29" s="382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407"/>
      <c r="AH29" s="408"/>
      <c r="AI29" s="124"/>
      <c r="AJ29" s="116"/>
      <c r="AK29" s="380"/>
    </row>
    <row r="30" spans="1:37" ht="15.75" customHeight="1">
      <c r="A30" s="317"/>
      <c r="B30" s="106"/>
      <c r="C30" s="382"/>
      <c r="D30" s="382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407"/>
      <c r="AH30" s="408"/>
      <c r="AI30" s="124"/>
      <c r="AJ30" s="116"/>
      <c r="AK30" s="380"/>
    </row>
    <row r="31" spans="1:37" ht="15.75" customHeight="1">
      <c r="A31" s="317"/>
      <c r="B31" s="106"/>
      <c r="C31" s="382"/>
      <c r="D31" s="382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407"/>
      <c r="AH31" s="408"/>
      <c r="AI31" s="124"/>
      <c r="AJ31" s="116"/>
      <c r="AK31" s="380"/>
    </row>
    <row r="32" spans="1:37" ht="15.75" customHeight="1">
      <c r="A32" s="317"/>
      <c r="B32" s="106"/>
      <c r="C32" s="382"/>
      <c r="D32" s="382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407"/>
      <c r="AH32" s="408"/>
      <c r="AI32" s="124"/>
      <c r="AJ32" s="116"/>
      <c r="AK32" s="380"/>
    </row>
    <row r="33" spans="1:37" ht="15.75" customHeight="1">
      <c r="A33" s="317"/>
      <c r="B33" s="106"/>
      <c r="C33" s="382"/>
      <c r="D33" s="382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407"/>
      <c r="AH33" s="408"/>
      <c r="AI33" s="124"/>
      <c r="AJ33" s="116"/>
      <c r="AK33" s="380"/>
    </row>
    <row r="34" spans="1:37" ht="15.75" customHeight="1">
      <c r="A34" s="317"/>
      <c r="B34" s="106"/>
      <c r="C34" s="382"/>
      <c r="D34" s="382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407"/>
      <c r="AH34" s="408"/>
      <c r="AI34" s="124"/>
      <c r="AJ34" s="116"/>
      <c r="AK34" s="380"/>
    </row>
    <row r="35" spans="1:37" ht="15.75" customHeight="1">
      <c r="A35" s="317"/>
      <c r="B35" s="106"/>
      <c r="C35" s="382"/>
      <c r="D35" s="382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23"/>
      <c r="Y35" s="106"/>
      <c r="Z35" s="205"/>
      <c r="AA35" s="300"/>
      <c r="AB35" s="301"/>
      <c r="AC35" s="106"/>
      <c r="AD35" s="205"/>
      <c r="AE35" s="300"/>
      <c r="AF35" s="301"/>
      <c r="AG35" s="407"/>
      <c r="AH35" s="408"/>
      <c r="AI35" s="124"/>
      <c r="AJ35" s="116"/>
      <c r="AK35" s="380"/>
    </row>
    <row r="36" spans="1:37" ht="15.75" customHeight="1">
      <c r="A36" s="317"/>
      <c r="B36" s="106"/>
      <c r="C36" s="382"/>
      <c r="D36" s="382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23"/>
      <c r="Y36" s="106"/>
      <c r="Z36" s="205"/>
      <c r="AA36" s="300"/>
      <c r="AB36" s="301"/>
      <c r="AC36" s="106"/>
      <c r="AD36" s="205"/>
      <c r="AE36" s="300"/>
      <c r="AF36" s="301"/>
      <c r="AG36" s="407"/>
      <c r="AH36" s="408"/>
      <c r="AI36" s="124"/>
      <c r="AJ36" s="116"/>
      <c r="AK36" s="380"/>
    </row>
    <row r="37" spans="1:37" ht="15.75" customHeight="1">
      <c r="A37" s="317"/>
      <c r="B37" s="106"/>
      <c r="C37" s="382"/>
      <c r="D37" s="382"/>
      <c r="E37" s="209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119"/>
      <c r="X37" s="123"/>
      <c r="Y37" s="106"/>
      <c r="Z37" s="205"/>
      <c r="AA37" s="300"/>
      <c r="AB37" s="301"/>
      <c r="AC37" s="106"/>
      <c r="AD37" s="205"/>
      <c r="AE37" s="300"/>
      <c r="AF37" s="301"/>
      <c r="AG37" s="407"/>
      <c r="AH37" s="408"/>
      <c r="AI37" s="124"/>
      <c r="AJ37" s="116"/>
      <c r="AK37" s="380"/>
    </row>
    <row r="38" spans="1:37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25</v>
      </c>
      <c r="J38" s="148">
        <f t="shared" si="7"/>
        <v>2000</v>
      </c>
      <c r="K38" s="149">
        <f t="shared" ref="K38" si="8">J38/I38</f>
        <v>80</v>
      </c>
      <c r="L38" s="147">
        <f t="shared" ref="L38:M38" si="9">AVERAGE(L22:L37)</f>
        <v>25</v>
      </c>
      <c r="M38" s="148">
        <f t="shared" si="9"/>
        <v>1775.0768194772834</v>
      </c>
      <c r="N38" s="149">
        <f t="shared" ref="N38:N45" si="10">M38/L38</f>
        <v>71.00307277909134</v>
      </c>
      <c r="O38" s="150">
        <f t="shared" ref="O38:O45" si="11">L38-I38</f>
        <v>0</v>
      </c>
      <c r="P38" s="151">
        <f t="shared" ref="P38:P45" si="12">N38-K38</f>
        <v>-8.9969272209086597</v>
      </c>
      <c r="Q38" s="152">
        <f t="shared" ref="Q38:Q45" si="13">N38/K38</f>
        <v>0.88753840973864173</v>
      </c>
      <c r="R38" s="310"/>
      <c r="S38" s="153">
        <f>S22</f>
        <v>0.25</v>
      </c>
      <c r="T38" s="154">
        <f>INDEX(T22:T37,COUNTA(T22:T37))</f>
        <v>0.48194444444444445</v>
      </c>
      <c r="U38" s="155"/>
      <c r="V38" s="181"/>
      <c r="W38" s="182"/>
      <c r="X38" s="149"/>
      <c r="Y38" s="206">
        <f t="shared" ref="Y38:Z38" si="14">SUM(Y22:Y37)</f>
        <v>0</v>
      </c>
      <c r="Z38" s="207">
        <f t="shared" si="14"/>
        <v>0</v>
      </c>
      <c r="AA38" s="296"/>
      <c r="AB38" s="297"/>
      <c r="AC38" s="206">
        <f t="shared" ref="AC38:AD38" si="15">SUM(AC22:AC37)</f>
        <v>0</v>
      </c>
      <c r="AD38" s="207">
        <f t="shared" si="15"/>
        <v>0</v>
      </c>
      <c r="AE38" s="296"/>
      <c r="AF38" s="297"/>
      <c r="AG38" s="409"/>
      <c r="AH38" s="410"/>
      <c r="AI38" s="183">
        <f t="shared" ref="AI38:AI45" si="16">M38-J38</f>
        <v>-224.92318052271662</v>
      </c>
      <c r="AJ38" s="152">
        <f t="shared" ref="AJ38:AJ45" si="17">M38/J38</f>
        <v>0.88753840973864173</v>
      </c>
      <c r="AK38" s="381"/>
    </row>
    <row r="39" spans="1:37" ht="15.75" customHeight="1">
      <c r="A39" s="302" t="s">
        <v>194</v>
      </c>
      <c r="B39" s="161" t="s">
        <v>200</v>
      </c>
      <c r="C39" s="306" t="s">
        <v>208</v>
      </c>
      <c r="D39" s="307"/>
      <c r="E39" s="162">
        <v>57.3</v>
      </c>
      <c r="F39" s="174">
        <v>2547</v>
      </c>
      <c r="G39" s="163">
        <f t="shared" ref="G39:G45" si="18">E39*F39</f>
        <v>145943.1</v>
      </c>
      <c r="H39" s="164"/>
      <c r="I39" s="168">
        <v>22</v>
      </c>
      <c r="J39" s="166">
        <v>1800</v>
      </c>
      <c r="K39" s="167">
        <f>J39/I39</f>
        <v>81.818181818181813</v>
      </c>
      <c r="L39" s="168">
        <v>22</v>
      </c>
      <c r="M39" s="166">
        <f t="shared" ref="M39:M45" si="19">F39/V39*60</f>
        <v>1592.7045336112562</v>
      </c>
      <c r="N39" s="167">
        <f t="shared" si="10"/>
        <v>72.395660618693469</v>
      </c>
      <c r="O39" s="169">
        <f t="shared" si="11"/>
        <v>0</v>
      </c>
      <c r="P39" s="170">
        <f t="shared" si="12"/>
        <v>-9.4225211994883438</v>
      </c>
      <c r="Q39" s="171">
        <f t="shared" si="13"/>
        <v>0.88483585200625359</v>
      </c>
      <c r="R39" s="308">
        <f>Q55</f>
        <v>0.88501986436509317</v>
      </c>
      <c r="S39" s="172">
        <v>0.25003472222222223</v>
      </c>
      <c r="T39" s="173">
        <v>0.31666666666666665</v>
      </c>
      <c r="U39" s="174"/>
      <c r="V39" s="175">
        <v>95.949999999999974</v>
      </c>
      <c r="W39" s="103"/>
      <c r="X39" s="104"/>
      <c r="Y39" s="202"/>
      <c r="Z39" s="203"/>
      <c r="AA39" s="311"/>
      <c r="AB39" s="312"/>
      <c r="AC39" s="202"/>
      <c r="AD39" s="203"/>
      <c r="AE39" s="311"/>
      <c r="AF39" s="312"/>
      <c r="AG39" s="411"/>
      <c r="AH39" s="412"/>
      <c r="AI39" s="121">
        <f t="shared" si="16"/>
        <v>-207.29546638874376</v>
      </c>
      <c r="AJ39" s="171">
        <f t="shared" si="17"/>
        <v>0.88483585200625348</v>
      </c>
      <c r="AK39" s="379">
        <f>AJ55</f>
        <v>0.88501986436509317</v>
      </c>
    </row>
    <row r="40" spans="1:37" ht="15.75" customHeight="1">
      <c r="A40" s="303"/>
      <c r="B40" s="178" t="s">
        <v>186</v>
      </c>
      <c r="C40" s="298" t="s">
        <v>260</v>
      </c>
      <c r="D40" s="299"/>
      <c r="E40" s="107">
        <v>56.43</v>
      </c>
      <c r="F40" s="117">
        <v>1935</v>
      </c>
      <c r="G40" s="109">
        <f t="shared" si="18"/>
        <v>109192.05</v>
      </c>
      <c r="H40" s="26"/>
      <c r="I40" s="113">
        <v>22</v>
      </c>
      <c r="J40" s="111">
        <v>2000</v>
      </c>
      <c r="K40" s="112">
        <f t="shared" si="6"/>
        <v>90.909090909090907</v>
      </c>
      <c r="L40" s="113">
        <v>22</v>
      </c>
      <c r="M40" s="111">
        <f t="shared" si="19"/>
        <v>1769.3675387350779</v>
      </c>
      <c r="N40" s="112">
        <f t="shared" si="10"/>
        <v>80.425797215230816</v>
      </c>
      <c r="O40" s="114">
        <f t="shared" si="11"/>
        <v>0</v>
      </c>
      <c r="P40" s="115">
        <f t="shared" si="12"/>
        <v>-10.483293693860091</v>
      </c>
      <c r="Q40" s="116">
        <f t="shared" si="13"/>
        <v>0.88468376936753901</v>
      </c>
      <c r="R40" s="309"/>
      <c r="S40" s="47">
        <v>0.32040509259259259</v>
      </c>
      <c r="T40" s="48">
        <v>0.3659722222222222</v>
      </c>
      <c r="U40" s="117">
        <v>5.3833333333333488</v>
      </c>
      <c r="V40" s="118">
        <v>65.616666666666646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407"/>
      <c r="AH40" s="408"/>
      <c r="AI40" s="124">
        <f t="shared" si="16"/>
        <v>-230.63246126492209</v>
      </c>
      <c r="AJ40" s="116">
        <f t="shared" si="17"/>
        <v>0.88468376936753901</v>
      </c>
      <c r="AK40" s="380"/>
    </row>
    <row r="41" spans="1:37" ht="15.75" customHeight="1">
      <c r="A41" s="303"/>
      <c r="B41" s="178" t="s">
        <v>191</v>
      </c>
      <c r="C41" s="298" t="s">
        <v>198</v>
      </c>
      <c r="D41" s="299"/>
      <c r="E41" s="107">
        <v>53.76</v>
      </c>
      <c r="F41" s="117">
        <v>2080</v>
      </c>
      <c r="G41" s="109">
        <f t="shared" si="18"/>
        <v>111820.8</v>
      </c>
      <c r="H41" s="26"/>
      <c r="I41" s="113">
        <v>21</v>
      </c>
      <c r="J41" s="111">
        <v>2000</v>
      </c>
      <c r="K41" s="112">
        <f t="shared" si="6"/>
        <v>95.238095238095241</v>
      </c>
      <c r="L41" s="113">
        <v>21</v>
      </c>
      <c r="M41" s="111">
        <f t="shared" si="19"/>
        <v>1769.3761814744787</v>
      </c>
      <c r="N41" s="112">
        <f t="shared" si="10"/>
        <v>84.256008641641841</v>
      </c>
      <c r="O41" s="114">
        <f t="shared" si="11"/>
        <v>0</v>
      </c>
      <c r="P41" s="115">
        <f t="shared" si="12"/>
        <v>-10.982086596453399</v>
      </c>
      <c r="Q41" s="116">
        <f t="shared" si="13"/>
        <v>0.88468809073723931</v>
      </c>
      <c r="R41" s="309"/>
      <c r="S41" s="47">
        <v>0.3697685185185185</v>
      </c>
      <c r="T41" s="48">
        <v>0.41875000000000001</v>
      </c>
      <c r="U41" s="117">
        <v>5.4666666666666686</v>
      </c>
      <c r="V41" s="118">
        <v>70.533333333333388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407"/>
      <c r="AH41" s="408"/>
      <c r="AI41" s="124">
        <f t="shared" si="16"/>
        <v>-230.6238185255213</v>
      </c>
      <c r="AJ41" s="116">
        <f t="shared" si="17"/>
        <v>0.88468809073723931</v>
      </c>
      <c r="AK41" s="380"/>
    </row>
    <row r="42" spans="1:37" ht="15.75" customHeight="1">
      <c r="A42" s="303"/>
      <c r="B42" s="178" t="s">
        <v>191</v>
      </c>
      <c r="C42" s="298" t="s">
        <v>197</v>
      </c>
      <c r="D42" s="299"/>
      <c r="E42" s="107">
        <v>47.37</v>
      </c>
      <c r="F42" s="117">
        <v>1152</v>
      </c>
      <c r="G42" s="109">
        <f t="shared" si="18"/>
        <v>54570.239999999998</v>
      </c>
      <c r="H42" s="26"/>
      <c r="I42" s="113">
        <v>21</v>
      </c>
      <c r="J42" s="111">
        <v>2000</v>
      </c>
      <c r="K42" s="112">
        <f t="shared" si="6"/>
        <v>95.238095238095241</v>
      </c>
      <c r="L42" s="113">
        <v>21</v>
      </c>
      <c r="M42" s="111">
        <f t="shared" si="19"/>
        <v>1770.7941929974381</v>
      </c>
      <c r="N42" s="112">
        <f t="shared" si="10"/>
        <v>84.323532999878012</v>
      </c>
      <c r="O42" s="114">
        <f t="shared" si="11"/>
        <v>0</v>
      </c>
      <c r="P42" s="115">
        <f t="shared" si="12"/>
        <v>-10.914562238217229</v>
      </c>
      <c r="Q42" s="116">
        <f t="shared" si="13"/>
        <v>0.88539709649871912</v>
      </c>
      <c r="R42" s="309"/>
      <c r="S42" s="47">
        <v>0.42222222222222222</v>
      </c>
      <c r="T42" s="48">
        <v>0.4493287037037037</v>
      </c>
      <c r="U42" s="117">
        <v>4.9999999999999822</v>
      </c>
      <c r="V42" s="118">
        <v>39.033333333333331</v>
      </c>
      <c r="W42" s="119"/>
      <c r="X42" s="123"/>
      <c r="Y42" s="106"/>
      <c r="Z42" s="205"/>
      <c r="AA42" s="300"/>
      <c r="AB42" s="301"/>
      <c r="AC42" s="106"/>
      <c r="AD42" s="205"/>
      <c r="AE42" s="300"/>
      <c r="AF42" s="301"/>
      <c r="AG42" s="407"/>
      <c r="AH42" s="408"/>
      <c r="AI42" s="124">
        <f t="shared" si="16"/>
        <v>-229.20580700256187</v>
      </c>
      <c r="AJ42" s="116">
        <f t="shared" si="17"/>
        <v>0.88539709649871912</v>
      </c>
      <c r="AK42" s="380"/>
    </row>
    <row r="43" spans="1:37" ht="15.75" customHeight="1">
      <c r="A43" s="304"/>
      <c r="B43" s="178" t="s">
        <v>191</v>
      </c>
      <c r="C43" s="298" t="s">
        <v>248</v>
      </c>
      <c r="D43" s="299"/>
      <c r="E43" s="107">
        <v>59.36</v>
      </c>
      <c r="F43" s="117">
        <v>604</v>
      </c>
      <c r="G43" s="109">
        <f t="shared" si="18"/>
        <v>35853.440000000002</v>
      </c>
      <c r="H43" s="13"/>
      <c r="I43" s="126">
        <v>20</v>
      </c>
      <c r="J43" s="111">
        <v>2000</v>
      </c>
      <c r="K43" s="112">
        <f t="shared" si="6"/>
        <v>100</v>
      </c>
      <c r="L43" s="126">
        <v>20</v>
      </c>
      <c r="M43" s="111">
        <f t="shared" si="19"/>
        <v>1769.2432872253883</v>
      </c>
      <c r="N43" s="112">
        <f t="shared" si="10"/>
        <v>88.462164361269416</v>
      </c>
      <c r="O43" s="114">
        <f t="shared" si="11"/>
        <v>0</v>
      </c>
      <c r="P43" s="115">
        <f t="shared" si="12"/>
        <v>-11.537835638730584</v>
      </c>
      <c r="Q43" s="116">
        <f t="shared" si="13"/>
        <v>0.88462164361269413</v>
      </c>
      <c r="R43" s="309"/>
      <c r="S43" s="47">
        <v>0.45277777777777778</v>
      </c>
      <c r="T43" s="48">
        <v>0.4670023148148148</v>
      </c>
      <c r="U43" s="117">
        <v>4.9666666666666703</v>
      </c>
      <c r="V43" s="118">
        <v>20.483333333333313</v>
      </c>
      <c r="W43" s="119">
        <v>0.4670023148148148</v>
      </c>
      <c r="X43" s="123">
        <v>0.50694444444444442</v>
      </c>
      <c r="Y43" s="106"/>
      <c r="Z43" s="205"/>
      <c r="AA43" s="300"/>
      <c r="AB43" s="301"/>
      <c r="AC43" s="106"/>
      <c r="AD43" s="205"/>
      <c r="AE43" s="300"/>
      <c r="AF43" s="301"/>
      <c r="AG43" s="407"/>
      <c r="AH43" s="408"/>
      <c r="AI43" s="124">
        <f t="shared" si="16"/>
        <v>-230.75671277461174</v>
      </c>
      <c r="AJ43" s="116">
        <f t="shared" si="17"/>
        <v>0.88462164361269413</v>
      </c>
      <c r="AK43" s="380"/>
    </row>
    <row r="44" spans="1:37" ht="15.75" customHeight="1">
      <c r="A44" s="304"/>
      <c r="B44" s="178" t="s">
        <v>191</v>
      </c>
      <c r="C44" s="298" t="s">
        <v>199</v>
      </c>
      <c r="D44" s="299"/>
      <c r="E44" s="107">
        <v>64.97</v>
      </c>
      <c r="F44" s="117">
        <v>1123</v>
      </c>
      <c r="G44" s="129">
        <f t="shared" si="18"/>
        <v>72961.31</v>
      </c>
      <c r="H44" s="130"/>
      <c r="I44" s="113">
        <v>21</v>
      </c>
      <c r="J44" s="111">
        <v>2000</v>
      </c>
      <c r="K44" s="112">
        <f t="shared" si="6"/>
        <v>95.238095238095241</v>
      </c>
      <c r="L44" s="113">
        <v>21</v>
      </c>
      <c r="M44" s="111">
        <f t="shared" si="19"/>
        <v>1770.8278580814701</v>
      </c>
      <c r="N44" s="112">
        <f t="shared" si="10"/>
        <v>84.325136099117628</v>
      </c>
      <c r="O44" s="114">
        <f t="shared" si="11"/>
        <v>0</v>
      </c>
      <c r="P44" s="115">
        <f t="shared" si="12"/>
        <v>-10.912959138977612</v>
      </c>
      <c r="Q44" s="116">
        <f t="shared" si="13"/>
        <v>0.88541392904073513</v>
      </c>
      <c r="R44" s="309"/>
      <c r="S44" s="47">
        <v>0.50694444444444442</v>
      </c>
      <c r="T44" s="48">
        <v>0.53336805555555555</v>
      </c>
      <c r="U44" s="117">
        <v>57.516666666666652</v>
      </c>
      <c r="V44" s="118">
        <v>38.050000000000033</v>
      </c>
      <c r="W44" s="119"/>
      <c r="X44" s="123"/>
      <c r="Y44" s="106"/>
      <c r="Z44" s="205"/>
      <c r="AA44" s="300"/>
      <c r="AB44" s="301"/>
      <c r="AC44" s="106"/>
      <c r="AD44" s="205"/>
      <c r="AE44" s="300"/>
      <c r="AF44" s="301"/>
      <c r="AG44" s="407"/>
      <c r="AH44" s="408"/>
      <c r="AI44" s="124">
        <f t="shared" si="16"/>
        <v>-229.17214191852986</v>
      </c>
      <c r="AJ44" s="116">
        <f t="shared" si="17"/>
        <v>0.88541392904073501</v>
      </c>
      <c r="AK44" s="380"/>
    </row>
    <row r="45" spans="1:37" ht="15.75" customHeight="1">
      <c r="A45" s="304"/>
      <c r="B45" s="178" t="s">
        <v>200</v>
      </c>
      <c r="C45" s="298" t="s">
        <v>201</v>
      </c>
      <c r="D45" s="299"/>
      <c r="E45" s="107">
        <v>57.3</v>
      </c>
      <c r="F45" s="117">
        <v>1982</v>
      </c>
      <c r="G45" s="129">
        <f t="shared" si="18"/>
        <v>113568.59999999999</v>
      </c>
      <c r="H45" s="68"/>
      <c r="I45" s="126">
        <v>21</v>
      </c>
      <c r="J45" s="111">
        <v>2000</v>
      </c>
      <c r="K45" s="112">
        <f t="shared" si="6"/>
        <v>95.238095238095241</v>
      </c>
      <c r="L45" s="126">
        <v>21</v>
      </c>
      <c r="M45" s="111">
        <f t="shared" si="19"/>
        <v>1770.9605361131767</v>
      </c>
      <c r="N45" s="112">
        <f t="shared" si="10"/>
        <v>84.331454100627454</v>
      </c>
      <c r="O45" s="131">
        <f t="shared" si="11"/>
        <v>0</v>
      </c>
      <c r="P45" s="132">
        <f t="shared" si="12"/>
        <v>-10.906641137467787</v>
      </c>
      <c r="Q45" s="133">
        <f t="shared" si="13"/>
        <v>0.88548026805658819</v>
      </c>
      <c r="R45" s="309"/>
      <c r="S45" s="47">
        <v>0.53680555555555554</v>
      </c>
      <c r="T45" s="48">
        <v>0.58343750000000005</v>
      </c>
      <c r="U45" s="117">
        <v>4.9499999999999744</v>
      </c>
      <c r="V45" s="118">
        <v>67.150000000000105</v>
      </c>
      <c r="W45" s="119"/>
      <c r="X45" s="123"/>
      <c r="Y45" s="106"/>
      <c r="Z45" s="205"/>
      <c r="AA45" s="300"/>
      <c r="AB45" s="301"/>
      <c r="AC45" s="106"/>
      <c r="AD45" s="205"/>
      <c r="AE45" s="300"/>
      <c r="AF45" s="301"/>
      <c r="AG45" s="407"/>
      <c r="AH45" s="408"/>
      <c r="AI45" s="124">
        <f t="shared" si="16"/>
        <v>-229.03946388682334</v>
      </c>
      <c r="AJ45" s="116">
        <f t="shared" si="17"/>
        <v>0.8854802680565883</v>
      </c>
      <c r="AK45" s="380"/>
    </row>
    <row r="46" spans="1:37" ht="15.75" customHeight="1">
      <c r="A46" s="304"/>
      <c r="B46" s="178"/>
      <c r="C46" s="298"/>
      <c r="D46" s="299"/>
      <c r="E46" s="107"/>
      <c r="F46" s="117"/>
      <c r="G46" s="129"/>
      <c r="H46" s="68"/>
      <c r="I46" s="126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106"/>
      <c r="Z46" s="205"/>
      <c r="AA46" s="300"/>
      <c r="AB46" s="301"/>
      <c r="AC46" s="106"/>
      <c r="AD46" s="205"/>
      <c r="AE46" s="300"/>
      <c r="AF46" s="301"/>
      <c r="AG46" s="407"/>
      <c r="AH46" s="408"/>
      <c r="AI46" s="124"/>
      <c r="AJ46" s="116"/>
      <c r="AK46" s="380"/>
    </row>
    <row r="47" spans="1:37" ht="15.75" customHeight="1">
      <c r="A47" s="304"/>
      <c r="B47" s="178"/>
      <c r="C47" s="298"/>
      <c r="D47" s="299"/>
      <c r="E47" s="107"/>
      <c r="F47" s="117"/>
      <c r="G47" s="129"/>
      <c r="H47" s="68"/>
      <c r="I47" s="126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106"/>
      <c r="Z47" s="205"/>
      <c r="AA47" s="300"/>
      <c r="AB47" s="301"/>
      <c r="AC47" s="106"/>
      <c r="AD47" s="205"/>
      <c r="AE47" s="300"/>
      <c r="AF47" s="301"/>
      <c r="AG47" s="407"/>
      <c r="AH47" s="408"/>
      <c r="AI47" s="124"/>
      <c r="AJ47" s="116"/>
      <c r="AK47" s="380"/>
    </row>
    <row r="48" spans="1:37" ht="15.75" customHeight="1">
      <c r="A48" s="304"/>
      <c r="B48" s="178"/>
      <c r="C48" s="298"/>
      <c r="D48" s="299"/>
      <c r="E48" s="107"/>
      <c r="F48" s="117"/>
      <c r="G48" s="129"/>
      <c r="H48" s="68"/>
      <c r="I48" s="126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106"/>
      <c r="Z48" s="205"/>
      <c r="AA48" s="300"/>
      <c r="AB48" s="301"/>
      <c r="AC48" s="106"/>
      <c r="AD48" s="205"/>
      <c r="AE48" s="300"/>
      <c r="AF48" s="301"/>
      <c r="AG48" s="407"/>
      <c r="AH48" s="408"/>
      <c r="AI48" s="124"/>
      <c r="AJ48" s="116"/>
      <c r="AK48" s="380"/>
    </row>
    <row r="49" spans="1:37" ht="15.75" customHeight="1">
      <c r="A49" s="304"/>
      <c r="B49" s="178"/>
      <c r="C49" s="298"/>
      <c r="D49" s="299"/>
      <c r="E49" s="107"/>
      <c r="F49" s="117"/>
      <c r="G49" s="129"/>
      <c r="H49" s="68"/>
      <c r="I49" s="126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106"/>
      <c r="Z49" s="205"/>
      <c r="AA49" s="300"/>
      <c r="AB49" s="301"/>
      <c r="AC49" s="106"/>
      <c r="AD49" s="205"/>
      <c r="AE49" s="300"/>
      <c r="AF49" s="301"/>
      <c r="AG49" s="407"/>
      <c r="AH49" s="408"/>
      <c r="AI49" s="124"/>
      <c r="AJ49" s="116"/>
      <c r="AK49" s="380"/>
    </row>
    <row r="50" spans="1:37" ht="15.75" customHeight="1">
      <c r="A50" s="304"/>
      <c r="B50" s="178"/>
      <c r="C50" s="298"/>
      <c r="D50" s="299"/>
      <c r="E50" s="107"/>
      <c r="F50" s="117"/>
      <c r="G50" s="129"/>
      <c r="H50" s="68"/>
      <c r="I50" s="126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106"/>
      <c r="Z50" s="205"/>
      <c r="AA50" s="300"/>
      <c r="AB50" s="301"/>
      <c r="AC50" s="106"/>
      <c r="AD50" s="205"/>
      <c r="AE50" s="300"/>
      <c r="AF50" s="301"/>
      <c r="AG50" s="407"/>
      <c r="AH50" s="408"/>
      <c r="AI50" s="124"/>
      <c r="AJ50" s="116"/>
      <c r="AK50" s="380"/>
    </row>
    <row r="51" spans="1:37" ht="15.75" customHeight="1">
      <c r="A51" s="304"/>
      <c r="B51" s="178"/>
      <c r="C51" s="298"/>
      <c r="D51" s="299"/>
      <c r="E51" s="107"/>
      <c r="F51" s="117"/>
      <c r="G51" s="129"/>
      <c r="H51" s="68"/>
      <c r="I51" s="126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106"/>
      <c r="Z51" s="205"/>
      <c r="AA51" s="300"/>
      <c r="AB51" s="301"/>
      <c r="AC51" s="106"/>
      <c r="AD51" s="205"/>
      <c r="AE51" s="300"/>
      <c r="AF51" s="301"/>
      <c r="AG51" s="407"/>
      <c r="AH51" s="408"/>
      <c r="AI51" s="124"/>
      <c r="AJ51" s="116"/>
      <c r="AK51" s="380"/>
    </row>
    <row r="52" spans="1:37" ht="15.75" customHeight="1">
      <c r="A52" s="304"/>
      <c r="B52" s="178"/>
      <c r="C52" s="298"/>
      <c r="D52" s="299"/>
      <c r="E52" s="107"/>
      <c r="F52" s="117"/>
      <c r="G52" s="129"/>
      <c r="H52" s="68"/>
      <c r="I52" s="126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210"/>
      <c r="X52" s="211"/>
      <c r="Y52" s="106"/>
      <c r="Z52" s="205"/>
      <c r="AA52" s="300"/>
      <c r="AB52" s="301"/>
      <c r="AC52" s="106"/>
      <c r="AD52" s="205"/>
      <c r="AE52" s="300"/>
      <c r="AF52" s="301"/>
      <c r="AG52" s="407"/>
      <c r="AH52" s="408"/>
      <c r="AI52" s="124"/>
      <c r="AJ52" s="116"/>
      <c r="AK52" s="380"/>
    </row>
    <row r="53" spans="1:37" ht="15.75" customHeight="1">
      <c r="A53" s="304"/>
      <c r="B53" s="178"/>
      <c r="C53" s="298"/>
      <c r="D53" s="299"/>
      <c r="E53" s="107"/>
      <c r="F53" s="117"/>
      <c r="G53" s="129"/>
      <c r="H53" s="68"/>
      <c r="I53" s="126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212"/>
      <c r="X53" s="213"/>
      <c r="Y53" s="106"/>
      <c r="Z53" s="205"/>
      <c r="AA53" s="300"/>
      <c r="AB53" s="301"/>
      <c r="AC53" s="106"/>
      <c r="AD53" s="205"/>
      <c r="AE53" s="300"/>
      <c r="AF53" s="301"/>
      <c r="AG53" s="407"/>
      <c r="AH53" s="408"/>
      <c r="AI53" s="124"/>
      <c r="AJ53" s="116"/>
      <c r="AK53" s="380"/>
    </row>
    <row r="54" spans="1:37" ht="15.75" customHeight="1">
      <c r="A54" s="304"/>
      <c r="B54" s="106"/>
      <c r="C54" s="298"/>
      <c r="D54" s="299"/>
      <c r="E54" s="185"/>
      <c r="F54" s="108"/>
      <c r="G54" s="139"/>
      <c r="H54" s="68"/>
      <c r="I54" s="126"/>
      <c r="J54" s="111"/>
      <c r="K54" s="112"/>
      <c r="L54" s="126"/>
      <c r="M54" s="111"/>
      <c r="N54" s="112"/>
      <c r="O54" s="131"/>
      <c r="P54" s="132"/>
      <c r="Q54" s="133"/>
      <c r="R54" s="309"/>
      <c r="S54" s="47"/>
      <c r="T54" s="48"/>
      <c r="U54" s="140"/>
      <c r="V54" s="118"/>
      <c r="W54" s="212"/>
      <c r="X54" s="213"/>
      <c r="Y54" s="106"/>
      <c r="Z54" s="205"/>
      <c r="AA54" s="300"/>
      <c r="AB54" s="301"/>
      <c r="AC54" s="106"/>
      <c r="AD54" s="205"/>
      <c r="AE54" s="300"/>
      <c r="AF54" s="301"/>
      <c r="AG54" s="407"/>
      <c r="AH54" s="408"/>
      <c r="AI54" s="124"/>
      <c r="AJ54" s="116"/>
      <c r="AK54" s="380"/>
    </row>
    <row r="55" spans="1:37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20">AVERAGE(I39:I54)</f>
        <v>21.142857142857142</v>
      </c>
      <c r="J55" s="148">
        <f t="shared" si="20"/>
        <v>1971.4285714285713</v>
      </c>
      <c r="K55" s="149">
        <f t="shared" ref="K55" si="21">J55/I55</f>
        <v>93.243243243243242</v>
      </c>
      <c r="L55" s="147">
        <f t="shared" ref="L55:M55" si="22">AVERAGE(L39:L54)</f>
        <v>21.142857142857142</v>
      </c>
      <c r="M55" s="148">
        <f t="shared" si="22"/>
        <v>1744.7534468911836</v>
      </c>
      <c r="N55" s="149">
        <f t="shared" ref="N55:N60" si="23">M55/L55</f>
        <v>82.522122488096528</v>
      </c>
      <c r="O55" s="150">
        <f t="shared" ref="O55:O60" si="24">L55-I55</f>
        <v>0</v>
      </c>
      <c r="P55" s="151">
        <f t="shared" ref="P55:P60" si="25">N55-K55</f>
        <v>-10.721120755146714</v>
      </c>
      <c r="Q55" s="152">
        <f t="shared" ref="Q55:Q60" si="26">N55/K55</f>
        <v>0.88501986436509317</v>
      </c>
      <c r="R55" s="310"/>
      <c r="S55" s="153">
        <f>S39</f>
        <v>0.25003472222222223</v>
      </c>
      <c r="T55" s="154">
        <f>INDEX(T39:T54,COUNTA(T39:T54))</f>
        <v>0.58343750000000005</v>
      </c>
      <c r="U55" s="155"/>
      <c r="V55" s="181"/>
      <c r="W55" s="214"/>
      <c r="X55" s="215"/>
      <c r="Y55" s="206">
        <f t="shared" ref="Y55:Z55" si="27">SUM(Y39:Y54)</f>
        <v>0</v>
      </c>
      <c r="Z55" s="207">
        <f t="shared" si="27"/>
        <v>0</v>
      </c>
      <c r="AA55" s="296"/>
      <c r="AB55" s="297"/>
      <c r="AC55" s="206">
        <f t="shared" ref="AC55:AD55" si="28">SUM(AC39:AC54)</f>
        <v>0</v>
      </c>
      <c r="AD55" s="207">
        <f t="shared" si="28"/>
        <v>0</v>
      </c>
      <c r="AE55" s="296"/>
      <c r="AF55" s="297"/>
      <c r="AG55" s="409"/>
      <c r="AH55" s="410"/>
      <c r="AI55" s="183">
        <f t="shared" ref="AI55:AI60" si="29">M55-J55</f>
        <v>-226.67512453738777</v>
      </c>
      <c r="AJ55" s="152">
        <f t="shared" ref="AJ55:AJ60" si="30">M55/J55</f>
        <v>0.88501986436509317</v>
      </c>
      <c r="AK55" s="381"/>
    </row>
    <row r="56" spans="1:37" ht="15.75" customHeight="1">
      <c r="A56" s="316" t="s">
        <v>202</v>
      </c>
      <c r="B56" s="161" t="s">
        <v>191</v>
      </c>
      <c r="C56" s="306" t="s">
        <v>203</v>
      </c>
      <c r="D56" s="307"/>
      <c r="E56" s="162">
        <v>59.34</v>
      </c>
      <c r="F56" s="103">
        <v>1030</v>
      </c>
      <c r="G56" s="163">
        <f t="shared" ref="G56:G60" si="31">E56*F56</f>
        <v>61120.200000000004</v>
      </c>
      <c r="H56" s="164"/>
      <c r="I56" s="165">
        <v>24</v>
      </c>
      <c r="J56" s="166">
        <v>2000</v>
      </c>
      <c r="K56" s="167">
        <f>J56/I56</f>
        <v>83.333333333333329</v>
      </c>
      <c r="L56" s="168">
        <v>24</v>
      </c>
      <c r="M56" s="166">
        <f>F56/V56*60</f>
        <v>1769.9284009546516</v>
      </c>
      <c r="N56" s="167">
        <f t="shared" si="23"/>
        <v>73.747016706443816</v>
      </c>
      <c r="O56" s="169">
        <f t="shared" si="24"/>
        <v>0</v>
      </c>
      <c r="P56" s="170">
        <f t="shared" si="25"/>
        <v>-9.5863166268895128</v>
      </c>
      <c r="Q56" s="171">
        <f t="shared" si="26"/>
        <v>0.88496420047732582</v>
      </c>
      <c r="R56" s="308">
        <f>Q72</f>
        <v>0.8853038601854013</v>
      </c>
      <c r="S56" s="172">
        <v>0.25005787037037036</v>
      </c>
      <c r="T56" s="173">
        <v>0.27430555555555558</v>
      </c>
      <c r="U56" s="174"/>
      <c r="V56" s="175">
        <v>34.916666666666714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411"/>
      <c r="AH56" s="412"/>
      <c r="AI56" s="121">
        <f t="shared" si="29"/>
        <v>-230.07159904534842</v>
      </c>
      <c r="AJ56" s="171">
        <f t="shared" si="30"/>
        <v>0.88496420047732582</v>
      </c>
      <c r="AK56" s="313">
        <f>AJ72</f>
        <v>0.88530386018540141</v>
      </c>
    </row>
    <row r="57" spans="1:37" ht="15.75" customHeight="1">
      <c r="A57" s="317"/>
      <c r="B57" s="178" t="s">
        <v>191</v>
      </c>
      <c r="C57" s="298" t="s">
        <v>204</v>
      </c>
      <c r="D57" s="299"/>
      <c r="E57" s="107">
        <v>58.67</v>
      </c>
      <c r="F57" s="108">
        <v>2421</v>
      </c>
      <c r="G57" s="109">
        <f t="shared" si="31"/>
        <v>142040.07</v>
      </c>
      <c r="H57" s="26"/>
      <c r="I57" s="110">
        <v>23</v>
      </c>
      <c r="J57" s="111">
        <v>2000</v>
      </c>
      <c r="K57" s="112">
        <f t="shared" si="6"/>
        <v>86.956521739130437</v>
      </c>
      <c r="L57" s="113">
        <v>23</v>
      </c>
      <c r="M57" s="111">
        <f>F57/V57*60</f>
        <v>1774.3485342019555</v>
      </c>
      <c r="N57" s="112">
        <f t="shared" si="23"/>
        <v>77.145588443563284</v>
      </c>
      <c r="O57" s="114">
        <f t="shared" si="24"/>
        <v>0</v>
      </c>
      <c r="P57" s="115">
        <f t="shared" si="25"/>
        <v>-9.8109332955671533</v>
      </c>
      <c r="Q57" s="116">
        <f t="shared" si="26"/>
        <v>0.88717426710097769</v>
      </c>
      <c r="R57" s="309"/>
      <c r="S57" s="47">
        <v>0.27787037037037038</v>
      </c>
      <c r="T57" s="48">
        <v>0.3347222222222222</v>
      </c>
      <c r="U57" s="117">
        <v>5.1333333333333098</v>
      </c>
      <c r="V57" s="118">
        <v>81.866666666666617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407"/>
      <c r="AH57" s="408"/>
      <c r="AI57" s="124">
        <f t="shared" si="29"/>
        <v>-225.65146579804446</v>
      </c>
      <c r="AJ57" s="116">
        <f t="shared" si="30"/>
        <v>0.8871742671009778</v>
      </c>
      <c r="AK57" s="314"/>
    </row>
    <row r="58" spans="1:37" ht="15.75" customHeight="1">
      <c r="A58" s="317"/>
      <c r="B58" s="178" t="s">
        <v>191</v>
      </c>
      <c r="C58" s="298" t="s">
        <v>274</v>
      </c>
      <c r="D58" s="299"/>
      <c r="E58" s="107">
        <v>59.14</v>
      </c>
      <c r="F58" s="108">
        <v>3575</v>
      </c>
      <c r="G58" s="109">
        <f t="shared" si="31"/>
        <v>211425.5</v>
      </c>
      <c r="H58" s="26"/>
      <c r="I58" s="110">
        <v>23</v>
      </c>
      <c r="J58" s="111">
        <v>2000</v>
      </c>
      <c r="K58" s="112">
        <f t="shared" si="6"/>
        <v>86.956521739130437</v>
      </c>
      <c r="L58" s="113">
        <v>23</v>
      </c>
      <c r="M58" s="111">
        <f>F58/V58*60</f>
        <v>1769.8019801980199</v>
      </c>
      <c r="N58" s="112">
        <f t="shared" si="23"/>
        <v>76.9479121825226</v>
      </c>
      <c r="O58" s="114">
        <f t="shared" si="24"/>
        <v>0</v>
      </c>
      <c r="P58" s="115">
        <f t="shared" si="25"/>
        <v>-10.008609556607837</v>
      </c>
      <c r="Q58" s="116">
        <f t="shared" si="26"/>
        <v>0.88490099009900991</v>
      </c>
      <c r="R58" s="309"/>
      <c r="S58" s="47">
        <v>0.33819444444444446</v>
      </c>
      <c r="T58" s="48">
        <v>0.42236111111111113</v>
      </c>
      <c r="U58" s="117">
        <v>5.0000000000000622</v>
      </c>
      <c r="V58" s="118">
        <v>121.2</v>
      </c>
      <c r="W58" s="119"/>
      <c r="X58" s="123"/>
      <c r="Y58" s="106"/>
      <c r="Z58" s="205"/>
      <c r="AA58" s="300"/>
      <c r="AB58" s="301"/>
      <c r="AC58" s="106"/>
      <c r="AD58" s="205"/>
      <c r="AE58" s="300"/>
      <c r="AF58" s="301"/>
      <c r="AG58" s="407"/>
      <c r="AH58" s="408"/>
      <c r="AI58" s="124">
        <f t="shared" si="29"/>
        <v>-230.19801980198008</v>
      </c>
      <c r="AJ58" s="116">
        <f t="shared" si="30"/>
        <v>0.88490099009900991</v>
      </c>
      <c r="AK58" s="314"/>
    </row>
    <row r="59" spans="1:37" ht="15.75" customHeight="1">
      <c r="A59" s="317"/>
      <c r="B59" s="178" t="s">
        <v>191</v>
      </c>
      <c r="C59" s="298" t="s">
        <v>206</v>
      </c>
      <c r="D59" s="299"/>
      <c r="E59" s="107">
        <v>71.55</v>
      </c>
      <c r="F59" s="108">
        <v>1742</v>
      </c>
      <c r="G59" s="109">
        <f t="shared" si="31"/>
        <v>124640.09999999999</v>
      </c>
      <c r="H59" s="26"/>
      <c r="I59" s="110">
        <v>23</v>
      </c>
      <c r="J59" s="111">
        <v>2000</v>
      </c>
      <c r="K59" s="112">
        <f t="shared" si="6"/>
        <v>86.956521739130437</v>
      </c>
      <c r="L59" s="113">
        <v>23</v>
      </c>
      <c r="M59" s="111">
        <f>F59/V59*60</f>
        <v>1770.5251270468657</v>
      </c>
      <c r="N59" s="112">
        <f t="shared" si="23"/>
        <v>76.979353349863729</v>
      </c>
      <c r="O59" s="114">
        <f t="shared" si="24"/>
        <v>0</v>
      </c>
      <c r="P59" s="115">
        <f t="shared" si="25"/>
        <v>-9.9771683892667085</v>
      </c>
      <c r="Q59" s="116">
        <f t="shared" si="26"/>
        <v>0.88526256352343291</v>
      </c>
      <c r="R59" s="309"/>
      <c r="S59" s="47">
        <v>0.42569444444444443</v>
      </c>
      <c r="T59" s="48">
        <v>0.46668981481481481</v>
      </c>
      <c r="U59" s="117">
        <v>4.799999999999951</v>
      </c>
      <c r="V59" s="118">
        <v>59.033333333333346</v>
      </c>
      <c r="W59" s="119">
        <v>0.46668981481481481</v>
      </c>
      <c r="X59" s="123">
        <v>0.50699074074074069</v>
      </c>
      <c r="Y59" s="106"/>
      <c r="Z59" s="205"/>
      <c r="AA59" s="300"/>
      <c r="AB59" s="301"/>
      <c r="AC59" s="106"/>
      <c r="AD59" s="205"/>
      <c r="AE59" s="300"/>
      <c r="AF59" s="301"/>
      <c r="AG59" s="407"/>
      <c r="AH59" s="408"/>
      <c r="AI59" s="124">
        <f t="shared" si="29"/>
        <v>-229.47487295313431</v>
      </c>
      <c r="AJ59" s="116">
        <f t="shared" si="30"/>
        <v>0.8852625635234328</v>
      </c>
      <c r="AK59" s="314"/>
    </row>
    <row r="60" spans="1:37" ht="15.75" customHeight="1">
      <c r="A60" s="317"/>
      <c r="B60" s="178" t="s">
        <v>191</v>
      </c>
      <c r="C60" s="298" t="s">
        <v>205</v>
      </c>
      <c r="D60" s="299"/>
      <c r="E60" s="107">
        <v>59.54</v>
      </c>
      <c r="F60" s="108">
        <v>2297</v>
      </c>
      <c r="G60" s="109">
        <f t="shared" si="31"/>
        <v>136763.38</v>
      </c>
      <c r="H60" s="13"/>
      <c r="I60" s="110">
        <v>23</v>
      </c>
      <c r="J60" s="111">
        <v>2000</v>
      </c>
      <c r="K60" s="112">
        <f t="shared" si="6"/>
        <v>86.956521739130437</v>
      </c>
      <c r="L60" s="126">
        <v>23</v>
      </c>
      <c r="M60" s="111">
        <f>F60/V60*60</f>
        <v>1768.4345594525214</v>
      </c>
      <c r="N60" s="112">
        <f t="shared" si="23"/>
        <v>76.888459106631359</v>
      </c>
      <c r="O60" s="114">
        <f t="shared" si="24"/>
        <v>0</v>
      </c>
      <c r="P60" s="115">
        <f t="shared" si="25"/>
        <v>-10.068062632499078</v>
      </c>
      <c r="Q60" s="116">
        <f t="shared" si="26"/>
        <v>0.88421727972626063</v>
      </c>
      <c r="R60" s="309"/>
      <c r="S60" s="47">
        <v>0.50699074074074069</v>
      </c>
      <c r="T60" s="48">
        <v>0.56111111111111112</v>
      </c>
      <c r="U60" s="117">
        <v>58.033333333333267</v>
      </c>
      <c r="V60" s="118">
        <v>77.933333333333422</v>
      </c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407"/>
      <c r="AH60" s="408"/>
      <c r="AI60" s="124">
        <f t="shared" si="29"/>
        <v>-231.5654405474786</v>
      </c>
      <c r="AJ60" s="116">
        <f t="shared" si="30"/>
        <v>0.88421727972626074</v>
      </c>
      <c r="AK60" s="314"/>
    </row>
    <row r="61" spans="1:37" ht="15.75" customHeight="1">
      <c r="A61" s="317"/>
      <c r="B61" s="178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407"/>
      <c r="AH61" s="408"/>
      <c r="AI61" s="124"/>
      <c r="AJ61" s="116"/>
      <c r="AK61" s="314"/>
    </row>
    <row r="62" spans="1:37" ht="15.75" customHeight="1">
      <c r="A62" s="317"/>
      <c r="B62" s="178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127"/>
      <c r="T62" s="128"/>
      <c r="U62" s="117"/>
      <c r="V62" s="118"/>
      <c r="W62" s="128"/>
      <c r="X62" s="216"/>
      <c r="Y62" s="106"/>
      <c r="Z62" s="205"/>
      <c r="AA62" s="300"/>
      <c r="AB62" s="301"/>
      <c r="AC62" s="106"/>
      <c r="AD62" s="205"/>
      <c r="AE62" s="300"/>
      <c r="AF62" s="301"/>
      <c r="AG62" s="407"/>
      <c r="AH62" s="408"/>
      <c r="AI62" s="124"/>
      <c r="AJ62" s="116"/>
      <c r="AK62" s="314"/>
    </row>
    <row r="63" spans="1:37" ht="15.75" customHeight="1">
      <c r="A63" s="317"/>
      <c r="B63" s="178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127"/>
      <c r="T63" s="128"/>
      <c r="U63" s="117"/>
      <c r="V63" s="118"/>
      <c r="W63" s="128"/>
      <c r="X63" s="216"/>
      <c r="Y63" s="106"/>
      <c r="Z63" s="205"/>
      <c r="AA63" s="300"/>
      <c r="AB63" s="301"/>
      <c r="AC63" s="106"/>
      <c r="AD63" s="205"/>
      <c r="AE63" s="300"/>
      <c r="AF63" s="301"/>
      <c r="AG63" s="407"/>
      <c r="AH63" s="408"/>
      <c r="AI63" s="124"/>
      <c r="AJ63" s="116"/>
      <c r="AK63" s="314"/>
    </row>
    <row r="64" spans="1:37" ht="15.75" customHeight="1">
      <c r="A64" s="317"/>
      <c r="B64" s="178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127"/>
      <c r="T64" s="128"/>
      <c r="U64" s="117"/>
      <c r="V64" s="118"/>
      <c r="W64" s="128"/>
      <c r="X64" s="216"/>
      <c r="Y64" s="106"/>
      <c r="Z64" s="205"/>
      <c r="AA64" s="300"/>
      <c r="AB64" s="301"/>
      <c r="AC64" s="106"/>
      <c r="AD64" s="205"/>
      <c r="AE64" s="300"/>
      <c r="AF64" s="301"/>
      <c r="AG64" s="407"/>
      <c r="AH64" s="408"/>
      <c r="AI64" s="124"/>
      <c r="AJ64" s="116"/>
      <c r="AK64" s="314"/>
    </row>
    <row r="65" spans="1:37" ht="15.75" customHeight="1">
      <c r="A65" s="317"/>
      <c r="B65" s="178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127"/>
      <c r="T65" s="128"/>
      <c r="U65" s="117"/>
      <c r="V65" s="118"/>
      <c r="W65" s="128"/>
      <c r="X65" s="216"/>
      <c r="Y65" s="106"/>
      <c r="Z65" s="205"/>
      <c r="AA65" s="300"/>
      <c r="AB65" s="301"/>
      <c r="AC65" s="106"/>
      <c r="AD65" s="205"/>
      <c r="AE65" s="300"/>
      <c r="AF65" s="301"/>
      <c r="AG65" s="407"/>
      <c r="AH65" s="408"/>
      <c r="AI65" s="124"/>
      <c r="AJ65" s="116"/>
      <c r="AK65" s="314"/>
    </row>
    <row r="66" spans="1:37" ht="15.75" customHeight="1">
      <c r="A66" s="317"/>
      <c r="B66" s="178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127"/>
      <c r="T66" s="128"/>
      <c r="U66" s="117"/>
      <c r="V66" s="118"/>
      <c r="W66" s="128"/>
      <c r="X66" s="216"/>
      <c r="Y66" s="106"/>
      <c r="Z66" s="205"/>
      <c r="AA66" s="300"/>
      <c r="AB66" s="301"/>
      <c r="AC66" s="106"/>
      <c r="AD66" s="205"/>
      <c r="AE66" s="300"/>
      <c r="AF66" s="301"/>
      <c r="AG66" s="407"/>
      <c r="AH66" s="408"/>
      <c r="AI66" s="124"/>
      <c r="AJ66" s="116"/>
      <c r="AK66" s="314"/>
    </row>
    <row r="67" spans="1:37" ht="15.75" customHeight="1">
      <c r="A67" s="317"/>
      <c r="B67" s="178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127"/>
      <c r="T67" s="128"/>
      <c r="U67" s="117"/>
      <c r="V67" s="118"/>
      <c r="W67" s="128"/>
      <c r="X67" s="216"/>
      <c r="Y67" s="106"/>
      <c r="Z67" s="205"/>
      <c r="AA67" s="300"/>
      <c r="AB67" s="301"/>
      <c r="AC67" s="106"/>
      <c r="AD67" s="205"/>
      <c r="AE67" s="300"/>
      <c r="AF67" s="301"/>
      <c r="AG67" s="407"/>
      <c r="AH67" s="408"/>
      <c r="AI67" s="124"/>
      <c r="AJ67" s="116"/>
      <c r="AK67" s="314"/>
    </row>
    <row r="68" spans="1:37" ht="15.75" customHeight="1">
      <c r="A68" s="317"/>
      <c r="B68" s="178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127"/>
      <c r="T68" s="128"/>
      <c r="U68" s="117"/>
      <c r="V68" s="118"/>
      <c r="W68" s="128"/>
      <c r="X68" s="216"/>
      <c r="Y68" s="106"/>
      <c r="Z68" s="205"/>
      <c r="AA68" s="300"/>
      <c r="AB68" s="301"/>
      <c r="AC68" s="106"/>
      <c r="AD68" s="205"/>
      <c r="AE68" s="300"/>
      <c r="AF68" s="301"/>
      <c r="AG68" s="407"/>
      <c r="AH68" s="408"/>
      <c r="AI68" s="124"/>
      <c r="AJ68" s="116"/>
      <c r="AK68" s="314"/>
    </row>
    <row r="69" spans="1:37" ht="15.75" customHeight="1">
      <c r="A69" s="317"/>
      <c r="B69" s="178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127"/>
      <c r="T69" s="128"/>
      <c r="U69" s="117"/>
      <c r="V69" s="118"/>
      <c r="W69" s="128"/>
      <c r="X69" s="216"/>
      <c r="Y69" s="106"/>
      <c r="Z69" s="205"/>
      <c r="AA69" s="300"/>
      <c r="AB69" s="301"/>
      <c r="AC69" s="106"/>
      <c r="AD69" s="205"/>
      <c r="AE69" s="300"/>
      <c r="AF69" s="301"/>
      <c r="AG69" s="407"/>
      <c r="AH69" s="408"/>
      <c r="AI69" s="124"/>
      <c r="AJ69" s="116"/>
      <c r="AK69" s="314"/>
    </row>
    <row r="70" spans="1:37" ht="15.75" customHeight="1">
      <c r="A70" s="317"/>
      <c r="B70" s="178"/>
      <c r="C70" s="298"/>
      <c r="D70" s="299"/>
      <c r="E70" s="107"/>
      <c r="F70" s="13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127"/>
      <c r="T70" s="128"/>
      <c r="U70" s="117"/>
      <c r="V70" s="118"/>
      <c r="W70" s="128"/>
      <c r="X70" s="216"/>
      <c r="Y70" s="106"/>
      <c r="Z70" s="205"/>
      <c r="AA70" s="300"/>
      <c r="AB70" s="301"/>
      <c r="AC70" s="106"/>
      <c r="AD70" s="205"/>
      <c r="AE70" s="300"/>
      <c r="AF70" s="301"/>
      <c r="AG70" s="407"/>
      <c r="AH70" s="408"/>
      <c r="AI70" s="124"/>
      <c r="AJ70" s="116"/>
      <c r="AK70" s="314"/>
    </row>
    <row r="71" spans="1:37" ht="15.75" customHeight="1">
      <c r="A71" s="317"/>
      <c r="B71" s="178"/>
      <c r="C71" s="298"/>
      <c r="D71" s="299"/>
      <c r="E71" s="179"/>
      <c r="F71" s="13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407"/>
      <c r="AH71" s="408"/>
      <c r="AI71" s="180"/>
      <c r="AJ71" s="133"/>
      <c r="AK71" s="314"/>
    </row>
    <row r="72" spans="1:37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32">AVERAGE(I56:I71)</f>
        <v>23.2</v>
      </c>
      <c r="J72" s="148">
        <f t="shared" si="32"/>
        <v>2000</v>
      </c>
      <c r="K72" s="149">
        <f t="shared" ref="K72" si="33">J72/I72</f>
        <v>86.206896551724142</v>
      </c>
      <c r="L72" s="147">
        <f t="shared" ref="L72:M72" si="34">AVERAGE(L56:L71)</f>
        <v>23.2</v>
      </c>
      <c r="M72" s="148">
        <f t="shared" si="34"/>
        <v>1770.6077203708028</v>
      </c>
      <c r="N72" s="149">
        <f t="shared" ref="N72:N82" si="35">M72/L72</f>
        <v>76.319298291844945</v>
      </c>
      <c r="O72" s="150">
        <f t="shared" ref="O72:O82" si="36">L72-I72</f>
        <v>0</v>
      </c>
      <c r="P72" s="151">
        <f t="shared" ref="P72:P82" si="37">N72-K72</f>
        <v>-9.8875982598791978</v>
      </c>
      <c r="Q72" s="152">
        <f t="shared" ref="Q72:Q82" si="38">N72/K72</f>
        <v>0.8853038601854013</v>
      </c>
      <c r="R72" s="310"/>
      <c r="S72" s="153">
        <f>S56</f>
        <v>0.25005787037037036</v>
      </c>
      <c r="T72" s="154">
        <f>INDEX(T56:T71,COUNTA(T56:T71))</f>
        <v>0.56111111111111112</v>
      </c>
      <c r="U72" s="155"/>
      <c r="V72" s="181"/>
      <c r="W72" s="182"/>
      <c r="X72" s="149"/>
      <c r="Y72" s="206">
        <f t="shared" ref="Y72:Z72" si="39">SUM(Y56:Y71)</f>
        <v>0</v>
      </c>
      <c r="Z72" s="207">
        <f t="shared" si="39"/>
        <v>0</v>
      </c>
      <c r="AA72" s="296"/>
      <c r="AB72" s="297"/>
      <c r="AC72" s="206">
        <f t="shared" ref="AC72:AD72" si="40">SUM(AC56:AC71)</f>
        <v>0</v>
      </c>
      <c r="AD72" s="207">
        <f t="shared" si="40"/>
        <v>0</v>
      </c>
      <c r="AE72" s="296"/>
      <c r="AF72" s="297"/>
      <c r="AG72" s="409"/>
      <c r="AH72" s="410"/>
      <c r="AI72" s="183">
        <f t="shared" ref="AI72:AI82" si="41">M72-J72</f>
        <v>-229.39227962919722</v>
      </c>
      <c r="AJ72" s="152">
        <f t="shared" ref="AJ72:AJ82" si="42">M72/J72</f>
        <v>0.88530386018540141</v>
      </c>
      <c r="AK72" s="315"/>
    </row>
    <row r="73" spans="1:37" ht="15.75" customHeight="1">
      <c r="A73" s="302" t="s">
        <v>207</v>
      </c>
      <c r="B73" s="120" t="s">
        <v>209</v>
      </c>
      <c r="C73" s="383" t="s">
        <v>275</v>
      </c>
      <c r="D73" s="383"/>
      <c r="E73" s="162">
        <v>38.630000000000003</v>
      </c>
      <c r="F73" s="103">
        <v>1449</v>
      </c>
      <c r="G73" s="163">
        <f t="shared" ref="G73:G82" si="43">E73*F73</f>
        <v>55974.87</v>
      </c>
      <c r="H73" s="164"/>
      <c r="I73" s="165">
        <v>20</v>
      </c>
      <c r="J73" s="166">
        <v>3600</v>
      </c>
      <c r="K73" s="167">
        <f>J73/I73</f>
        <v>180</v>
      </c>
      <c r="L73" s="168">
        <v>20</v>
      </c>
      <c r="M73" s="166">
        <f t="shared" ref="M73:M82" si="44">F73/V73*60</f>
        <v>3254.1484716157247</v>
      </c>
      <c r="N73" s="167">
        <f t="shared" si="35"/>
        <v>162.70742358078624</v>
      </c>
      <c r="O73" s="169">
        <f t="shared" si="36"/>
        <v>0</v>
      </c>
      <c r="P73" s="170">
        <f t="shared" si="37"/>
        <v>-17.292576419213759</v>
      </c>
      <c r="Q73" s="171">
        <f t="shared" si="38"/>
        <v>0.90393013100436803</v>
      </c>
      <c r="R73" s="308">
        <f>Q89</f>
        <v>0.88858598461375271</v>
      </c>
      <c r="S73" s="172">
        <v>0.25019675925925927</v>
      </c>
      <c r="T73" s="173">
        <v>0.26874999999999999</v>
      </c>
      <c r="U73" s="174"/>
      <c r="V73" s="175">
        <v>26.716666666666633</v>
      </c>
      <c r="W73" s="173"/>
      <c r="X73" s="184"/>
      <c r="Y73" s="202"/>
      <c r="Z73" s="203"/>
      <c r="AA73" s="311"/>
      <c r="AB73" s="312"/>
      <c r="AC73" s="202"/>
      <c r="AD73" s="203"/>
      <c r="AE73" s="311"/>
      <c r="AF73" s="312"/>
      <c r="AG73" s="411"/>
      <c r="AH73" s="412"/>
      <c r="AI73" s="121">
        <f t="shared" si="41"/>
        <v>-345.8515283842753</v>
      </c>
      <c r="AJ73" s="171">
        <f t="shared" si="42"/>
        <v>0.90393013100436792</v>
      </c>
      <c r="AK73" s="313">
        <f>AJ89</f>
        <v>0.8885859846137526</v>
      </c>
    </row>
    <row r="74" spans="1:37" ht="15.75" customHeight="1">
      <c r="A74" s="303"/>
      <c r="B74" s="106" t="s">
        <v>209</v>
      </c>
      <c r="C74" s="382" t="s">
        <v>276</v>
      </c>
      <c r="D74" s="382"/>
      <c r="E74" s="107">
        <v>38</v>
      </c>
      <c r="F74" s="108">
        <v>2283</v>
      </c>
      <c r="G74" s="109">
        <f t="shared" si="43"/>
        <v>86754</v>
      </c>
      <c r="H74" s="26"/>
      <c r="I74" s="110">
        <v>21</v>
      </c>
      <c r="J74" s="111">
        <v>3600</v>
      </c>
      <c r="K74" s="112">
        <f t="shared" ref="K74:K111" si="45">J74/I74</f>
        <v>171.42857142857142</v>
      </c>
      <c r="L74" s="113">
        <v>21</v>
      </c>
      <c r="M74" s="111">
        <f t="shared" si="44"/>
        <v>3253.6817102137752</v>
      </c>
      <c r="N74" s="112">
        <f t="shared" si="35"/>
        <v>154.93722429589405</v>
      </c>
      <c r="O74" s="114">
        <f t="shared" si="36"/>
        <v>0</v>
      </c>
      <c r="P74" s="115">
        <f t="shared" si="37"/>
        <v>-16.491347132677362</v>
      </c>
      <c r="Q74" s="116">
        <f t="shared" si="38"/>
        <v>0.9038004750593821</v>
      </c>
      <c r="R74" s="309"/>
      <c r="S74" s="47">
        <v>0.2722222222222222</v>
      </c>
      <c r="T74" s="48">
        <v>0.30145833333333333</v>
      </c>
      <c r="U74" s="117">
        <v>4.9999999999999822</v>
      </c>
      <c r="V74" s="118">
        <v>42.100000000000023</v>
      </c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407"/>
      <c r="AH74" s="408"/>
      <c r="AI74" s="124">
        <f t="shared" si="41"/>
        <v>-346.3182897862248</v>
      </c>
      <c r="AJ74" s="116">
        <f t="shared" si="42"/>
        <v>0.90380047505938199</v>
      </c>
      <c r="AK74" s="314"/>
    </row>
    <row r="75" spans="1:37" ht="15.75" customHeight="1">
      <c r="A75" s="303"/>
      <c r="B75" s="106" t="s">
        <v>209</v>
      </c>
      <c r="C75" s="382" t="s">
        <v>287</v>
      </c>
      <c r="D75" s="382"/>
      <c r="E75" s="107">
        <v>31.27</v>
      </c>
      <c r="F75" s="108">
        <v>945</v>
      </c>
      <c r="G75" s="109">
        <f t="shared" si="43"/>
        <v>29550.149999999998</v>
      </c>
      <c r="H75" s="26"/>
      <c r="I75" s="110">
        <v>19</v>
      </c>
      <c r="J75" s="111">
        <v>3600</v>
      </c>
      <c r="K75" s="112">
        <f t="shared" si="45"/>
        <v>189.47368421052633</v>
      </c>
      <c r="L75" s="113">
        <v>19</v>
      </c>
      <c r="M75" s="111">
        <f t="shared" si="44"/>
        <v>3167.5977653631289</v>
      </c>
      <c r="N75" s="112">
        <f t="shared" si="35"/>
        <v>166.71567186121732</v>
      </c>
      <c r="O75" s="114">
        <f t="shared" si="36"/>
        <v>0</v>
      </c>
      <c r="P75" s="115">
        <f t="shared" si="37"/>
        <v>-22.758012349309013</v>
      </c>
      <c r="Q75" s="116">
        <f t="shared" si="38"/>
        <v>0.87988826815642462</v>
      </c>
      <c r="R75" s="309"/>
      <c r="S75" s="47">
        <v>0.30493055555555554</v>
      </c>
      <c r="T75" s="48">
        <v>0.31736111111111109</v>
      </c>
      <c r="U75" s="117">
        <v>4.9999999999999822</v>
      </c>
      <c r="V75" s="118">
        <v>17.899999999999999</v>
      </c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407"/>
      <c r="AH75" s="408"/>
      <c r="AI75" s="124">
        <f t="shared" si="41"/>
        <v>-432.40223463687107</v>
      </c>
      <c r="AJ75" s="116">
        <f t="shared" si="42"/>
        <v>0.87988826815642474</v>
      </c>
      <c r="AK75" s="314"/>
    </row>
    <row r="76" spans="1:37" ht="15.75" customHeight="1">
      <c r="A76" s="303"/>
      <c r="B76" s="106" t="s">
        <v>209</v>
      </c>
      <c r="C76" s="382" t="s">
        <v>277</v>
      </c>
      <c r="D76" s="382"/>
      <c r="E76" s="107">
        <v>37.94</v>
      </c>
      <c r="F76" s="108">
        <v>2053</v>
      </c>
      <c r="G76" s="109">
        <f t="shared" si="43"/>
        <v>77890.819999999992</v>
      </c>
      <c r="H76" s="26"/>
      <c r="I76" s="110">
        <v>21</v>
      </c>
      <c r="J76" s="111">
        <v>3600</v>
      </c>
      <c r="K76" s="112">
        <f t="shared" si="45"/>
        <v>171.42857142857142</v>
      </c>
      <c r="L76" s="113">
        <v>21</v>
      </c>
      <c r="M76" s="111">
        <f t="shared" si="44"/>
        <v>3169.2967409948583</v>
      </c>
      <c r="N76" s="112">
        <f t="shared" si="35"/>
        <v>150.91889242832659</v>
      </c>
      <c r="O76" s="114">
        <f t="shared" si="36"/>
        <v>0</v>
      </c>
      <c r="P76" s="115">
        <f t="shared" si="37"/>
        <v>-20.50967900024483</v>
      </c>
      <c r="Q76" s="116">
        <f t="shared" si="38"/>
        <v>0.88036020583190511</v>
      </c>
      <c r="R76" s="309"/>
      <c r="S76" s="47">
        <v>0.32092592592592595</v>
      </c>
      <c r="T76" s="48">
        <v>0.34791666666666665</v>
      </c>
      <c r="U76" s="117">
        <v>5.1333333333333897</v>
      </c>
      <c r="V76" s="118">
        <v>38.866666666666617</v>
      </c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407"/>
      <c r="AH76" s="408"/>
      <c r="AI76" s="217">
        <f t="shared" si="41"/>
        <v>-430.70325900514172</v>
      </c>
      <c r="AJ76" s="218">
        <f t="shared" si="42"/>
        <v>0.88036020583190511</v>
      </c>
      <c r="AK76" s="314"/>
    </row>
    <row r="77" spans="1:37" ht="15.75" customHeight="1">
      <c r="A77" s="304"/>
      <c r="B77" s="106" t="s">
        <v>209</v>
      </c>
      <c r="C77" s="382" t="s">
        <v>212</v>
      </c>
      <c r="D77" s="382"/>
      <c r="E77" s="107">
        <v>32.06</v>
      </c>
      <c r="F77" s="111">
        <v>670</v>
      </c>
      <c r="G77" s="109">
        <f t="shared" si="43"/>
        <v>21480.2</v>
      </c>
      <c r="H77" s="13"/>
      <c r="I77" s="110">
        <v>19</v>
      </c>
      <c r="J77" s="111">
        <v>3600</v>
      </c>
      <c r="K77" s="112">
        <f t="shared" si="45"/>
        <v>189.47368421052633</v>
      </c>
      <c r="L77" s="126">
        <v>19</v>
      </c>
      <c r="M77" s="111">
        <f t="shared" si="44"/>
        <v>3169.5137976347019</v>
      </c>
      <c r="N77" s="112">
        <f t="shared" si="35"/>
        <v>166.81651566498431</v>
      </c>
      <c r="O77" s="114">
        <f t="shared" si="36"/>
        <v>0</v>
      </c>
      <c r="P77" s="115">
        <f t="shared" si="37"/>
        <v>-22.657168545542021</v>
      </c>
      <c r="Q77" s="116">
        <f t="shared" si="38"/>
        <v>0.88042049934297273</v>
      </c>
      <c r="R77" s="309"/>
      <c r="S77" s="47">
        <v>0.35160879629629632</v>
      </c>
      <c r="T77" s="48">
        <v>0.36041666666666666</v>
      </c>
      <c r="U77" s="117">
        <v>5.316666666666725</v>
      </c>
      <c r="V77" s="118">
        <v>12.683333333333291</v>
      </c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407"/>
      <c r="AH77" s="408"/>
      <c r="AI77" s="217">
        <f t="shared" si="41"/>
        <v>-430.48620236529814</v>
      </c>
      <c r="AJ77" s="218">
        <f t="shared" si="42"/>
        <v>0.88042049934297273</v>
      </c>
      <c r="AK77" s="314"/>
    </row>
    <row r="78" spans="1:37" ht="15.75" customHeight="1">
      <c r="A78" s="304"/>
      <c r="B78" s="106" t="s">
        <v>195</v>
      </c>
      <c r="C78" s="382" t="s">
        <v>214</v>
      </c>
      <c r="D78" s="382"/>
      <c r="E78" s="107">
        <v>57.73</v>
      </c>
      <c r="F78" s="111">
        <v>1023</v>
      </c>
      <c r="G78" s="129">
        <f t="shared" si="43"/>
        <v>59057.789999999994</v>
      </c>
      <c r="H78" s="130"/>
      <c r="I78" s="110">
        <v>22</v>
      </c>
      <c r="J78" s="111">
        <v>1800</v>
      </c>
      <c r="K78" s="112">
        <f t="shared" si="45"/>
        <v>81.818181818181813</v>
      </c>
      <c r="L78" s="113">
        <v>22</v>
      </c>
      <c r="M78" s="111">
        <f t="shared" si="44"/>
        <v>1594.9761801645736</v>
      </c>
      <c r="N78" s="112">
        <f t="shared" si="35"/>
        <v>72.498917280207891</v>
      </c>
      <c r="O78" s="114">
        <f t="shared" si="36"/>
        <v>0</v>
      </c>
      <c r="P78" s="115">
        <f t="shared" si="37"/>
        <v>-9.3192645379739218</v>
      </c>
      <c r="Q78" s="116">
        <f t="shared" si="38"/>
        <v>0.88609787786920757</v>
      </c>
      <c r="R78" s="309"/>
      <c r="S78" s="47">
        <v>0.36458333333333331</v>
      </c>
      <c r="T78" s="48">
        <v>0.39130787037037035</v>
      </c>
      <c r="U78" s="117">
        <v>5.9999999999999787</v>
      </c>
      <c r="V78" s="118">
        <v>38.483333333333327</v>
      </c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407"/>
      <c r="AH78" s="408"/>
      <c r="AI78" s="217">
        <f t="shared" si="41"/>
        <v>-205.02381983542637</v>
      </c>
      <c r="AJ78" s="218">
        <f t="shared" si="42"/>
        <v>0.88609787786920757</v>
      </c>
      <c r="AK78" s="314"/>
    </row>
    <row r="79" spans="1:37" ht="15.75" customHeight="1">
      <c r="A79" s="304"/>
      <c r="B79" s="106" t="s">
        <v>195</v>
      </c>
      <c r="C79" s="382" t="s">
        <v>213</v>
      </c>
      <c r="D79" s="382"/>
      <c r="E79" s="107">
        <v>57.73</v>
      </c>
      <c r="F79" s="111">
        <v>1003</v>
      </c>
      <c r="G79" s="129">
        <f t="shared" si="43"/>
        <v>57903.189999999995</v>
      </c>
      <c r="H79" s="68"/>
      <c r="I79" s="110">
        <v>22</v>
      </c>
      <c r="J79" s="111">
        <v>1800</v>
      </c>
      <c r="K79" s="112">
        <f t="shared" si="45"/>
        <v>81.818181818181813</v>
      </c>
      <c r="L79" s="126">
        <v>22</v>
      </c>
      <c r="M79" s="111">
        <f t="shared" si="44"/>
        <v>1594.8763250883378</v>
      </c>
      <c r="N79" s="112">
        <f t="shared" si="35"/>
        <v>72.494378413106261</v>
      </c>
      <c r="O79" s="131">
        <f t="shared" si="36"/>
        <v>0</v>
      </c>
      <c r="P79" s="132">
        <f t="shared" si="37"/>
        <v>-9.3238034050755516</v>
      </c>
      <c r="Q79" s="133">
        <f t="shared" si="38"/>
        <v>0.88604240282685431</v>
      </c>
      <c r="R79" s="309"/>
      <c r="S79" s="47">
        <v>0.39462962962962961</v>
      </c>
      <c r="T79" s="48">
        <v>0.42083333333333334</v>
      </c>
      <c r="U79" s="117">
        <v>4.783333333333335</v>
      </c>
      <c r="V79" s="118">
        <v>37.73333333333337</v>
      </c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407"/>
      <c r="AH79" s="408"/>
      <c r="AI79" s="217">
        <f t="shared" si="41"/>
        <v>-205.12367491166219</v>
      </c>
      <c r="AJ79" s="218">
        <f t="shared" si="42"/>
        <v>0.88604240282685431</v>
      </c>
      <c r="AK79" s="314"/>
    </row>
    <row r="80" spans="1:37" ht="15.75" customHeight="1">
      <c r="A80" s="304"/>
      <c r="B80" s="106" t="s">
        <v>209</v>
      </c>
      <c r="C80" s="382" t="s">
        <v>210</v>
      </c>
      <c r="D80" s="382"/>
      <c r="E80" s="107">
        <v>71.84</v>
      </c>
      <c r="F80" s="111">
        <v>1114</v>
      </c>
      <c r="G80" s="129">
        <f t="shared" si="43"/>
        <v>80029.760000000009</v>
      </c>
      <c r="H80" s="68"/>
      <c r="I80" s="110">
        <v>19</v>
      </c>
      <c r="J80" s="111">
        <v>1800</v>
      </c>
      <c r="K80" s="112">
        <f t="shared" si="45"/>
        <v>94.736842105263165</v>
      </c>
      <c r="L80" s="126">
        <v>19</v>
      </c>
      <c r="M80" s="111">
        <f t="shared" si="44"/>
        <v>1596.4968152866236</v>
      </c>
      <c r="N80" s="112">
        <f t="shared" si="35"/>
        <v>84.026148172980186</v>
      </c>
      <c r="O80" s="131">
        <f t="shared" si="36"/>
        <v>0</v>
      </c>
      <c r="P80" s="132">
        <f t="shared" si="37"/>
        <v>-10.710693932282979</v>
      </c>
      <c r="Q80" s="133">
        <f t="shared" si="38"/>
        <v>0.88694267515923519</v>
      </c>
      <c r="R80" s="309"/>
      <c r="S80" s="47">
        <v>0.42439814814814814</v>
      </c>
      <c r="T80" s="48">
        <v>0.45347222222222222</v>
      </c>
      <c r="U80" s="117">
        <v>5.1333333333333098</v>
      </c>
      <c r="V80" s="118">
        <v>41.866666666666681</v>
      </c>
      <c r="W80" s="119">
        <v>0.45347222222222222</v>
      </c>
      <c r="X80" s="123">
        <v>0.49311342592592594</v>
      </c>
      <c r="Y80" s="106"/>
      <c r="Z80" s="205"/>
      <c r="AA80" s="300"/>
      <c r="AB80" s="301"/>
      <c r="AC80" s="106"/>
      <c r="AD80" s="205"/>
      <c r="AE80" s="300"/>
      <c r="AF80" s="301"/>
      <c r="AG80" s="407"/>
      <c r="AH80" s="408"/>
      <c r="AI80" s="217">
        <f t="shared" si="41"/>
        <v>-203.50318471337641</v>
      </c>
      <c r="AJ80" s="218">
        <f t="shared" si="42"/>
        <v>0.88694267515923531</v>
      </c>
      <c r="AK80" s="314"/>
    </row>
    <row r="81" spans="1:37" ht="15.75" customHeight="1">
      <c r="A81" s="304"/>
      <c r="B81" s="106" t="s">
        <v>209</v>
      </c>
      <c r="C81" s="382" t="s">
        <v>272</v>
      </c>
      <c r="D81" s="382"/>
      <c r="E81" s="107">
        <v>79.19</v>
      </c>
      <c r="F81" s="111">
        <v>2232</v>
      </c>
      <c r="G81" s="129">
        <f t="shared" si="43"/>
        <v>176752.08</v>
      </c>
      <c r="H81" s="68"/>
      <c r="I81" s="110">
        <v>17</v>
      </c>
      <c r="J81" s="111">
        <v>1800</v>
      </c>
      <c r="K81" s="112">
        <f t="shared" si="45"/>
        <v>105.88235294117646</v>
      </c>
      <c r="L81" s="126">
        <v>17</v>
      </c>
      <c r="M81" s="111">
        <f t="shared" si="44"/>
        <v>1595.8689175769607</v>
      </c>
      <c r="N81" s="112">
        <f t="shared" si="35"/>
        <v>93.874642210409448</v>
      </c>
      <c r="O81" s="131">
        <f t="shared" si="36"/>
        <v>0</v>
      </c>
      <c r="P81" s="132">
        <f t="shared" si="37"/>
        <v>-12.007710730767016</v>
      </c>
      <c r="Q81" s="133">
        <f t="shared" si="38"/>
        <v>0.88659384309831146</v>
      </c>
      <c r="R81" s="309"/>
      <c r="S81" s="47">
        <v>0.49311342592592594</v>
      </c>
      <c r="T81" s="48">
        <v>0.55138888888888893</v>
      </c>
      <c r="U81" s="117">
        <v>57.083333333333357</v>
      </c>
      <c r="V81" s="118">
        <v>83.9166666666667</v>
      </c>
      <c r="W81" s="119"/>
      <c r="X81" s="123"/>
      <c r="Y81" s="106"/>
      <c r="Z81" s="205"/>
      <c r="AA81" s="300"/>
      <c r="AB81" s="301"/>
      <c r="AC81" s="106"/>
      <c r="AD81" s="205"/>
      <c r="AE81" s="300"/>
      <c r="AF81" s="301"/>
      <c r="AG81" s="407"/>
      <c r="AH81" s="408"/>
      <c r="AI81" s="217">
        <f t="shared" si="41"/>
        <v>-204.13108242303929</v>
      </c>
      <c r="AJ81" s="218">
        <f t="shared" si="42"/>
        <v>0.88659384309831146</v>
      </c>
      <c r="AK81" s="314"/>
    </row>
    <row r="82" spans="1:37" ht="15.75" customHeight="1">
      <c r="A82" s="304"/>
      <c r="B82" s="106" t="s">
        <v>209</v>
      </c>
      <c r="C82" s="382" t="s">
        <v>211</v>
      </c>
      <c r="D82" s="382"/>
      <c r="E82" s="107">
        <v>72.400000000000006</v>
      </c>
      <c r="F82" s="111">
        <v>1415</v>
      </c>
      <c r="G82" s="129">
        <f t="shared" si="43"/>
        <v>102446.00000000001</v>
      </c>
      <c r="H82" s="68"/>
      <c r="I82" s="110">
        <v>18</v>
      </c>
      <c r="J82" s="111">
        <v>1800</v>
      </c>
      <c r="K82" s="112">
        <f t="shared" si="45"/>
        <v>100</v>
      </c>
      <c r="L82" s="126">
        <v>18</v>
      </c>
      <c r="M82" s="111">
        <f t="shared" si="44"/>
        <v>1595.3648606326353</v>
      </c>
      <c r="N82" s="112">
        <f t="shared" si="35"/>
        <v>88.631381146257525</v>
      </c>
      <c r="O82" s="131">
        <f t="shared" si="36"/>
        <v>0</v>
      </c>
      <c r="P82" s="132">
        <f t="shared" si="37"/>
        <v>-11.368618853742475</v>
      </c>
      <c r="Q82" s="133">
        <f t="shared" si="38"/>
        <v>0.88631381146257526</v>
      </c>
      <c r="R82" s="309"/>
      <c r="S82" s="47">
        <v>0.55486111111111114</v>
      </c>
      <c r="T82" s="48">
        <v>0.59181712962962962</v>
      </c>
      <c r="U82" s="117">
        <v>4.9999999999999822</v>
      </c>
      <c r="V82" s="118">
        <v>53.216666666666619</v>
      </c>
      <c r="W82" s="119"/>
      <c r="X82" s="123"/>
      <c r="Y82" s="106"/>
      <c r="Z82" s="205"/>
      <c r="AA82" s="300"/>
      <c r="AB82" s="301"/>
      <c r="AC82" s="106"/>
      <c r="AD82" s="205"/>
      <c r="AE82" s="300"/>
      <c r="AF82" s="301"/>
      <c r="AG82" s="407"/>
      <c r="AH82" s="408"/>
      <c r="AI82" s="217">
        <f t="shared" si="41"/>
        <v>-204.63513936736467</v>
      </c>
      <c r="AJ82" s="218">
        <f t="shared" si="42"/>
        <v>0.88631381146257515</v>
      </c>
      <c r="AK82" s="314"/>
    </row>
    <row r="83" spans="1:37" ht="15.75" customHeight="1">
      <c r="A83" s="304"/>
      <c r="B83" s="106"/>
      <c r="C83" s="382"/>
      <c r="D83" s="382"/>
      <c r="E83" s="107"/>
      <c r="F83" s="111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106"/>
      <c r="Z83" s="205"/>
      <c r="AA83" s="300"/>
      <c r="AB83" s="301"/>
      <c r="AC83" s="106"/>
      <c r="AD83" s="205"/>
      <c r="AE83" s="300"/>
      <c r="AF83" s="301"/>
      <c r="AG83" s="407"/>
      <c r="AH83" s="408"/>
      <c r="AI83" s="217"/>
      <c r="AJ83" s="218"/>
      <c r="AK83" s="314"/>
    </row>
    <row r="84" spans="1:37" ht="15.75" customHeight="1">
      <c r="A84" s="304"/>
      <c r="B84" s="106"/>
      <c r="C84" s="382"/>
      <c r="D84" s="382"/>
      <c r="E84" s="107"/>
      <c r="F84" s="111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106"/>
      <c r="Z84" s="205"/>
      <c r="AA84" s="300"/>
      <c r="AB84" s="301"/>
      <c r="AC84" s="106"/>
      <c r="AD84" s="205"/>
      <c r="AE84" s="300"/>
      <c r="AF84" s="301"/>
      <c r="AG84" s="407"/>
      <c r="AH84" s="408"/>
      <c r="AI84" s="217"/>
      <c r="AJ84" s="218"/>
      <c r="AK84" s="314"/>
    </row>
    <row r="85" spans="1:37" ht="15.75" customHeight="1">
      <c r="A85" s="304"/>
      <c r="B85" s="106"/>
      <c r="C85" s="382"/>
      <c r="D85" s="382"/>
      <c r="E85" s="107"/>
      <c r="F85" s="111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106"/>
      <c r="Z85" s="205"/>
      <c r="AA85" s="300"/>
      <c r="AB85" s="301"/>
      <c r="AC85" s="106"/>
      <c r="AD85" s="205"/>
      <c r="AE85" s="300"/>
      <c r="AF85" s="301"/>
      <c r="AG85" s="407"/>
      <c r="AH85" s="408"/>
      <c r="AI85" s="217"/>
      <c r="AJ85" s="218"/>
      <c r="AK85" s="314"/>
    </row>
    <row r="86" spans="1:37" ht="15.75" customHeight="1">
      <c r="A86" s="304"/>
      <c r="B86" s="106"/>
      <c r="C86" s="382"/>
      <c r="D86" s="382"/>
      <c r="E86" s="107"/>
      <c r="F86" s="111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106"/>
      <c r="Z86" s="205"/>
      <c r="AA86" s="300"/>
      <c r="AB86" s="301"/>
      <c r="AC86" s="106"/>
      <c r="AD86" s="205"/>
      <c r="AE86" s="300"/>
      <c r="AF86" s="301"/>
      <c r="AG86" s="407"/>
      <c r="AH86" s="408"/>
      <c r="AI86" s="217"/>
      <c r="AJ86" s="218"/>
      <c r="AK86" s="314"/>
    </row>
    <row r="87" spans="1:37" ht="15.75" customHeight="1">
      <c r="A87" s="304"/>
      <c r="B87" s="106"/>
      <c r="C87" s="382"/>
      <c r="D87" s="382"/>
      <c r="E87" s="107"/>
      <c r="F87" s="111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106"/>
      <c r="Z87" s="205"/>
      <c r="AA87" s="300"/>
      <c r="AB87" s="301"/>
      <c r="AC87" s="106"/>
      <c r="AD87" s="205"/>
      <c r="AE87" s="300"/>
      <c r="AF87" s="301"/>
      <c r="AG87" s="407"/>
      <c r="AH87" s="408"/>
      <c r="AI87" s="217"/>
      <c r="AJ87" s="218"/>
      <c r="AK87" s="314"/>
    </row>
    <row r="88" spans="1:37" ht="15.75" customHeight="1">
      <c r="A88" s="304"/>
      <c r="B88" s="106"/>
      <c r="C88" s="382"/>
      <c r="D88" s="382"/>
      <c r="E88" s="209"/>
      <c r="F88" s="111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407"/>
      <c r="AH88" s="408"/>
      <c r="AI88" s="180"/>
      <c r="AJ88" s="133"/>
      <c r="AK88" s="314"/>
    </row>
    <row r="89" spans="1:37" ht="15.75" customHeight="1" thickBot="1">
      <c r="A89" s="305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46">AVERAGE(I73:I88)</f>
        <v>19.8</v>
      </c>
      <c r="J89" s="148">
        <f t="shared" si="46"/>
        <v>2700</v>
      </c>
      <c r="K89" s="149">
        <f t="shared" ref="K89:K93" si="47">J89/I89</f>
        <v>136.36363636363635</v>
      </c>
      <c r="L89" s="147">
        <f t="shared" ref="L89:M89" si="48">AVERAGE(L73:L88)</f>
        <v>19.8</v>
      </c>
      <c r="M89" s="148">
        <f t="shared" si="48"/>
        <v>2399.1821584571321</v>
      </c>
      <c r="N89" s="149">
        <f>M89/L89</f>
        <v>121.17081608369354</v>
      </c>
      <c r="O89" s="150">
        <f>L89-I89</f>
        <v>0</v>
      </c>
      <c r="P89" s="151">
        <f>N89-K89</f>
        <v>-15.192820279942808</v>
      </c>
      <c r="Q89" s="152">
        <f>N89/K89</f>
        <v>0.88858598461375271</v>
      </c>
      <c r="R89" s="310"/>
      <c r="S89" s="153">
        <f>S73</f>
        <v>0.25019675925925927</v>
      </c>
      <c r="T89" s="154">
        <f>INDEX(T73:T88,COUNTA(T73:T88))</f>
        <v>0.59181712962962962</v>
      </c>
      <c r="U89" s="155"/>
      <c r="V89" s="181"/>
      <c r="W89" s="182"/>
      <c r="X89" s="149"/>
      <c r="Y89" s="206">
        <f t="shared" ref="Y89:Z89" si="49">SUM(Y73:Y88)</f>
        <v>0</v>
      </c>
      <c r="Z89" s="207">
        <f t="shared" si="49"/>
        <v>0</v>
      </c>
      <c r="AA89" s="296"/>
      <c r="AB89" s="297"/>
      <c r="AC89" s="206">
        <f t="shared" ref="AC89:AD89" si="50">SUM(AC73:AC88)</f>
        <v>0</v>
      </c>
      <c r="AD89" s="207">
        <f t="shared" si="50"/>
        <v>0</v>
      </c>
      <c r="AE89" s="296"/>
      <c r="AF89" s="297"/>
      <c r="AG89" s="409"/>
      <c r="AH89" s="410"/>
      <c r="AI89" s="183">
        <f>M89-J89</f>
        <v>-300.81784154286788</v>
      </c>
      <c r="AJ89" s="152">
        <f>M89/J89</f>
        <v>0.8885859846137526</v>
      </c>
      <c r="AK89" s="315"/>
    </row>
    <row r="90" spans="1:37" ht="15.75" customHeight="1">
      <c r="A90" s="316" t="s">
        <v>115</v>
      </c>
      <c r="B90" s="106" t="s">
        <v>279</v>
      </c>
      <c r="C90" s="298" t="s">
        <v>282</v>
      </c>
      <c r="D90" s="299"/>
      <c r="E90" s="107">
        <v>30.84</v>
      </c>
      <c r="F90" s="108">
        <v>919</v>
      </c>
      <c r="G90" s="109">
        <f t="shared" ref="G90:G93" si="51">E90*F90</f>
        <v>28341.96</v>
      </c>
      <c r="H90" s="26"/>
      <c r="I90" s="110">
        <v>15</v>
      </c>
      <c r="J90" s="111">
        <v>3000</v>
      </c>
      <c r="K90" s="112">
        <f t="shared" si="47"/>
        <v>200</v>
      </c>
      <c r="L90" s="113">
        <v>15</v>
      </c>
      <c r="M90" s="111">
        <f>F90/V90*60</f>
        <v>2619.4774346793433</v>
      </c>
      <c r="N90" s="112">
        <f>M90/L90</f>
        <v>174.63182897862288</v>
      </c>
      <c r="O90" s="114">
        <f>L90-I90</f>
        <v>0</v>
      </c>
      <c r="P90" s="115">
        <f>N90-K90</f>
        <v>-25.368171021377123</v>
      </c>
      <c r="Q90" s="116">
        <f>N90/K90</f>
        <v>0.87315914489311441</v>
      </c>
      <c r="R90" s="308">
        <f>Q106</f>
        <v>0.87978882401437541</v>
      </c>
      <c r="S90" s="47">
        <v>0.30486111111111114</v>
      </c>
      <c r="T90" s="48">
        <v>0.31947916666666665</v>
      </c>
      <c r="U90" s="117">
        <v>4.7166666666667112</v>
      </c>
      <c r="V90" s="118">
        <v>21.049999999999933</v>
      </c>
      <c r="W90" s="119"/>
      <c r="X90" s="123"/>
      <c r="Y90" s="202"/>
      <c r="Z90" s="203"/>
      <c r="AA90" s="311"/>
      <c r="AB90" s="312"/>
      <c r="AC90" s="202"/>
      <c r="AD90" s="203"/>
      <c r="AE90" s="311"/>
      <c r="AF90" s="312"/>
      <c r="AG90" s="411"/>
      <c r="AH90" s="412"/>
      <c r="AI90" s="121">
        <f>M90-J90</f>
        <v>-380.52256532065667</v>
      </c>
      <c r="AJ90" s="171">
        <f>M90/J90</f>
        <v>0.87315914489311441</v>
      </c>
      <c r="AK90" s="313">
        <f>AJ106</f>
        <v>0.87978882401437541</v>
      </c>
    </row>
    <row r="91" spans="1:37" ht="15.75" customHeight="1">
      <c r="A91" s="317"/>
      <c r="B91" s="106" t="s">
        <v>188</v>
      </c>
      <c r="C91" s="298" t="s">
        <v>261</v>
      </c>
      <c r="D91" s="299"/>
      <c r="E91" s="107">
        <v>34.229999999999997</v>
      </c>
      <c r="F91" s="108">
        <v>1490</v>
      </c>
      <c r="G91" s="109">
        <f t="shared" si="51"/>
        <v>51002.7</v>
      </c>
      <c r="H91" s="26"/>
      <c r="I91" s="110">
        <v>16</v>
      </c>
      <c r="J91" s="111">
        <v>3000</v>
      </c>
      <c r="K91" s="112">
        <f t="shared" si="47"/>
        <v>187.5</v>
      </c>
      <c r="L91" s="113">
        <v>16</v>
      </c>
      <c r="M91" s="111">
        <f>F91/V91*60</f>
        <v>2602.6200873362436</v>
      </c>
      <c r="N91" s="112">
        <f>M91/L91</f>
        <v>162.66375545851523</v>
      </c>
      <c r="O91" s="114">
        <f>L91-I91</f>
        <v>0</v>
      </c>
      <c r="P91" s="115">
        <f>N91-K91</f>
        <v>-24.836244541484774</v>
      </c>
      <c r="Q91" s="116">
        <f>N91/K91</f>
        <v>0.86754002911208117</v>
      </c>
      <c r="R91" s="309"/>
      <c r="S91" s="47">
        <v>0.32361111111111113</v>
      </c>
      <c r="T91" s="48">
        <v>0.3474652777777778</v>
      </c>
      <c r="U91" s="117">
        <v>5.9500000000000508</v>
      </c>
      <c r="V91" s="118">
        <v>34.350000000000016</v>
      </c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407"/>
      <c r="AH91" s="408"/>
      <c r="AI91" s="124">
        <f>M91-J91</f>
        <v>-397.37991266375639</v>
      </c>
      <c r="AJ91" s="116">
        <f>M91/J91</f>
        <v>0.86754002911208117</v>
      </c>
      <c r="AK91" s="314"/>
    </row>
    <row r="92" spans="1:37" ht="15.75" customHeight="1">
      <c r="A92" s="317"/>
      <c r="B92" s="106" t="s">
        <v>188</v>
      </c>
      <c r="C92" s="298" t="s">
        <v>262</v>
      </c>
      <c r="D92" s="299"/>
      <c r="E92" s="107">
        <v>35.83</v>
      </c>
      <c r="F92" s="108">
        <v>5239</v>
      </c>
      <c r="G92" s="109">
        <f t="shared" si="51"/>
        <v>187713.37</v>
      </c>
      <c r="H92" s="13"/>
      <c r="I92" s="110">
        <v>12</v>
      </c>
      <c r="J92" s="111">
        <v>3273</v>
      </c>
      <c r="K92" s="112">
        <f t="shared" si="47"/>
        <v>272.75</v>
      </c>
      <c r="L92" s="126">
        <v>12</v>
      </c>
      <c r="M92" s="111">
        <f>F92/V92*60</f>
        <v>2907.8630897317289</v>
      </c>
      <c r="N92" s="112">
        <f>M92/L92</f>
        <v>242.32192414431074</v>
      </c>
      <c r="O92" s="114">
        <f>L92-I92</f>
        <v>0</v>
      </c>
      <c r="P92" s="115">
        <f>N92-K92</f>
        <v>-30.428075855689258</v>
      </c>
      <c r="Q92" s="116">
        <f>N92/K92</f>
        <v>0.88843968522203753</v>
      </c>
      <c r="R92" s="309"/>
      <c r="S92" s="47">
        <v>0.35069444444444442</v>
      </c>
      <c r="T92" s="48">
        <v>0.42576388888888889</v>
      </c>
      <c r="U92" s="117">
        <v>4.6499999999999275</v>
      </c>
      <c r="V92" s="118">
        <v>108.10000000000004</v>
      </c>
      <c r="W92" s="119">
        <v>0.42576388888888889</v>
      </c>
      <c r="X92" s="123">
        <v>0.4660185185185185</v>
      </c>
      <c r="Y92" s="106"/>
      <c r="Z92" s="205"/>
      <c r="AA92" s="300"/>
      <c r="AB92" s="301"/>
      <c r="AC92" s="106"/>
      <c r="AD92" s="205"/>
      <c r="AE92" s="300"/>
      <c r="AF92" s="301"/>
      <c r="AG92" s="407"/>
      <c r="AH92" s="408"/>
      <c r="AI92" s="124">
        <f>M92-J92</f>
        <v>-365.13691026827109</v>
      </c>
      <c r="AJ92" s="116">
        <f>M92/J92</f>
        <v>0.88843968522203753</v>
      </c>
      <c r="AK92" s="314"/>
    </row>
    <row r="93" spans="1:37" ht="15.75" customHeight="1">
      <c r="A93" s="317"/>
      <c r="B93" s="106" t="s">
        <v>188</v>
      </c>
      <c r="C93" s="298" t="s">
        <v>263</v>
      </c>
      <c r="D93" s="299"/>
      <c r="E93" s="107">
        <v>36.409999999999997</v>
      </c>
      <c r="F93" s="108">
        <v>3777</v>
      </c>
      <c r="G93" s="129">
        <f t="shared" si="51"/>
        <v>137520.56999999998</v>
      </c>
      <c r="H93" s="130"/>
      <c r="I93" s="110">
        <v>11</v>
      </c>
      <c r="J93" s="111">
        <v>3273</v>
      </c>
      <c r="K93" s="112">
        <f t="shared" si="47"/>
        <v>297.54545454545456</v>
      </c>
      <c r="L93" s="113">
        <v>11</v>
      </c>
      <c r="M93" s="111">
        <f>F93/V93*60</f>
        <v>2907.8699743370371</v>
      </c>
      <c r="N93" s="112">
        <f>M93/L93</f>
        <v>264.35181584882156</v>
      </c>
      <c r="O93" s="114">
        <f>L93-I93</f>
        <v>0</v>
      </c>
      <c r="P93" s="115">
        <f>N93-K93</f>
        <v>-33.193638696633002</v>
      </c>
      <c r="Q93" s="116">
        <f>N93/K93</f>
        <v>0.88844178867614942</v>
      </c>
      <c r="R93" s="309"/>
      <c r="S93" s="47">
        <v>0.4660185185185185</v>
      </c>
      <c r="T93" s="48">
        <v>0.52013888888888893</v>
      </c>
      <c r="U93" s="117">
        <v>57.96666666666664</v>
      </c>
      <c r="V93" s="118">
        <v>77.933333333333422</v>
      </c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407"/>
      <c r="AH93" s="408"/>
      <c r="AI93" s="124">
        <f>M93-J93</f>
        <v>-365.13002566296291</v>
      </c>
      <c r="AJ93" s="116">
        <f>M93/J93</f>
        <v>0.88844178867614942</v>
      </c>
      <c r="AK93" s="314"/>
    </row>
    <row r="94" spans="1:37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407"/>
      <c r="AH94" s="408"/>
      <c r="AI94" s="124"/>
      <c r="AJ94" s="116"/>
      <c r="AK94" s="314"/>
    </row>
    <row r="95" spans="1:37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407"/>
      <c r="AH95" s="408"/>
      <c r="AI95" s="124"/>
      <c r="AJ95" s="116"/>
      <c r="AK95" s="314"/>
    </row>
    <row r="96" spans="1:37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35"/>
      <c r="Y96" s="106"/>
      <c r="Z96" s="205"/>
      <c r="AA96" s="300"/>
      <c r="AB96" s="301"/>
      <c r="AC96" s="106"/>
      <c r="AD96" s="205"/>
      <c r="AE96" s="300"/>
      <c r="AF96" s="301"/>
      <c r="AG96" s="407"/>
      <c r="AH96" s="408"/>
      <c r="AI96" s="124"/>
      <c r="AJ96" s="116"/>
      <c r="AK96" s="314"/>
    </row>
    <row r="97" spans="1:37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35"/>
      <c r="Y97" s="106"/>
      <c r="Z97" s="205"/>
      <c r="AA97" s="300"/>
      <c r="AB97" s="301"/>
      <c r="AC97" s="106"/>
      <c r="AD97" s="205"/>
      <c r="AE97" s="300"/>
      <c r="AF97" s="301"/>
      <c r="AG97" s="407"/>
      <c r="AH97" s="408"/>
      <c r="AI97" s="124"/>
      <c r="AJ97" s="116"/>
      <c r="AK97" s="314"/>
    </row>
    <row r="98" spans="1:37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35"/>
      <c r="Y98" s="106"/>
      <c r="Z98" s="205"/>
      <c r="AA98" s="300"/>
      <c r="AB98" s="301"/>
      <c r="AC98" s="106"/>
      <c r="AD98" s="205"/>
      <c r="AE98" s="300"/>
      <c r="AF98" s="301"/>
      <c r="AG98" s="407"/>
      <c r="AH98" s="408"/>
      <c r="AI98" s="124"/>
      <c r="AJ98" s="116"/>
      <c r="AK98" s="314"/>
    </row>
    <row r="99" spans="1:37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35"/>
      <c r="Y99" s="106"/>
      <c r="Z99" s="205"/>
      <c r="AA99" s="300"/>
      <c r="AB99" s="301"/>
      <c r="AC99" s="106"/>
      <c r="AD99" s="205"/>
      <c r="AE99" s="300"/>
      <c r="AF99" s="301"/>
      <c r="AG99" s="407"/>
      <c r="AH99" s="408"/>
      <c r="AI99" s="124"/>
      <c r="AJ99" s="116"/>
      <c r="AK99" s="314"/>
    </row>
    <row r="100" spans="1:37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19"/>
      <c r="X100" s="135"/>
      <c r="Y100" s="106"/>
      <c r="Z100" s="205"/>
      <c r="AA100" s="300"/>
      <c r="AB100" s="301"/>
      <c r="AC100" s="106"/>
      <c r="AD100" s="205"/>
      <c r="AE100" s="300"/>
      <c r="AF100" s="301"/>
      <c r="AG100" s="407"/>
      <c r="AH100" s="408"/>
      <c r="AI100" s="124"/>
      <c r="AJ100" s="116"/>
      <c r="AK100" s="314"/>
    </row>
    <row r="101" spans="1:37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19"/>
      <c r="X101" s="135"/>
      <c r="Y101" s="106"/>
      <c r="Z101" s="205"/>
      <c r="AA101" s="300"/>
      <c r="AB101" s="301"/>
      <c r="AC101" s="106"/>
      <c r="AD101" s="205"/>
      <c r="AE101" s="300"/>
      <c r="AF101" s="301"/>
      <c r="AG101" s="407"/>
      <c r="AH101" s="408"/>
      <c r="AI101" s="124"/>
      <c r="AJ101" s="116"/>
      <c r="AK101" s="314"/>
    </row>
    <row r="102" spans="1:37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19"/>
      <c r="X102" s="135"/>
      <c r="Y102" s="106"/>
      <c r="Z102" s="205"/>
      <c r="AA102" s="300"/>
      <c r="AB102" s="301"/>
      <c r="AC102" s="106"/>
      <c r="AD102" s="205"/>
      <c r="AE102" s="300"/>
      <c r="AF102" s="301"/>
      <c r="AG102" s="407"/>
      <c r="AH102" s="408"/>
      <c r="AI102" s="124"/>
      <c r="AJ102" s="116"/>
      <c r="AK102" s="314"/>
    </row>
    <row r="103" spans="1:37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19"/>
      <c r="X103" s="135"/>
      <c r="Y103" s="106"/>
      <c r="Z103" s="205"/>
      <c r="AA103" s="300"/>
      <c r="AB103" s="301"/>
      <c r="AC103" s="106"/>
      <c r="AD103" s="205"/>
      <c r="AE103" s="300"/>
      <c r="AF103" s="301"/>
      <c r="AG103" s="407"/>
      <c r="AH103" s="408"/>
      <c r="AI103" s="124"/>
      <c r="AJ103" s="116"/>
      <c r="AK103" s="314"/>
    </row>
    <row r="104" spans="1:37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19"/>
      <c r="X104" s="135"/>
      <c r="Y104" s="106"/>
      <c r="Z104" s="205"/>
      <c r="AA104" s="300"/>
      <c r="AB104" s="301"/>
      <c r="AC104" s="106"/>
      <c r="AD104" s="205"/>
      <c r="AE104" s="300"/>
      <c r="AF104" s="301"/>
      <c r="AG104" s="407"/>
      <c r="AH104" s="408"/>
      <c r="AI104" s="124"/>
      <c r="AJ104" s="116"/>
      <c r="AK104" s="314"/>
    </row>
    <row r="105" spans="1:37" ht="15.75" customHeight="1">
      <c r="A105" s="317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407"/>
      <c r="AH105" s="408"/>
      <c r="AI105" s="180"/>
      <c r="AJ105" s="133"/>
      <c r="AK105" s="314"/>
    </row>
    <row r="106" spans="1:37" ht="15.75" customHeight="1" thickBot="1">
      <c r="A106" s="318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52">AVERAGE(I90:I105)</f>
        <v>13.5</v>
      </c>
      <c r="J106" s="148">
        <f t="shared" si="52"/>
        <v>3136.5</v>
      </c>
      <c r="K106" s="149">
        <f t="shared" ref="K106" si="53">J106/I106</f>
        <v>232.33333333333334</v>
      </c>
      <c r="L106" s="147">
        <f t="shared" ref="L106:M106" si="54">AVERAGE(L90:L105)</f>
        <v>13.5</v>
      </c>
      <c r="M106" s="148">
        <f t="shared" si="54"/>
        <v>2759.4576465210885</v>
      </c>
      <c r="N106" s="149">
        <f t="shared" ref="N106:N111" si="55">M106/L106</f>
        <v>204.40427011267323</v>
      </c>
      <c r="O106" s="150">
        <f t="shared" ref="O106:O111" si="56">L106-I106</f>
        <v>0</v>
      </c>
      <c r="P106" s="151">
        <f t="shared" ref="P106:P111" si="57">N106-K106</f>
        <v>-27.929063220660112</v>
      </c>
      <c r="Q106" s="152">
        <f t="shared" ref="Q106:Q111" si="58">N106/K106</f>
        <v>0.87978882401437541</v>
      </c>
      <c r="R106" s="310"/>
      <c r="S106" s="153">
        <f>S90</f>
        <v>0.30486111111111114</v>
      </c>
      <c r="T106" s="154">
        <f>INDEX(T90:T105,COUNTA(T90:T105))</f>
        <v>0.52013888888888893</v>
      </c>
      <c r="U106" s="155"/>
      <c r="V106" s="181"/>
      <c r="W106" s="182"/>
      <c r="X106" s="149"/>
      <c r="Y106" s="206">
        <f t="shared" ref="Y106:Z106" si="59">SUM(Y90:Y105)</f>
        <v>0</v>
      </c>
      <c r="Z106" s="207">
        <f t="shared" si="59"/>
        <v>0</v>
      </c>
      <c r="AA106" s="296"/>
      <c r="AB106" s="297"/>
      <c r="AC106" s="206">
        <f t="shared" ref="AC106:AD106" si="60">SUM(AC90:AC105)</f>
        <v>0</v>
      </c>
      <c r="AD106" s="207">
        <f t="shared" si="60"/>
        <v>0</v>
      </c>
      <c r="AE106" s="296"/>
      <c r="AF106" s="297"/>
      <c r="AG106" s="409"/>
      <c r="AH106" s="410"/>
      <c r="AI106" s="183">
        <f t="shared" ref="AI106:AI111" si="61">M106-J106</f>
        <v>-377.04235347891154</v>
      </c>
      <c r="AJ106" s="152">
        <f t="shared" ref="AJ106:AJ111" si="62">M106/J106</f>
        <v>0.87978882401437541</v>
      </c>
      <c r="AK106" s="315"/>
    </row>
    <row r="107" spans="1:37" ht="15.75" customHeight="1">
      <c r="A107" s="302" t="s">
        <v>251</v>
      </c>
      <c r="B107" s="120" t="s">
        <v>188</v>
      </c>
      <c r="C107" s="306" t="s">
        <v>264</v>
      </c>
      <c r="D107" s="307"/>
      <c r="E107" s="162">
        <v>22.83</v>
      </c>
      <c r="F107" s="103">
        <v>1080</v>
      </c>
      <c r="G107" s="163">
        <f t="shared" ref="G107:G111" si="63">E107*F107</f>
        <v>24656.399999999998</v>
      </c>
      <c r="H107" s="164"/>
      <c r="I107" s="165">
        <v>10</v>
      </c>
      <c r="J107" s="166">
        <v>3600</v>
      </c>
      <c r="K107" s="167">
        <f>J107/I107</f>
        <v>360</v>
      </c>
      <c r="L107" s="168">
        <v>10</v>
      </c>
      <c r="M107" s="166">
        <f>F107/V107*60</f>
        <v>3095.5414012738902</v>
      </c>
      <c r="N107" s="167">
        <f t="shared" si="55"/>
        <v>309.55414012738902</v>
      </c>
      <c r="O107" s="169">
        <f t="shared" si="56"/>
        <v>0</v>
      </c>
      <c r="P107" s="170">
        <f t="shared" si="57"/>
        <v>-50.445859872610981</v>
      </c>
      <c r="Q107" s="171">
        <f t="shared" si="58"/>
        <v>0.85987261146496952</v>
      </c>
      <c r="R107" s="308">
        <f>Q123</f>
        <v>0.89225720299053679</v>
      </c>
      <c r="S107" s="219">
        <v>0.31671296296296297</v>
      </c>
      <c r="T107" s="220">
        <v>0.33124999999999999</v>
      </c>
      <c r="U107" s="174"/>
      <c r="V107" s="175">
        <v>20.933333333333302</v>
      </c>
      <c r="W107" s="173"/>
      <c r="X107" s="184"/>
      <c r="Y107" s="202"/>
      <c r="Z107" s="203"/>
      <c r="AA107" s="311"/>
      <c r="AB107" s="312"/>
      <c r="AC107" s="202"/>
      <c r="AD107" s="203"/>
      <c r="AE107" s="417"/>
      <c r="AF107" s="418"/>
      <c r="AG107" s="411"/>
      <c r="AH107" s="412"/>
      <c r="AI107" s="121">
        <f t="shared" si="61"/>
        <v>-504.45859872610981</v>
      </c>
      <c r="AJ107" s="171">
        <f t="shared" si="62"/>
        <v>0.85987261146496952</v>
      </c>
      <c r="AK107" s="313">
        <f>AJ123</f>
        <v>0.89225720299053668</v>
      </c>
    </row>
    <row r="108" spans="1:37" ht="15.75" customHeight="1">
      <c r="A108" s="303"/>
      <c r="B108" s="106" t="s">
        <v>188</v>
      </c>
      <c r="C108" s="298" t="s">
        <v>265</v>
      </c>
      <c r="D108" s="299"/>
      <c r="E108" s="107">
        <v>24.73</v>
      </c>
      <c r="F108" s="108">
        <v>1649</v>
      </c>
      <c r="G108" s="109">
        <f t="shared" si="63"/>
        <v>40779.770000000004</v>
      </c>
      <c r="H108" s="26"/>
      <c r="I108" s="110">
        <v>6</v>
      </c>
      <c r="J108" s="111">
        <v>3600</v>
      </c>
      <c r="K108" s="112">
        <f t="shared" si="45"/>
        <v>600</v>
      </c>
      <c r="L108" s="113">
        <v>6</v>
      </c>
      <c r="M108" s="111">
        <f>F108/V108*60</f>
        <v>3258.1778265642006</v>
      </c>
      <c r="N108" s="112">
        <f t="shared" si="55"/>
        <v>543.0296377607001</v>
      </c>
      <c r="O108" s="114">
        <f t="shared" si="56"/>
        <v>0</v>
      </c>
      <c r="P108" s="115">
        <f t="shared" si="57"/>
        <v>-56.970362239299902</v>
      </c>
      <c r="Q108" s="116">
        <f t="shared" si="58"/>
        <v>0.90504939626783354</v>
      </c>
      <c r="R108" s="309"/>
      <c r="S108" s="47">
        <v>0.33472222222222214</v>
      </c>
      <c r="T108" s="48">
        <v>0.3558101851851852</v>
      </c>
      <c r="U108" s="117">
        <v>4.9999999999999023</v>
      </c>
      <c r="V108" s="118">
        <v>30.366666666666802</v>
      </c>
      <c r="W108" s="119"/>
      <c r="X108" s="13"/>
      <c r="Y108" s="106"/>
      <c r="Z108" s="205"/>
      <c r="AA108" s="300"/>
      <c r="AB108" s="301"/>
      <c r="AC108" s="106"/>
      <c r="AD108" s="205"/>
      <c r="AE108" s="300"/>
      <c r="AF108" s="301"/>
      <c r="AG108" s="407"/>
      <c r="AH108" s="408"/>
      <c r="AI108" s="124">
        <f t="shared" si="61"/>
        <v>-341.82217343579941</v>
      </c>
      <c r="AJ108" s="116">
        <f t="shared" si="62"/>
        <v>0.90504939626783354</v>
      </c>
      <c r="AK108" s="314"/>
    </row>
    <row r="109" spans="1:37" ht="15.75" customHeight="1">
      <c r="A109" s="303"/>
      <c r="B109" s="106" t="s">
        <v>188</v>
      </c>
      <c r="C109" s="298" t="s">
        <v>266</v>
      </c>
      <c r="D109" s="299"/>
      <c r="E109" s="107">
        <v>24.73</v>
      </c>
      <c r="F109" s="108">
        <v>1397</v>
      </c>
      <c r="G109" s="109">
        <f t="shared" si="63"/>
        <v>34547.81</v>
      </c>
      <c r="H109" s="26"/>
      <c r="I109" s="110">
        <v>6</v>
      </c>
      <c r="J109" s="111">
        <v>3600</v>
      </c>
      <c r="K109" s="112">
        <f t="shared" si="45"/>
        <v>600</v>
      </c>
      <c r="L109" s="113">
        <v>6</v>
      </c>
      <c r="M109" s="111">
        <f>F109/V109*60</f>
        <v>3259.3648736228165</v>
      </c>
      <c r="N109" s="112">
        <f t="shared" si="55"/>
        <v>543.22747893713608</v>
      </c>
      <c r="O109" s="114">
        <f t="shared" si="56"/>
        <v>0</v>
      </c>
      <c r="P109" s="115">
        <f t="shared" si="57"/>
        <v>-56.772521062863916</v>
      </c>
      <c r="Q109" s="116">
        <f t="shared" si="58"/>
        <v>0.90537913156189342</v>
      </c>
      <c r="R109" s="309"/>
      <c r="S109" s="47">
        <v>0.35922453703703705</v>
      </c>
      <c r="T109" s="48">
        <v>0.37708333333333333</v>
      </c>
      <c r="U109" s="117">
        <v>4.9166666666666625</v>
      </c>
      <c r="V109" s="118">
        <v>25.716666666666637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407"/>
      <c r="AH109" s="408"/>
      <c r="AI109" s="124">
        <f t="shared" si="61"/>
        <v>-340.6351263771835</v>
      </c>
      <c r="AJ109" s="116">
        <f t="shared" si="62"/>
        <v>0.90537913156189342</v>
      </c>
      <c r="AK109" s="314"/>
    </row>
    <row r="110" spans="1:37" ht="15.75" customHeight="1">
      <c r="A110" s="303"/>
      <c r="B110" s="106" t="s">
        <v>188</v>
      </c>
      <c r="C110" s="298" t="s">
        <v>215</v>
      </c>
      <c r="D110" s="299"/>
      <c r="E110" s="107">
        <v>21.74</v>
      </c>
      <c r="F110" s="108">
        <v>2241</v>
      </c>
      <c r="G110" s="109">
        <f t="shared" si="63"/>
        <v>48719.34</v>
      </c>
      <c r="H110" s="26"/>
      <c r="I110" s="110">
        <v>6</v>
      </c>
      <c r="J110" s="111">
        <v>3600</v>
      </c>
      <c r="K110" s="112">
        <f t="shared" si="45"/>
        <v>600</v>
      </c>
      <c r="L110" s="113">
        <v>6</v>
      </c>
      <c r="M110" s="111">
        <f>F110/V110*60</f>
        <v>3257.0044408558715</v>
      </c>
      <c r="N110" s="112">
        <f t="shared" si="55"/>
        <v>542.83407347597858</v>
      </c>
      <c r="O110" s="114">
        <f t="shared" si="56"/>
        <v>0</v>
      </c>
      <c r="P110" s="115">
        <f t="shared" si="57"/>
        <v>-57.165926524021415</v>
      </c>
      <c r="Q110" s="116">
        <f t="shared" si="58"/>
        <v>0.9047234557932976</v>
      </c>
      <c r="R110" s="309"/>
      <c r="S110" s="47">
        <v>0.38055555555555554</v>
      </c>
      <c r="T110" s="48">
        <v>0.40922453703703704</v>
      </c>
      <c r="U110" s="117">
        <v>4.9999999999999822</v>
      </c>
      <c r="V110" s="118">
        <v>41.283333333333367</v>
      </c>
      <c r="W110" s="119"/>
      <c r="X110" s="13"/>
      <c r="Y110" s="106"/>
      <c r="Z110" s="205"/>
      <c r="AA110" s="300"/>
      <c r="AB110" s="301"/>
      <c r="AC110" s="106"/>
      <c r="AD110" s="205"/>
      <c r="AE110" s="300"/>
      <c r="AF110" s="301"/>
      <c r="AG110" s="407"/>
      <c r="AH110" s="408"/>
      <c r="AI110" s="124">
        <f t="shared" si="61"/>
        <v>-342.99555914412849</v>
      </c>
      <c r="AJ110" s="116">
        <f t="shared" si="62"/>
        <v>0.9047234557932976</v>
      </c>
      <c r="AK110" s="314"/>
    </row>
    <row r="111" spans="1:37" ht="15.75" customHeight="1">
      <c r="A111" s="304"/>
      <c r="B111" s="106" t="s">
        <v>279</v>
      </c>
      <c r="C111" s="298" t="s">
        <v>280</v>
      </c>
      <c r="D111" s="299"/>
      <c r="E111" s="107">
        <v>26.21</v>
      </c>
      <c r="F111" s="108">
        <v>1050</v>
      </c>
      <c r="G111" s="109">
        <f t="shared" si="63"/>
        <v>27520.5</v>
      </c>
      <c r="H111" s="13"/>
      <c r="I111" s="110">
        <v>6</v>
      </c>
      <c r="J111" s="111">
        <v>3273</v>
      </c>
      <c r="K111" s="112">
        <f t="shared" si="45"/>
        <v>545.5</v>
      </c>
      <c r="L111" s="126">
        <v>6</v>
      </c>
      <c r="M111" s="111">
        <f>F111/V111*60</f>
        <v>2898.773006134978</v>
      </c>
      <c r="N111" s="112">
        <f t="shared" si="55"/>
        <v>483.12883435582967</v>
      </c>
      <c r="O111" s="114">
        <f t="shared" si="56"/>
        <v>0</v>
      </c>
      <c r="P111" s="115">
        <f t="shared" si="57"/>
        <v>-62.371165644170333</v>
      </c>
      <c r="Q111" s="116">
        <f t="shared" si="58"/>
        <v>0.88566239111976108</v>
      </c>
      <c r="R111" s="309"/>
      <c r="S111" s="47">
        <v>0.41268518518518521</v>
      </c>
      <c r="T111" s="48">
        <v>0.42777777777777776</v>
      </c>
      <c r="U111" s="117">
        <v>4.9833333333333663</v>
      </c>
      <c r="V111" s="118">
        <v>21.733333333333267</v>
      </c>
      <c r="W111" s="119"/>
      <c r="X111" s="13"/>
      <c r="Y111" s="106"/>
      <c r="Z111" s="205"/>
      <c r="AA111" s="300"/>
      <c r="AB111" s="301"/>
      <c r="AC111" s="106"/>
      <c r="AD111" s="205"/>
      <c r="AE111" s="300"/>
      <c r="AF111" s="301"/>
      <c r="AG111" s="407"/>
      <c r="AH111" s="408"/>
      <c r="AI111" s="124">
        <f t="shared" si="61"/>
        <v>-374.226993865022</v>
      </c>
      <c r="AJ111" s="116">
        <f t="shared" si="62"/>
        <v>0.88566239111976108</v>
      </c>
      <c r="AK111" s="314"/>
    </row>
    <row r="112" spans="1:37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3"/>
      <c r="Y112" s="106"/>
      <c r="Z112" s="205"/>
      <c r="AA112" s="300"/>
      <c r="AB112" s="301"/>
      <c r="AC112" s="106"/>
      <c r="AD112" s="205"/>
      <c r="AE112" s="300"/>
      <c r="AF112" s="301"/>
      <c r="AG112" s="407"/>
      <c r="AH112" s="408"/>
      <c r="AI112" s="124"/>
      <c r="AJ112" s="116"/>
      <c r="AK112" s="314"/>
    </row>
    <row r="113" spans="1:37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3"/>
      <c r="Y113" s="106"/>
      <c r="Z113" s="205"/>
      <c r="AA113" s="300"/>
      <c r="AB113" s="301"/>
      <c r="AC113" s="106"/>
      <c r="AD113" s="205"/>
      <c r="AE113" s="300"/>
      <c r="AF113" s="301"/>
      <c r="AG113" s="407"/>
      <c r="AH113" s="408"/>
      <c r="AI113" s="124"/>
      <c r="AJ113" s="116"/>
      <c r="AK113" s="314"/>
    </row>
    <row r="114" spans="1:37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407"/>
      <c r="AH114" s="408"/>
      <c r="AI114" s="124"/>
      <c r="AJ114" s="116"/>
      <c r="AK114" s="314"/>
    </row>
    <row r="115" spans="1:37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3"/>
      <c r="Y115" s="106"/>
      <c r="Z115" s="205"/>
      <c r="AA115" s="300"/>
      <c r="AB115" s="301"/>
      <c r="AC115" s="106"/>
      <c r="AD115" s="205"/>
      <c r="AE115" s="300"/>
      <c r="AF115" s="301"/>
      <c r="AG115" s="407"/>
      <c r="AH115" s="408"/>
      <c r="AI115" s="124"/>
      <c r="AJ115" s="116"/>
      <c r="AK115" s="314"/>
    </row>
    <row r="116" spans="1:37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3"/>
      <c r="Y116" s="106"/>
      <c r="Z116" s="205"/>
      <c r="AA116" s="300"/>
      <c r="AB116" s="301"/>
      <c r="AC116" s="106"/>
      <c r="AD116" s="205"/>
      <c r="AE116" s="300"/>
      <c r="AF116" s="301"/>
      <c r="AG116" s="407"/>
      <c r="AH116" s="408"/>
      <c r="AI116" s="124"/>
      <c r="AJ116" s="116"/>
      <c r="AK116" s="314"/>
    </row>
    <row r="117" spans="1:37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3"/>
      <c r="Y117" s="106"/>
      <c r="Z117" s="205"/>
      <c r="AA117" s="300"/>
      <c r="AB117" s="301"/>
      <c r="AC117" s="106"/>
      <c r="AD117" s="205"/>
      <c r="AE117" s="300"/>
      <c r="AF117" s="301"/>
      <c r="AG117" s="407"/>
      <c r="AH117" s="408"/>
      <c r="AI117" s="124"/>
      <c r="AJ117" s="116"/>
      <c r="AK117" s="314"/>
    </row>
    <row r="118" spans="1:37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3"/>
      <c r="Y118" s="106"/>
      <c r="Z118" s="205"/>
      <c r="AA118" s="300"/>
      <c r="AB118" s="301"/>
      <c r="AC118" s="106"/>
      <c r="AD118" s="205"/>
      <c r="AE118" s="300"/>
      <c r="AF118" s="301"/>
      <c r="AG118" s="407"/>
      <c r="AH118" s="408"/>
      <c r="AI118" s="124"/>
      <c r="AJ118" s="116"/>
      <c r="AK118" s="314"/>
    </row>
    <row r="119" spans="1:37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3"/>
      <c r="Y119" s="106"/>
      <c r="Z119" s="205"/>
      <c r="AA119" s="300"/>
      <c r="AB119" s="301"/>
      <c r="AC119" s="106"/>
      <c r="AD119" s="205"/>
      <c r="AE119" s="300"/>
      <c r="AF119" s="301"/>
      <c r="AG119" s="407"/>
      <c r="AH119" s="408"/>
      <c r="AI119" s="124"/>
      <c r="AJ119" s="116"/>
      <c r="AK119" s="314"/>
    </row>
    <row r="120" spans="1:37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3"/>
      <c r="Y120" s="106"/>
      <c r="Z120" s="205"/>
      <c r="AA120" s="300"/>
      <c r="AB120" s="301"/>
      <c r="AC120" s="106"/>
      <c r="AD120" s="205"/>
      <c r="AE120" s="300"/>
      <c r="AF120" s="301"/>
      <c r="AG120" s="407"/>
      <c r="AH120" s="408"/>
      <c r="AI120" s="124"/>
      <c r="AJ120" s="116"/>
      <c r="AK120" s="314"/>
    </row>
    <row r="121" spans="1:37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3"/>
      <c r="Y121" s="106"/>
      <c r="Z121" s="205"/>
      <c r="AA121" s="300"/>
      <c r="AB121" s="301"/>
      <c r="AC121" s="106"/>
      <c r="AD121" s="205"/>
      <c r="AE121" s="300"/>
      <c r="AF121" s="301"/>
      <c r="AG121" s="407"/>
      <c r="AH121" s="408"/>
      <c r="AI121" s="124"/>
      <c r="AJ121" s="116"/>
      <c r="AK121" s="314"/>
    </row>
    <row r="122" spans="1:37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106"/>
      <c r="Z122" s="205"/>
      <c r="AA122" s="300"/>
      <c r="AB122" s="301"/>
      <c r="AC122" s="106"/>
      <c r="AD122" s="205"/>
      <c r="AE122" s="300"/>
      <c r="AF122" s="301"/>
      <c r="AG122" s="407"/>
      <c r="AH122" s="408"/>
      <c r="AI122" s="180"/>
      <c r="AJ122" s="133"/>
      <c r="AK122" s="314"/>
    </row>
    <row r="123" spans="1:37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64">AVERAGE(I107:I122)</f>
        <v>6.8</v>
      </c>
      <c r="J123" s="148">
        <f t="shared" si="64"/>
        <v>3534.6</v>
      </c>
      <c r="K123" s="149">
        <f t="shared" ref="K123" si="65">J123/I123</f>
        <v>519.79411764705878</v>
      </c>
      <c r="L123" s="147">
        <f t="shared" ref="L123:M123" si="66">AVERAGE(L107:L122)</f>
        <v>6.8</v>
      </c>
      <c r="M123" s="148">
        <f t="shared" si="66"/>
        <v>3153.772309690351</v>
      </c>
      <c r="N123" s="149">
        <f>M123/L123</f>
        <v>463.79004554269869</v>
      </c>
      <c r="O123" s="150">
        <f>L123-I123</f>
        <v>0</v>
      </c>
      <c r="P123" s="151">
        <f>N123-K123</f>
        <v>-56.004072104360091</v>
      </c>
      <c r="Q123" s="152">
        <f>N123/K123</f>
        <v>0.89225720299053679</v>
      </c>
      <c r="R123" s="310"/>
      <c r="S123" s="153">
        <f>S107</f>
        <v>0.31671296296296297</v>
      </c>
      <c r="T123" s="154">
        <f>INDEX(T107:T122,COUNTA(T107:T122))</f>
        <v>0.42777777777777776</v>
      </c>
      <c r="U123" s="155"/>
      <c r="V123" s="181"/>
      <c r="W123" s="182"/>
      <c r="X123" s="149"/>
      <c r="Y123" s="206">
        <f t="shared" ref="Y123:Z123" si="67">SUM(Y107:Y122)</f>
        <v>0</v>
      </c>
      <c r="Z123" s="207">
        <f t="shared" si="67"/>
        <v>0</v>
      </c>
      <c r="AA123" s="296"/>
      <c r="AB123" s="297"/>
      <c r="AC123" s="206">
        <f t="shared" ref="AC123:AD123" si="68">SUM(AC107:AC122)</f>
        <v>0</v>
      </c>
      <c r="AD123" s="207">
        <f t="shared" si="68"/>
        <v>0</v>
      </c>
      <c r="AE123" s="415"/>
      <c r="AF123" s="416"/>
      <c r="AG123" s="409"/>
      <c r="AH123" s="410"/>
      <c r="AI123" s="183">
        <f>M123-J123</f>
        <v>-380.82769030964891</v>
      </c>
      <c r="AJ123" s="152">
        <f>M123/J123</f>
        <v>0.89225720299053668</v>
      </c>
      <c r="AK123" s="315"/>
    </row>
    <row r="124" spans="1:37" ht="15.75" customHeight="1">
      <c r="A124" s="316" t="s">
        <v>221</v>
      </c>
      <c r="B124" s="161" t="s">
        <v>186</v>
      </c>
      <c r="C124" s="306" t="s">
        <v>217</v>
      </c>
      <c r="D124" s="307"/>
      <c r="E124" s="162">
        <v>44.3</v>
      </c>
      <c r="F124" s="174">
        <v>905</v>
      </c>
      <c r="G124" s="163">
        <f t="shared" ref="G124:G126" si="69">E124*F124</f>
        <v>40091.5</v>
      </c>
      <c r="H124" s="164"/>
      <c r="I124" s="165">
        <v>17</v>
      </c>
      <c r="J124" s="166">
        <v>2000</v>
      </c>
      <c r="K124" s="167">
        <f>J124/I124</f>
        <v>117.64705882352941</v>
      </c>
      <c r="L124" s="168">
        <v>17</v>
      </c>
      <c r="M124" s="166">
        <f>F124/V124*60</f>
        <v>1769.6903856599733</v>
      </c>
      <c r="N124" s="167">
        <f>M124/L124</f>
        <v>104.09943445058667</v>
      </c>
      <c r="O124" s="169">
        <f>L124-I124</f>
        <v>0</v>
      </c>
      <c r="P124" s="170">
        <f>N124-K124</f>
        <v>-13.547624372942735</v>
      </c>
      <c r="Q124" s="171">
        <f>N124/K124</f>
        <v>0.88484519282998675</v>
      </c>
      <c r="R124" s="308">
        <f>Q140</f>
        <v>0.88408459828237584</v>
      </c>
      <c r="S124" s="172">
        <v>0.70855324074074078</v>
      </c>
      <c r="T124" s="173">
        <v>0.72986111111111107</v>
      </c>
      <c r="U124" s="174"/>
      <c r="V124" s="175">
        <v>30.683333333333227</v>
      </c>
      <c r="W124" s="103"/>
      <c r="X124" s="104"/>
      <c r="Y124" s="202"/>
      <c r="Z124" s="203"/>
      <c r="AA124" s="311"/>
      <c r="AB124" s="312"/>
      <c r="AC124" s="202"/>
      <c r="AD124" s="203"/>
      <c r="AE124" s="311"/>
      <c r="AF124" s="312"/>
      <c r="AG124" s="411"/>
      <c r="AH124" s="412"/>
      <c r="AI124" s="121">
        <f>M124-J124</f>
        <v>-230.30961434002666</v>
      </c>
      <c r="AJ124" s="171">
        <f>M124/J124</f>
        <v>0.88484519282998664</v>
      </c>
      <c r="AK124" s="379">
        <f>AJ140</f>
        <v>0.88408459828237573</v>
      </c>
    </row>
    <row r="125" spans="1:37" ht="15.75" customHeight="1">
      <c r="A125" s="317"/>
      <c r="B125" s="178" t="s">
        <v>186</v>
      </c>
      <c r="C125" s="298" t="s">
        <v>219</v>
      </c>
      <c r="D125" s="299"/>
      <c r="E125" s="107">
        <v>50.67</v>
      </c>
      <c r="F125" s="117">
        <v>797</v>
      </c>
      <c r="G125" s="109">
        <f t="shared" si="69"/>
        <v>40383.99</v>
      </c>
      <c r="H125" s="26"/>
      <c r="I125" s="110">
        <v>20</v>
      </c>
      <c r="J125" s="111">
        <v>2000</v>
      </c>
      <c r="K125" s="112">
        <f t="shared" ref="K125:K126" si="70">J125/I125</f>
        <v>100</v>
      </c>
      <c r="L125" s="113">
        <v>20</v>
      </c>
      <c r="M125" s="111">
        <f>F125/V125*60</f>
        <v>1767.8373382624723</v>
      </c>
      <c r="N125" s="112">
        <f>M125/L125</f>
        <v>88.391866913123607</v>
      </c>
      <c r="O125" s="114">
        <f>L125-I125</f>
        <v>0</v>
      </c>
      <c r="P125" s="115">
        <f>N125-K125</f>
        <v>-11.608133086876393</v>
      </c>
      <c r="Q125" s="116">
        <f>N125/K125</f>
        <v>0.88391866913123607</v>
      </c>
      <c r="R125" s="309"/>
      <c r="S125" s="47">
        <v>0.73333333333333328</v>
      </c>
      <c r="T125" s="48">
        <v>0.75211805555555555</v>
      </c>
      <c r="U125" s="117">
        <v>4.9999999999999822</v>
      </c>
      <c r="V125" s="118">
        <v>27.050000000000072</v>
      </c>
      <c r="W125" s="119"/>
      <c r="X125" s="123"/>
      <c r="Y125" s="106"/>
      <c r="Z125" s="205"/>
      <c r="AA125" s="300"/>
      <c r="AB125" s="301"/>
      <c r="AC125" s="106"/>
      <c r="AD125" s="205"/>
      <c r="AE125" s="300"/>
      <c r="AF125" s="301"/>
      <c r="AG125" s="407"/>
      <c r="AH125" s="408"/>
      <c r="AI125" s="124">
        <f>M125-J125</f>
        <v>-232.16266173752774</v>
      </c>
      <c r="AJ125" s="116">
        <f>M125/J125</f>
        <v>0.88391866913123618</v>
      </c>
      <c r="AK125" s="380"/>
    </row>
    <row r="126" spans="1:37" ht="15.75" customHeight="1">
      <c r="A126" s="317"/>
      <c r="B126" s="178" t="s">
        <v>186</v>
      </c>
      <c r="C126" s="298" t="s">
        <v>220</v>
      </c>
      <c r="D126" s="299"/>
      <c r="E126" s="107">
        <v>57.3</v>
      </c>
      <c r="F126" s="117">
        <v>1097</v>
      </c>
      <c r="G126" s="109">
        <f t="shared" si="69"/>
        <v>62858.1</v>
      </c>
      <c r="H126" s="26"/>
      <c r="I126" s="110">
        <v>21</v>
      </c>
      <c r="J126" s="111">
        <v>2000</v>
      </c>
      <c r="K126" s="112">
        <f t="shared" si="70"/>
        <v>95.238095238095241</v>
      </c>
      <c r="L126" s="113">
        <v>21</v>
      </c>
      <c r="M126" s="111">
        <f>F126/V126*60</f>
        <v>1766.9798657718088</v>
      </c>
      <c r="N126" s="112">
        <f>M126/L126</f>
        <v>84.141898370086139</v>
      </c>
      <c r="O126" s="114">
        <f>L126-I126</f>
        <v>0</v>
      </c>
      <c r="P126" s="115">
        <f>N126-K126</f>
        <v>-11.096196868009102</v>
      </c>
      <c r="Q126" s="116">
        <f>N126/K126</f>
        <v>0.88348993288590438</v>
      </c>
      <c r="R126" s="309"/>
      <c r="S126" s="47">
        <v>0.75555555555555554</v>
      </c>
      <c r="T126" s="48">
        <v>0.78142361111111114</v>
      </c>
      <c r="U126" s="117">
        <v>4.9499999999999744</v>
      </c>
      <c r="V126" s="118">
        <v>37.250000000000071</v>
      </c>
      <c r="W126" s="119"/>
      <c r="X126" s="123"/>
      <c r="Y126" s="106"/>
      <c r="Z126" s="205"/>
      <c r="AA126" s="300"/>
      <c r="AB126" s="301"/>
      <c r="AC126" s="106"/>
      <c r="AD126" s="205"/>
      <c r="AE126" s="300"/>
      <c r="AF126" s="301"/>
      <c r="AG126" s="407"/>
      <c r="AH126" s="408"/>
      <c r="AI126" s="124">
        <f>M126-J126</f>
        <v>-233.02013422819118</v>
      </c>
      <c r="AJ126" s="116">
        <f>M126/J126</f>
        <v>0.88348993288590438</v>
      </c>
      <c r="AK126" s="380"/>
    </row>
    <row r="127" spans="1:37" ht="15.75" customHeight="1">
      <c r="A127" s="317"/>
      <c r="B127" s="178"/>
      <c r="C127" s="298"/>
      <c r="D127" s="299"/>
      <c r="E127" s="107"/>
      <c r="F127" s="117"/>
      <c r="G127" s="109"/>
      <c r="H127" s="26"/>
      <c r="I127" s="110"/>
      <c r="J127" s="111"/>
      <c r="K127" s="112"/>
      <c r="L127" s="113"/>
      <c r="M127" s="111"/>
      <c r="N127" s="112"/>
      <c r="O127" s="114"/>
      <c r="P127" s="115"/>
      <c r="Q127" s="116"/>
      <c r="R127" s="309"/>
      <c r="S127" s="47"/>
      <c r="T127" s="48"/>
      <c r="U127" s="117"/>
      <c r="V127" s="118"/>
      <c r="W127" s="119"/>
      <c r="X127" s="123"/>
      <c r="Y127" s="106"/>
      <c r="Z127" s="205"/>
      <c r="AA127" s="300"/>
      <c r="AB127" s="301"/>
      <c r="AC127" s="106"/>
      <c r="AD127" s="205"/>
      <c r="AE127" s="300"/>
      <c r="AF127" s="301"/>
      <c r="AG127" s="407"/>
      <c r="AH127" s="408"/>
      <c r="AI127" s="124"/>
      <c r="AJ127" s="116"/>
      <c r="AK127" s="380"/>
    </row>
    <row r="128" spans="1:37" ht="15.75" customHeight="1">
      <c r="A128" s="317"/>
      <c r="B128" s="178"/>
      <c r="C128" s="298"/>
      <c r="D128" s="299"/>
      <c r="E128" s="107"/>
      <c r="F128" s="117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106"/>
      <c r="Z128" s="205"/>
      <c r="AA128" s="300"/>
      <c r="AB128" s="301"/>
      <c r="AC128" s="106"/>
      <c r="AD128" s="205"/>
      <c r="AE128" s="300"/>
      <c r="AF128" s="301"/>
      <c r="AG128" s="407"/>
      <c r="AH128" s="408"/>
      <c r="AI128" s="124"/>
      <c r="AJ128" s="116"/>
      <c r="AK128" s="380"/>
    </row>
    <row r="129" spans="1:37" ht="15.75" customHeight="1">
      <c r="A129" s="317"/>
      <c r="B129" s="178"/>
      <c r="C129" s="298"/>
      <c r="D129" s="299"/>
      <c r="E129" s="107"/>
      <c r="F129" s="117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106"/>
      <c r="Z129" s="205"/>
      <c r="AA129" s="300"/>
      <c r="AB129" s="301"/>
      <c r="AC129" s="106"/>
      <c r="AD129" s="205"/>
      <c r="AE129" s="300"/>
      <c r="AF129" s="301"/>
      <c r="AG129" s="407"/>
      <c r="AH129" s="408"/>
      <c r="AI129" s="124"/>
      <c r="AJ129" s="116"/>
      <c r="AK129" s="380"/>
    </row>
    <row r="130" spans="1:37" ht="15.75" customHeight="1">
      <c r="A130" s="317"/>
      <c r="B130" s="178"/>
      <c r="C130" s="298"/>
      <c r="D130" s="299"/>
      <c r="E130" s="107"/>
      <c r="F130" s="117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106"/>
      <c r="Z130" s="205"/>
      <c r="AA130" s="300"/>
      <c r="AB130" s="301"/>
      <c r="AC130" s="106"/>
      <c r="AD130" s="205"/>
      <c r="AE130" s="300"/>
      <c r="AF130" s="301"/>
      <c r="AG130" s="407"/>
      <c r="AH130" s="408"/>
      <c r="AI130" s="124"/>
      <c r="AJ130" s="116"/>
      <c r="AK130" s="380"/>
    </row>
    <row r="131" spans="1:37" ht="15.75" customHeight="1">
      <c r="A131" s="317"/>
      <c r="B131" s="178"/>
      <c r="C131" s="298"/>
      <c r="D131" s="299"/>
      <c r="E131" s="107"/>
      <c r="F131" s="117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106"/>
      <c r="Z131" s="205"/>
      <c r="AA131" s="300"/>
      <c r="AB131" s="301"/>
      <c r="AC131" s="106"/>
      <c r="AD131" s="205"/>
      <c r="AE131" s="300"/>
      <c r="AF131" s="301"/>
      <c r="AG131" s="407"/>
      <c r="AH131" s="408"/>
      <c r="AI131" s="124"/>
      <c r="AJ131" s="116"/>
      <c r="AK131" s="380"/>
    </row>
    <row r="132" spans="1:37" ht="15.75" customHeight="1">
      <c r="A132" s="317"/>
      <c r="B132" s="178"/>
      <c r="C132" s="298"/>
      <c r="D132" s="299"/>
      <c r="E132" s="107"/>
      <c r="F132" s="117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106"/>
      <c r="Z132" s="205"/>
      <c r="AA132" s="300"/>
      <c r="AB132" s="301"/>
      <c r="AC132" s="106"/>
      <c r="AD132" s="205"/>
      <c r="AE132" s="300"/>
      <c r="AF132" s="301"/>
      <c r="AG132" s="407"/>
      <c r="AH132" s="408"/>
      <c r="AI132" s="124"/>
      <c r="AJ132" s="116"/>
      <c r="AK132" s="380"/>
    </row>
    <row r="133" spans="1:37" ht="15.75" customHeight="1">
      <c r="A133" s="317"/>
      <c r="B133" s="178"/>
      <c r="C133" s="298"/>
      <c r="D133" s="299"/>
      <c r="E133" s="107"/>
      <c r="F133" s="117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106"/>
      <c r="Z133" s="205"/>
      <c r="AA133" s="300"/>
      <c r="AB133" s="301"/>
      <c r="AC133" s="106"/>
      <c r="AD133" s="205"/>
      <c r="AE133" s="300"/>
      <c r="AF133" s="301"/>
      <c r="AG133" s="407"/>
      <c r="AH133" s="408"/>
      <c r="AI133" s="124"/>
      <c r="AJ133" s="116"/>
      <c r="AK133" s="380"/>
    </row>
    <row r="134" spans="1:37" ht="15.75" customHeight="1">
      <c r="A134" s="317"/>
      <c r="B134" s="178"/>
      <c r="C134" s="298"/>
      <c r="D134" s="299"/>
      <c r="E134" s="107"/>
      <c r="F134" s="117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19"/>
      <c r="X134" s="123"/>
      <c r="Y134" s="106"/>
      <c r="Z134" s="205"/>
      <c r="AA134" s="300"/>
      <c r="AB134" s="301"/>
      <c r="AC134" s="106"/>
      <c r="AD134" s="205"/>
      <c r="AE134" s="300"/>
      <c r="AF134" s="301"/>
      <c r="AG134" s="407"/>
      <c r="AH134" s="408"/>
      <c r="AI134" s="124"/>
      <c r="AJ134" s="116"/>
      <c r="AK134" s="380"/>
    </row>
    <row r="135" spans="1:37" ht="15.75" customHeight="1">
      <c r="A135" s="317"/>
      <c r="B135" s="178"/>
      <c r="C135" s="298"/>
      <c r="D135" s="299"/>
      <c r="E135" s="107"/>
      <c r="F135" s="117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19"/>
      <c r="X135" s="123"/>
      <c r="Y135" s="106"/>
      <c r="Z135" s="205"/>
      <c r="AA135" s="300"/>
      <c r="AB135" s="301"/>
      <c r="AC135" s="106"/>
      <c r="AD135" s="205"/>
      <c r="AE135" s="300"/>
      <c r="AF135" s="301"/>
      <c r="AG135" s="407"/>
      <c r="AH135" s="408"/>
      <c r="AI135" s="124"/>
      <c r="AJ135" s="116"/>
      <c r="AK135" s="380"/>
    </row>
    <row r="136" spans="1:37" ht="15.75" customHeight="1">
      <c r="A136" s="317"/>
      <c r="B136" s="178"/>
      <c r="C136" s="298"/>
      <c r="D136" s="299"/>
      <c r="E136" s="107"/>
      <c r="F136" s="117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19"/>
      <c r="X136" s="123"/>
      <c r="Y136" s="106"/>
      <c r="Z136" s="205"/>
      <c r="AA136" s="300"/>
      <c r="AB136" s="301"/>
      <c r="AC136" s="106"/>
      <c r="AD136" s="205"/>
      <c r="AE136" s="300"/>
      <c r="AF136" s="301"/>
      <c r="AG136" s="407"/>
      <c r="AH136" s="408"/>
      <c r="AI136" s="124"/>
      <c r="AJ136" s="116"/>
      <c r="AK136" s="380"/>
    </row>
    <row r="137" spans="1:37" ht="15.75" customHeight="1">
      <c r="A137" s="317"/>
      <c r="B137" s="178"/>
      <c r="C137" s="298"/>
      <c r="D137" s="299"/>
      <c r="E137" s="107"/>
      <c r="F137" s="117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210"/>
      <c r="X137" s="211"/>
      <c r="Y137" s="106"/>
      <c r="Z137" s="205"/>
      <c r="AA137" s="300"/>
      <c r="AB137" s="301"/>
      <c r="AC137" s="106"/>
      <c r="AD137" s="205"/>
      <c r="AE137" s="300"/>
      <c r="AF137" s="301"/>
      <c r="AG137" s="407"/>
      <c r="AH137" s="408"/>
      <c r="AI137" s="124"/>
      <c r="AJ137" s="116"/>
      <c r="AK137" s="380"/>
    </row>
    <row r="138" spans="1:37" ht="15.75" customHeight="1">
      <c r="A138" s="317"/>
      <c r="B138" s="178"/>
      <c r="C138" s="298"/>
      <c r="D138" s="299"/>
      <c r="E138" s="107"/>
      <c r="F138" s="117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212"/>
      <c r="X138" s="213"/>
      <c r="Y138" s="106"/>
      <c r="Z138" s="205"/>
      <c r="AA138" s="300"/>
      <c r="AB138" s="301"/>
      <c r="AC138" s="106"/>
      <c r="AD138" s="205"/>
      <c r="AE138" s="300"/>
      <c r="AF138" s="301"/>
      <c r="AG138" s="407"/>
      <c r="AH138" s="408"/>
      <c r="AI138" s="124"/>
      <c r="AJ138" s="116"/>
      <c r="AK138" s="380"/>
    </row>
    <row r="139" spans="1:37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47"/>
      <c r="T139" s="48"/>
      <c r="U139" s="140"/>
      <c r="V139" s="118"/>
      <c r="W139" s="212"/>
      <c r="X139" s="213"/>
      <c r="Y139" s="106"/>
      <c r="Z139" s="205"/>
      <c r="AA139" s="300"/>
      <c r="AB139" s="301"/>
      <c r="AC139" s="106"/>
      <c r="AD139" s="205"/>
      <c r="AE139" s="300"/>
      <c r="AF139" s="301"/>
      <c r="AG139" s="407"/>
      <c r="AH139" s="408"/>
      <c r="AI139" s="124"/>
      <c r="AJ139" s="116"/>
      <c r="AK139" s="380"/>
    </row>
    <row r="140" spans="1:37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71">AVERAGE(I124:I139)</f>
        <v>19.333333333333332</v>
      </c>
      <c r="J140" s="148">
        <f t="shared" si="71"/>
        <v>2000</v>
      </c>
      <c r="K140" s="149">
        <f t="shared" ref="K140" si="72">J140/I140</f>
        <v>103.44827586206897</v>
      </c>
      <c r="L140" s="147">
        <f t="shared" ref="L140:M140" si="73">AVERAGE(L124:L139)</f>
        <v>19.333333333333332</v>
      </c>
      <c r="M140" s="148">
        <f t="shared" si="73"/>
        <v>1768.1691965647515</v>
      </c>
      <c r="N140" s="149">
        <f>M140/L140</f>
        <v>91.45702740852164</v>
      </c>
      <c r="O140" s="150">
        <f>L140-I140</f>
        <v>0</v>
      </c>
      <c r="P140" s="151">
        <f>N140-K140</f>
        <v>-11.991248453547328</v>
      </c>
      <c r="Q140" s="152">
        <f>N140/K140</f>
        <v>0.88408459828237584</v>
      </c>
      <c r="R140" s="310"/>
      <c r="S140" s="153">
        <f>S124</f>
        <v>0.70855324074074078</v>
      </c>
      <c r="T140" s="154">
        <f>INDEX(T124:T139,COUNTA(T124:T139))</f>
        <v>0.78142361111111114</v>
      </c>
      <c r="U140" s="155"/>
      <c r="V140" s="181"/>
      <c r="W140" s="214"/>
      <c r="X140" s="215"/>
      <c r="Y140" s="206">
        <f t="shared" ref="Y140:Z140" si="74">SUM(Y124:Y139)</f>
        <v>0</v>
      </c>
      <c r="Z140" s="207">
        <f t="shared" si="74"/>
        <v>0</v>
      </c>
      <c r="AA140" s="296"/>
      <c r="AB140" s="297"/>
      <c r="AC140" s="206">
        <f t="shared" ref="AC140:AD140" si="75">SUM(AC124:AC139)</f>
        <v>0</v>
      </c>
      <c r="AD140" s="207">
        <f t="shared" si="75"/>
        <v>0</v>
      </c>
      <c r="AE140" s="296"/>
      <c r="AF140" s="297"/>
      <c r="AG140" s="409"/>
      <c r="AH140" s="410"/>
      <c r="AI140" s="183">
        <f>M140-J140</f>
        <v>-231.83080343524853</v>
      </c>
      <c r="AJ140" s="152">
        <f>M140/J140</f>
        <v>0.88408459828237573</v>
      </c>
      <c r="AK140" s="381"/>
    </row>
    <row r="141" spans="1:37" ht="15.75" customHeight="1">
      <c r="A141" s="302" t="s">
        <v>244</v>
      </c>
      <c r="B141" s="161" t="s">
        <v>186</v>
      </c>
      <c r="C141" s="306" t="s">
        <v>222</v>
      </c>
      <c r="D141" s="307"/>
      <c r="E141" s="162">
        <v>56.79</v>
      </c>
      <c r="F141" s="103">
        <v>1628</v>
      </c>
      <c r="G141" s="163">
        <f t="shared" ref="G141:G143" si="76">E141*F141</f>
        <v>92454.12</v>
      </c>
      <c r="H141" s="164"/>
      <c r="I141" s="165">
        <v>23</v>
      </c>
      <c r="J141" s="166">
        <v>2000</v>
      </c>
      <c r="K141" s="167">
        <f>J141/I141</f>
        <v>86.956521739130437</v>
      </c>
      <c r="L141" s="168">
        <v>23</v>
      </c>
      <c r="M141" s="166">
        <f>F141/V141*60</f>
        <v>1769.0310896468477</v>
      </c>
      <c r="N141" s="167">
        <f>M141/L141</f>
        <v>76.914395202036857</v>
      </c>
      <c r="O141" s="169">
        <f>L141-I141</f>
        <v>0</v>
      </c>
      <c r="P141" s="170">
        <f>N141-K141</f>
        <v>-10.04212653709358</v>
      </c>
      <c r="Q141" s="171">
        <f>N141/K141</f>
        <v>0.88451554482342387</v>
      </c>
      <c r="R141" s="308">
        <f>Q157</f>
        <v>0.88481643822903056</v>
      </c>
      <c r="S141" s="172">
        <v>0.70833333333333337</v>
      </c>
      <c r="T141" s="173">
        <v>0.74667824074074074</v>
      </c>
      <c r="U141" s="174"/>
      <c r="V141" s="175">
        <v>55.216666666666612</v>
      </c>
      <c r="W141" s="173"/>
      <c r="X141" s="184"/>
      <c r="Y141" s="202"/>
      <c r="Z141" s="203"/>
      <c r="AA141" s="311"/>
      <c r="AB141" s="312"/>
      <c r="AC141" s="202"/>
      <c r="AD141" s="203"/>
      <c r="AE141" s="311"/>
      <c r="AF141" s="312"/>
      <c r="AG141" s="411"/>
      <c r="AH141" s="412"/>
      <c r="AI141" s="121">
        <f>M141-J141</f>
        <v>-230.9689103531523</v>
      </c>
      <c r="AJ141" s="171">
        <f>M141/J141</f>
        <v>0.88451554482342387</v>
      </c>
      <c r="AK141" s="313">
        <f>AJ157</f>
        <v>0.88481643822903056</v>
      </c>
    </row>
    <row r="142" spans="1:37" ht="15.75" customHeight="1">
      <c r="A142" s="303"/>
      <c r="B142" s="178" t="s">
        <v>186</v>
      </c>
      <c r="C142" s="298" t="s">
        <v>223</v>
      </c>
      <c r="D142" s="299"/>
      <c r="E142" s="107">
        <v>56.87</v>
      </c>
      <c r="F142" s="108">
        <v>1284</v>
      </c>
      <c r="G142" s="109">
        <f t="shared" si="76"/>
        <v>73021.08</v>
      </c>
      <c r="H142" s="26"/>
      <c r="I142" s="110">
        <v>23</v>
      </c>
      <c r="J142" s="111">
        <v>2000</v>
      </c>
      <c r="K142" s="112">
        <f t="shared" ref="K142:K143" si="77">J142/I142</f>
        <v>86.956521739130437</v>
      </c>
      <c r="L142" s="113">
        <v>23</v>
      </c>
      <c r="M142" s="111">
        <f>F142/V142*60</f>
        <v>1769.0011481056283</v>
      </c>
      <c r="N142" s="112">
        <f>M142/L142</f>
        <v>76.91309339589688</v>
      </c>
      <c r="O142" s="114">
        <f>L142-I142</f>
        <v>0</v>
      </c>
      <c r="P142" s="115">
        <f>N142-K142</f>
        <v>-10.043428343233558</v>
      </c>
      <c r="Q142" s="116">
        <f>N142/K142</f>
        <v>0.88450057405281413</v>
      </c>
      <c r="R142" s="309"/>
      <c r="S142" s="47">
        <v>0.75031250000000005</v>
      </c>
      <c r="T142" s="48">
        <v>0.78055555555555556</v>
      </c>
      <c r="U142" s="117">
        <v>5.2333333333334053</v>
      </c>
      <c r="V142" s="118">
        <v>43.549999999999933</v>
      </c>
      <c r="W142" s="119"/>
      <c r="X142" s="123"/>
      <c r="Y142" s="106"/>
      <c r="Z142" s="205"/>
      <c r="AA142" s="300"/>
      <c r="AB142" s="301"/>
      <c r="AC142" s="106"/>
      <c r="AD142" s="205"/>
      <c r="AE142" s="300"/>
      <c r="AF142" s="301"/>
      <c r="AG142" s="407"/>
      <c r="AH142" s="408"/>
      <c r="AI142" s="124">
        <f>M142-J142</f>
        <v>-230.99885189437168</v>
      </c>
      <c r="AJ142" s="116">
        <f>M142/J142</f>
        <v>0.88450057405281413</v>
      </c>
      <c r="AK142" s="314"/>
    </row>
    <row r="143" spans="1:37" ht="15.75" customHeight="1">
      <c r="A143" s="303"/>
      <c r="B143" s="178" t="s">
        <v>186</v>
      </c>
      <c r="C143" s="298" t="s">
        <v>224</v>
      </c>
      <c r="D143" s="299"/>
      <c r="E143" s="107">
        <v>47.6</v>
      </c>
      <c r="F143" s="108">
        <v>1550</v>
      </c>
      <c r="G143" s="109">
        <f t="shared" si="76"/>
        <v>73780</v>
      </c>
      <c r="H143" s="26"/>
      <c r="I143" s="110">
        <v>23</v>
      </c>
      <c r="J143" s="111">
        <v>2000</v>
      </c>
      <c r="K143" s="112">
        <f t="shared" si="77"/>
        <v>86.956521739130437</v>
      </c>
      <c r="L143" s="113">
        <v>23</v>
      </c>
      <c r="M143" s="111">
        <f>F143/V143*60</f>
        <v>1770.8663916217074</v>
      </c>
      <c r="N143" s="112">
        <f>M143/L143</f>
        <v>76.994190940074233</v>
      </c>
      <c r="O143" s="114">
        <f>L143-I143</f>
        <v>0</v>
      </c>
      <c r="P143" s="115">
        <f>N143-K143</f>
        <v>-9.962330799056204</v>
      </c>
      <c r="Q143" s="116">
        <f>N143/K143</f>
        <v>0.88543319581085367</v>
      </c>
      <c r="R143" s="309"/>
      <c r="S143" s="47">
        <v>0.78436342592592589</v>
      </c>
      <c r="T143" s="48">
        <v>0.8208333333333333</v>
      </c>
      <c r="U143" s="117">
        <v>5.4833333333332845</v>
      </c>
      <c r="V143" s="118">
        <v>52.516666666666666</v>
      </c>
      <c r="W143" s="119"/>
      <c r="X143" s="123"/>
      <c r="Y143" s="106"/>
      <c r="Z143" s="205"/>
      <c r="AA143" s="300"/>
      <c r="AB143" s="301"/>
      <c r="AC143" s="106"/>
      <c r="AD143" s="205"/>
      <c r="AE143" s="300"/>
      <c r="AF143" s="301"/>
      <c r="AG143" s="407"/>
      <c r="AH143" s="408"/>
      <c r="AI143" s="124">
        <f>M143-J143</f>
        <v>-229.13360837829259</v>
      </c>
      <c r="AJ143" s="116">
        <f>M143/J143</f>
        <v>0.88543319581085367</v>
      </c>
      <c r="AK143" s="314"/>
    </row>
    <row r="144" spans="1:37" ht="15.75" customHeight="1">
      <c r="A144" s="303"/>
      <c r="B144" s="178"/>
      <c r="C144" s="298"/>
      <c r="D144" s="299"/>
      <c r="E144" s="107"/>
      <c r="F144" s="108"/>
      <c r="G144" s="109"/>
      <c r="H144" s="26"/>
      <c r="I144" s="110"/>
      <c r="J144" s="111"/>
      <c r="K144" s="112"/>
      <c r="L144" s="113"/>
      <c r="M144" s="111"/>
      <c r="N144" s="112"/>
      <c r="O144" s="114"/>
      <c r="P144" s="115"/>
      <c r="Q144" s="116"/>
      <c r="R144" s="309"/>
      <c r="S144" s="47"/>
      <c r="T144" s="48"/>
      <c r="U144" s="117"/>
      <c r="V144" s="118"/>
      <c r="W144" s="119"/>
      <c r="X144" s="123"/>
      <c r="Y144" s="106"/>
      <c r="Z144" s="205"/>
      <c r="AA144" s="300"/>
      <c r="AB144" s="301"/>
      <c r="AC144" s="106"/>
      <c r="AD144" s="205"/>
      <c r="AE144" s="300"/>
      <c r="AF144" s="301"/>
      <c r="AG144" s="407"/>
      <c r="AH144" s="408"/>
      <c r="AI144" s="124"/>
      <c r="AJ144" s="116"/>
      <c r="AK144" s="314"/>
    </row>
    <row r="145" spans="1:37" ht="15.75" customHeight="1">
      <c r="A145" s="304"/>
      <c r="B145" s="178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106"/>
      <c r="Z145" s="205"/>
      <c r="AA145" s="300"/>
      <c r="AB145" s="301"/>
      <c r="AC145" s="106"/>
      <c r="AD145" s="205"/>
      <c r="AE145" s="300"/>
      <c r="AF145" s="301"/>
      <c r="AG145" s="407"/>
      <c r="AH145" s="408"/>
      <c r="AI145" s="124"/>
      <c r="AJ145" s="116"/>
      <c r="AK145" s="314"/>
    </row>
    <row r="146" spans="1:37" ht="15.75" customHeight="1">
      <c r="A146" s="304"/>
      <c r="B146" s="178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106"/>
      <c r="Z146" s="205"/>
      <c r="AA146" s="300"/>
      <c r="AB146" s="301"/>
      <c r="AC146" s="106"/>
      <c r="AD146" s="205"/>
      <c r="AE146" s="300"/>
      <c r="AF146" s="301"/>
      <c r="AG146" s="407"/>
      <c r="AH146" s="408"/>
      <c r="AI146" s="124"/>
      <c r="AJ146" s="116"/>
      <c r="AK146" s="314"/>
    </row>
    <row r="147" spans="1:37" ht="15.75" customHeight="1">
      <c r="A147" s="304"/>
      <c r="B147" s="178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127"/>
      <c r="T147" s="128"/>
      <c r="U147" s="117"/>
      <c r="V147" s="118"/>
      <c r="W147" s="128"/>
      <c r="X147" s="216"/>
      <c r="Y147" s="106"/>
      <c r="Z147" s="205"/>
      <c r="AA147" s="300"/>
      <c r="AB147" s="301"/>
      <c r="AC147" s="106"/>
      <c r="AD147" s="205"/>
      <c r="AE147" s="300"/>
      <c r="AF147" s="301"/>
      <c r="AG147" s="407"/>
      <c r="AH147" s="408"/>
      <c r="AI147" s="124"/>
      <c r="AJ147" s="116"/>
      <c r="AK147" s="314"/>
    </row>
    <row r="148" spans="1:37" ht="15.75" customHeight="1">
      <c r="A148" s="304"/>
      <c r="B148" s="178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127"/>
      <c r="T148" s="128"/>
      <c r="U148" s="117"/>
      <c r="V148" s="118"/>
      <c r="W148" s="128"/>
      <c r="X148" s="216"/>
      <c r="Y148" s="106"/>
      <c r="Z148" s="205"/>
      <c r="AA148" s="300"/>
      <c r="AB148" s="301"/>
      <c r="AC148" s="106"/>
      <c r="AD148" s="205"/>
      <c r="AE148" s="300"/>
      <c r="AF148" s="301"/>
      <c r="AG148" s="407"/>
      <c r="AH148" s="408"/>
      <c r="AI148" s="124"/>
      <c r="AJ148" s="116"/>
      <c r="AK148" s="314"/>
    </row>
    <row r="149" spans="1:37" ht="15.75" customHeight="1">
      <c r="A149" s="304"/>
      <c r="B149" s="178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127"/>
      <c r="T149" s="128"/>
      <c r="U149" s="117"/>
      <c r="V149" s="118"/>
      <c r="W149" s="128"/>
      <c r="X149" s="216"/>
      <c r="Y149" s="106"/>
      <c r="Z149" s="205"/>
      <c r="AA149" s="300"/>
      <c r="AB149" s="301"/>
      <c r="AC149" s="106"/>
      <c r="AD149" s="205"/>
      <c r="AE149" s="300"/>
      <c r="AF149" s="301"/>
      <c r="AG149" s="407"/>
      <c r="AH149" s="408"/>
      <c r="AI149" s="124"/>
      <c r="AJ149" s="116"/>
      <c r="AK149" s="314"/>
    </row>
    <row r="150" spans="1:37" ht="15.75" customHeight="1">
      <c r="A150" s="304"/>
      <c r="B150" s="178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127"/>
      <c r="T150" s="128"/>
      <c r="U150" s="117"/>
      <c r="V150" s="118"/>
      <c r="W150" s="128"/>
      <c r="X150" s="216"/>
      <c r="Y150" s="106"/>
      <c r="Z150" s="205"/>
      <c r="AA150" s="300"/>
      <c r="AB150" s="301"/>
      <c r="AC150" s="106"/>
      <c r="AD150" s="205"/>
      <c r="AE150" s="300"/>
      <c r="AF150" s="301"/>
      <c r="AG150" s="407"/>
      <c r="AH150" s="408"/>
      <c r="AI150" s="124"/>
      <c r="AJ150" s="116"/>
      <c r="AK150" s="314"/>
    </row>
    <row r="151" spans="1:37" ht="15.75" customHeight="1">
      <c r="A151" s="304"/>
      <c r="B151" s="178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127"/>
      <c r="T151" s="128"/>
      <c r="U151" s="117"/>
      <c r="V151" s="118"/>
      <c r="W151" s="128"/>
      <c r="X151" s="216"/>
      <c r="Y151" s="106"/>
      <c r="Z151" s="205"/>
      <c r="AA151" s="300"/>
      <c r="AB151" s="301"/>
      <c r="AC151" s="106"/>
      <c r="AD151" s="205"/>
      <c r="AE151" s="300"/>
      <c r="AF151" s="301"/>
      <c r="AG151" s="407"/>
      <c r="AH151" s="408"/>
      <c r="AI151" s="124"/>
      <c r="AJ151" s="116"/>
      <c r="AK151" s="314"/>
    </row>
    <row r="152" spans="1:37" ht="15.75" customHeight="1">
      <c r="A152" s="304"/>
      <c r="B152" s="178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127"/>
      <c r="T152" s="128"/>
      <c r="U152" s="117"/>
      <c r="V152" s="118"/>
      <c r="W152" s="128"/>
      <c r="X152" s="216"/>
      <c r="Y152" s="106"/>
      <c r="Z152" s="205"/>
      <c r="AA152" s="300"/>
      <c r="AB152" s="301"/>
      <c r="AC152" s="106"/>
      <c r="AD152" s="205"/>
      <c r="AE152" s="300"/>
      <c r="AF152" s="301"/>
      <c r="AG152" s="407"/>
      <c r="AH152" s="408"/>
      <c r="AI152" s="124"/>
      <c r="AJ152" s="116"/>
      <c r="AK152" s="314"/>
    </row>
    <row r="153" spans="1:37" ht="15.75" customHeight="1">
      <c r="A153" s="304"/>
      <c r="B153" s="178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127"/>
      <c r="T153" s="128"/>
      <c r="U153" s="117"/>
      <c r="V153" s="118"/>
      <c r="W153" s="128"/>
      <c r="X153" s="216"/>
      <c r="Y153" s="106"/>
      <c r="Z153" s="205"/>
      <c r="AA153" s="300"/>
      <c r="AB153" s="301"/>
      <c r="AC153" s="106"/>
      <c r="AD153" s="205"/>
      <c r="AE153" s="300"/>
      <c r="AF153" s="301"/>
      <c r="AG153" s="407"/>
      <c r="AH153" s="408"/>
      <c r="AI153" s="124"/>
      <c r="AJ153" s="116"/>
      <c r="AK153" s="314"/>
    </row>
    <row r="154" spans="1:37" ht="15.75" customHeight="1">
      <c r="A154" s="304"/>
      <c r="B154" s="178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127"/>
      <c r="T154" s="128"/>
      <c r="U154" s="117"/>
      <c r="V154" s="118"/>
      <c r="W154" s="128"/>
      <c r="X154" s="216"/>
      <c r="Y154" s="106"/>
      <c r="Z154" s="205"/>
      <c r="AA154" s="300"/>
      <c r="AB154" s="301"/>
      <c r="AC154" s="106"/>
      <c r="AD154" s="205"/>
      <c r="AE154" s="300"/>
      <c r="AF154" s="301"/>
      <c r="AG154" s="407"/>
      <c r="AH154" s="408"/>
      <c r="AI154" s="124"/>
      <c r="AJ154" s="116"/>
      <c r="AK154" s="314"/>
    </row>
    <row r="155" spans="1:37" ht="15.75" customHeight="1">
      <c r="A155" s="304"/>
      <c r="B155" s="178"/>
      <c r="C155" s="298"/>
      <c r="D155" s="299"/>
      <c r="E155" s="107"/>
      <c r="F155" s="13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127"/>
      <c r="T155" s="128"/>
      <c r="U155" s="117"/>
      <c r="V155" s="118"/>
      <c r="W155" s="128"/>
      <c r="X155" s="216"/>
      <c r="Y155" s="106"/>
      <c r="Z155" s="205"/>
      <c r="AA155" s="300"/>
      <c r="AB155" s="301"/>
      <c r="AC155" s="106"/>
      <c r="AD155" s="205"/>
      <c r="AE155" s="300"/>
      <c r="AF155" s="301"/>
      <c r="AG155" s="407"/>
      <c r="AH155" s="408"/>
      <c r="AI155" s="124"/>
      <c r="AJ155" s="116"/>
      <c r="AK155" s="314"/>
    </row>
    <row r="156" spans="1:37" ht="15.75" customHeight="1">
      <c r="A156" s="304"/>
      <c r="B156" s="178"/>
      <c r="C156" s="298"/>
      <c r="D156" s="299"/>
      <c r="E156" s="179"/>
      <c r="F156" s="13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106"/>
      <c r="Z156" s="205"/>
      <c r="AA156" s="300"/>
      <c r="AB156" s="301"/>
      <c r="AC156" s="106"/>
      <c r="AD156" s="205"/>
      <c r="AE156" s="300"/>
      <c r="AF156" s="301"/>
      <c r="AG156" s="407"/>
      <c r="AH156" s="408"/>
      <c r="AI156" s="180"/>
      <c r="AJ156" s="133"/>
      <c r="AK156" s="314"/>
    </row>
    <row r="157" spans="1:37" ht="15.75" customHeight="1" thickBot="1">
      <c r="A157" s="305"/>
      <c r="B157" s="144" t="s">
        <v>124</v>
      </c>
      <c r="C157" s="295"/>
      <c r="D157" s="295"/>
      <c r="E157" s="145"/>
      <c r="F157" s="182"/>
      <c r="G157" s="146"/>
      <c r="H157" s="75"/>
      <c r="I157" s="147">
        <f t="shared" ref="I157:J157" si="78">AVERAGE(I141:I156)</f>
        <v>23</v>
      </c>
      <c r="J157" s="148">
        <f t="shared" si="78"/>
        <v>2000</v>
      </c>
      <c r="K157" s="149">
        <f t="shared" ref="K157" si="79">J157/I157</f>
        <v>86.956521739130437</v>
      </c>
      <c r="L157" s="147">
        <f t="shared" ref="L157:M157" si="80">AVERAGE(L141:L156)</f>
        <v>23</v>
      </c>
      <c r="M157" s="148">
        <f t="shared" si="80"/>
        <v>1769.6328764580612</v>
      </c>
      <c r="N157" s="149">
        <f>M157/L157</f>
        <v>76.940559846002657</v>
      </c>
      <c r="O157" s="150">
        <f>L157-I157</f>
        <v>0</v>
      </c>
      <c r="P157" s="151">
        <f>N157-K157</f>
        <v>-10.015961893127781</v>
      </c>
      <c r="Q157" s="152">
        <f>N157/K157</f>
        <v>0.88481643822903056</v>
      </c>
      <c r="R157" s="310"/>
      <c r="S157" s="153">
        <f>S141</f>
        <v>0.70833333333333337</v>
      </c>
      <c r="T157" s="154">
        <f>INDEX(T141:T156,COUNTA(T141:T156))</f>
        <v>0.8208333333333333</v>
      </c>
      <c r="U157" s="155"/>
      <c r="V157" s="181"/>
      <c r="W157" s="182"/>
      <c r="X157" s="149"/>
      <c r="Y157" s="206">
        <f t="shared" ref="Y157:Z157" si="81">SUM(Y141:Y156)</f>
        <v>0</v>
      </c>
      <c r="Z157" s="207">
        <f t="shared" si="81"/>
        <v>0</v>
      </c>
      <c r="AA157" s="296"/>
      <c r="AB157" s="297"/>
      <c r="AC157" s="206">
        <f t="shared" ref="AC157:AD157" si="82">SUM(AC141:AC156)</f>
        <v>0</v>
      </c>
      <c r="AD157" s="207">
        <f t="shared" si="82"/>
        <v>0</v>
      </c>
      <c r="AE157" s="296"/>
      <c r="AF157" s="297"/>
      <c r="AG157" s="409"/>
      <c r="AH157" s="410"/>
      <c r="AI157" s="183">
        <f>M157-J157</f>
        <v>-230.36712354193878</v>
      </c>
      <c r="AJ157" s="152">
        <f>M157/J157</f>
        <v>0.88481643822903056</v>
      </c>
      <c r="AK157" s="315"/>
    </row>
    <row r="159" spans="1:37">
      <c r="AA159" s="294" t="s">
        <v>165</v>
      </c>
      <c r="AB159" s="294"/>
      <c r="AE159" s="5" t="s">
        <v>226</v>
      </c>
      <c r="AF159" s="190"/>
      <c r="AG159" s="190"/>
      <c r="AH159" s="190"/>
    </row>
    <row r="160" spans="1:37">
      <c r="AA160" s="294" t="s">
        <v>166</v>
      </c>
      <c r="AB160" s="294"/>
      <c r="AE160" s="5" t="s">
        <v>227</v>
      </c>
      <c r="AF160" s="190"/>
      <c r="AG160" s="190"/>
      <c r="AH160" s="190"/>
    </row>
    <row r="161" spans="27:34">
      <c r="AA161" s="294" t="s">
        <v>167</v>
      </c>
      <c r="AB161" s="294"/>
      <c r="AE161" s="5" t="s">
        <v>228</v>
      </c>
      <c r="AF161" s="190"/>
      <c r="AG161" s="190"/>
      <c r="AH161" s="190"/>
    </row>
    <row r="162" spans="27:34">
      <c r="AA162" s="294" t="s">
        <v>168</v>
      </c>
      <c r="AB162" s="294"/>
      <c r="AE162" s="5" t="s">
        <v>229</v>
      </c>
      <c r="AF162" s="190"/>
      <c r="AG162" s="190"/>
      <c r="AH162" s="190"/>
    </row>
    <row r="163" spans="27:34">
      <c r="AA163" s="294" t="s">
        <v>169</v>
      </c>
      <c r="AB163" s="294"/>
      <c r="AE163" s="5" t="s">
        <v>230</v>
      </c>
      <c r="AF163" s="190"/>
      <c r="AG163" s="190"/>
      <c r="AH163" s="190"/>
    </row>
    <row r="164" spans="27:34">
      <c r="AA164" s="294" t="s">
        <v>170</v>
      </c>
      <c r="AB164" s="294"/>
      <c r="AE164" s="5" t="s">
        <v>231</v>
      </c>
      <c r="AF164" s="190"/>
      <c r="AG164" s="190"/>
      <c r="AH164" s="190"/>
    </row>
    <row r="165" spans="27:34">
      <c r="AA165" s="294" t="s">
        <v>171</v>
      </c>
      <c r="AB165" s="294"/>
      <c r="AE165" s="221" t="s">
        <v>232</v>
      </c>
      <c r="AF165" s="190"/>
      <c r="AG165" s="190"/>
      <c r="AH165" s="190"/>
    </row>
    <row r="166" spans="27:34">
      <c r="AA166" s="294" t="s">
        <v>172</v>
      </c>
      <c r="AB166" s="294"/>
      <c r="AE166" s="221" t="s">
        <v>233</v>
      </c>
      <c r="AF166" s="190"/>
      <c r="AG166" s="190"/>
      <c r="AH166" s="190"/>
    </row>
    <row r="167" spans="27:34">
      <c r="AA167" s="294" t="s">
        <v>173</v>
      </c>
      <c r="AB167" s="294"/>
      <c r="AE167" s="221" t="s">
        <v>234</v>
      </c>
      <c r="AF167" s="190"/>
      <c r="AG167" s="190"/>
      <c r="AH167" s="190"/>
    </row>
    <row r="168" spans="27:34">
      <c r="AA168" s="294" t="s">
        <v>174</v>
      </c>
      <c r="AB168" s="294"/>
      <c r="AE168" s="221"/>
      <c r="AF168" s="190"/>
      <c r="AG168" s="190"/>
      <c r="AH168" s="190"/>
    </row>
    <row r="169" spans="27:34">
      <c r="AA169" s="294" t="s">
        <v>175</v>
      </c>
      <c r="AB169" s="294"/>
      <c r="AE169" s="221"/>
      <c r="AF169" s="190"/>
      <c r="AG169" s="190"/>
      <c r="AH169" s="190"/>
    </row>
    <row r="170" spans="27:34">
      <c r="AA170" s="294" t="s">
        <v>176</v>
      </c>
      <c r="AB170" s="294"/>
      <c r="AE170" s="190"/>
      <c r="AF170" s="190"/>
      <c r="AG170" s="190"/>
      <c r="AH170" s="190"/>
    </row>
    <row r="171" spans="27:34">
      <c r="AA171" s="294" t="s">
        <v>177</v>
      </c>
      <c r="AB171" s="294"/>
      <c r="AE171" s="190"/>
      <c r="AF171" s="190"/>
      <c r="AG171" s="190"/>
      <c r="AH171" s="190"/>
    </row>
  </sheetData>
  <mergeCells count="690"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  <mergeCell ref="C156:D156"/>
    <mergeCell ref="AA156:AB156"/>
    <mergeCell ref="AE156:AF156"/>
    <mergeCell ref="AG156:AH156"/>
    <mergeCell ref="C157:D157"/>
    <mergeCell ref="AA157:AB157"/>
    <mergeCell ref="AE157:AF157"/>
    <mergeCell ref="AG157:AH157"/>
    <mergeCell ref="C154:D154"/>
    <mergeCell ref="AA154:AB154"/>
    <mergeCell ref="AE154:AF154"/>
    <mergeCell ref="AG154:AH154"/>
    <mergeCell ref="C155:D155"/>
    <mergeCell ref="AA155:AB155"/>
    <mergeCell ref="AE155:AF155"/>
    <mergeCell ref="AG155:AH155"/>
    <mergeCell ref="C153:D153"/>
    <mergeCell ref="AA153:AB153"/>
    <mergeCell ref="AE153:AF153"/>
    <mergeCell ref="AG153:AH153"/>
    <mergeCell ref="C150:D150"/>
    <mergeCell ref="AA150:AB150"/>
    <mergeCell ref="AE150:AF150"/>
    <mergeCell ref="AG150:AH150"/>
    <mergeCell ref="C151:D151"/>
    <mergeCell ref="AA151:AB151"/>
    <mergeCell ref="AE151:AF151"/>
    <mergeCell ref="AG151:AH151"/>
    <mergeCell ref="AK141:AK157"/>
    <mergeCell ref="C142:D142"/>
    <mergeCell ref="AA142:AB142"/>
    <mergeCell ref="AE142:AF142"/>
    <mergeCell ref="AG142:AH142"/>
    <mergeCell ref="C143:D143"/>
    <mergeCell ref="AA143:AB143"/>
    <mergeCell ref="AE143:AF143"/>
    <mergeCell ref="AG143:AH143"/>
    <mergeCell ref="C144:D144"/>
    <mergeCell ref="C148:D148"/>
    <mergeCell ref="AA148:AB148"/>
    <mergeCell ref="AE148:AF148"/>
    <mergeCell ref="AG148:AH148"/>
    <mergeCell ref="C149:D149"/>
    <mergeCell ref="AA149:AB149"/>
    <mergeCell ref="AE149:AF149"/>
    <mergeCell ref="AG149:AH149"/>
    <mergeCell ref="C146:D146"/>
    <mergeCell ref="AA146:AB146"/>
    <mergeCell ref="AE146:AF146"/>
    <mergeCell ref="AG146:AH146"/>
    <mergeCell ref="C147:D147"/>
    <mergeCell ref="AA147:AB147"/>
    <mergeCell ref="C140:D140"/>
    <mergeCell ref="AA140:AB140"/>
    <mergeCell ref="AE140:AF140"/>
    <mergeCell ref="AG140:AH140"/>
    <mergeCell ref="A141:A157"/>
    <mergeCell ref="C141:D141"/>
    <mergeCell ref="R141:R157"/>
    <mergeCell ref="AA141:AB141"/>
    <mergeCell ref="AE141:AF141"/>
    <mergeCell ref="AG141:AH141"/>
    <mergeCell ref="A124:A140"/>
    <mergeCell ref="AA144:AB144"/>
    <mergeCell ref="AE144:AF144"/>
    <mergeCell ref="AG144:AH144"/>
    <mergeCell ref="C145:D145"/>
    <mergeCell ref="AA145:AB145"/>
    <mergeCell ref="AE145:AF145"/>
    <mergeCell ref="AG145:AH145"/>
    <mergeCell ref="AE147:AF147"/>
    <mergeCell ref="AG147:AH147"/>
    <mergeCell ref="C152:D152"/>
    <mergeCell ref="AA152:AB152"/>
    <mergeCell ref="AE152:AF152"/>
    <mergeCell ref="AG152:AH152"/>
    <mergeCell ref="C138:D138"/>
    <mergeCell ref="AA138:AB138"/>
    <mergeCell ref="AE138:AF138"/>
    <mergeCell ref="AG138:AH138"/>
    <mergeCell ref="C139:D139"/>
    <mergeCell ref="AA139:AB139"/>
    <mergeCell ref="AE139:AF139"/>
    <mergeCell ref="AG139:AH139"/>
    <mergeCell ref="C136:D136"/>
    <mergeCell ref="AA136:AB136"/>
    <mergeCell ref="AE136:AF136"/>
    <mergeCell ref="AG136:AH136"/>
    <mergeCell ref="C137:D137"/>
    <mergeCell ref="AA137:AB137"/>
    <mergeCell ref="AE137:AF137"/>
    <mergeCell ref="AG137:AH137"/>
    <mergeCell ref="C134:D134"/>
    <mergeCell ref="AA134:AB134"/>
    <mergeCell ref="AE134:AF134"/>
    <mergeCell ref="AG134:AH134"/>
    <mergeCell ref="C135:D135"/>
    <mergeCell ref="AA135:AB135"/>
    <mergeCell ref="AE135:AF135"/>
    <mergeCell ref="AG135:AH135"/>
    <mergeCell ref="C132:D132"/>
    <mergeCell ref="AA132:AB132"/>
    <mergeCell ref="AE132:AF132"/>
    <mergeCell ref="AG132:AH132"/>
    <mergeCell ref="C133:D133"/>
    <mergeCell ref="AA133:AB133"/>
    <mergeCell ref="AE133:AF133"/>
    <mergeCell ref="AG133:AH133"/>
    <mergeCell ref="AA131:AB131"/>
    <mergeCell ref="AE131:AF131"/>
    <mergeCell ref="AG131:AH131"/>
    <mergeCell ref="AA128:AB128"/>
    <mergeCell ref="AE128:AF128"/>
    <mergeCell ref="AG128:AH128"/>
    <mergeCell ref="C129:D129"/>
    <mergeCell ref="AA129:AB129"/>
    <mergeCell ref="AE129:AF129"/>
    <mergeCell ref="AG129:AH129"/>
    <mergeCell ref="AK124:AK140"/>
    <mergeCell ref="C125:D125"/>
    <mergeCell ref="AA125:AB125"/>
    <mergeCell ref="AE125:AF125"/>
    <mergeCell ref="AG125:AH125"/>
    <mergeCell ref="C126:D126"/>
    <mergeCell ref="AA126:AB126"/>
    <mergeCell ref="AE126:AF126"/>
    <mergeCell ref="AG126:AH126"/>
    <mergeCell ref="C127:D127"/>
    <mergeCell ref="C124:D124"/>
    <mergeCell ref="R124:R140"/>
    <mergeCell ref="AA124:AB124"/>
    <mergeCell ref="AE124:AF124"/>
    <mergeCell ref="AG124:AH124"/>
    <mergeCell ref="AA127:AB127"/>
    <mergeCell ref="AE127:AF127"/>
    <mergeCell ref="AG127:AH127"/>
    <mergeCell ref="C128:D128"/>
    <mergeCell ref="C130:D130"/>
    <mergeCell ref="AA130:AB130"/>
    <mergeCell ref="AE130:AF130"/>
    <mergeCell ref="AG130:AH130"/>
    <mergeCell ref="C131:D131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</mergeCells>
  <phoneticPr fontId="5" type="noConversion"/>
  <conditionalFormatting sqref="O5:O157">
    <cfRule type="cellIs" dxfId="119" priority="3" operator="greaterThan">
      <formula>0</formula>
    </cfRule>
  </conditionalFormatting>
  <conditionalFormatting sqref="P5:P157 AI5:AI157">
    <cfRule type="cellIs" dxfId="118" priority="6" operator="lessThan">
      <formula>0</formula>
    </cfRule>
  </conditionalFormatting>
  <conditionalFormatting sqref="Q5:Q157 AJ5:AJ157">
    <cfRule type="cellIs" dxfId="117" priority="4" operator="greaterThan">
      <formula>1</formula>
    </cfRule>
    <cfRule type="cellIs" dxfId="116" priority="5" operator="lessThan">
      <formula>0.8</formula>
    </cfRule>
  </conditionalFormatting>
  <conditionalFormatting sqref="R5:R157 AK124">
    <cfRule type="cellIs" dxfId="115" priority="7" operator="lessThan">
      <formula>0.8</formula>
    </cfRule>
  </conditionalFormatting>
  <conditionalFormatting sqref="AK5:AK22 AK56:AK91">
    <cfRule type="cellIs" dxfId="114" priority="9" operator="lessThan">
      <formula>0.8</formula>
    </cfRule>
  </conditionalFormatting>
  <conditionalFormatting sqref="AK39">
    <cfRule type="cellIs" dxfId="113" priority="12" operator="lessThan">
      <formula>0.8</formula>
    </cfRule>
  </conditionalFormatting>
  <conditionalFormatting sqref="AK54">
    <cfRule type="cellIs" dxfId="112" priority="11" operator="lessThan">
      <formula>0.8</formula>
    </cfRule>
  </conditionalFormatting>
  <conditionalFormatting sqref="AK97:AK105">
    <cfRule type="cellIs" dxfId="111" priority="10" operator="lessThan">
      <formula>0.8</formula>
    </cfRule>
  </conditionalFormatting>
  <conditionalFormatting sqref="AK107:AK112">
    <cfRule type="cellIs" dxfId="110" priority="8" operator="lessThan">
      <formula>0.8</formula>
    </cfRule>
  </conditionalFormatting>
  <conditionalFormatting sqref="AK139">
    <cfRule type="cellIs" dxfId="109" priority="2" operator="lessThan">
      <formula>0.8</formula>
    </cfRule>
  </conditionalFormatting>
  <conditionalFormatting sqref="AK141:AK157">
    <cfRule type="cellIs" dxfId="108" priority="1" operator="lessThan">
      <formula>0.8</formula>
    </cfRule>
  </conditionalFormatting>
  <dataValidations count="2">
    <dataValidation type="list" allowBlank="1" showInputMessage="1" showErrorMessage="1" sqref="AA5:AB157" xr:uid="{A80DF2EA-215A-4B97-9318-825913963107}">
      <formula1>$AA$159:$AA$187</formula1>
    </dataValidation>
    <dataValidation type="list" allowBlank="1" showInputMessage="1" showErrorMessage="1" sqref="AE5:AH157" xr:uid="{4EFDF164-0B94-4286-A68D-1749B3F8C738}">
      <formula1>$AE$159:$AE$167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A1327-06A7-4DEB-A2F0-5FDD542B63ED}">
  <sheetPr>
    <tabColor theme="8" tint="0.59999389629810485"/>
  </sheetPr>
  <dimension ref="B1:AR42"/>
  <sheetViews>
    <sheetView zoomScale="70" zoomScaleNormal="70" workbookViewId="0">
      <selection activeCell="I10" sqref="I1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288</v>
      </c>
      <c r="D3" s="284"/>
      <c r="E3" s="3" t="s">
        <v>3</v>
      </c>
      <c r="F3" s="285">
        <f>'1204(18度C)'!D1+'1204(4度C)'!D1</f>
        <v>198095</v>
      </c>
      <c r="G3" s="286"/>
      <c r="H3" s="3" t="s">
        <v>4</v>
      </c>
      <c r="I3" s="287">
        <f>'1204(18度C)'!F1+'1204(4度C)'!F1</f>
        <v>6383179.6699999999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455.45668968146725</v>
      </c>
      <c r="F6" s="259" t="e">
        <f>AVERAGE(#REF!,D14:K14)</f>
        <v>#REF!</v>
      </c>
      <c r="G6" s="260">
        <f>AVERAGE(D14:K14)</f>
        <v>181.35718856064341</v>
      </c>
      <c r="H6" s="261"/>
      <c r="I6" s="260">
        <f>AVERAGE(L14:O14)</f>
        <v>95.202398800599696</v>
      </c>
      <c r="J6" s="261"/>
      <c r="K6" s="260">
        <f>AVERAGE(D32:O32)</f>
        <v>594.46839605407388</v>
      </c>
      <c r="L6" s="261"/>
      <c r="M6" s="260">
        <f>AVERAGE(P32:X32)</f>
        <v>788.68131868131877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402.09584783217622</v>
      </c>
      <c r="F7" s="255" t="e">
        <f>AVERAGE(#REF!,D15:K15)</f>
        <v>#REF!</v>
      </c>
      <c r="G7" s="256">
        <f>AVERAGE(D15:K15)</f>
        <v>161.02573986875493</v>
      </c>
      <c r="H7" s="257"/>
      <c r="I7" s="256">
        <f>AVERAGE(L15:O15)</f>
        <v>84.183174737290869</v>
      </c>
      <c r="J7" s="257"/>
      <c r="K7" s="256">
        <f>AVERAGE(D33:O33)</f>
        <v>524.05797070313304</v>
      </c>
      <c r="L7" s="257"/>
      <c r="M7" s="256">
        <f>AVERAGE(P33:X33)</f>
        <v>696.01209619958058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0.8832831417287208</v>
      </c>
      <c r="F8" s="264" t="e">
        <f>AVERAGE(D16:K16,#REF!)</f>
        <v>#REF!</v>
      </c>
      <c r="G8" s="243">
        <f>AVERAGE(D16:K16)</f>
        <v>0.88665501677512348</v>
      </c>
      <c r="H8" s="244"/>
      <c r="I8" s="243">
        <f>AVERAGE(L16:O16)</f>
        <v>0.884288852104266</v>
      </c>
      <c r="J8" s="244"/>
      <c r="K8" s="243">
        <f>AVERAGE(D34:O34)</f>
        <v>0.88069632018423238</v>
      </c>
      <c r="L8" s="244"/>
      <c r="M8" s="243">
        <f>AVERAGE(P34:X34)</f>
        <v>0.88178178267582319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>
        <v>120.75471698113208</v>
      </c>
      <c r="E14" s="28">
        <v>80</v>
      </c>
      <c r="F14" s="28">
        <v>94.047619047619051</v>
      </c>
      <c r="G14" s="28">
        <v>86.206896551724142</v>
      </c>
      <c r="H14" s="28">
        <v>136.36363636363635</v>
      </c>
      <c r="I14" s="28">
        <v>232.33333333333334</v>
      </c>
      <c r="J14" s="28" t="s">
        <v>43</v>
      </c>
      <c r="K14" s="29">
        <v>519.79411764705878</v>
      </c>
      <c r="L14" s="27" t="s">
        <v>43</v>
      </c>
      <c r="M14" s="30" t="s">
        <v>43</v>
      </c>
      <c r="N14" s="28">
        <v>103.44827586206897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>
        <v>107.28335468413214</v>
      </c>
      <c r="E15" s="35">
        <v>71.002170461533495</v>
      </c>
      <c r="F15" s="35">
        <v>83.218282264014817</v>
      </c>
      <c r="G15" s="35">
        <v>76.31381049056462</v>
      </c>
      <c r="H15" s="35">
        <v>121.16080639715933</v>
      </c>
      <c r="I15" s="35">
        <v>204.38408944575562</v>
      </c>
      <c r="J15" s="35" t="s">
        <v>43</v>
      </c>
      <c r="K15" s="36">
        <v>463.81766533812441</v>
      </c>
      <c r="L15" s="34" t="s">
        <v>43</v>
      </c>
      <c r="M15" s="37" t="s">
        <v>43</v>
      </c>
      <c r="N15" s="35">
        <v>91.437444408631677</v>
      </c>
      <c r="O15" s="38">
        <v>76.928905065950062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>
        <f t="shared" ref="D16:I16" si="0">D15/D14</f>
        <v>0.88844028097796923</v>
      </c>
      <c r="E16" s="43">
        <f t="shared" si="0"/>
        <v>0.88752713076916867</v>
      </c>
      <c r="F16" s="43">
        <f t="shared" si="0"/>
        <v>0.8848526215414233</v>
      </c>
      <c r="G16" s="43">
        <f t="shared" si="0"/>
        <v>0.88524020169054951</v>
      </c>
      <c r="H16" s="43">
        <f t="shared" si="0"/>
        <v>0.88851258024583524</v>
      </c>
      <c r="I16" s="43">
        <f t="shared" si="0"/>
        <v>0.87970196318115756</v>
      </c>
      <c r="J16" s="43" t="s">
        <v>43</v>
      </c>
      <c r="K16" s="44">
        <f t="shared" ref="K16" si="1">K15/K14</f>
        <v>0.89231033901976076</v>
      </c>
      <c r="L16" s="42" t="s">
        <v>43</v>
      </c>
      <c r="M16" s="45" t="s">
        <v>43</v>
      </c>
      <c r="N16" s="43">
        <f t="shared" ref="N16:O16" si="2">N15/N14</f>
        <v>0.88389529595010619</v>
      </c>
      <c r="O16" s="46">
        <f t="shared" si="2"/>
        <v>0.8846824082584257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>
        <v>0.25017361111111114</v>
      </c>
      <c r="E17" s="48">
        <v>0.25</v>
      </c>
      <c r="F17" s="48">
        <v>0.16697916666666668</v>
      </c>
      <c r="G17" s="48">
        <v>0.25</v>
      </c>
      <c r="H17" s="48">
        <v>0.16666666666666666</v>
      </c>
      <c r="I17" s="48">
        <v>0.31805555555555554</v>
      </c>
      <c r="J17" s="48" t="s">
        <v>43</v>
      </c>
      <c r="K17" s="48">
        <v>0.25003472222222223</v>
      </c>
      <c r="L17" s="47" t="s">
        <v>43</v>
      </c>
      <c r="M17" s="49" t="s">
        <v>43</v>
      </c>
      <c r="N17" s="48">
        <v>0.70833333333333337</v>
      </c>
      <c r="O17" s="50">
        <v>0.70847222222222217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>
        <v>0.58750000000000002</v>
      </c>
      <c r="E18" s="48">
        <v>0.55008101851851854</v>
      </c>
      <c r="F18" s="48">
        <v>0.5675</v>
      </c>
      <c r="G18" s="48">
        <v>0.58125000000000004</v>
      </c>
      <c r="H18" s="48">
        <v>0.53825231481481484</v>
      </c>
      <c r="I18" s="48">
        <v>0.55793981481481481</v>
      </c>
      <c r="J18" s="48" t="s">
        <v>43</v>
      </c>
      <c r="K18" s="48">
        <v>0.37222222222222223</v>
      </c>
      <c r="L18" s="47" t="s">
        <v>43</v>
      </c>
      <c r="M18" s="49" t="s">
        <v>43</v>
      </c>
      <c r="N18" s="48">
        <v>0.77986111111111112</v>
      </c>
      <c r="O18" s="50">
        <v>0.81331018518518516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>
        <v>17.666666666666668</v>
      </c>
      <c r="E23" s="64">
        <v>25</v>
      </c>
      <c r="F23" s="64">
        <v>21</v>
      </c>
      <c r="G23" s="64">
        <v>23.2</v>
      </c>
      <c r="H23" s="64">
        <v>19.8</v>
      </c>
      <c r="I23" s="64">
        <v>13.5</v>
      </c>
      <c r="J23" s="64" t="s">
        <v>43</v>
      </c>
      <c r="K23" s="65">
        <v>6.8</v>
      </c>
      <c r="L23" s="63" t="s">
        <v>43</v>
      </c>
      <c r="M23" s="66" t="s">
        <v>43</v>
      </c>
      <c r="N23" s="64">
        <v>19.333333333333332</v>
      </c>
      <c r="O23" s="67">
        <v>23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>
        <v>211.76470588235293</v>
      </c>
      <c r="E32" s="28" t="s">
        <v>43</v>
      </c>
      <c r="F32" s="28" t="s">
        <v>43</v>
      </c>
      <c r="G32" s="28">
        <v>313.04347826086956</v>
      </c>
      <c r="H32" s="28">
        <v>433.33333333333331</v>
      </c>
      <c r="I32" s="28">
        <v>416.66666666666669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285.71428571428572</v>
      </c>
      <c r="Q32" s="28" t="s">
        <v>43</v>
      </c>
      <c r="R32" s="28" t="s">
        <v>43</v>
      </c>
      <c r="S32" s="28" t="s">
        <v>43</v>
      </c>
      <c r="T32" s="28">
        <v>738.46153846153857</v>
      </c>
      <c r="U32" s="28" t="s">
        <v>43</v>
      </c>
      <c r="V32" s="28">
        <v>900</v>
      </c>
      <c r="W32" s="28">
        <v>969.23076923076928</v>
      </c>
      <c r="X32" s="31">
        <v>1050</v>
      </c>
    </row>
    <row r="33" spans="2:24" ht="39.6" customHeight="1">
      <c r="B33" s="240"/>
      <c r="C33" s="33" t="s">
        <v>44</v>
      </c>
      <c r="D33" s="35">
        <v>183.42155450222356</v>
      </c>
      <c r="E33" s="35" t="s">
        <v>43</v>
      </c>
      <c r="F33" s="35" t="s">
        <v>43</v>
      </c>
      <c r="G33" s="35">
        <v>271.71988946723076</v>
      </c>
      <c r="H33" s="35">
        <v>384.89796286177119</v>
      </c>
      <c r="I33" s="35">
        <v>372.13930348258708</v>
      </c>
      <c r="J33" s="35" t="s">
        <v>43</v>
      </c>
      <c r="K33" s="35" t="s">
        <v>43</v>
      </c>
      <c r="L33" s="35" t="s">
        <v>43</v>
      </c>
      <c r="M33" s="35">
        <v>693.31817987543184</v>
      </c>
      <c r="N33" s="35">
        <v>1000.7364959186763</v>
      </c>
      <c r="O33" s="35">
        <v>762.17240881401051</v>
      </c>
      <c r="P33" s="34">
        <v>249.38743573937862</v>
      </c>
      <c r="Q33" s="35" t="s">
        <v>43</v>
      </c>
      <c r="R33" s="35" t="s">
        <v>43</v>
      </c>
      <c r="S33" s="35" t="s">
        <v>43</v>
      </c>
      <c r="T33" s="35">
        <v>656.46956856641998</v>
      </c>
      <c r="U33" s="35" t="s">
        <v>43</v>
      </c>
      <c r="V33" s="35">
        <v>802.66856772643223</v>
      </c>
      <c r="W33" s="35">
        <v>857.47552304760814</v>
      </c>
      <c r="X33" s="38">
        <v>914.05938591806432</v>
      </c>
    </row>
    <row r="34" spans="2:24" ht="40.15" customHeight="1">
      <c r="B34" s="240"/>
      <c r="C34" s="41" t="s">
        <v>45</v>
      </c>
      <c r="D34" s="43">
        <f>D33/D32</f>
        <v>0.86615734070494466</v>
      </c>
      <c r="E34" s="43" t="s">
        <v>43</v>
      </c>
      <c r="F34" s="43" t="s">
        <v>43</v>
      </c>
      <c r="G34" s="43">
        <f>G33/G32</f>
        <v>0.8679940913536538</v>
      </c>
      <c r="H34" s="43">
        <f>H33/H32</f>
        <v>0.8882260681425489</v>
      </c>
      <c r="I34" s="43">
        <f>I33/I32</f>
        <v>0.89313432835820894</v>
      </c>
      <c r="J34" s="43" t="s">
        <v>43</v>
      </c>
      <c r="K34" s="43" t="s">
        <v>43</v>
      </c>
      <c r="L34" s="43" t="s">
        <v>43</v>
      </c>
      <c r="M34" s="43">
        <f>M33/M32</f>
        <v>0.89290977711229857</v>
      </c>
      <c r="N34" s="43">
        <f>N33/N32</f>
        <v>0.87020564862493588</v>
      </c>
      <c r="O34" s="43">
        <f>O33/O32</f>
        <v>0.8862469869930355</v>
      </c>
      <c r="P34" s="42">
        <f>P33/P32</f>
        <v>0.87285602508782512</v>
      </c>
      <c r="Q34" s="43" t="s">
        <v>43</v>
      </c>
      <c r="R34" s="43" t="s">
        <v>43</v>
      </c>
      <c r="S34" s="43" t="s">
        <v>43</v>
      </c>
      <c r="T34" s="43">
        <f>T33/T32</f>
        <v>0.88896920743369356</v>
      </c>
      <c r="U34" s="43" t="s">
        <v>43</v>
      </c>
      <c r="V34" s="43">
        <f>V33/V32</f>
        <v>0.89185396414048024</v>
      </c>
      <c r="W34" s="43">
        <f>W33/W32</f>
        <v>0.88469696822372268</v>
      </c>
      <c r="X34" s="46">
        <f>X33/X32</f>
        <v>0.87053274849339457</v>
      </c>
    </row>
    <row r="35" spans="2:24" ht="17.25" customHeight="1">
      <c r="B35" s="225" t="s">
        <v>46</v>
      </c>
      <c r="C35" s="13" t="s">
        <v>47</v>
      </c>
      <c r="D35" s="48">
        <v>0.39262731481481483</v>
      </c>
      <c r="E35" s="48" t="s">
        <v>43</v>
      </c>
      <c r="F35" s="48" t="s">
        <v>43</v>
      </c>
      <c r="G35" s="48">
        <v>0.25027777777777777</v>
      </c>
      <c r="H35" s="48">
        <v>0.25</v>
      </c>
      <c r="I35" s="48">
        <v>0.37569444444444444</v>
      </c>
      <c r="J35" s="48" t="s">
        <v>43</v>
      </c>
      <c r="K35" s="48" t="s">
        <v>43</v>
      </c>
      <c r="L35" s="48" t="s">
        <v>43</v>
      </c>
      <c r="M35" s="48">
        <v>0.25020833333333331</v>
      </c>
      <c r="N35" s="48">
        <v>0.16666666666666666</v>
      </c>
      <c r="O35" s="48">
        <v>0.2502199074074074</v>
      </c>
      <c r="P35" s="47">
        <v>0.708587962962963</v>
      </c>
      <c r="Q35" s="48" t="s">
        <v>43</v>
      </c>
      <c r="R35" s="48" t="s">
        <v>43</v>
      </c>
      <c r="S35" s="48" t="s">
        <v>43</v>
      </c>
      <c r="T35" s="48">
        <v>0.70833333333333337</v>
      </c>
      <c r="U35" s="48" t="s">
        <v>43</v>
      </c>
      <c r="V35" s="48">
        <v>0.70862268518518523</v>
      </c>
      <c r="W35" s="48">
        <v>0.70833333333333337</v>
      </c>
      <c r="X35" s="50">
        <v>0.70833333333333337</v>
      </c>
    </row>
    <row r="36" spans="2:24" ht="17.25" customHeight="1">
      <c r="B36" s="226"/>
      <c r="C36" s="13" t="s">
        <v>48</v>
      </c>
      <c r="D36" s="48">
        <v>0.45844907407407409</v>
      </c>
      <c r="E36" s="48" t="s">
        <v>43</v>
      </c>
      <c r="F36" s="48" t="s">
        <v>43</v>
      </c>
      <c r="G36" s="48">
        <v>0.31458333333333333</v>
      </c>
      <c r="H36" s="48">
        <v>0.33010416666666664</v>
      </c>
      <c r="I36" s="48">
        <v>0.39663194444444444</v>
      </c>
      <c r="J36" s="48" t="s">
        <v>43</v>
      </c>
      <c r="K36" s="48" t="s">
        <v>43</v>
      </c>
      <c r="L36" s="48" t="s">
        <v>43</v>
      </c>
      <c r="M36" s="48">
        <v>0.43194444444444446</v>
      </c>
      <c r="N36" s="48">
        <v>0.41421296296296295</v>
      </c>
      <c r="O36" s="48">
        <v>0.40442129629629631</v>
      </c>
      <c r="P36" s="47">
        <v>0.8354166666666667</v>
      </c>
      <c r="Q36" s="48" t="s">
        <v>43</v>
      </c>
      <c r="R36" s="48" t="s">
        <v>43</v>
      </c>
      <c r="S36" s="48" t="s">
        <v>43</v>
      </c>
      <c r="T36" s="48">
        <v>0.86697916666666663</v>
      </c>
      <c r="U36" s="48" t="s">
        <v>43</v>
      </c>
      <c r="V36" s="48">
        <v>0.87152777777777779</v>
      </c>
      <c r="W36" s="48">
        <v>0.99594907407407407</v>
      </c>
      <c r="X36" s="50">
        <v>0.99586805555555558</v>
      </c>
    </row>
    <row r="37" spans="2:24" ht="17.25" customHeight="1">
      <c r="B37" s="226" t="s">
        <v>54</v>
      </c>
      <c r="C37" s="227"/>
      <c r="D37" s="64">
        <v>17</v>
      </c>
      <c r="E37" s="64" t="s">
        <v>43</v>
      </c>
      <c r="F37" s="64" t="s">
        <v>43</v>
      </c>
      <c r="G37" s="64">
        <v>11.5</v>
      </c>
      <c r="H37" s="64">
        <v>6</v>
      </c>
      <c r="I37" s="64">
        <v>6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12.6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3.6666666666666665</v>
      </c>
      <c r="W37" s="64">
        <v>3.25</v>
      </c>
      <c r="X37" s="67">
        <v>3.3333333333333335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7BEE-7AE5-46D9-9C31-D960D58F4213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pane="bottomLeft" activeCell="I10" sqref="I10"/>
      <selection activeCell="I10" sqref="I10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SUM(F5:F208)</f>
        <v>108536</v>
      </c>
      <c r="E1" s="94" t="s">
        <v>4</v>
      </c>
      <c r="F1" s="95">
        <f>SUM(G5:G208)</f>
        <v>2153352.0900000003</v>
      </c>
      <c r="G1" s="96" t="s">
        <v>85</v>
      </c>
      <c r="H1" s="97">
        <f>L21+L38+L55+L72+L89+L106+L123+L140+L157+L174+L191+L208</f>
        <v>78.683333333333323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45995</v>
      </c>
      <c r="B2" s="353"/>
      <c r="C2" s="98" t="s">
        <v>41</v>
      </c>
      <c r="D2" s="99">
        <f>AVERAGE(N21,N38,N55,N72,N89,N106,N123,N140,N157,N174,N191,N208)</f>
        <v>595.70552299331951</v>
      </c>
      <c r="E2" s="99" t="s">
        <v>92</v>
      </c>
      <c r="F2" s="100">
        <f>F1/D1</f>
        <v>19.839980190904402</v>
      </c>
      <c r="G2" s="101" t="s">
        <v>93</v>
      </c>
      <c r="H2" s="102">
        <f>COUNT(H5:H208)</f>
        <v>3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428"/>
      <c r="AA3" s="332" t="s">
        <v>102</v>
      </c>
      <c r="AB3" s="422" t="s">
        <v>103</v>
      </c>
      <c r="AC3" s="424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429"/>
      <c r="AA4" s="333"/>
      <c r="AB4" s="423"/>
      <c r="AC4" s="425"/>
    </row>
    <row r="5" spans="1:29" ht="15.75" customHeight="1">
      <c r="A5" s="302" t="s">
        <v>243</v>
      </c>
      <c r="B5" s="106" t="s">
        <v>116</v>
      </c>
      <c r="C5" s="402" t="s">
        <v>120</v>
      </c>
      <c r="D5" s="403"/>
      <c r="E5" s="107">
        <v>29.85</v>
      </c>
      <c r="F5" s="108">
        <v>2371</v>
      </c>
      <c r="G5" s="109">
        <f t="shared" ref="G5:G6" si="0">E5*F5</f>
        <v>70774.350000000006</v>
      </c>
      <c r="H5" s="26"/>
      <c r="I5" s="110">
        <v>17</v>
      </c>
      <c r="J5" s="111">
        <v>3600</v>
      </c>
      <c r="K5" s="112">
        <f t="shared" ref="K5:K6" si="1">J5/I5</f>
        <v>211.76470588235293</v>
      </c>
      <c r="L5" s="113">
        <v>17</v>
      </c>
      <c r="M5" s="111">
        <f>F5/V5*60</f>
        <v>3118.5970040190014</v>
      </c>
      <c r="N5" s="112">
        <f>M5/L5</f>
        <v>183.44688258935301</v>
      </c>
      <c r="O5" s="114">
        <f>L5-I5</f>
        <v>0</v>
      </c>
      <c r="P5" s="115">
        <f>N5-K5</f>
        <v>-28.317823292999918</v>
      </c>
      <c r="Q5" s="116">
        <f>N5/K5</f>
        <v>0.86627694556083368</v>
      </c>
      <c r="R5" s="309">
        <f>Q21</f>
        <v>0.86615734070494466</v>
      </c>
      <c r="S5" s="47">
        <v>0.39262731481481483</v>
      </c>
      <c r="T5" s="48">
        <v>0.42430555555555555</v>
      </c>
      <c r="U5" s="117">
        <v>5.3833333333333488</v>
      </c>
      <c r="V5" s="118">
        <v>45.616666666666632</v>
      </c>
      <c r="W5" s="103"/>
      <c r="X5" s="104"/>
      <c r="Y5" s="311"/>
      <c r="Z5" s="312"/>
      <c r="AA5" s="121">
        <f>M5-J5</f>
        <v>-481.40299598099864</v>
      </c>
      <c r="AB5" s="122">
        <f>M5/J5</f>
        <v>0.86627694556083368</v>
      </c>
      <c r="AC5" s="426">
        <f>AB21</f>
        <v>0.86615734070494454</v>
      </c>
    </row>
    <row r="6" spans="1:29" ht="15.75" customHeight="1">
      <c r="A6" s="303"/>
      <c r="B6" s="106" t="s">
        <v>116</v>
      </c>
      <c r="C6" s="402" t="s">
        <v>121</v>
      </c>
      <c r="D6" s="403"/>
      <c r="E6" s="107">
        <v>29.52</v>
      </c>
      <c r="F6" s="108">
        <v>2295</v>
      </c>
      <c r="G6" s="109">
        <f t="shared" si="0"/>
        <v>67748.399999999994</v>
      </c>
      <c r="H6" s="26"/>
      <c r="I6" s="110">
        <v>17</v>
      </c>
      <c r="J6" s="111">
        <v>3600</v>
      </c>
      <c r="K6" s="112">
        <f t="shared" si="1"/>
        <v>211.76470588235293</v>
      </c>
      <c r="L6" s="113">
        <v>17</v>
      </c>
      <c r="M6" s="111">
        <f>F6/V6*60</f>
        <v>3117.7358490565998</v>
      </c>
      <c r="N6" s="112">
        <f>M6/L6</f>
        <v>183.39622641509411</v>
      </c>
      <c r="O6" s="114">
        <f>L6-I6</f>
        <v>0</v>
      </c>
      <c r="P6" s="115">
        <f>N6-K6</f>
        <v>-28.368479467258823</v>
      </c>
      <c r="Q6" s="116">
        <f>N6/K6</f>
        <v>0.86603773584905552</v>
      </c>
      <c r="R6" s="309"/>
      <c r="S6" s="47">
        <v>0.42777777777777776</v>
      </c>
      <c r="T6" s="48">
        <v>0.45844907407407409</v>
      </c>
      <c r="U6" s="117">
        <v>4.9999999999999822</v>
      </c>
      <c r="V6" s="118">
        <v>44.166666666666721</v>
      </c>
      <c r="W6" s="119"/>
      <c r="X6" s="123"/>
      <c r="Y6" s="300"/>
      <c r="Z6" s="301"/>
      <c r="AA6" s="124">
        <f>M6-J6</f>
        <v>-482.26415094340018</v>
      </c>
      <c r="AB6" s="125">
        <f>M6/J6</f>
        <v>0.86603773584905552</v>
      </c>
      <c r="AC6" s="427"/>
    </row>
    <row r="7" spans="1:29" ht="15.75" customHeight="1">
      <c r="A7" s="303"/>
      <c r="B7" s="106"/>
      <c r="C7" s="402"/>
      <c r="D7" s="403"/>
      <c r="E7" s="107"/>
      <c r="F7" s="108"/>
      <c r="G7" s="109"/>
      <c r="H7" s="26"/>
      <c r="I7" s="110"/>
      <c r="J7" s="111"/>
      <c r="K7" s="112"/>
      <c r="L7" s="113"/>
      <c r="M7" s="111"/>
      <c r="N7" s="112"/>
      <c r="O7" s="114"/>
      <c r="P7" s="115"/>
      <c r="Q7" s="116"/>
      <c r="R7" s="309"/>
      <c r="S7" s="47"/>
      <c r="T7" s="48"/>
      <c r="U7" s="117"/>
      <c r="V7" s="118"/>
      <c r="W7" s="119"/>
      <c r="X7" s="123"/>
      <c r="Y7" s="300"/>
      <c r="Z7" s="301"/>
      <c r="AA7" s="124"/>
      <c r="AB7" s="125"/>
      <c r="AC7" s="427"/>
    </row>
    <row r="8" spans="1:29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300"/>
      <c r="Z8" s="301"/>
      <c r="AA8" s="124"/>
      <c r="AB8" s="125"/>
      <c r="AC8" s="427"/>
    </row>
    <row r="9" spans="1:29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300"/>
      <c r="Z9" s="301"/>
      <c r="AA9" s="124"/>
      <c r="AB9" s="125"/>
      <c r="AC9" s="427"/>
    </row>
    <row r="10" spans="1:29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300"/>
      <c r="Z10" s="301"/>
      <c r="AA10" s="124"/>
      <c r="AB10" s="125"/>
      <c r="AC10" s="427"/>
    </row>
    <row r="11" spans="1:29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300"/>
      <c r="Z11" s="301"/>
      <c r="AA11" s="124"/>
      <c r="AB11" s="125"/>
      <c r="AC11" s="427"/>
    </row>
    <row r="12" spans="1:29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300"/>
      <c r="Z12" s="301"/>
      <c r="AA12" s="124"/>
      <c r="AB12" s="125"/>
      <c r="AC12" s="427"/>
    </row>
    <row r="13" spans="1:29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300"/>
      <c r="Z13" s="301"/>
      <c r="AA13" s="124"/>
      <c r="AB13" s="125"/>
      <c r="AC13" s="427"/>
    </row>
    <row r="14" spans="1:29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300"/>
      <c r="Z14" s="301"/>
      <c r="AA14" s="124"/>
      <c r="AB14" s="125"/>
      <c r="AC14" s="427"/>
    </row>
    <row r="15" spans="1:29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300"/>
      <c r="Z15" s="301"/>
      <c r="AA15" s="124"/>
      <c r="AB15" s="125"/>
      <c r="AC15" s="427"/>
    </row>
    <row r="16" spans="1:29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300"/>
      <c r="Z16" s="301"/>
      <c r="AA16" s="124"/>
      <c r="AB16" s="125"/>
      <c r="AC16" s="427"/>
    </row>
    <row r="17" spans="1:29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300"/>
      <c r="Z17" s="301"/>
      <c r="AA17" s="124"/>
      <c r="AB17" s="125"/>
      <c r="AC17" s="427"/>
    </row>
    <row r="18" spans="1:29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300"/>
      <c r="Z18" s="301"/>
      <c r="AA18" s="124"/>
      <c r="AB18" s="125"/>
      <c r="AC18" s="427"/>
    </row>
    <row r="19" spans="1:29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300"/>
      <c r="Z19" s="301"/>
      <c r="AA19" s="124"/>
      <c r="AB19" s="125"/>
      <c r="AC19" s="427"/>
    </row>
    <row r="20" spans="1:29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301"/>
      <c r="AA20" s="142"/>
      <c r="AB20" s="143"/>
      <c r="AC20" s="380"/>
    </row>
    <row r="21" spans="1:29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</v>
      </c>
      <c r="J21" s="148">
        <f t="shared" si="2"/>
        <v>3600</v>
      </c>
      <c r="K21" s="149">
        <f t="shared" ref="K21" si="3">J21/I21</f>
        <v>211.76470588235293</v>
      </c>
      <c r="L21" s="147">
        <f t="shared" ref="L21:M21" si="4">AVERAGE(L5:L20)</f>
        <v>17</v>
      </c>
      <c r="M21" s="148">
        <f t="shared" si="4"/>
        <v>3118.1664265378004</v>
      </c>
      <c r="N21" s="149">
        <f>M21/L21</f>
        <v>183.42155450222356</v>
      </c>
      <c r="O21" s="150">
        <f>L21-I21</f>
        <v>0</v>
      </c>
      <c r="P21" s="151">
        <f>N21-K21</f>
        <v>-28.34315138012937</v>
      </c>
      <c r="Q21" s="152">
        <f>N21/K21</f>
        <v>0.86615734070494466</v>
      </c>
      <c r="R21" s="310"/>
      <c r="S21" s="153">
        <f>S5</f>
        <v>0.39262731481481483</v>
      </c>
      <c r="T21" s="154">
        <f>INDEX(T5:T20,COUNTA(T5:T20))</f>
        <v>0.45844907407407409</v>
      </c>
      <c r="U21" s="155"/>
      <c r="V21" s="155"/>
      <c r="W21" s="156"/>
      <c r="X21" s="157"/>
      <c r="Y21" s="296"/>
      <c r="Z21" s="297"/>
      <c r="AA21" s="158">
        <f>M21-J21</f>
        <v>-481.83357346219964</v>
      </c>
      <c r="AB21" s="159">
        <f>M21/J21</f>
        <v>0.86615734070494454</v>
      </c>
      <c r="AC21" s="381"/>
    </row>
    <row r="22" spans="1:29" ht="15.75" customHeight="1">
      <c r="A22" s="316" t="s">
        <v>115</v>
      </c>
      <c r="B22" s="161" t="s">
        <v>116</v>
      </c>
      <c r="C22" s="306" t="s">
        <v>122</v>
      </c>
      <c r="D22" s="307"/>
      <c r="E22" s="162">
        <v>25.64</v>
      </c>
      <c r="F22" s="103">
        <v>1446</v>
      </c>
      <c r="G22" s="163">
        <f t="shared" ref="G22:G23" si="5">E22*F22</f>
        <v>37075.440000000002</v>
      </c>
      <c r="H22" s="164"/>
      <c r="I22" s="165">
        <v>11</v>
      </c>
      <c r="J22" s="166">
        <v>3600</v>
      </c>
      <c r="K22" s="167">
        <f>J22/I22</f>
        <v>327.27272727272725</v>
      </c>
      <c r="L22" s="168">
        <v>11</v>
      </c>
      <c r="M22" s="166">
        <f>F22/V22*60</f>
        <v>3143.4782608695655</v>
      </c>
      <c r="N22" s="167">
        <f>M22/L22</f>
        <v>285.77075098814231</v>
      </c>
      <c r="O22" s="169">
        <f>L22-I22</f>
        <v>0</v>
      </c>
      <c r="P22" s="170">
        <f>N22-K22</f>
        <v>-41.501976284584941</v>
      </c>
      <c r="Q22" s="171">
        <f>N22/K22</f>
        <v>0.87318840579710155</v>
      </c>
      <c r="R22" s="308">
        <f>Q38</f>
        <v>0.8679940913536538</v>
      </c>
      <c r="S22" s="172">
        <v>0.25027777777777777</v>
      </c>
      <c r="T22" s="173">
        <v>0.26944444444444443</v>
      </c>
      <c r="U22" s="174"/>
      <c r="V22" s="175">
        <v>27.599999999999998</v>
      </c>
      <c r="W22" s="176"/>
      <c r="X22" s="177"/>
      <c r="Y22" s="311"/>
      <c r="Z22" s="312"/>
      <c r="AA22" s="121">
        <f>M22-J22</f>
        <v>-456.52173913043453</v>
      </c>
      <c r="AB22" s="171">
        <f>M22/J22</f>
        <v>0.87318840579710155</v>
      </c>
      <c r="AC22" s="313">
        <f>AB38</f>
        <v>0.8679940913536538</v>
      </c>
    </row>
    <row r="23" spans="1:29" ht="15.75" customHeight="1">
      <c r="A23" s="317"/>
      <c r="B23" s="106" t="s">
        <v>118</v>
      </c>
      <c r="C23" s="298" t="s">
        <v>119</v>
      </c>
      <c r="D23" s="299"/>
      <c r="E23" s="107">
        <v>28.57</v>
      </c>
      <c r="F23" s="108">
        <v>3094</v>
      </c>
      <c r="G23" s="109">
        <f t="shared" si="5"/>
        <v>88395.58</v>
      </c>
      <c r="H23" s="26"/>
      <c r="I23" s="110">
        <v>12</v>
      </c>
      <c r="J23" s="111">
        <v>3600</v>
      </c>
      <c r="K23" s="112">
        <f t="shared" ref="K23:K41" si="6">J23/I23</f>
        <v>300</v>
      </c>
      <c r="L23" s="113">
        <v>12</v>
      </c>
      <c r="M23" s="111">
        <f>F23/V23*60</f>
        <v>3106.0791968767421</v>
      </c>
      <c r="N23" s="112">
        <f>M23/L23</f>
        <v>258.83993307306184</v>
      </c>
      <c r="O23" s="114">
        <f>L23-I23</f>
        <v>0</v>
      </c>
      <c r="P23" s="115">
        <f>N23-K23</f>
        <v>-41.160066926938157</v>
      </c>
      <c r="Q23" s="116">
        <f>N23/K23</f>
        <v>0.86279977691020615</v>
      </c>
      <c r="R23" s="309"/>
      <c r="S23" s="47">
        <v>0.27307870370370368</v>
      </c>
      <c r="T23" s="48">
        <v>0.31458333333333333</v>
      </c>
      <c r="U23" s="117">
        <v>5.2333333333333254</v>
      </c>
      <c r="V23" s="118">
        <v>59.76666666666668</v>
      </c>
      <c r="W23" s="119"/>
      <c r="X23" s="123"/>
      <c r="Y23" s="300"/>
      <c r="Z23" s="301"/>
      <c r="AA23" s="124">
        <f>M23-J23</f>
        <v>-493.92080312325788</v>
      </c>
      <c r="AB23" s="116">
        <f>M23/J23</f>
        <v>0.86279977691020615</v>
      </c>
      <c r="AC23" s="314"/>
    </row>
    <row r="24" spans="1:29" ht="15.75" customHeight="1">
      <c r="A24" s="317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23"/>
      <c r="Y24" s="300"/>
      <c r="Z24" s="301"/>
      <c r="AA24" s="124"/>
      <c r="AB24" s="116"/>
      <c r="AC24" s="314"/>
    </row>
    <row r="25" spans="1:29" ht="15.75" customHeight="1">
      <c r="A25" s="317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17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300"/>
      <c r="Z26" s="301"/>
      <c r="AA26" s="124"/>
      <c r="AB26" s="116"/>
      <c r="AC26" s="314"/>
    </row>
    <row r="27" spans="1:29" ht="15.75" customHeight="1">
      <c r="A27" s="317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300"/>
      <c r="Z27" s="301"/>
      <c r="AA27" s="124"/>
      <c r="AB27" s="116"/>
      <c r="AC27" s="314"/>
    </row>
    <row r="28" spans="1:29" ht="15.75" customHeight="1">
      <c r="A28" s="317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17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17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35"/>
      <c r="Y30" s="300"/>
      <c r="Z30" s="301"/>
      <c r="AA30" s="124"/>
      <c r="AB30" s="116"/>
      <c r="AC30" s="314"/>
    </row>
    <row r="31" spans="1:29" ht="15.75" customHeight="1">
      <c r="A31" s="317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35"/>
      <c r="Y31" s="300"/>
      <c r="Z31" s="301"/>
      <c r="AA31" s="124"/>
      <c r="AB31" s="116"/>
      <c r="AC31" s="314"/>
    </row>
    <row r="32" spans="1:29" ht="15.75" customHeight="1">
      <c r="A32" s="317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35"/>
      <c r="Y32" s="300"/>
      <c r="Z32" s="301"/>
      <c r="AA32" s="124"/>
      <c r="AB32" s="116"/>
      <c r="AC32" s="314"/>
    </row>
    <row r="33" spans="1:29" ht="15.75" customHeight="1">
      <c r="A33" s="317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35"/>
      <c r="Y33" s="300"/>
      <c r="Z33" s="301"/>
      <c r="AA33" s="124"/>
      <c r="AB33" s="116"/>
      <c r="AC33" s="314"/>
    </row>
    <row r="34" spans="1:29" ht="15.75" customHeight="1">
      <c r="A34" s="317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35"/>
      <c r="Y34" s="300"/>
      <c r="Z34" s="301"/>
      <c r="AA34" s="124"/>
      <c r="AB34" s="116"/>
      <c r="AC34" s="314"/>
    </row>
    <row r="35" spans="1:29" ht="15.75" customHeight="1">
      <c r="A35" s="317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35"/>
      <c r="Y35" s="300"/>
      <c r="Z35" s="301"/>
      <c r="AA35" s="124"/>
      <c r="AB35" s="116"/>
      <c r="AC35" s="314"/>
    </row>
    <row r="36" spans="1:29" ht="15.75" customHeight="1">
      <c r="A36" s="317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35"/>
      <c r="Y36" s="300"/>
      <c r="Z36" s="301"/>
      <c r="AA36" s="124"/>
      <c r="AB36" s="116"/>
      <c r="AC36" s="314"/>
    </row>
    <row r="37" spans="1:29" ht="15.75" customHeight="1">
      <c r="A37" s="317"/>
      <c r="B37" s="178"/>
      <c r="C37" s="298"/>
      <c r="D37" s="299"/>
      <c r="E37" s="179"/>
      <c r="F37" s="13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11.5</v>
      </c>
      <c r="J38" s="148">
        <f t="shared" si="7"/>
        <v>3600</v>
      </c>
      <c r="K38" s="149">
        <f t="shared" ref="K38" si="8">J38/I38</f>
        <v>313.04347826086956</v>
      </c>
      <c r="L38" s="147">
        <f t="shared" ref="L38:M38" si="9">AVERAGE(L22:L37)</f>
        <v>11.5</v>
      </c>
      <c r="M38" s="148">
        <f t="shared" si="9"/>
        <v>3124.7787288731538</v>
      </c>
      <c r="N38" s="149">
        <f>M38/L38</f>
        <v>271.71988946723076</v>
      </c>
      <c r="O38" s="150">
        <f>L38-I38</f>
        <v>0</v>
      </c>
      <c r="P38" s="151">
        <f>N38-K38</f>
        <v>-41.323588793638805</v>
      </c>
      <c r="Q38" s="152">
        <f>N38/K38</f>
        <v>0.8679940913536538</v>
      </c>
      <c r="R38" s="310"/>
      <c r="S38" s="153">
        <f>S22</f>
        <v>0.25027777777777777</v>
      </c>
      <c r="T38" s="154">
        <f>INDEX(T22:T37,COUNTA(T22:T37))</f>
        <v>0.31458333333333333</v>
      </c>
      <c r="U38" s="155"/>
      <c r="V38" s="181"/>
      <c r="W38" s="182"/>
      <c r="X38" s="149"/>
      <c r="Y38" s="296"/>
      <c r="Z38" s="297"/>
      <c r="AA38" s="183">
        <f>M38-J38</f>
        <v>-475.2212711268462</v>
      </c>
      <c r="AB38" s="152">
        <f>M38/J38</f>
        <v>0.8679940913536538</v>
      </c>
      <c r="AC38" s="315"/>
    </row>
    <row r="39" spans="1:29" ht="15.75" customHeight="1">
      <c r="A39" s="302" t="s">
        <v>125</v>
      </c>
      <c r="B39" s="120" t="s">
        <v>116</v>
      </c>
      <c r="C39" s="306" t="s">
        <v>126</v>
      </c>
      <c r="D39" s="307"/>
      <c r="E39" s="162">
        <v>14.03</v>
      </c>
      <c r="F39" s="103">
        <v>1387</v>
      </c>
      <c r="G39" s="163">
        <f t="shared" ref="G39:G41" si="10">E39*F39</f>
        <v>19459.61</v>
      </c>
      <c r="H39" s="164"/>
      <c r="I39" s="165">
        <v>6</v>
      </c>
      <c r="J39" s="166">
        <v>2600</v>
      </c>
      <c r="K39" s="167">
        <f>J39/I39</f>
        <v>433.33333333333331</v>
      </c>
      <c r="L39" s="168">
        <v>6</v>
      </c>
      <c r="M39" s="166">
        <f>F39/V39*60</f>
        <v>2309.5282146160953</v>
      </c>
      <c r="N39" s="167">
        <f>M39/L39</f>
        <v>384.92136910268255</v>
      </c>
      <c r="O39" s="169">
        <f>L39-I39</f>
        <v>0</v>
      </c>
      <c r="P39" s="170">
        <f>N39-K39</f>
        <v>-48.411964230650767</v>
      </c>
      <c r="Q39" s="171">
        <f>N39/K39</f>
        <v>0.88828008254465207</v>
      </c>
      <c r="R39" s="308">
        <f>Q55</f>
        <v>0.8882260681425489</v>
      </c>
      <c r="S39" s="172">
        <v>0.25</v>
      </c>
      <c r="T39" s="173">
        <v>0.27502314814814816</v>
      </c>
      <c r="U39" s="174"/>
      <c r="V39" s="175">
        <v>36.033333333333346</v>
      </c>
      <c r="W39" s="173"/>
      <c r="X39" s="184"/>
      <c r="Y39" s="311"/>
      <c r="Z39" s="312"/>
      <c r="AA39" s="121">
        <f>M39-J39</f>
        <v>-290.47178538390472</v>
      </c>
      <c r="AB39" s="171">
        <f>M39/J39</f>
        <v>0.88828008254465207</v>
      </c>
      <c r="AC39" s="313">
        <f>AB55</f>
        <v>0.8882260681425489</v>
      </c>
    </row>
    <row r="40" spans="1:29" ht="15.75" customHeight="1">
      <c r="A40" s="303"/>
      <c r="B40" s="106" t="s">
        <v>116</v>
      </c>
      <c r="C40" s="298" t="s">
        <v>269</v>
      </c>
      <c r="D40" s="299"/>
      <c r="E40" s="107">
        <v>17.73</v>
      </c>
      <c r="F40" s="108">
        <v>1246</v>
      </c>
      <c r="G40" s="109">
        <f t="shared" si="10"/>
        <v>22091.58</v>
      </c>
      <c r="H40" s="26"/>
      <c r="I40" s="110">
        <v>6</v>
      </c>
      <c r="J40" s="111">
        <v>2600</v>
      </c>
      <c r="K40" s="112">
        <f t="shared" si="6"/>
        <v>433.33333333333331</v>
      </c>
      <c r="L40" s="113">
        <v>6</v>
      </c>
      <c r="M40" s="111">
        <f>F40/V40*60</f>
        <v>2308.5949562532164</v>
      </c>
      <c r="N40" s="112">
        <f>M40/L40</f>
        <v>384.76582604220272</v>
      </c>
      <c r="O40" s="114">
        <f>L40-I40</f>
        <v>0</v>
      </c>
      <c r="P40" s="115">
        <f>N40-K40</f>
        <v>-48.567507291130596</v>
      </c>
      <c r="Q40" s="116">
        <f>N40/K40</f>
        <v>0.88792113702046782</v>
      </c>
      <c r="R40" s="309"/>
      <c r="S40" s="47">
        <v>0.27847222222222223</v>
      </c>
      <c r="T40" s="48">
        <v>0.30096064814814816</v>
      </c>
      <c r="U40" s="117">
        <v>4.9666666666666703</v>
      </c>
      <c r="V40" s="118">
        <v>32.383333333333333</v>
      </c>
      <c r="W40" s="119"/>
      <c r="X40" s="13"/>
      <c r="Y40" s="300"/>
      <c r="Z40" s="301"/>
      <c r="AA40" s="124">
        <f>M40-J40</f>
        <v>-291.40504374678358</v>
      </c>
      <c r="AB40" s="116">
        <f>M40/J40</f>
        <v>0.88792113702046782</v>
      </c>
      <c r="AC40" s="314"/>
    </row>
    <row r="41" spans="1:29" ht="15.75" customHeight="1">
      <c r="A41" s="303"/>
      <c r="B41" s="106" t="s">
        <v>116</v>
      </c>
      <c r="C41" s="298" t="s">
        <v>127</v>
      </c>
      <c r="D41" s="299"/>
      <c r="E41" s="107">
        <v>14.49</v>
      </c>
      <c r="F41" s="108">
        <v>1438</v>
      </c>
      <c r="G41" s="109">
        <f t="shared" si="10"/>
        <v>20836.62</v>
      </c>
      <c r="H41" s="26"/>
      <c r="I41" s="110">
        <v>6</v>
      </c>
      <c r="J41" s="111">
        <v>2600</v>
      </c>
      <c r="K41" s="112">
        <f t="shared" si="6"/>
        <v>433.33333333333331</v>
      </c>
      <c r="L41" s="113">
        <v>6</v>
      </c>
      <c r="M41" s="111">
        <f>F41/V41*60</f>
        <v>2310.0401606425698</v>
      </c>
      <c r="N41" s="112">
        <f>M41/L41</f>
        <v>385.00669344042831</v>
      </c>
      <c r="O41" s="114">
        <f>L41-I41</f>
        <v>0</v>
      </c>
      <c r="P41" s="115">
        <f>N41-K41</f>
        <v>-48.326639892905007</v>
      </c>
      <c r="Q41" s="116">
        <f>N41/K41</f>
        <v>0.88847698486252691</v>
      </c>
      <c r="R41" s="309"/>
      <c r="S41" s="47">
        <v>0.30416666666666664</v>
      </c>
      <c r="T41" s="48">
        <v>0.33010416666666664</v>
      </c>
      <c r="U41" s="117">
        <v>4.6166666666666156</v>
      </c>
      <c r="V41" s="118">
        <v>37.35</v>
      </c>
      <c r="W41" s="119"/>
      <c r="X41" s="13"/>
      <c r="Y41" s="300"/>
      <c r="Z41" s="301"/>
      <c r="AA41" s="124">
        <f>M41-J41</f>
        <v>-289.95983935743016</v>
      </c>
      <c r="AB41" s="116">
        <f>M41/J41</f>
        <v>0.88847698486252691</v>
      </c>
      <c r="AC41" s="314"/>
    </row>
    <row r="42" spans="1:29" ht="15.75" customHeight="1">
      <c r="A42" s="303"/>
      <c r="B42" s="106"/>
      <c r="C42" s="298"/>
      <c r="D42" s="299"/>
      <c r="E42" s="107"/>
      <c r="F42" s="108"/>
      <c r="G42" s="109"/>
      <c r="H42" s="26"/>
      <c r="I42" s="110"/>
      <c r="J42" s="111"/>
      <c r="K42" s="112"/>
      <c r="L42" s="113"/>
      <c r="M42" s="111"/>
      <c r="N42" s="112"/>
      <c r="O42" s="114"/>
      <c r="P42" s="115"/>
      <c r="Q42" s="116"/>
      <c r="R42" s="309"/>
      <c r="S42" s="47"/>
      <c r="T42" s="48"/>
      <c r="U42" s="117"/>
      <c r="V42" s="118"/>
      <c r="W42" s="119"/>
      <c r="X42" s="123"/>
      <c r="Y42" s="300"/>
      <c r="Z42" s="301"/>
      <c r="AA42" s="124"/>
      <c r="AB42" s="116"/>
      <c r="AC42" s="314"/>
    </row>
    <row r="43" spans="1:29" ht="15.75" customHeight="1">
      <c r="A43" s="304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3"/>
      <c r="Y43" s="300"/>
      <c r="Z43" s="301"/>
      <c r="AA43" s="124"/>
      <c r="AB43" s="116"/>
      <c r="AC43" s="314"/>
    </row>
    <row r="44" spans="1:29" ht="15.75" customHeight="1">
      <c r="A44" s="304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50"/>
      <c r="Y44" s="300"/>
      <c r="Z44" s="301"/>
      <c r="AA44" s="124"/>
      <c r="AB44" s="116"/>
      <c r="AC44" s="314"/>
    </row>
    <row r="45" spans="1:29" ht="15.75" customHeight="1">
      <c r="A45" s="304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04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04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41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04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41"/>
      <c r="W48" s="134"/>
      <c r="X48" s="135"/>
      <c r="Y48" s="300"/>
      <c r="Z48" s="301"/>
      <c r="AA48" s="124"/>
      <c r="AB48" s="116"/>
      <c r="AC48" s="314"/>
    </row>
    <row r="49" spans="1:29" ht="15.75" customHeight="1">
      <c r="A49" s="304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41"/>
      <c r="W49" s="134"/>
      <c r="X49" s="135"/>
      <c r="Y49" s="300"/>
      <c r="Z49" s="301"/>
      <c r="AA49" s="124"/>
      <c r="AB49" s="116"/>
      <c r="AC49" s="314"/>
    </row>
    <row r="50" spans="1:29" ht="15.75" customHeight="1">
      <c r="A50" s="304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41"/>
      <c r="W50" s="134"/>
      <c r="X50" s="135"/>
      <c r="Y50" s="300"/>
      <c r="Z50" s="301"/>
      <c r="AA50" s="124"/>
      <c r="AB50" s="116"/>
      <c r="AC50" s="314"/>
    </row>
    <row r="51" spans="1:29" ht="15.75" customHeight="1">
      <c r="A51" s="304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41"/>
      <c r="W51" s="134"/>
      <c r="X51" s="135"/>
      <c r="Y51" s="300"/>
      <c r="Z51" s="301"/>
      <c r="AA51" s="124"/>
      <c r="AB51" s="116"/>
      <c r="AC51" s="314"/>
    </row>
    <row r="52" spans="1:29" ht="15.75" customHeight="1">
      <c r="A52" s="304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41"/>
      <c r="W52" s="134"/>
      <c r="X52" s="135"/>
      <c r="Y52" s="300"/>
      <c r="Z52" s="301"/>
      <c r="AA52" s="124"/>
      <c r="AB52" s="116"/>
      <c r="AC52" s="314"/>
    </row>
    <row r="53" spans="1:29" ht="15.75" customHeight="1">
      <c r="A53" s="304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41"/>
      <c r="W53" s="134"/>
      <c r="X53" s="135"/>
      <c r="Y53" s="300"/>
      <c r="Z53" s="301"/>
      <c r="AA53" s="124"/>
      <c r="AB53" s="116"/>
      <c r="AC53" s="314"/>
    </row>
    <row r="54" spans="1:29" ht="15.75" customHeight="1">
      <c r="A54" s="304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1">AVERAGE(I39:I54)</f>
        <v>6</v>
      </c>
      <c r="J55" s="148">
        <f t="shared" si="11"/>
        <v>2600</v>
      </c>
      <c r="K55" s="149">
        <f t="shared" ref="K55:K56" si="12">J55/I55</f>
        <v>433.33333333333331</v>
      </c>
      <c r="L55" s="147">
        <f t="shared" ref="L55:M55" si="13">AVERAGE(L39:L54)</f>
        <v>6</v>
      </c>
      <c r="M55" s="148">
        <f t="shared" si="13"/>
        <v>2309.387777170627</v>
      </c>
      <c r="N55" s="149">
        <f>M55/L55</f>
        <v>384.89796286177119</v>
      </c>
      <c r="O55" s="150">
        <f>L55-I55</f>
        <v>0</v>
      </c>
      <c r="P55" s="151">
        <f>N55-K55</f>
        <v>-48.435370471562123</v>
      </c>
      <c r="Q55" s="152">
        <f>N55/K55</f>
        <v>0.8882260681425489</v>
      </c>
      <c r="R55" s="310"/>
      <c r="S55" s="153">
        <f>S39</f>
        <v>0.25</v>
      </c>
      <c r="T55" s="154">
        <f>INDEX(T39:T54,COUNTA(T39:T54))</f>
        <v>0.33010416666666664</v>
      </c>
      <c r="U55" s="155"/>
      <c r="V55" s="181"/>
      <c r="W55" s="182"/>
      <c r="X55" s="149"/>
      <c r="Y55" s="296"/>
      <c r="Z55" s="297"/>
      <c r="AA55" s="183">
        <f>M55-J55</f>
        <v>-290.61222282937297</v>
      </c>
      <c r="AB55" s="152">
        <f>M55/J55</f>
        <v>0.8882260681425489</v>
      </c>
      <c r="AC55" s="315"/>
    </row>
    <row r="56" spans="1:29" ht="15.75" customHeight="1">
      <c r="A56" s="316" t="s">
        <v>251</v>
      </c>
      <c r="B56" s="106" t="s">
        <v>116</v>
      </c>
      <c r="C56" s="298" t="s">
        <v>117</v>
      </c>
      <c r="D56" s="299"/>
      <c r="E56" s="107">
        <v>19.7</v>
      </c>
      <c r="F56" s="108">
        <v>1122</v>
      </c>
      <c r="G56" s="129">
        <f t="shared" ref="G56" si="14">E56*F56</f>
        <v>22103.399999999998</v>
      </c>
      <c r="H56" s="130"/>
      <c r="I56" s="110">
        <v>6</v>
      </c>
      <c r="J56" s="111">
        <v>2500</v>
      </c>
      <c r="K56" s="112">
        <f t="shared" si="12"/>
        <v>416.66666666666669</v>
      </c>
      <c r="L56" s="113">
        <v>6</v>
      </c>
      <c r="M56" s="111">
        <f>F56/V56*60</f>
        <v>2232.8358208955224</v>
      </c>
      <c r="N56" s="112">
        <f>M56/L56</f>
        <v>372.13930348258708</v>
      </c>
      <c r="O56" s="114">
        <f>L56-I56</f>
        <v>0</v>
      </c>
      <c r="P56" s="115">
        <f>N56-K56</f>
        <v>-44.527363184079604</v>
      </c>
      <c r="Q56" s="116">
        <f>N56/K56</f>
        <v>0.89313432835820894</v>
      </c>
      <c r="R56" s="308">
        <f>Q72</f>
        <v>0.89313432835820894</v>
      </c>
      <c r="S56" s="47">
        <v>0.37569444444444444</v>
      </c>
      <c r="T56" s="48">
        <v>0.39663194444444444</v>
      </c>
      <c r="U56" s="117">
        <v>4.9999999999999822</v>
      </c>
      <c r="V56" s="118">
        <v>30.15</v>
      </c>
      <c r="W56" s="173"/>
      <c r="X56" s="184"/>
      <c r="Y56" s="311"/>
      <c r="Z56" s="312"/>
      <c r="AA56" s="121">
        <f>M56-J56</f>
        <v>-267.16417910447763</v>
      </c>
      <c r="AB56" s="171">
        <f>M56/J56</f>
        <v>0.89313432835820894</v>
      </c>
      <c r="AC56" s="313">
        <f>AB72</f>
        <v>0.89313432835820894</v>
      </c>
    </row>
    <row r="57" spans="1:29" ht="15.75" customHeight="1">
      <c r="A57" s="317"/>
      <c r="B57" s="106"/>
      <c r="C57" s="298"/>
      <c r="D57" s="299"/>
      <c r="E57" s="107"/>
      <c r="F57" s="108"/>
      <c r="G57" s="109"/>
      <c r="H57" s="26"/>
      <c r="I57" s="110"/>
      <c r="J57" s="111"/>
      <c r="K57" s="112"/>
      <c r="L57" s="113"/>
      <c r="M57" s="111"/>
      <c r="N57" s="112"/>
      <c r="O57" s="114"/>
      <c r="P57" s="115"/>
      <c r="Q57" s="116"/>
      <c r="R57" s="309"/>
      <c r="S57" s="47"/>
      <c r="T57" s="48"/>
      <c r="U57" s="117"/>
      <c r="V57" s="118"/>
      <c r="W57" s="119"/>
      <c r="X57" s="13"/>
      <c r="Y57" s="300"/>
      <c r="Z57" s="301"/>
      <c r="AA57" s="124"/>
      <c r="AB57" s="116"/>
      <c r="AC57" s="314"/>
    </row>
    <row r="58" spans="1:29" ht="15.75" customHeight="1">
      <c r="A58" s="317"/>
      <c r="B58" s="106"/>
      <c r="C58" s="298"/>
      <c r="D58" s="299"/>
      <c r="E58" s="107"/>
      <c r="F58" s="108"/>
      <c r="G58" s="109"/>
      <c r="H58" s="26"/>
      <c r="I58" s="110"/>
      <c r="J58" s="111"/>
      <c r="K58" s="112"/>
      <c r="L58" s="113"/>
      <c r="M58" s="111"/>
      <c r="N58" s="112"/>
      <c r="O58" s="114"/>
      <c r="P58" s="115"/>
      <c r="Q58" s="116"/>
      <c r="R58" s="309"/>
      <c r="S58" s="47"/>
      <c r="T58" s="48"/>
      <c r="U58" s="117"/>
      <c r="V58" s="118"/>
      <c r="W58" s="119"/>
      <c r="X58" s="123"/>
      <c r="Y58" s="300"/>
      <c r="Z58" s="301"/>
      <c r="AA58" s="124"/>
      <c r="AB58" s="116"/>
      <c r="AC58" s="314"/>
    </row>
    <row r="59" spans="1:29" ht="15.75" customHeight="1">
      <c r="A59" s="317"/>
      <c r="B59" s="106"/>
      <c r="C59" s="298"/>
      <c r="D59" s="299"/>
      <c r="E59" s="107"/>
      <c r="F59" s="108"/>
      <c r="G59" s="109"/>
      <c r="H59" s="26"/>
      <c r="I59" s="110"/>
      <c r="J59" s="111"/>
      <c r="K59" s="112"/>
      <c r="L59" s="113"/>
      <c r="M59" s="111"/>
      <c r="N59" s="112"/>
      <c r="O59" s="114"/>
      <c r="P59" s="115"/>
      <c r="Q59" s="116"/>
      <c r="R59" s="309"/>
      <c r="S59" s="47"/>
      <c r="T59" s="48"/>
      <c r="U59" s="117"/>
      <c r="V59" s="118"/>
      <c r="W59" s="119"/>
      <c r="X59" s="13"/>
      <c r="Y59" s="300"/>
      <c r="Z59" s="301"/>
      <c r="AA59" s="124"/>
      <c r="AB59" s="116"/>
      <c r="AC59" s="314"/>
    </row>
    <row r="60" spans="1:29" ht="15.75" customHeight="1">
      <c r="A60" s="317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3"/>
      <c r="Y60" s="300"/>
      <c r="Z60" s="301"/>
      <c r="AA60" s="124"/>
      <c r="AB60" s="116"/>
      <c r="AC60" s="314"/>
    </row>
    <row r="61" spans="1:29" ht="15.75" customHeight="1">
      <c r="A61" s="317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3"/>
      <c r="Y61" s="300"/>
      <c r="Z61" s="301"/>
      <c r="AA61" s="124"/>
      <c r="AB61" s="116"/>
      <c r="AC61" s="314"/>
    </row>
    <row r="62" spans="1:29" ht="15.75" customHeight="1">
      <c r="A62" s="317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3"/>
      <c r="Y62" s="300"/>
      <c r="Z62" s="301"/>
      <c r="AA62" s="124"/>
      <c r="AB62" s="116"/>
      <c r="AC62" s="314"/>
    </row>
    <row r="63" spans="1:29" ht="15.75" customHeight="1">
      <c r="A63" s="317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17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3"/>
      <c r="Y64" s="300"/>
      <c r="Z64" s="301"/>
      <c r="AA64" s="124"/>
      <c r="AB64" s="116"/>
      <c r="AC64" s="314"/>
    </row>
    <row r="65" spans="1:29" ht="15.75" customHeight="1">
      <c r="A65" s="317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3"/>
      <c r="Y65" s="300"/>
      <c r="Z65" s="301"/>
      <c r="AA65" s="124"/>
      <c r="AB65" s="116"/>
      <c r="AC65" s="314"/>
    </row>
    <row r="66" spans="1:29" ht="15.75" customHeight="1">
      <c r="A66" s="317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3"/>
      <c r="Y66" s="300"/>
      <c r="Z66" s="301"/>
      <c r="AA66" s="124"/>
      <c r="AB66" s="116"/>
      <c r="AC66" s="314"/>
    </row>
    <row r="67" spans="1:29" ht="15.75" customHeight="1">
      <c r="A67" s="317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3"/>
      <c r="Y67" s="300"/>
      <c r="Z67" s="301"/>
      <c r="AA67" s="124"/>
      <c r="AB67" s="116"/>
      <c r="AC67" s="314"/>
    </row>
    <row r="68" spans="1:29" ht="15.75" customHeight="1">
      <c r="A68" s="317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3"/>
      <c r="Y68" s="300"/>
      <c r="Z68" s="301"/>
      <c r="AA68" s="124"/>
      <c r="AB68" s="116"/>
      <c r="AC68" s="314"/>
    </row>
    <row r="69" spans="1:29" ht="15.75" customHeight="1">
      <c r="A69" s="317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3"/>
      <c r="Y69" s="300"/>
      <c r="Z69" s="301"/>
      <c r="AA69" s="124"/>
      <c r="AB69" s="116"/>
      <c r="AC69" s="314"/>
    </row>
    <row r="70" spans="1:29" ht="15.75" customHeight="1">
      <c r="A70" s="317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3"/>
      <c r="Y70" s="300"/>
      <c r="Z70" s="301"/>
      <c r="AA70" s="124"/>
      <c r="AB70" s="116"/>
      <c r="AC70" s="314"/>
    </row>
    <row r="71" spans="1:29" ht="15.75" customHeight="1">
      <c r="A71" s="317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15">AVERAGE(I56:I71)</f>
        <v>6</v>
      </c>
      <c r="J72" s="148">
        <f t="shared" si="15"/>
        <v>2500</v>
      </c>
      <c r="K72" s="149">
        <f t="shared" ref="K72" si="16">J72/I72</f>
        <v>416.66666666666669</v>
      </c>
      <c r="L72" s="147">
        <f t="shared" ref="L72:M72" si="17">AVERAGE(L56:L71)</f>
        <v>6</v>
      </c>
      <c r="M72" s="148">
        <f t="shared" si="17"/>
        <v>2232.8358208955224</v>
      </c>
      <c r="N72" s="149">
        <f>M72/L72</f>
        <v>372.13930348258708</v>
      </c>
      <c r="O72" s="150">
        <f>L72-I72</f>
        <v>0</v>
      </c>
      <c r="P72" s="151">
        <f>N72-K72</f>
        <v>-44.527363184079604</v>
      </c>
      <c r="Q72" s="152">
        <f>N72/K72</f>
        <v>0.89313432835820894</v>
      </c>
      <c r="R72" s="310"/>
      <c r="S72" s="153">
        <f>S56</f>
        <v>0.37569444444444444</v>
      </c>
      <c r="T72" s="154">
        <f>INDEX(T56:T71,COUNTA(T56:T71))</f>
        <v>0.39663194444444444</v>
      </c>
      <c r="U72" s="155"/>
      <c r="V72" s="181"/>
      <c r="W72" s="182"/>
      <c r="X72" s="149"/>
      <c r="Y72" s="296"/>
      <c r="Z72" s="297"/>
      <c r="AA72" s="183">
        <f>M72-J72</f>
        <v>-267.16417910447763</v>
      </c>
      <c r="AB72" s="152">
        <f>M72/J72</f>
        <v>0.89313432835820894</v>
      </c>
      <c r="AC72" s="315"/>
    </row>
    <row r="73" spans="1:29" ht="15.75" customHeight="1">
      <c r="A73" s="302" t="s">
        <v>128</v>
      </c>
      <c r="B73" s="120" t="s">
        <v>118</v>
      </c>
      <c r="C73" s="306" t="s">
        <v>129</v>
      </c>
      <c r="D73" s="307"/>
      <c r="E73" s="162">
        <v>21.45</v>
      </c>
      <c r="F73" s="103">
        <v>2443</v>
      </c>
      <c r="G73" s="163">
        <f t="shared" ref="G73:G76" si="18">E73*F73</f>
        <v>52402.35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2949.295774647886</v>
      </c>
      <c r="N73" s="167">
        <f>M73/L73</f>
        <v>737.3239436619715</v>
      </c>
      <c r="O73" s="169">
        <f>L73-I73</f>
        <v>0</v>
      </c>
      <c r="P73" s="170">
        <f>N73-K73</f>
        <v>-87.676056338028502</v>
      </c>
      <c r="Q73" s="171">
        <f>N73/K73</f>
        <v>0.89372599231754124</v>
      </c>
      <c r="R73" s="308">
        <f>Q89</f>
        <v>0.89290977711229857</v>
      </c>
      <c r="S73" s="172">
        <v>0.25020833333333331</v>
      </c>
      <c r="T73" s="173">
        <v>0.28472222222222221</v>
      </c>
      <c r="U73" s="174"/>
      <c r="V73" s="175">
        <v>49.700000000000017</v>
      </c>
      <c r="W73" s="176"/>
      <c r="X73" s="177"/>
      <c r="Y73" s="311"/>
      <c r="Z73" s="312"/>
      <c r="AA73" s="121">
        <f>M73-J73</f>
        <v>-350.70422535211401</v>
      </c>
      <c r="AB73" s="171">
        <f>M73/J73</f>
        <v>0.89372599231754124</v>
      </c>
      <c r="AC73" s="313">
        <f>AB89</f>
        <v>0.89290977711229857</v>
      </c>
    </row>
    <row r="74" spans="1:29" ht="15.75" customHeight="1">
      <c r="A74" s="303"/>
      <c r="B74" s="106" t="s">
        <v>118</v>
      </c>
      <c r="C74" s="298" t="s">
        <v>130</v>
      </c>
      <c r="D74" s="299"/>
      <c r="E74" s="107">
        <v>22.28</v>
      </c>
      <c r="F74" s="108">
        <v>1306</v>
      </c>
      <c r="G74" s="109">
        <f t="shared" si="18"/>
        <v>29097.68</v>
      </c>
      <c r="H74" s="26"/>
      <c r="I74" s="110">
        <v>5</v>
      </c>
      <c r="J74" s="111">
        <v>3300</v>
      </c>
      <c r="K74" s="112">
        <f t="shared" ref="K74:K76" si="19">J74/I74</f>
        <v>660</v>
      </c>
      <c r="L74" s="113">
        <v>5</v>
      </c>
      <c r="M74" s="111">
        <f>F74/V74*60</f>
        <v>2949.5608531994953</v>
      </c>
      <c r="N74" s="112">
        <f>M74/L74</f>
        <v>589.91217063989905</v>
      </c>
      <c r="O74" s="114">
        <f>L74-I74</f>
        <v>0</v>
      </c>
      <c r="P74" s="115">
        <f>N74-K74</f>
        <v>-70.087829360100955</v>
      </c>
      <c r="Q74" s="116">
        <f>N74/K74</f>
        <v>0.89380631915136222</v>
      </c>
      <c r="R74" s="309"/>
      <c r="S74" s="47">
        <v>0.28849537037037037</v>
      </c>
      <c r="T74" s="48">
        <v>0.30694444444444446</v>
      </c>
      <c r="U74" s="117">
        <v>5.4333333333333567</v>
      </c>
      <c r="V74" s="118">
        <v>26.566666666666691</v>
      </c>
      <c r="W74" s="119"/>
      <c r="X74" s="123"/>
      <c r="Y74" s="300"/>
      <c r="Z74" s="301"/>
      <c r="AA74" s="124">
        <f>M74-J74</f>
        <v>-350.43914680050466</v>
      </c>
      <c r="AB74" s="116">
        <f>M74/J74</f>
        <v>0.89380631915136222</v>
      </c>
      <c r="AC74" s="314"/>
    </row>
    <row r="75" spans="1:29" ht="15.75" customHeight="1">
      <c r="A75" s="303"/>
      <c r="B75" s="106" t="s">
        <v>118</v>
      </c>
      <c r="C75" s="298" t="s">
        <v>131</v>
      </c>
      <c r="D75" s="299"/>
      <c r="E75" s="107">
        <v>17.89</v>
      </c>
      <c r="F75" s="108">
        <v>3147</v>
      </c>
      <c r="G75" s="109">
        <f t="shared" si="18"/>
        <v>56299.83</v>
      </c>
      <c r="H75" s="26"/>
      <c r="I75" s="110">
        <v>4</v>
      </c>
      <c r="J75" s="111">
        <v>3300</v>
      </c>
      <c r="K75" s="112">
        <f t="shared" si="19"/>
        <v>825</v>
      </c>
      <c r="L75" s="113">
        <v>4</v>
      </c>
      <c r="M75" s="111">
        <f>F75/V75*60</f>
        <v>2946.4759427828349</v>
      </c>
      <c r="N75" s="112">
        <f>M75/L75</f>
        <v>736.61898569570872</v>
      </c>
      <c r="O75" s="114">
        <f>L75-I75</f>
        <v>0</v>
      </c>
      <c r="P75" s="115">
        <f>N75-K75</f>
        <v>-88.381014304291284</v>
      </c>
      <c r="Q75" s="116">
        <f>N75/K75</f>
        <v>0.89287149781298025</v>
      </c>
      <c r="R75" s="309"/>
      <c r="S75" s="47">
        <v>0.31041666666666667</v>
      </c>
      <c r="T75" s="48">
        <v>0.35491898148148149</v>
      </c>
      <c r="U75" s="117">
        <v>4.9999999999999822</v>
      </c>
      <c r="V75" s="118">
        <v>64.083333333333329</v>
      </c>
      <c r="W75" s="119"/>
      <c r="X75" s="123"/>
      <c r="Y75" s="300"/>
      <c r="Z75" s="301"/>
      <c r="AA75" s="124">
        <f>M75-J75</f>
        <v>-353.52405721716514</v>
      </c>
      <c r="AB75" s="116">
        <f>M75/J75</f>
        <v>0.89287149781298025</v>
      </c>
      <c r="AC75" s="314"/>
    </row>
    <row r="76" spans="1:29" ht="15.75" customHeight="1">
      <c r="A76" s="303"/>
      <c r="B76" s="106" t="s">
        <v>118</v>
      </c>
      <c r="C76" s="298" t="s">
        <v>133</v>
      </c>
      <c r="D76" s="299"/>
      <c r="E76" s="107">
        <v>16.66</v>
      </c>
      <c r="F76" s="108">
        <v>5191</v>
      </c>
      <c r="G76" s="109">
        <f t="shared" si="18"/>
        <v>86482.06</v>
      </c>
      <c r="H76" s="26"/>
      <c r="I76" s="110">
        <v>4</v>
      </c>
      <c r="J76" s="111">
        <v>3300</v>
      </c>
      <c r="K76" s="112">
        <f t="shared" si="19"/>
        <v>825</v>
      </c>
      <c r="L76" s="113">
        <v>4</v>
      </c>
      <c r="M76" s="111">
        <f>F76/V76*60</f>
        <v>2941.0764872521245</v>
      </c>
      <c r="N76" s="112">
        <f>M76/L76</f>
        <v>735.26912181303112</v>
      </c>
      <c r="O76" s="114">
        <f>L76-I76</f>
        <v>0</v>
      </c>
      <c r="P76" s="115">
        <f>N76-K76</f>
        <v>-89.73087818696888</v>
      </c>
      <c r="Q76" s="116">
        <f>N76/K76</f>
        <v>0.89123529916731048</v>
      </c>
      <c r="R76" s="309"/>
      <c r="S76" s="47">
        <v>0.35840277777777779</v>
      </c>
      <c r="T76" s="48">
        <v>0.43194444444444446</v>
      </c>
      <c r="U76" s="117">
        <v>5.0166666666666782</v>
      </c>
      <c r="V76" s="118">
        <v>105.9</v>
      </c>
      <c r="W76" s="119"/>
      <c r="X76" s="123"/>
      <c r="Y76" s="300"/>
      <c r="Z76" s="301"/>
      <c r="AA76" s="124">
        <f>M76-J76</f>
        <v>-358.92351274787552</v>
      </c>
      <c r="AB76" s="116">
        <f>M76/J76</f>
        <v>0.89123529916731048</v>
      </c>
      <c r="AC76" s="314"/>
    </row>
    <row r="77" spans="1:29" ht="15.75" customHeight="1">
      <c r="A77" s="304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04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300"/>
      <c r="Z78" s="301"/>
      <c r="AA78" s="124"/>
      <c r="AB78" s="116"/>
      <c r="AC78" s="314"/>
    </row>
    <row r="79" spans="1:29" ht="15.75" customHeight="1">
      <c r="A79" s="304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04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04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300"/>
      <c r="Z81" s="301"/>
      <c r="AA81" s="124"/>
      <c r="AB81" s="116"/>
      <c r="AC81" s="314"/>
    </row>
    <row r="82" spans="1:29" ht="15.75" customHeight="1">
      <c r="A82" s="304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300"/>
      <c r="Z82" s="301"/>
      <c r="AA82" s="124"/>
      <c r="AB82" s="116"/>
      <c r="AC82" s="314"/>
    </row>
    <row r="83" spans="1:29" ht="15.75" customHeight="1">
      <c r="A83" s="304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300"/>
      <c r="Z83" s="301"/>
      <c r="AA83" s="124"/>
      <c r="AB83" s="116"/>
      <c r="AC83" s="314"/>
    </row>
    <row r="84" spans="1:29" ht="15.75" customHeight="1">
      <c r="A84" s="304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300"/>
      <c r="Z84" s="301"/>
      <c r="AA84" s="124"/>
      <c r="AB84" s="116"/>
      <c r="AC84" s="314"/>
    </row>
    <row r="85" spans="1:29" ht="15.75" customHeight="1">
      <c r="A85" s="304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300"/>
      <c r="Z85" s="301"/>
      <c r="AA85" s="124"/>
      <c r="AB85" s="116"/>
      <c r="AC85" s="314"/>
    </row>
    <row r="86" spans="1:29" ht="15.75" customHeight="1">
      <c r="A86" s="304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300"/>
      <c r="Z86" s="301"/>
      <c r="AA86" s="124"/>
      <c r="AB86" s="116"/>
      <c r="AC86" s="314"/>
    </row>
    <row r="87" spans="1:29" ht="15.75" customHeight="1">
      <c r="A87" s="304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300"/>
      <c r="Z87" s="301"/>
      <c r="AA87" s="124"/>
      <c r="AB87" s="116"/>
      <c r="AC87" s="314"/>
    </row>
    <row r="88" spans="1:29" ht="15.75" customHeight="1">
      <c r="A88" s="304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05"/>
      <c r="B89" s="144" t="s">
        <v>124</v>
      </c>
      <c r="C89" s="295"/>
      <c r="D89" s="295"/>
      <c r="E89" s="145"/>
      <c r="F89" s="105"/>
      <c r="G89" s="146"/>
      <c r="H89" s="75"/>
      <c r="I89" s="147">
        <f t="shared" ref="I89:J89" si="20">AVERAGE(I73:I88)</f>
        <v>4.25</v>
      </c>
      <c r="J89" s="148">
        <f t="shared" si="20"/>
        <v>3300</v>
      </c>
      <c r="K89" s="149">
        <f t="shared" ref="K89" si="21">J89/I89</f>
        <v>776.47058823529414</v>
      </c>
      <c r="L89" s="147">
        <f t="shared" ref="L89:M89" si="22">AVERAGE(L73:L88)</f>
        <v>4.25</v>
      </c>
      <c r="M89" s="148">
        <f t="shared" si="22"/>
        <v>2946.6022644705854</v>
      </c>
      <c r="N89" s="149">
        <f>M89/L89</f>
        <v>693.31817987543184</v>
      </c>
      <c r="O89" s="150">
        <f>L89-I89</f>
        <v>0</v>
      </c>
      <c r="P89" s="151">
        <f>N89-K89</f>
        <v>-83.152408359862306</v>
      </c>
      <c r="Q89" s="152">
        <f>N89/K89</f>
        <v>0.89290977711229857</v>
      </c>
      <c r="R89" s="310"/>
      <c r="S89" s="153">
        <f>S73</f>
        <v>0.25020833333333331</v>
      </c>
      <c r="T89" s="154">
        <f>INDEX(T73:T88,COUNTA(T73:T88))</f>
        <v>0.43194444444444446</v>
      </c>
      <c r="U89" s="155"/>
      <c r="V89" s="181"/>
      <c r="W89" s="105"/>
      <c r="X89" s="75"/>
      <c r="Y89" s="296"/>
      <c r="Z89" s="297"/>
      <c r="AA89" s="183">
        <f>M89-J89</f>
        <v>-353.3977355294146</v>
      </c>
      <c r="AB89" s="152">
        <f>M89/J89</f>
        <v>0.89290977711229857</v>
      </c>
      <c r="AC89" s="315"/>
    </row>
    <row r="90" spans="1:29" ht="15.75" customHeight="1">
      <c r="A90" s="316" t="s">
        <v>72</v>
      </c>
      <c r="B90" s="120" t="s">
        <v>118</v>
      </c>
      <c r="C90" s="306" t="s">
        <v>134</v>
      </c>
      <c r="D90" s="307"/>
      <c r="E90" s="162">
        <v>18.18</v>
      </c>
      <c r="F90" s="103">
        <v>1624</v>
      </c>
      <c r="G90" s="163">
        <f t="shared" ref="G90:G93" si="23">E90*F90</f>
        <v>29524.32</v>
      </c>
      <c r="H90" s="164"/>
      <c r="I90" s="165">
        <v>3</v>
      </c>
      <c r="J90" s="166">
        <v>3600</v>
      </c>
      <c r="K90" s="167">
        <f>J90/I90</f>
        <v>1200</v>
      </c>
      <c r="L90" s="168">
        <v>3</v>
      </c>
      <c r="M90" s="166">
        <f>F90/V90*60</f>
        <v>3111.4422565194245</v>
      </c>
      <c r="N90" s="167">
        <f>M90/L90</f>
        <v>1037.1474188398081</v>
      </c>
      <c r="O90" s="169">
        <f>L90-I90</f>
        <v>0</v>
      </c>
      <c r="P90" s="170">
        <f>N90-K90</f>
        <v>-162.8525811601919</v>
      </c>
      <c r="Q90" s="171">
        <f>N90/K90</f>
        <v>0.86428951569984003</v>
      </c>
      <c r="R90" s="308">
        <f>Q106</f>
        <v>0.87020564862493588</v>
      </c>
      <c r="S90" s="172">
        <v>0.16666666666666666</v>
      </c>
      <c r="T90" s="173">
        <v>0.18841435185185185</v>
      </c>
      <c r="U90" s="174"/>
      <c r="V90" s="175">
        <v>31.316666666666674</v>
      </c>
      <c r="W90" s="176"/>
      <c r="X90" s="177"/>
      <c r="Y90" s="311"/>
      <c r="Z90" s="312"/>
      <c r="AA90" s="121">
        <f>M90-J90</f>
        <v>-488.55774348057548</v>
      </c>
      <c r="AB90" s="171">
        <f>M90/J90</f>
        <v>0.86428951569984014</v>
      </c>
      <c r="AC90" s="313">
        <f>AB106</f>
        <v>0.87020564862493588</v>
      </c>
    </row>
    <row r="91" spans="1:29" ht="15.75" customHeight="1">
      <c r="A91" s="317"/>
      <c r="B91" s="106" t="s">
        <v>118</v>
      </c>
      <c r="C91" s="298" t="s">
        <v>135</v>
      </c>
      <c r="D91" s="299"/>
      <c r="E91" s="107">
        <v>14.03</v>
      </c>
      <c r="F91" s="108">
        <v>4939</v>
      </c>
      <c r="G91" s="109">
        <f t="shared" si="23"/>
        <v>69294.17</v>
      </c>
      <c r="H91" s="26"/>
      <c r="I91" s="110">
        <v>3</v>
      </c>
      <c r="J91" s="111">
        <v>3000</v>
      </c>
      <c r="K91" s="112">
        <f t="shared" ref="K91:K128" si="24">J91/I91</f>
        <v>1000</v>
      </c>
      <c r="L91" s="113">
        <v>3</v>
      </c>
      <c r="M91" s="111">
        <f>F91/V91*60</f>
        <v>2675.3535961480579</v>
      </c>
      <c r="N91" s="112">
        <f>M91/L91</f>
        <v>891.78453204935261</v>
      </c>
      <c r="O91" s="114">
        <f>L91-I91</f>
        <v>0</v>
      </c>
      <c r="P91" s="115">
        <f>N91-K91</f>
        <v>-108.21546795064739</v>
      </c>
      <c r="Q91" s="116">
        <f>N91/K91</f>
        <v>0.8917845320493526</v>
      </c>
      <c r="R91" s="309"/>
      <c r="S91" s="47">
        <v>0.19877314814814814</v>
      </c>
      <c r="T91" s="48">
        <v>0.27569444444444446</v>
      </c>
      <c r="U91" s="117">
        <v>14.916666666666668</v>
      </c>
      <c r="V91" s="118">
        <v>110.76666666666671</v>
      </c>
      <c r="W91" s="119"/>
      <c r="X91" s="123"/>
      <c r="Y91" s="300"/>
      <c r="Z91" s="301"/>
      <c r="AA91" s="124">
        <f>M91-J91</f>
        <v>-324.64640385194207</v>
      </c>
      <c r="AB91" s="116">
        <f>M91/J91</f>
        <v>0.8917845320493526</v>
      </c>
      <c r="AC91" s="314"/>
    </row>
    <row r="92" spans="1:29" ht="15.75" customHeight="1">
      <c r="A92" s="317"/>
      <c r="B92" s="106" t="s">
        <v>118</v>
      </c>
      <c r="C92" s="298" t="s">
        <v>136</v>
      </c>
      <c r="D92" s="299"/>
      <c r="E92" s="107">
        <v>18.18</v>
      </c>
      <c r="F92" s="108">
        <v>2507</v>
      </c>
      <c r="G92" s="109">
        <f t="shared" si="23"/>
        <v>45577.26</v>
      </c>
      <c r="H92" s="26"/>
      <c r="I92" s="110">
        <v>3</v>
      </c>
      <c r="J92" s="111">
        <v>3600</v>
      </c>
      <c r="K92" s="112">
        <f t="shared" si="24"/>
        <v>1200</v>
      </c>
      <c r="L92" s="113">
        <v>3</v>
      </c>
      <c r="M92" s="111">
        <f>F92/V92*60</f>
        <v>3111.0651499482906</v>
      </c>
      <c r="N92" s="112">
        <f>M92/L92</f>
        <v>1037.0217166494301</v>
      </c>
      <c r="O92" s="114">
        <f>L92-I92</f>
        <v>0</v>
      </c>
      <c r="P92" s="115">
        <f>N92-K92</f>
        <v>-162.97828335056988</v>
      </c>
      <c r="Q92" s="116">
        <f>N92/K92</f>
        <v>0.86418476387452514</v>
      </c>
      <c r="R92" s="309"/>
      <c r="S92" s="47">
        <v>0.28611111111111109</v>
      </c>
      <c r="T92" s="48">
        <v>0.31968750000000001</v>
      </c>
      <c r="U92" s="117">
        <v>14.999999999999947</v>
      </c>
      <c r="V92" s="118">
        <v>48.350000000000044</v>
      </c>
      <c r="W92" s="119"/>
      <c r="X92" s="123"/>
      <c r="Y92" s="300"/>
      <c r="Z92" s="301"/>
      <c r="AA92" s="124">
        <f>M92-J92</f>
        <v>-488.93485005170942</v>
      </c>
      <c r="AB92" s="116">
        <f>M92/J92</f>
        <v>0.86418476387452514</v>
      </c>
      <c r="AC92" s="314"/>
    </row>
    <row r="93" spans="1:29" ht="15.75" customHeight="1">
      <c r="A93" s="317"/>
      <c r="B93" s="106" t="s">
        <v>118</v>
      </c>
      <c r="C93" s="298" t="s">
        <v>137</v>
      </c>
      <c r="D93" s="299"/>
      <c r="E93" s="107">
        <v>14.28</v>
      </c>
      <c r="F93" s="108">
        <v>6298</v>
      </c>
      <c r="G93" s="109">
        <f t="shared" si="23"/>
        <v>89935.44</v>
      </c>
      <c r="H93" s="26"/>
      <c r="I93" s="110">
        <v>3</v>
      </c>
      <c r="J93" s="111">
        <v>3600</v>
      </c>
      <c r="K93" s="112">
        <f t="shared" si="24"/>
        <v>1200</v>
      </c>
      <c r="L93" s="113">
        <v>3</v>
      </c>
      <c r="M93" s="111">
        <f>F93/V93*60</f>
        <v>3110.9769484083431</v>
      </c>
      <c r="N93" s="112">
        <f>M93/L93</f>
        <v>1036.9923161361144</v>
      </c>
      <c r="O93" s="114">
        <f>L93-I93</f>
        <v>0</v>
      </c>
      <c r="P93" s="115">
        <f>N93-K93</f>
        <v>-163.00768386388563</v>
      </c>
      <c r="Q93" s="116">
        <f>N93/K93</f>
        <v>0.864160263446762</v>
      </c>
      <c r="R93" s="309"/>
      <c r="S93" s="47">
        <v>0.3298611111111111</v>
      </c>
      <c r="T93" s="48">
        <v>0.41421296296296295</v>
      </c>
      <c r="U93" s="117">
        <v>14.649999999999972</v>
      </c>
      <c r="V93" s="118">
        <v>121.46666666666665</v>
      </c>
      <c r="W93" s="119"/>
      <c r="X93" s="123"/>
      <c r="Y93" s="300"/>
      <c r="Z93" s="301"/>
      <c r="AA93" s="124">
        <f>M93-J93</f>
        <v>-489.02305159165689</v>
      </c>
      <c r="AB93" s="116">
        <f>M93/J93</f>
        <v>0.864160263446762</v>
      </c>
      <c r="AC93" s="314"/>
    </row>
    <row r="94" spans="1:29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300"/>
      <c r="Z95" s="301"/>
      <c r="AA95" s="124"/>
      <c r="AB95" s="116"/>
      <c r="AC95" s="314"/>
    </row>
    <row r="96" spans="1:29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23"/>
      <c r="Y98" s="300"/>
      <c r="Z98" s="301"/>
      <c r="AA98" s="124"/>
      <c r="AB98" s="116"/>
      <c r="AC98" s="314"/>
    </row>
    <row r="99" spans="1:29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23"/>
      <c r="Y99" s="300"/>
      <c r="Z99" s="301"/>
      <c r="AA99" s="124"/>
      <c r="AB99" s="116"/>
      <c r="AC99" s="314"/>
    </row>
    <row r="100" spans="1:29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17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18"/>
      <c r="B106" s="144" t="s">
        <v>124</v>
      </c>
      <c r="C106" s="295"/>
      <c r="D106" s="295"/>
      <c r="E106" s="145"/>
      <c r="F106" s="105"/>
      <c r="G106" s="146"/>
      <c r="H106" s="75"/>
      <c r="I106" s="147">
        <f t="shared" ref="I106:J106" si="25">AVERAGE(I90:I105)</f>
        <v>3</v>
      </c>
      <c r="J106" s="148">
        <f t="shared" si="25"/>
        <v>3450</v>
      </c>
      <c r="K106" s="149">
        <f t="shared" ref="K106" si="26">J106/I106</f>
        <v>1150</v>
      </c>
      <c r="L106" s="147">
        <f t="shared" ref="L106:M106" si="27">AVERAGE(L90:L105)</f>
        <v>3</v>
      </c>
      <c r="M106" s="148">
        <f t="shared" si="27"/>
        <v>3002.2094877560289</v>
      </c>
      <c r="N106" s="149">
        <f>M106/L106</f>
        <v>1000.7364959186763</v>
      </c>
      <c r="O106" s="150">
        <f>L106-I106</f>
        <v>0</v>
      </c>
      <c r="P106" s="151">
        <f>N106-K106</f>
        <v>-149.26350408132373</v>
      </c>
      <c r="Q106" s="152">
        <f>N106/K106</f>
        <v>0.87020564862493588</v>
      </c>
      <c r="R106" s="310"/>
      <c r="S106" s="153">
        <f>S90</f>
        <v>0.16666666666666666</v>
      </c>
      <c r="T106" s="154">
        <f>INDEX(T90:T105,COUNTA(T90:T105))</f>
        <v>0.41421296296296295</v>
      </c>
      <c r="U106" s="155"/>
      <c r="V106" s="181"/>
      <c r="W106" s="105"/>
      <c r="X106" s="75"/>
      <c r="Y106" s="296"/>
      <c r="Z106" s="297"/>
      <c r="AA106" s="183">
        <f>M106-J106</f>
        <v>-447.79051224397108</v>
      </c>
      <c r="AB106" s="152">
        <f>M106/J106</f>
        <v>0.87020564862493588</v>
      </c>
      <c r="AC106" s="315"/>
    </row>
    <row r="107" spans="1:29" ht="15.75" customHeight="1">
      <c r="A107" s="302" t="s">
        <v>79</v>
      </c>
      <c r="B107" s="120" t="s">
        <v>118</v>
      </c>
      <c r="C107" s="306" t="s">
        <v>138</v>
      </c>
      <c r="D107" s="307"/>
      <c r="E107" s="162">
        <v>25.45</v>
      </c>
      <c r="F107" s="103">
        <v>1199</v>
      </c>
      <c r="G107" s="163">
        <f t="shared" ref="G107:G110" si="28">E107*F107</f>
        <v>30514.55</v>
      </c>
      <c r="H107" s="164"/>
      <c r="I107" s="165">
        <v>4</v>
      </c>
      <c r="J107" s="166">
        <v>3300</v>
      </c>
      <c r="K107" s="167">
        <f>J107/I107</f>
        <v>825</v>
      </c>
      <c r="L107" s="168">
        <v>4</v>
      </c>
      <c r="M107" s="166">
        <f>F107/V107*60</f>
        <v>2914.5172180958816</v>
      </c>
      <c r="N107" s="167">
        <f>M107/L107</f>
        <v>728.6293045239704</v>
      </c>
      <c r="O107" s="169">
        <f>L107-I107</f>
        <v>0</v>
      </c>
      <c r="P107" s="170">
        <f>N107-K107</f>
        <v>-96.370695476029596</v>
      </c>
      <c r="Q107" s="171">
        <f>N107/K107</f>
        <v>0.88318703578663083</v>
      </c>
      <c r="R107" s="308">
        <f>Q123</f>
        <v>0.8862469869930355</v>
      </c>
      <c r="S107" s="172">
        <v>0.2502199074074074</v>
      </c>
      <c r="T107" s="173">
        <v>0.2673611111111111</v>
      </c>
      <c r="U107" s="174"/>
      <c r="V107" s="175">
        <v>24.68333333333333</v>
      </c>
      <c r="W107" s="173"/>
      <c r="X107" s="184"/>
      <c r="Y107" s="311"/>
      <c r="Z107" s="312"/>
      <c r="AA107" s="121">
        <f>M107-J107</f>
        <v>-385.48278190411838</v>
      </c>
      <c r="AB107" s="171">
        <f>M107/J107</f>
        <v>0.88318703578663083</v>
      </c>
      <c r="AC107" s="313">
        <f>AB123</f>
        <v>0.8862469869930355</v>
      </c>
    </row>
    <row r="108" spans="1:29" ht="15.75" customHeight="1">
      <c r="A108" s="303"/>
      <c r="B108" s="106" t="s">
        <v>118</v>
      </c>
      <c r="C108" s="298" t="s">
        <v>139</v>
      </c>
      <c r="D108" s="299"/>
      <c r="E108" s="107">
        <v>25.03</v>
      </c>
      <c r="F108" s="108">
        <v>1804</v>
      </c>
      <c r="G108" s="109">
        <f t="shared" si="28"/>
        <v>45154.12</v>
      </c>
      <c r="H108" s="26"/>
      <c r="I108" s="110">
        <v>4</v>
      </c>
      <c r="J108" s="111">
        <v>3300</v>
      </c>
      <c r="K108" s="112">
        <f t="shared" si="24"/>
        <v>825</v>
      </c>
      <c r="L108" s="113">
        <v>4</v>
      </c>
      <c r="M108" s="111">
        <f>F108/V108*60</f>
        <v>2914.9012567324999</v>
      </c>
      <c r="N108" s="112">
        <f>M108/L108</f>
        <v>728.72531418312496</v>
      </c>
      <c r="O108" s="114">
        <f>L108-I108</f>
        <v>0</v>
      </c>
      <c r="P108" s="115">
        <f>N108-K108</f>
        <v>-96.274685816875035</v>
      </c>
      <c r="Q108" s="116">
        <f>N108/K108</f>
        <v>0.88330341113106059</v>
      </c>
      <c r="R108" s="309"/>
      <c r="S108" s="47">
        <v>0.27777777777777779</v>
      </c>
      <c r="T108" s="48">
        <v>0.30356481481481479</v>
      </c>
      <c r="U108" s="117">
        <v>15.000000000000027</v>
      </c>
      <c r="V108" s="118">
        <v>37.133333333333276</v>
      </c>
      <c r="W108" s="119"/>
      <c r="X108" s="13"/>
      <c r="Y108" s="300"/>
      <c r="Z108" s="301"/>
      <c r="AA108" s="124">
        <f>M108-J108</f>
        <v>-385.09874326750014</v>
      </c>
      <c r="AB108" s="116">
        <f>M108/J108</f>
        <v>0.88330341113106059</v>
      </c>
      <c r="AC108" s="314"/>
    </row>
    <row r="109" spans="1:29" ht="15.75" customHeight="1">
      <c r="A109" s="303"/>
      <c r="B109" s="106" t="s">
        <v>118</v>
      </c>
      <c r="C109" s="298" t="s">
        <v>140</v>
      </c>
      <c r="D109" s="299"/>
      <c r="E109" s="107">
        <v>24.82</v>
      </c>
      <c r="F109" s="108">
        <v>2007</v>
      </c>
      <c r="G109" s="109">
        <f t="shared" si="28"/>
        <v>49813.74</v>
      </c>
      <c r="H109" s="26"/>
      <c r="I109" s="110">
        <v>4</v>
      </c>
      <c r="J109" s="111">
        <v>3300</v>
      </c>
      <c r="K109" s="112">
        <f t="shared" si="24"/>
        <v>825</v>
      </c>
      <c r="L109" s="113">
        <v>4</v>
      </c>
      <c r="M109" s="111">
        <f>F109/V109*60</f>
        <v>2918.0936995153475</v>
      </c>
      <c r="N109" s="112">
        <f>M109/L109</f>
        <v>729.52342487883686</v>
      </c>
      <c r="O109" s="114">
        <f>L109-I109</f>
        <v>0</v>
      </c>
      <c r="P109" s="115">
        <f>N109-K109</f>
        <v>-95.476575121163137</v>
      </c>
      <c r="Q109" s="116">
        <f>N109/K109</f>
        <v>0.88427081803495378</v>
      </c>
      <c r="R109" s="309"/>
      <c r="S109" s="47">
        <v>0.31388888888888888</v>
      </c>
      <c r="T109" s="48">
        <v>0.34254629629629629</v>
      </c>
      <c r="U109" s="117">
        <v>14.866666666666699</v>
      </c>
      <c r="V109" s="118">
        <v>41.266666666666666</v>
      </c>
      <c r="W109" s="119"/>
      <c r="X109" s="13"/>
      <c r="Y109" s="300"/>
      <c r="Z109" s="301"/>
      <c r="AA109" s="124">
        <f>M109-J109</f>
        <v>-381.90630048465255</v>
      </c>
      <c r="AB109" s="116">
        <f>M109/J109</f>
        <v>0.88427081803495378</v>
      </c>
      <c r="AC109" s="314"/>
    </row>
    <row r="110" spans="1:29" ht="15.75" customHeight="1">
      <c r="A110" s="303"/>
      <c r="B110" s="106" t="s">
        <v>118</v>
      </c>
      <c r="C110" s="298" t="s">
        <v>141</v>
      </c>
      <c r="D110" s="299"/>
      <c r="E110" s="107">
        <v>30</v>
      </c>
      <c r="F110" s="108">
        <v>3328</v>
      </c>
      <c r="G110" s="109">
        <f t="shared" si="28"/>
        <v>99840</v>
      </c>
      <c r="H110" s="26"/>
      <c r="I110" s="110">
        <v>3</v>
      </c>
      <c r="J110" s="111">
        <v>3000</v>
      </c>
      <c r="K110" s="112">
        <f t="shared" si="24"/>
        <v>1000</v>
      </c>
      <c r="L110" s="113">
        <v>3</v>
      </c>
      <c r="M110" s="111">
        <f>F110/V110*60</f>
        <v>2685.0739578664284</v>
      </c>
      <c r="N110" s="112">
        <f>M110/L110</f>
        <v>895.02465262214275</v>
      </c>
      <c r="O110" s="114">
        <f>L110-I110</f>
        <v>0</v>
      </c>
      <c r="P110" s="115">
        <f>N110-K110</f>
        <v>-104.97534737785725</v>
      </c>
      <c r="Q110" s="116">
        <f>N110/K110</f>
        <v>0.8950246526221427</v>
      </c>
      <c r="R110" s="309"/>
      <c r="S110" s="47">
        <v>0.3527777777777778</v>
      </c>
      <c r="T110" s="48">
        <v>0.40442129629629631</v>
      </c>
      <c r="U110" s="117">
        <v>14.733333333333372</v>
      </c>
      <c r="V110" s="118">
        <v>74.366666666666646</v>
      </c>
      <c r="W110" s="119"/>
      <c r="X110" s="123"/>
      <c r="Y110" s="300"/>
      <c r="Z110" s="301"/>
      <c r="AA110" s="124">
        <f>M110-J110</f>
        <v>-314.92604213357163</v>
      </c>
      <c r="AB110" s="116">
        <f>M110/J110</f>
        <v>0.89502465262214281</v>
      </c>
      <c r="AC110" s="314"/>
    </row>
    <row r="111" spans="1:29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50"/>
      <c r="Y112" s="300"/>
      <c r="Z112" s="301"/>
      <c r="AA112" s="124"/>
      <c r="AB112" s="116"/>
      <c r="AC112" s="314"/>
    </row>
    <row r="113" spans="1:29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34"/>
      <c r="X115" s="135"/>
      <c r="Y115" s="300"/>
      <c r="Z115" s="301"/>
      <c r="AA115" s="124"/>
      <c r="AB115" s="116"/>
      <c r="AC115" s="314"/>
    </row>
    <row r="116" spans="1:29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34"/>
      <c r="X116" s="135"/>
      <c r="Y116" s="300"/>
      <c r="Z116" s="301"/>
      <c r="AA116" s="124"/>
      <c r="AB116" s="116"/>
      <c r="AC116" s="314"/>
    </row>
    <row r="117" spans="1:29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34"/>
      <c r="X117" s="135"/>
      <c r="Y117" s="300"/>
      <c r="Z117" s="301"/>
      <c r="AA117" s="124"/>
      <c r="AB117" s="116"/>
      <c r="AC117" s="314"/>
    </row>
    <row r="118" spans="1:29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34"/>
      <c r="X118" s="135"/>
      <c r="Y118" s="300"/>
      <c r="Z118" s="301"/>
      <c r="AA118" s="124"/>
      <c r="AB118" s="116"/>
      <c r="AC118" s="314"/>
    </row>
    <row r="119" spans="1:29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34"/>
      <c r="X119" s="135"/>
      <c r="Y119" s="300"/>
      <c r="Z119" s="301"/>
      <c r="AA119" s="124"/>
      <c r="AB119" s="116"/>
      <c r="AC119" s="314"/>
    </row>
    <row r="120" spans="1:29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34"/>
      <c r="X120" s="135"/>
      <c r="Y120" s="300"/>
      <c r="Z120" s="301"/>
      <c r="AA120" s="124"/>
      <c r="AB120" s="116"/>
      <c r="AC120" s="314"/>
    </row>
    <row r="121" spans="1:29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34"/>
      <c r="X121" s="135"/>
      <c r="Y121" s="300"/>
      <c r="Z121" s="301"/>
      <c r="AA121" s="124"/>
      <c r="AB121" s="116"/>
      <c r="AC121" s="314"/>
    </row>
    <row r="122" spans="1:29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29">AVERAGE(I107:I122)</f>
        <v>3.75</v>
      </c>
      <c r="J123" s="148">
        <f t="shared" si="29"/>
        <v>3225</v>
      </c>
      <c r="K123" s="149">
        <f t="shared" ref="K123" si="30">J123/I123</f>
        <v>860</v>
      </c>
      <c r="L123" s="147">
        <f t="shared" ref="L123:M123" si="31">AVERAGE(L107:L122)</f>
        <v>3.75</v>
      </c>
      <c r="M123" s="148">
        <f t="shared" si="31"/>
        <v>2858.1465330525393</v>
      </c>
      <c r="N123" s="149">
        <f t="shared" ref="N123:N128" si="32">M123/L123</f>
        <v>762.17240881401051</v>
      </c>
      <c r="O123" s="150">
        <f t="shared" ref="O123:O128" si="33">L123-I123</f>
        <v>0</v>
      </c>
      <c r="P123" s="151">
        <f t="shared" ref="P123:P128" si="34">N123-K123</f>
        <v>-97.82759118598949</v>
      </c>
      <c r="Q123" s="152">
        <f t="shared" ref="Q123:Q128" si="35">N123/K123</f>
        <v>0.8862469869930355</v>
      </c>
      <c r="R123" s="310"/>
      <c r="S123" s="153">
        <f>S107</f>
        <v>0.2502199074074074</v>
      </c>
      <c r="T123" s="154">
        <f>INDEX(T107:T122,COUNTA(T107:T122))</f>
        <v>0.40442129629629631</v>
      </c>
      <c r="U123" s="155"/>
      <c r="V123" s="181"/>
      <c r="W123" s="182"/>
      <c r="X123" s="149"/>
      <c r="Y123" s="296"/>
      <c r="Z123" s="297"/>
      <c r="AA123" s="183">
        <f t="shared" ref="AA123:AA128" si="36">M123-J123</f>
        <v>-366.85346694746067</v>
      </c>
      <c r="AB123" s="152">
        <f t="shared" ref="AB123:AB128" si="37">M123/J123</f>
        <v>0.8862469869930355</v>
      </c>
      <c r="AC123" s="315"/>
    </row>
    <row r="124" spans="1:29" ht="15.75" customHeight="1">
      <c r="A124" s="316" t="s">
        <v>142</v>
      </c>
      <c r="B124" s="120" t="s">
        <v>118</v>
      </c>
      <c r="C124" s="306" t="s">
        <v>289</v>
      </c>
      <c r="D124" s="307"/>
      <c r="E124" s="162">
        <v>13.42</v>
      </c>
      <c r="F124" s="103">
        <v>88</v>
      </c>
      <c r="G124" s="163">
        <f t="shared" ref="G124:G128" si="38">E124*F124</f>
        <v>1180.96</v>
      </c>
      <c r="H124" s="164"/>
      <c r="I124" s="165">
        <v>6</v>
      </c>
      <c r="J124" s="166">
        <v>3600</v>
      </c>
      <c r="K124" s="167">
        <f>J124/I124</f>
        <v>600</v>
      </c>
      <c r="L124" s="168">
        <v>6</v>
      </c>
      <c r="M124" s="166">
        <f>F124/V124*60</f>
        <v>3232.6530612245119</v>
      </c>
      <c r="N124" s="167">
        <f t="shared" si="32"/>
        <v>538.77551020408532</v>
      </c>
      <c r="O124" s="169">
        <f t="shared" si="33"/>
        <v>0</v>
      </c>
      <c r="P124" s="170">
        <f t="shared" si="34"/>
        <v>-61.224489795914678</v>
      </c>
      <c r="Q124" s="171">
        <f t="shared" si="35"/>
        <v>0.89795918367347549</v>
      </c>
      <c r="R124" s="308">
        <f>Q140</f>
        <v>0.87285602508782512</v>
      </c>
      <c r="S124" s="172">
        <v>0.708587962962963</v>
      </c>
      <c r="T124" s="173">
        <v>0.70972222222222225</v>
      </c>
      <c r="U124" s="174"/>
      <c r="V124" s="175">
        <v>1.6333333333333222</v>
      </c>
      <c r="W124" s="173"/>
      <c r="X124" s="184"/>
      <c r="Y124" s="311"/>
      <c r="Z124" s="312"/>
      <c r="AA124" s="121">
        <f t="shared" si="36"/>
        <v>-367.34693877548807</v>
      </c>
      <c r="AB124" s="171">
        <f t="shared" si="37"/>
        <v>0.89795918367347549</v>
      </c>
      <c r="AC124" s="313">
        <f>AB140</f>
        <v>0.87285602508782523</v>
      </c>
    </row>
    <row r="125" spans="1:29" ht="15.75" customHeight="1">
      <c r="A125" s="317"/>
      <c r="B125" s="106" t="s">
        <v>116</v>
      </c>
      <c r="C125" s="298" t="s">
        <v>143</v>
      </c>
      <c r="D125" s="299"/>
      <c r="E125" s="107">
        <v>25.64</v>
      </c>
      <c r="F125" s="108">
        <v>1735</v>
      </c>
      <c r="G125" s="109">
        <f t="shared" si="38"/>
        <v>44485.4</v>
      </c>
      <c r="H125" s="26"/>
      <c r="I125" s="110">
        <v>11</v>
      </c>
      <c r="J125" s="111">
        <v>3600</v>
      </c>
      <c r="K125" s="112">
        <f t="shared" si="24"/>
        <v>327.27272727272725</v>
      </c>
      <c r="L125" s="113">
        <v>11</v>
      </c>
      <c r="M125" s="111">
        <f>F125/V125*60</f>
        <v>3143.4323100150973</v>
      </c>
      <c r="N125" s="112">
        <f t="shared" si="32"/>
        <v>285.76657363773614</v>
      </c>
      <c r="O125" s="114">
        <f t="shared" si="33"/>
        <v>0</v>
      </c>
      <c r="P125" s="115">
        <f t="shared" si="34"/>
        <v>-41.506153634991108</v>
      </c>
      <c r="Q125" s="116">
        <f t="shared" si="35"/>
        <v>0.87317564167086048</v>
      </c>
      <c r="R125" s="309"/>
      <c r="S125" s="47">
        <v>0.71319444444444446</v>
      </c>
      <c r="T125" s="48">
        <v>0.73619212962962965</v>
      </c>
      <c r="U125" s="117">
        <v>4.9999999999999822</v>
      </c>
      <c r="V125" s="118">
        <v>33.116666666666674</v>
      </c>
      <c r="W125" s="119"/>
      <c r="X125" s="13"/>
      <c r="Y125" s="300"/>
      <c r="Z125" s="301"/>
      <c r="AA125" s="124">
        <f t="shared" si="36"/>
        <v>-456.5676899849027</v>
      </c>
      <c r="AB125" s="116">
        <f t="shared" si="37"/>
        <v>0.87317564167086037</v>
      </c>
      <c r="AC125" s="314"/>
    </row>
    <row r="126" spans="1:29" ht="15.75" customHeight="1">
      <c r="A126" s="317"/>
      <c r="B126" s="106" t="s">
        <v>116</v>
      </c>
      <c r="C126" s="298" t="s">
        <v>144</v>
      </c>
      <c r="D126" s="299"/>
      <c r="E126" s="107">
        <v>29.52</v>
      </c>
      <c r="F126" s="108">
        <v>2115</v>
      </c>
      <c r="G126" s="109">
        <f t="shared" si="38"/>
        <v>62434.799999999996</v>
      </c>
      <c r="H126" s="26"/>
      <c r="I126" s="110">
        <v>17</v>
      </c>
      <c r="J126" s="111">
        <v>3600</v>
      </c>
      <c r="K126" s="112">
        <f t="shared" si="24"/>
        <v>211.76470588235293</v>
      </c>
      <c r="L126" s="113">
        <v>17</v>
      </c>
      <c r="M126" s="111">
        <f>F126/V126*60</f>
        <v>3114.1104294478428</v>
      </c>
      <c r="N126" s="112">
        <f t="shared" si="32"/>
        <v>183.18296643810839</v>
      </c>
      <c r="O126" s="114">
        <f t="shared" si="33"/>
        <v>0</v>
      </c>
      <c r="P126" s="115">
        <f t="shared" si="34"/>
        <v>-28.581739444244533</v>
      </c>
      <c r="Q126" s="116">
        <f t="shared" si="35"/>
        <v>0.86503067484662299</v>
      </c>
      <c r="R126" s="309"/>
      <c r="S126" s="47">
        <v>0.7397569444444444</v>
      </c>
      <c r="T126" s="48">
        <v>0.7680555555555556</v>
      </c>
      <c r="U126" s="117">
        <v>5.1333333333332298</v>
      </c>
      <c r="V126" s="118">
        <v>40.750000000000135</v>
      </c>
      <c r="W126" s="119"/>
      <c r="X126" s="13"/>
      <c r="Y126" s="300"/>
      <c r="Z126" s="301"/>
      <c r="AA126" s="124">
        <f t="shared" si="36"/>
        <v>-485.88957055215724</v>
      </c>
      <c r="AB126" s="116">
        <f t="shared" si="37"/>
        <v>0.86503067484662299</v>
      </c>
      <c r="AC126" s="314"/>
    </row>
    <row r="127" spans="1:29" ht="15.75" customHeight="1">
      <c r="A127" s="317"/>
      <c r="B127" s="106" t="s">
        <v>116</v>
      </c>
      <c r="C127" s="298" t="s">
        <v>145</v>
      </c>
      <c r="D127" s="299"/>
      <c r="E127" s="107">
        <v>29.85</v>
      </c>
      <c r="F127" s="108">
        <v>2194</v>
      </c>
      <c r="G127" s="109">
        <f t="shared" si="38"/>
        <v>65490.9</v>
      </c>
      <c r="H127" s="26"/>
      <c r="I127" s="110">
        <v>17</v>
      </c>
      <c r="J127" s="111">
        <v>3600</v>
      </c>
      <c r="K127" s="112">
        <f t="shared" si="24"/>
        <v>211.76470588235293</v>
      </c>
      <c r="L127" s="113">
        <v>17</v>
      </c>
      <c r="M127" s="111">
        <f>F127/V127*60</f>
        <v>3114.511041009464</v>
      </c>
      <c r="N127" s="112">
        <f t="shared" si="32"/>
        <v>183.20653182408611</v>
      </c>
      <c r="O127" s="114">
        <f t="shared" si="33"/>
        <v>0</v>
      </c>
      <c r="P127" s="115">
        <f t="shared" si="34"/>
        <v>-28.558174058266815</v>
      </c>
      <c r="Q127" s="116">
        <f t="shared" si="35"/>
        <v>0.86514195583596221</v>
      </c>
      <c r="R127" s="309"/>
      <c r="S127" s="47">
        <v>0.77152777777777781</v>
      </c>
      <c r="T127" s="48">
        <v>0.80087962962962966</v>
      </c>
      <c r="U127" s="117">
        <v>4.9999999999999822</v>
      </c>
      <c r="V127" s="118">
        <v>42.266666666666666</v>
      </c>
      <c r="W127" s="119"/>
      <c r="X127" s="123"/>
      <c r="Y127" s="300"/>
      <c r="Z127" s="301"/>
      <c r="AA127" s="124">
        <f t="shared" si="36"/>
        <v>-485.48895899053605</v>
      </c>
      <c r="AB127" s="116">
        <f t="shared" si="37"/>
        <v>0.86514195583596221</v>
      </c>
      <c r="AC127" s="314"/>
    </row>
    <row r="128" spans="1:29" ht="15.75" customHeight="1">
      <c r="A128" s="317"/>
      <c r="B128" s="106" t="s">
        <v>118</v>
      </c>
      <c r="C128" s="298" t="s">
        <v>146</v>
      </c>
      <c r="D128" s="299"/>
      <c r="E128" s="107">
        <v>28.57</v>
      </c>
      <c r="F128" s="108">
        <v>2305</v>
      </c>
      <c r="G128" s="109">
        <f t="shared" si="38"/>
        <v>65853.850000000006</v>
      </c>
      <c r="H128" s="13"/>
      <c r="I128" s="110">
        <v>12</v>
      </c>
      <c r="J128" s="111">
        <v>3600</v>
      </c>
      <c r="K128" s="112">
        <f t="shared" si="24"/>
        <v>300</v>
      </c>
      <c r="L128" s="126">
        <v>12</v>
      </c>
      <c r="M128" s="111">
        <f>F128/V128*60</f>
        <v>3106.7016098839367</v>
      </c>
      <c r="N128" s="112">
        <f t="shared" si="32"/>
        <v>258.89180082366141</v>
      </c>
      <c r="O128" s="114">
        <f t="shared" si="33"/>
        <v>0</v>
      </c>
      <c r="P128" s="115">
        <f t="shared" si="34"/>
        <v>-41.108199176338587</v>
      </c>
      <c r="Q128" s="116">
        <f t="shared" si="35"/>
        <v>0.86297266941220474</v>
      </c>
      <c r="R128" s="309"/>
      <c r="S128" s="47">
        <v>0.80450231481481482</v>
      </c>
      <c r="T128" s="48">
        <v>0.8354166666666667</v>
      </c>
      <c r="U128" s="117">
        <v>5.2166666666666295</v>
      </c>
      <c r="V128" s="118">
        <v>44.516666666666694</v>
      </c>
      <c r="W128" s="119"/>
      <c r="X128" s="123"/>
      <c r="Y128" s="300"/>
      <c r="Z128" s="301"/>
      <c r="AA128" s="124">
        <f t="shared" si="36"/>
        <v>-493.29839011606327</v>
      </c>
      <c r="AB128" s="116">
        <f t="shared" si="37"/>
        <v>0.86297266941220463</v>
      </c>
      <c r="AC128" s="314"/>
    </row>
    <row r="129" spans="1:29" ht="15.75" customHeight="1">
      <c r="A129" s="317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50"/>
      <c r="Y129" s="300"/>
      <c r="Z129" s="301"/>
      <c r="AA129" s="124"/>
      <c r="AB129" s="116"/>
      <c r="AC129" s="314"/>
    </row>
    <row r="130" spans="1:29" ht="15.75" customHeight="1">
      <c r="A130" s="317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17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17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34"/>
      <c r="X132" s="135"/>
      <c r="Y132" s="300"/>
      <c r="Z132" s="301"/>
      <c r="AA132" s="124"/>
      <c r="AB132" s="116"/>
      <c r="AC132" s="314"/>
    </row>
    <row r="133" spans="1:29" ht="15.75" customHeight="1">
      <c r="A133" s="317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34"/>
      <c r="X133" s="135"/>
      <c r="Y133" s="300"/>
      <c r="Z133" s="301"/>
      <c r="AA133" s="124"/>
      <c r="AB133" s="116"/>
      <c r="AC133" s="314"/>
    </row>
    <row r="134" spans="1:29" ht="15.75" customHeight="1">
      <c r="A134" s="317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17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17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17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17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39">AVERAGE(I124:I139)</f>
        <v>12.6</v>
      </c>
      <c r="J140" s="148">
        <f t="shared" si="39"/>
        <v>3600</v>
      </c>
      <c r="K140" s="149">
        <f t="shared" ref="K140" si="40">J140/I140</f>
        <v>285.71428571428572</v>
      </c>
      <c r="L140" s="147">
        <f t="shared" ref="L140:M140" si="41">AVERAGE(L124:L139)</f>
        <v>12.6</v>
      </c>
      <c r="M140" s="148">
        <f t="shared" si="41"/>
        <v>3142.2816903161706</v>
      </c>
      <c r="N140" s="149">
        <f>M140/L140</f>
        <v>249.38743573937862</v>
      </c>
      <c r="O140" s="150">
        <f>L140-I140</f>
        <v>0</v>
      </c>
      <c r="P140" s="151">
        <f>N140-K140</f>
        <v>-36.326849974907105</v>
      </c>
      <c r="Q140" s="152">
        <f>N140/K140</f>
        <v>0.87285602508782512</v>
      </c>
      <c r="R140" s="310"/>
      <c r="S140" s="153">
        <f>S124</f>
        <v>0.708587962962963</v>
      </c>
      <c r="T140" s="154">
        <f>INDEX(T124:T139,COUNTA(T124:T139))</f>
        <v>0.8354166666666667</v>
      </c>
      <c r="U140" s="155"/>
      <c r="V140" s="181"/>
      <c r="W140" s="182"/>
      <c r="X140" s="149"/>
      <c r="Y140" s="296"/>
      <c r="Z140" s="297"/>
      <c r="AA140" s="183">
        <f>M140-J140</f>
        <v>-457.71830968382937</v>
      </c>
      <c r="AB140" s="152">
        <f>M140/J140</f>
        <v>0.87285602508782523</v>
      </c>
      <c r="AC140" s="315"/>
    </row>
    <row r="141" spans="1:29" ht="15.75" customHeight="1">
      <c r="A141" s="302" t="s">
        <v>147</v>
      </c>
      <c r="B141" s="120" t="s">
        <v>118</v>
      </c>
      <c r="C141" s="306" t="s">
        <v>150</v>
      </c>
      <c r="D141" s="307"/>
      <c r="E141" s="162">
        <v>17.89</v>
      </c>
      <c r="F141" s="103">
        <v>5306</v>
      </c>
      <c r="G141" s="163">
        <f t="shared" ref="G141:G143" si="42">E141*F141</f>
        <v>94924.34</v>
      </c>
      <c r="H141" s="164"/>
      <c r="I141" s="165">
        <v>4</v>
      </c>
      <c r="J141" s="166">
        <v>3300</v>
      </c>
      <c r="K141" s="167">
        <f>J141/I141</f>
        <v>825</v>
      </c>
      <c r="L141" s="168">
        <v>4</v>
      </c>
      <c r="M141" s="166">
        <f>F141/V141*60</f>
        <v>2939.6121883656515</v>
      </c>
      <c r="N141" s="167">
        <f>M141/L141</f>
        <v>734.90304709141287</v>
      </c>
      <c r="O141" s="169">
        <f>L141-I141</f>
        <v>0</v>
      </c>
      <c r="P141" s="170">
        <f>N141-K141</f>
        <v>-90.096952908587127</v>
      </c>
      <c r="Q141" s="171">
        <f>N141/K141</f>
        <v>0.89079157223201555</v>
      </c>
      <c r="R141" s="308">
        <f>Q157</f>
        <v>0.88896920743369356</v>
      </c>
      <c r="S141" s="172">
        <v>0.70833333333333337</v>
      </c>
      <c r="T141" s="173">
        <v>0.78354166666666669</v>
      </c>
      <c r="U141" s="174"/>
      <c r="V141" s="175">
        <v>108.29999999999998</v>
      </c>
      <c r="W141" s="176"/>
      <c r="X141" s="177"/>
      <c r="Y141" s="311"/>
      <c r="Z141" s="312"/>
      <c r="AA141" s="121">
        <f>M141-J141</f>
        <v>-360.38781163434851</v>
      </c>
      <c r="AB141" s="171">
        <f>M141/J141</f>
        <v>0.89079157223201555</v>
      </c>
      <c r="AC141" s="313">
        <f>AB157</f>
        <v>0.88896920743369368</v>
      </c>
    </row>
    <row r="142" spans="1:29" ht="15.75" customHeight="1">
      <c r="A142" s="303"/>
      <c r="B142" s="106" t="s">
        <v>118</v>
      </c>
      <c r="C142" s="298" t="s">
        <v>153</v>
      </c>
      <c r="D142" s="299"/>
      <c r="E142" s="107">
        <v>22.28</v>
      </c>
      <c r="F142" s="108">
        <v>1678</v>
      </c>
      <c r="G142" s="109">
        <f t="shared" si="42"/>
        <v>37385.840000000004</v>
      </c>
      <c r="H142" s="26"/>
      <c r="I142" s="110">
        <v>5</v>
      </c>
      <c r="J142" s="111">
        <v>3300</v>
      </c>
      <c r="K142" s="112">
        <f t="shared" ref="K142:K143" si="43">J142/I142</f>
        <v>660</v>
      </c>
      <c r="L142" s="113">
        <v>5</v>
      </c>
      <c r="M142" s="111">
        <f>F142/V142*60</f>
        <v>2940.993184031161</v>
      </c>
      <c r="N142" s="112">
        <f>M142/L142</f>
        <v>588.19863680623223</v>
      </c>
      <c r="O142" s="114">
        <f>L142-I142</f>
        <v>0</v>
      </c>
      <c r="P142" s="115">
        <f>N142-K142</f>
        <v>-71.80136319376777</v>
      </c>
      <c r="Q142" s="116">
        <f>N142/K142</f>
        <v>0.89121005576701851</v>
      </c>
      <c r="R142" s="309"/>
      <c r="S142" s="47">
        <v>0.78680555555555554</v>
      </c>
      <c r="T142" s="48">
        <v>0.81057870370370366</v>
      </c>
      <c r="U142" s="117">
        <v>4.6999999999999353</v>
      </c>
      <c r="V142" s="118">
        <v>34.233333333333306</v>
      </c>
      <c r="W142" s="119"/>
      <c r="X142" s="123"/>
      <c r="Y142" s="300"/>
      <c r="Z142" s="301"/>
      <c r="AA142" s="124">
        <f>M142-J142</f>
        <v>-359.00681596883896</v>
      </c>
      <c r="AB142" s="116">
        <f>M142/J142</f>
        <v>0.89121005576701851</v>
      </c>
      <c r="AC142" s="314"/>
    </row>
    <row r="143" spans="1:29" ht="15.75" customHeight="1">
      <c r="A143" s="303"/>
      <c r="B143" s="106" t="s">
        <v>118</v>
      </c>
      <c r="C143" s="298" t="s">
        <v>149</v>
      </c>
      <c r="D143" s="299"/>
      <c r="E143" s="107">
        <v>24.54</v>
      </c>
      <c r="F143" s="108">
        <v>3381</v>
      </c>
      <c r="G143" s="109">
        <f t="shared" si="42"/>
        <v>82969.739999999991</v>
      </c>
      <c r="H143" s="26"/>
      <c r="I143" s="110">
        <v>4</v>
      </c>
      <c r="J143" s="111">
        <v>3000</v>
      </c>
      <c r="K143" s="112">
        <f t="shared" si="43"/>
        <v>750</v>
      </c>
      <c r="L143" s="113">
        <v>4</v>
      </c>
      <c r="M143" s="111">
        <f>F143/V143*60</f>
        <v>2653.4990189666464</v>
      </c>
      <c r="N143" s="112">
        <f>M143/L143</f>
        <v>663.3747547416616</v>
      </c>
      <c r="O143" s="114">
        <f>L143-I143</f>
        <v>0</v>
      </c>
      <c r="P143" s="115">
        <f>N143-K143</f>
        <v>-86.625245258338396</v>
      </c>
      <c r="Q143" s="116">
        <f>N143/K143</f>
        <v>0.8844996729888821</v>
      </c>
      <c r="R143" s="309"/>
      <c r="S143" s="47">
        <v>0.81388888888888888</v>
      </c>
      <c r="T143" s="48">
        <v>0.86697916666666663</v>
      </c>
      <c r="U143" s="117">
        <v>4.766666666666719</v>
      </c>
      <c r="V143" s="118">
        <v>76.44999999999996</v>
      </c>
      <c r="W143" s="119"/>
      <c r="X143" s="123"/>
      <c r="Y143" s="300"/>
      <c r="Z143" s="301"/>
      <c r="AA143" s="124">
        <f>M143-J143</f>
        <v>-346.50098103335358</v>
      </c>
      <c r="AB143" s="116">
        <f>M143/J143</f>
        <v>0.8844996729888821</v>
      </c>
      <c r="AC143" s="314"/>
    </row>
    <row r="144" spans="1:29" ht="15.75" customHeight="1">
      <c r="A144" s="303"/>
      <c r="B144" s="106"/>
      <c r="C144" s="298"/>
      <c r="D144" s="299"/>
      <c r="E144" s="107"/>
      <c r="F144" s="108"/>
      <c r="G144" s="109"/>
      <c r="H144" s="26"/>
      <c r="I144" s="110"/>
      <c r="J144" s="111"/>
      <c r="K144" s="112"/>
      <c r="L144" s="113"/>
      <c r="M144" s="111"/>
      <c r="N144" s="112"/>
      <c r="O144" s="114"/>
      <c r="P144" s="115"/>
      <c r="Q144" s="116"/>
      <c r="R144" s="309"/>
      <c r="S144" s="47"/>
      <c r="T144" s="48"/>
      <c r="U144" s="117"/>
      <c r="V144" s="118"/>
      <c r="W144" s="119"/>
      <c r="X144" s="123"/>
      <c r="Y144" s="300"/>
      <c r="Z144" s="301"/>
      <c r="AA144" s="124"/>
      <c r="AB144" s="116"/>
      <c r="AC144" s="314"/>
    </row>
    <row r="145" spans="1:29" ht="15.75" customHeight="1">
      <c r="A145" s="304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04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04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04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04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04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04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19"/>
      <c r="X151" s="123"/>
      <c r="Y151" s="300"/>
      <c r="Z151" s="301"/>
      <c r="AA151" s="124"/>
      <c r="AB151" s="116"/>
      <c r="AC151" s="314"/>
    </row>
    <row r="152" spans="1:29" ht="15.75" customHeight="1">
      <c r="A152" s="304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19"/>
      <c r="X152" s="123"/>
      <c r="Y152" s="300"/>
      <c r="Z152" s="301"/>
      <c r="AA152" s="124"/>
      <c r="AB152" s="116"/>
      <c r="AC152" s="314"/>
    </row>
    <row r="153" spans="1:29" ht="15.75" customHeight="1">
      <c r="A153" s="304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19"/>
      <c r="X153" s="123"/>
      <c r="Y153" s="300"/>
      <c r="Z153" s="301"/>
      <c r="AA153" s="124"/>
      <c r="AB153" s="116"/>
      <c r="AC153" s="314"/>
    </row>
    <row r="154" spans="1:29" ht="15.75" customHeight="1">
      <c r="A154" s="304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19"/>
      <c r="X154" s="123"/>
      <c r="Y154" s="300"/>
      <c r="Z154" s="301"/>
      <c r="AA154" s="124"/>
      <c r="AB154" s="116"/>
      <c r="AC154" s="314"/>
    </row>
    <row r="155" spans="1:29" ht="15.75" customHeight="1">
      <c r="A155" s="304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19"/>
      <c r="X155" s="123"/>
      <c r="Y155" s="300"/>
      <c r="Z155" s="301"/>
      <c r="AA155" s="124"/>
      <c r="AB155" s="116"/>
      <c r="AC155" s="314"/>
    </row>
    <row r="156" spans="1:29" ht="15.75" customHeight="1">
      <c r="A156" s="304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05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44">AVERAGE(I141:I156)</f>
        <v>4.333333333333333</v>
      </c>
      <c r="J157" s="148">
        <f t="shared" si="44"/>
        <v>3200</v>
      </c>
      <c r="K157" s="149">
        <f t="shared" ref="K157" si="45">J157/I157</f>
        <v>738.46153846153857</v>
      </c>
      <c r="L157" s="147">
        <f t="shared" ref="L157:M157" si="46">AVERAGE(L141:L156)</f>
        <v>4.333333333333333</v>
      </c>
      <c r="M157" s="148">
        <f t="shared" si="46"/>
        <v>2844.7014637878196</v>
      </c>
      <c r="N157" s="149">
        <f>M157/L157</f>
        <v>656.46956856641998</v>
      </c>
      <c r="O157" s="150">
        <f>L157-I157</f>
        <v>0</v>
      </c>
      <c r="P157" s="151">
        <f>N157-K157</f>
        <v>-81.991969895118586</v>
      </c>
      <c r="Q157" s="152">
        <f>N157/K157</f>
        <v>0.88896920743369356</v>
      </c>
      <c r="R157" s="310"/>
      <c r="S157" s="153">
        <f>S141</f>
        <v>0.70833333333333337</v>
      </c>
      <c r="T157" s="154">
        <f>INDEX(T141:T156,COUNTA(T141:T156))</f>
        <v>0.86697916666666663</v>
      </c>
      <c r="U157" s="155"/>
      <c r="V157" s="181"/>
      <c r="W157" s="105"/>
      <c r="X157" s="75"/>
      <c r="Y157" s="296"/>
      <c r="Z157" s="297"/>
      <c r="AA157" s="183">
        <f>M157-J157</f>
        <v>-355.29853621218035</v>
      </c>
      <c r="AB157" s="152">
        <f>M157/J157</f>
        <v>0.88896920743369368</v>
      </c>
      <c r="AC157" s="315"/>
    </row>
    <row r="158" spans="1:29" ht="15.75" customHeight="1">
      <c r="A158" s="316" t="s">
        <v>151</v>
      </c>
      <c r="B158" s="120" t="s">
        <v>118</v>
      </c>
      <c r="C158" s="306" t="s">
        <v>152</v>
      </c>
      <c r="D158" s="307"/>
      <c r="E158" s="162">
        <v>16.7</v>
      </c>
      <c r="F158" s="103">
        <v>2382</v>
      </c>
      <c r="G158" s="163">
        <f t="shared" ref="G158:G160" si="47">E158*F158</f>
        <v>39779.4</v>
      </c>
      <c r="H158" s="164"/>
      <c r="I158" s="165">
        <v>3</v>
      </c>
      <c r="J158" s="166">
        <v>3300</v>
      </c>
      <c r="K158" s="167">
        <f>J158/I158</f>
        <v>1100</v>
      </c>
      <c r="L158" s="168">
        <v>3</v>
      </c>
      <c r="M158" s="166">
        <f>F158/V158*60</f>
        <v>2941.749571183535</v>
      </c>
      <c r="N158" s="167">
        <f>M158/L158</f>
        <v>980.58319039451169</v>
      </c>
      <c r="O158" s="169">
        <f>L158-I158</f>
        <v>0</v>
      </c>
      <c r="P158" s="170">
        <f>N158-K158</f>
        <v>-119.41680960548831</v>
      </c>
      <c r="Q158" s="171">
        <f>N158/K158</f>
        <v>0.89143926399501061</v>
      </c>
      <c r="R158" s="308">
        <f>Q174</f>
        <v>0.89185396414048024</v>
      </c>
      <c r="S158" s="172">
        <v>0.70862268518518523</v>
      </c>
      <c r="T158" s="173">
        <v>0.74236111111111114</v>
      </c>
      <c r="U158" s="174"/>
      <c r="V158" s="175">
        <v>48.583333333333307</v>
      </c>
      <c r="W158" s="176"/>
      <c r="X158" s="177"/>
      <c r="Y158" s="311"/>
      <c r="Z158" s="312"/>
      <c r="AA158" s="121">
        <f>M158-J158</f>
        <v>-358.25042881646505</v>
      </c>
      <c r="AB158" s="171">
        <f>M158/J158</f>
        <v>0.89143926399501061</v>
      </c>
      <c r="AC158" s="313">
        <f>AB174</f>
        <v>0.89185396414048024</v>
      </c>
    </row>
    <row r="159" spans="1:29" ht="15.75" customHeight="1">
      <c r="A159" s="317"/>
      <c r="B159" s="106" t="s">
        <v>118</v>
      </c>
      <c r="C159" s="298" t="s">
        <v>154</v>
      </c>
      <c r="D159" s="299"/>
      <c r="E159" s="107">
        <v>18.18</v>
      </c>
      <c r="F159" s="108">
        <v>970</v>
      </c>
      <c r="G159" s="109">
        <f t="shared" si="47"/>
        <v>17634.599999999999</v>
      </c>
      <c r="H159" s="26"/>
      <c r="I159" s="110">
        <v>4</v>
      </c>
      <c r="J159" s="111">
        <v>3300</v>
      </c>
      <c r="K159" s="112">
        <f t="shared" ref="K159:K197" si="48">J159/I159</f>
        <v>825</v>
      </c>
      <c r="L159" s="113">
        <v>4</v>
      </c>
      <c r="M159" s="111">
        <f>F159/V159*60</f>
        <v>2946.8354430379914</v>
      </c>
      <c r="N159" s="112">
        <f>M159/L159</f>
        <v>736.70886075949784</v>
      </c>
      <c r="O159" s="114">
        <f>L159-I159</f>
        <v>0</v>
      </c>
      <c r="P159" s="115">
        <f>N159-K159</f>
        <v>-88.291139240502162</v>
      </c>
      <c r="Q159" s="116">
        <f>N159/K159</f>
        <v>0.89298043728423981</v>
      </c>
      <c r="R159" s="309"/>
      <c r="S159" s="47">
        <v>0.74600694444444449</v>
      </c>
      <c r="T159" s="48">
        <v>0.75972222222222219</v>
      </c>
      <c r="U159" s="117">
        <v>5.2500000000000213</v>
      </c>
      <c r="V159" s="118">
        <v>19.74999999999989</v>
      </c>
      <c r="W159" s="119"/>
      <c r="X159" s="123"/>
      <c r="Y159" s="300"/>
      <c r="Z159" s="301"/>
      <c r="AA159" s="124">
        <f>M159-J159</f>
        <v>-353.16455696200865</v>
      </c>
      <c r="AB159" s="116">
        <f>M159/J159</f>
        <v>0.89298043728423981</v>
      </c>
      <c r="AC159" s="314"/>
    </row>
    <row r="160" spans="1:29" ht="15.75" customHeight="1">
      <c r="A160" s="317"/>
      <c r="B160" s="106" t="s">
        <v>118</v>
      </c>
      <c r="C160" s="298" t="s">
        <v>155</v>
      </c>
      <c r="D160" s="299"/>
      <c r="E160" s="107">
        <v>16.66</v>
      </c>
      <c r="F160" s="108">
        <v>7646</v>
      </c>
      <c r="G160" s="109">
        <f t="shared" si="47"/>
        <v>127382.36</v>
      </c>
      <c r="H160" s="26"/>
      <c r="I160" s="110">
        <v>4</v>
      </c>
      <c r="J160" s="111">
        <v>3300</v>
      </c>
      <c r="K160" s="112">
        <f t="shared" si="48"/>
        <v>825</v>
      </c>
      <c r="L160" s="113">
        <v>4</v>
      </c>
      <c r="M160" s="111">
        <f>F160/V160*60</f>
        <v>2940.7692307692291</v>
      </c>
      <c r="N160" s="112">
        <f>M160/L160</f>
        <v>735.19230769230728</v>
      </c>
      <c r="O160" s="114">
        <f>L160-I160</f>
        <v>0</v>
      </c>
      <c r="P160" s="115">
        <f>N160-K160</f>
        <v>-89.807692307692719</v>
      </c>
      <c r="Q160" s="116">
        <f>N160/K160</f>
        <v>0.89114219114219062</v>
      </c>
      <c r="R160" s="309"/>
      <c r="S160" s="47">
        <v>0.7631944444444444</v>
      </c>
      <c r="T160" s="48">
        <v>0.87152777777777779</v>
      </c>
      <c r="U160" s="117">
        <v>4.9999999999999822</v>
      </c>
      <c r="V160" s="118">
        <v>156.00000000000009</v>
      </c>
      <c r="W160" s="119"/>
      <c r="X160" s="123"/>
      <c r="Y160" s="300"/>
      <c r="Z160" s="301"/>
      <c r="AA160" s="124">
        <f>M160-J160</f>
        <v>-359.23076923077087</v>
      </c>
      <c r="AB160" s="116">
        <f>M160/J160</f>
        <v>0.89114219114219062</v>
      </c>
      <c r="AC160" s="314"/>
    </row>
    <row r="161" spans="1:29" ht="15.75" customHeight="1">
      <c r="A161" s="317"/>
      <c r="B161" s="106"/>
      <c r="C161" s="298"/>
      <c r="D161" s="299"/>
      <c r="E161" s="107"/>
      <c r="F161" s="108"/>
      <c r="G161" s="109"/>
      <c r="H161" s="26"/>
      <c r="I161" s="110"/>
      <c r="J161" s="111"/>
      <c r="K161" s="112"/>
      <c r="L161" s="113"/>
      <c r="M161" s="111"/>
      <c r="N161" s="112"/>
      <c r="O161" s="114"/>
      <c r="P161" s="115"/>
      <c r="Q161" s="116"/>
      <c r="R161" s="309"/>
      <c r="S161" s="47"/>
      <c r="T161" s="48"/>
      <c r="U161" s="117"/>
      <c r="V161" s="118"/>
      <c r="W161" s="119"/>
      <c r="X161" s="123"/>
      <c r="Y161" s="300"/>
      <c r="Z161" s="301"/>
      <c r="AA161" s="124"/>
      <c r="AB161" s="116"/>
      <c r="AC161" s="314"/>
    </row>
    <row r="162" spans="1:29" ht="15.75" customHeight="1">
      <c r="A162" s="317"/>
      <c r="B162" s="106"/>
      <c r="C162" s="298"/>
      <c r="D162" s="299"/>
      <c r="E162" s="107"/>
      <c r="F162" s="108"/>
      <c r="G162" s="109"/>
      <c r="H162" s="13"/>
      <c r="I162" s="110"/>
      <c r="J162" s="111"/>
      <c r="K162" s="112"/>
      <c r="L162" s="126"/>
      <c r="M162" s="111"/>
      <c r="N162" s="112"/>
      <c r="O162" s="114"/>
      <c r="P162" s="115"/>
      <c r="Q162" s="116"/>
      <c r="R162" s="309"/>
      <c r="S162" s="47"/>
      <c r="T162" s="48"/>
      <c r="U162" s="117"/>
      <c r="V162" s="118"/>
      <c r="W162" s="119"/>
      <c r="X162" s="123"/>
      <c r="Y162" s="300"/>
      <c r="Z162" s="301"/>
      <c r="AA162" s="124"/>
      <c r="AB162" s="116"/>
      <c r="AC162" s="314"/>
    </row>
    <row r="163" spans="1:29" ht="15.75" customHeight="1">
      <c r="A163" s="317"/>
      <c r="B163" s="106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123"/>
      <c r="Y163" s="300"/>
      <c r="Z163" s="301"/>
      <c r="AA163" s="124"/>
      <c r="AB163" s="116"/>
      <c r="AC163" s="314"/>
    </row>
    <row r="164" spans="1:29" ht="15.75" customHeight="1">
      <c r="A164" s="317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24"/>
      <c r="AB164" s="116"/>
      <c r="AC164" s="314"/>
    </row>
    <row r="165" spans="1:29" ht="15.75" customHeight="1">
      <c r="A165" s="317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24"/>
      <c r="AB165" s="116"/>
      <c r="AC165" s="314"/>
    </row>
    <row r="166" spans="1:29" ht="15.75" customHeight="1">
      <c r="A166" s="317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19"/>
      <c r="X166" s="123"/>
      <c r="Y166" s="300"/>
      <c r="Z166" s="301"/>
      <c r="AA166" s="124"/>
      <c r="AB166" s="116"/>
      <c r="AC166" s="314"/>
    </row>
    <row r="167" spans="1:29" ht="15.75" customHeight="1">
      <c r="A167" s="317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19"/>
      <c r="X167" s="123"/>
      <c r="Y167" s="300"/>
      <c r="Z167" s="301"/>
      <c r="AA167" s="124"/>
      <c r="AB167" s="116"/>
      <c r="AC167" s="314"/>
    </row>
    <row r="168" spans="1:29" ht="15.75" customHeight="1">
      <c r="A168" s="317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24"/>
      <c r="AB168" s="116"/>
      <c r="AC168" s="314"/>
    </row>
    <row r="169" spans="1:29" ht="15.75" customHeight="1">
      <c r="A169" s="317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24"/>
      <c r="AB169" s="116"/>
      <c r="AC169" s="314"/>
    </row>
    <row r="170" spans="1:29" ht="15.75" customHeight="1">
      <c r="A170" s="317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24"/>
      <c r="AB170" s="116"/>
      <c r="AC170" s="314"/>
    </row>
    <row r="171" spans="1:29" ht="15.75" customHeight="1">
      <c r="A171" s="317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34"/>
      <c r="X171" s="135"/>
      <c r="Y171" s="300"/>
      <c r="Z171" s="301"/>
      <c r="AA171" s="124"/>
      <c r="AB171" s="116"/>
      <c r="AC171" s="314"/>
    </row>
    <row r="172" spans="1:29" ht="15.75" customHeight="1">
      <c r="A172" s="317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24"/>
      <c r="AB172" s="116"/>
      <c r="AC172" s="314"/>
    </row>
    <row r="173" spans="1:29" ht="15.75" customHeight="1">
      <c r="A173" s="317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0"/>
      <c r="AB173" s="133"/>
      <c r="AC173" s="314"/>
    </row>
    <row r="174" spans="1:29" ht="15.75" customHeight="1" thickBot="1">
      <c r="A174" s="318"/>
      <c r="B174" s="144" t="s">
        <v>124</v>
      </c>
      <c r="C174" s="295"/>
      <c r="D174" s="295"/>
      <c r="E174" s="145"/>
      <c r="F174" s="105"/>
      <c r="G174" s="146"/>
      <c r="H174" s="75"/>
      <c r="I174" s="147">
        <f t="shared" ref="I174:J174" si="49">AVERAGE(I158:I173)</f>
        <v>3.6666666666666665</v>
      </c>
      <c r="J174" s="148">
        <f t="shared" si="49"/>
        <v>3300</v>
      </c>
      <c r="K174" s="149">
        <f t="shared" ref="K174" si="50">J174/I174</f>
        <v>900</v>
      </c>
      <c r="L174" s="147">
        <f t="shared" ref="L174:M174" si="51">AVERAGE(L158:L173)</f>
        <v>3.6666666666666665</v>
      </c>
      <c r="M174" s="148">
        <f t="shared" si="51"/>
        <v>2943.1180816635847</v>
      </c>
      <c r="N174" s="149">
        <f>M174/L174</f>
        <v>802.66856772643223</v>
      </c>
      <c r="O174" s="150">
        <f>L174-I174</f>
        <v>0</v>
      </c>
      <c r="P174" s="151">
        <f>N174-K174</f>
        <v>-97.331432273567771</v>
      </c>
      <c r="Q174" s="152">
        <f>N174/K174</f>
        <v>0.89185396414048024</v>
      </c>
      <c r="R174" s="310"/>
      <c r="S174" s="153">
        <f>S158</f>
        <v>0.70862268518518523</v>
      </c>
      <c r="T174" s="154">
        <f>INDEX(T158:T173,COUNTA(T158:T173))</f>
        <v>0.87152777777777779</v>
      </c>
      <c r="U174" s="155"/>
      <c r="V174" s="181"/>
      <c r="W174" s="105"/>
      <c r="X174" s="75"/>
      <c r="Y174" s="296"/>
      <c r="Z174" s="297"/>
      <c r="AA174" s="183">
        <f>M174-J174</f>
        <v>-356.88191833641531</v>
      </c>
      <c r="AB174" s="152">
        <f>M174/J174</f>
        <v>0.89185396414048024</v>
      </c>
      <c r="AC174" s="315"/>
    </row>
    <row r="175" spans="1:29" ht="15.75" customHeight="1">
      <c r="A175" s="302" t="s">
        <v>156</v>
      </c>
      <c r="B175" s="120" t="s">
        <v>118</v>
      </c>
      <c r="C175" s="306" t="s">
        <v>157</v>
      </c>
      <c r="D175" s="307"/>
      <c r="E175" s="162">
        <v>14.03</v>
      </c>
      <c r="F175" s="103">
        <v>2070</v>
      </c>
      <c r="G175" s="163">
        <f t="shared" ref="G175:G178" si="52">E175*F175</f>
        <v>29042.1</v>
      </c>
      <c r="H175" s="164">
        <v>2</v>
      </c>
      <c r="I175" s="165">
        <v>3</v>
      </c>
      <c r="J175" s="166">
        <v>3000</v>
      </c>
      <c r="K175" s="167">
        <f>J175/I175</f>
        <v>1000</v>
      </c>
      <c r="L175" s="168">
        <v>3</v>
      </c>
      <c r="M175" s="166">
        <f>F175/V175*60</f>
        <v>2678.6484543493889</v>
      </c>
      <c r="N175" s="167">
        <f>M175/L175</f>
        <v>892.882818116463</v>
      </c>
      <c r="O175" s="169">
        <f>L175-I175</f>
        <v>0</v>
      </c>
      <c r="P175" s="170">
        <f>N175-K175</f>
        <v>-107.117181883537</v>
      </c>
      <c r="Q175" s="171">
        <f>N175/K175</f>
        <v>0.89288281811646297</v>
      </c>
      <c r="R175" s="308">
        <f>Q191</f>
        <v>0.88469696822372268</v>
      </c>
      <c r="S175" s="172">
        <v>0.70833333333333337</v>
      </c>
      <c r="T175" s="173">
        <v>0.74053240740740744</v>
      </c>
      <c r="U175" s="174"/>
      <c r="V175" s="175">
        <v>46.366666666666667</v>
      </c>
      <c r="W175" s="176"/>
      <c r="X175" s="177"/>
      <c r="Y175" s="311"/>
      <c r="Z175" s="312"/>
      <c r="AA175" s="121">
        <f>M175-J175</f>
        <v>-321.35154565061111</v>
      </c>
      <c r="AB175" s="171">
        <f>M175/J175</f>
        <v>0.89288281811646297</v>
      </c>
      <c r="AC175" s="313">
        <f>AB191</f>
        <v>0.88469696822372268</v>
      </c>
    </row>
    <row r="176" spans="1:29" ht="15.75" customHeight="1">
      <c r="A176" s="303"/>
      <c r="B176" s="106" t="s">
        <v>118</v>
      </c>
      <c r="C176" s="298" t="s">
        <v>158</v>
      </c>
      <c r="D176" s="299"/>
      <c r="E176" s="107">
        <v>18.18</v>
      </c>
      <c r="F176" s="108">
        <v>1926</v>
      </c>
      <c r="G176" s="109">
        <f t="shared" si="52"/>
        <v>35014.68</v>
      </c>
      <c r="H176" s="26"/>
      <c r="I176" s="110">
        <v>4</v>
      </c>
      <c r="J176" s="111">
        <v>3000</v>
      </c>
      <c r="K176" s="112">
        <f t="shared" si="48"/>
        <v>750</v>
      </c>
      <c r="L176" s="113">
        <v>4</v>
      </c>
      <c r="M176" s="111">
        <f>F176/V176*60</f>
        <v>2677.0656370656388</v>
      </c>
      <c r="N176" s="112">
        <f>M176/L176</f>
        <v>669.26640926640971</v>
      </c>
      <c r="O176" s="114">
        <f>L176-I176</f>
        <v>0</v>
      </c>
      <c r="P176" s="115">
        <f>N176-K176</f>
        <v>-80.73359073359029</v>
      </c>
      <c r="Q176" s="116">
        <f>N176/K176</f>
        <v>0.89235521235521298</v>
      </c>
      <c r="R176" s="309"/>
      <c r="S176" s="47">
        <v>0.75069444444444444</v>
      </c>
      <c r="T176" s="48">
        <v>0.78067129629629628</v>
      </c>
      <c r="U176" s="117">
        <v>14.633333333333276</v>
      </c>
      <c r="V176" s="118">
        <v>43.166666666666643</v>
      </c>
      <c r="W176" s="119"/>
      <c r="X176" s="123"/>
      <c r="Y176" s="300"/>
      <c r="Z176" s="301"/>
      <c r="AA176" s="124">
        <f>M176-J176</f>
        <v>-322.93436293436116</v>
      </c>
      <c r="AB176" s="116">
        <f>M176/J176</f>
        <v>0.89235521235521298</v>
      </c>
      <c r="AC176" s="314"/>
    </row>
    <row r="177" spans="1:29" ht="15.75" customHeight="1">
      <c r="A177" s="303"/>
      <c r="B177" s="106" t="s">
        <v>118</v>
      </c>
      <c r="C177" s="298" t="s">
        <v>159</v>
      </c>
      <c r="D177" s="299"/>
      <c r="E177" s="107">
        <v>14.28</v>
      </c>
      <c r="F177" s="108">
        <v>4713</v>
      </c>
      <c r="G177" s="109">
        <f t="shared" si="52"/>
        <v>67301.64</v>
      </c>
      <c r="H177" s="26">
        <v>2</v>
      </c>
      <c r="I177" s="110">
        <v>3</v>
      </c>
      <c r="J177" s="111">
        <v>3600</v>
      </c>
      <c r="K177" s="112">
        <f t="shared" si="48"/>
        <v>1200</v>
      </c>
      <c r="L177" s="113">
        <v>3</v>
      </c>
      <c r="M177" s="111">
        <f>F177/V177*60</f>
        <v>3112.6031920748496</v>
      </c>
      <c r="N177" s="112">
        <f>M177/L177</f>
        <v>1037.5343973582833</v>
      </c>
      <c r="O177" s="114">
        <f>L177-I177</f>
        <v>0</v>
      </c>
      <c r="P177" s="115">
        <f>N177-K177</f>
        <v>-162.46560264171671</v>
      </c>
      <c r="Q177" s="116">
        <f>N177/K177</f>
        <v>0.86461199779856945</v>
      </c>
      <c r="R177" s="309"/>
      <c r="S177" s="47">
        <v>0.79107638888888887</v>
      </c>
      <c r="T177" s="48">
        <v>0.85416666666666663</v>
      </c>
      <c r="U177" s="117">
        <v>14.983333333333331</v>
      </c>
      <c r="V177" s="118">
        <v>90.849999999999966</v>
      </c>
      <c r="W177" s="119">
        <v>0.85416666666666663</v>
      </c>
      <c r="X177" s="123">
        <v>0.90624999999999989</v>
      </c>
      <c r="Y177" s="300"/>
      <c r="Z177" s="301"/>
      <c r="AA177" s="124">
        <f>M177-J177</f>
        <v>-487.39680792515037</v>
      </c>
      <c r="AB177" s="116">
        <f>M177/J177</f>
        <v>0.86461199779856934</v>
      </c>
      <c r="AC177" s="314"/>
    </row>
    <row r="178" spans="1:29" ht="15.75" customHeight="1">
      <c r="A178" s="303"/>
      <c r="B178" s="106" t="s">
        <v>118</v>
      </c>
      <c r="C178" s="298" t="s">
        <v>157</v>
      </c>
      <c r="D178" s="299"/>
      <c r="E178" s="107">
        <v>14.03</v>
      </c>
      <c r="F178" s="108">
        <v>5767</v>
      </c>
      <c r="G178" s="109">
        <f t="shared" si="52"/>
        <v>80911.009999999995</v>
      </c>
      <c r="H178" s="26"/>
      <c r="I178" s="110">
        <v>3</v>
      </c>
      <c r="J178" s="111">
        <v>3000</v>
      </c>
      <c r="K178" s="112">
        <f t="shared" si="48"/>
        <v>1000</v>
      </c>
      <c r="L178" s="113">
        <v>3</v>
      </c>
      <c r="M178" s="111">
        <f>F178/V178*60</f>
        <v>2678.8645161290287</v>
      </c>
      <c r="N178" s="112">
        <f>M178/L178</f>
        <v>892.95483870967621</v>
      </c>
      <c r="O178" s="114">
        <f>L178-I178</f>
        <v>0</v>
      </c>
      <c r="P178" s="115">
        <f>N178-K178</f>
        <v>-107.04516129032379</v>
      </c>
      <c r="Q178" s="116">
        <f>N178/K178</f>
        <v>0.89295483870967618</v>
      </c>
      <c r="R178" s="309"/>
      <c r="S178" s="47">
        <v>0.90624999999999989</v>
      </c>
      <c r="T178" s="48">
        <v>0.99594907407407407</v>
      </c>
      <c r="U178" s="117">
        <v>74.999999999999886</v>
      </c>
      <c r="V178" s="118">
        <v>129.16666666666683</v>
      </c>
      <c r="W178" s="119"/>
      <c r="X178" s="123"/>
      <c r="Y178" s="300"/>
      <c r="Z178" s="301"/>
      <c r="AA178" s="124">
        <f>M178-J178</f>
        <v>-321.13548387097126</v>
      </c>
      <c r="AB178" s="116">
        <f>M178/J178</f>
        <v>0.89295483870967629</v>
      </c>
      <c r="AC178" s="314"/>
    </row>
    <row r="179" spans="1:29" ht="15.75" customHeight="1">
      <c r="A179" s="304"/>
      <c r="B179" s="106"/>
      <c r="C179" s="298"/>
      <c r="D179" s="299"/>
      <c r="E179" s="107"/>
      <c r="F179" s="108"/>
      <c r="G179" s="109"/>
      <c r="H179" s="13"/>
      <c r="I179" s="110"/>
      <c r="J179" s="111"/>
      <c r="K179" s="112"/>
      <c r="L179" s="126"/>
      <c r="M179" s="111"/>
      <c r="N179" s="112"/>
      <c r="O179" s="114"/>
      <c r="P179" s="115"/>
      <c r="Q179" s="116"/>
      <c r="R179" s="309"/>
      <c r="S179" s="47"/>
      <c r="T179" s="48"/>
      <c r="U179" s="117"/>
      <c r="V179" s="118"/>
      <c r="W179" s="119"/>
      <c r="X179" s="123"/>
      <c r="Y179" s="300"/>
      <c r="Z179" s="301"/>
      <c r="AA179" s="124"/>
      <c r="AB179" s="116"/>
      <c r="AC179" s="314"/>
    </row>
    <row r="180" spans="1:29" ht="15.75" customHeight="1">
      <c r="A180" s="304"/>
      <c r="B180" s="106"/>
      <c r="C180" s="298"/>
      <c r="D180" s="299"/>
      <c r="E180" s="107"/>
      <c r="F180" s="108"/>
      <c r="G180" s="129"/>
      <c r="H180" s="130"/>
      <c r="I180" s="110"/>
      <c r="J180" s="111"/>
      <c r="K180" s="112"/>
      <c r="L180" s="113"/>
      <c r="M180" s="111"/>
      <c r="N180" s="112"/>
      <c r="O180" s="114"/>
      <c r="P180" s="115"/>
      <c r="Q180" s="116"/>
      <c r="R180" s="309"/>
      <c r="S180" s="47"/>
      <c r="T180" s="48"/>
      <c r="U180" s="117"/>
      <c r="V180" s="118"/>
      <c r="W180" s="119"/>
      <c r="X180" s="123"/>
      <c r="Y180" s="300"/>
      <c r="Z180" s="301"/>
      <c r="AA180" s="124"/>
      <c r="AB180" s="116"/>
      <c r="AC180" s="314"/>
    </row>
    <row r="181" spans="1:29" ht="15.75" customHeight="1">
      <c r="A181" s="304"/>
      <c r="B181" s="106"/>
      <c r="C181" s="298"/>
      <c r="D181" s="299"/>
      <c r="E181" s="107"/>
      <c r="F181" s="108"/>
      <c r="G181" s="129"/>
      <c r="H181" s="68"/>
      <c r="I181" s="110"/>
      <c r="J181" s="111"/>
      <c r="K181" s="112"/>
      <c r="L181" s="126"/>
      <c r="M181" s="111"/>
      <c r="N181" s="112"/>
      <c r="O181" s="131"/>
      <c r="P181" s="132"/>
      <c r="Q181" s="133"/>
      <c r="R181" s="309"/>
      <c r="S181" s="47"/>
      <c r="T181" s="48"/>
      <c r="U181" s="117"/>
      <c r="V181" s="118"/>
      <c r="W181" s="119"/>
      <c r="X181" s="123"/>
      <c r="Y181" s="300"/>
      <c r="Z181" s="301"/>
      <c r="AA181" s="124"/>
      <c r="AB181" s="116"/>
      <c r="AC181" s="314"/>
    </row>
    <row r="182" spans="1:29" ht="15.75" customHeight="1">
      <c r="A182" s="304"/>
      <c r="B182" s="106"/>
      <c r="C182" s="298"/>
      <c r="D182" s="299"/>
      <c r="E182" s="107"/>
      <c r="F182" s="108"/>
      <c r="G182" s="129"/>
      <c r="H182" s="68"/>
      <c r="I182" s="110"/>
      <c r="J182" s="111"/>
      <c r="K182" s="112"/>
      <c r="L182" s="126"/>
      <c r="M182" s="111"/>
      <c r="N182" s="112"/>
      <c r="O182" s="131"/>
      <c r="P182" s="132"/>
      <c r="Q182" s="133"/>
      <c r="R182" s="309"/>
      <c r="S182" s="47"/>
      <c r="T182" s="48"/>
      <c r="U182" s="117"/>
      <c r="V182" s="118"/>
      <c r="W182" s="119"/>
      <c r="X182" s="123"/>
      <c r="Y182" s="300"/>
      <c r="Z182" s="301"/>
      <c r="AA182" s="124"/>
      <c r="AB182" s="116"/>
      <c r="AC182" s="314"/>
    </row>
    <row r="183" spans="1:29" ht="15.75" customHeight="1">
      <c r="A183" s="304"/>
      <c r="B183" s="106"/>
      <c r="C183" s="298"/>
      <c r="D183" s="299"/>
      <c r="E183" s="107"/>
      <c r="F183" s="108"/>
      <c r="G183" s="129"/>
      <c r="H183" s="68"/>
      <c r="I183" s="110"/>
      <c r="J183" s="111"/>
      <c r="K183" s="112"/>
      <c r="L183" s="126"/>
      <c r="M183" s="111"/>
      <c r="N183" s="112"/>
      <c r="O183" s="131"/>
      <c r="P183" s="132"/>
      <c r="Q183" s="133"/>
      <c r="R183" s="309"/>
      <c r="S183" s="47"/>
      <c r="T183" s="48"/>
      <c r="U183" s="117"/>
      <c r="V183" s="118"/>
      <c r="W183" s="119"/>
      <c r="X183" s="123"/>
      <c r="Y183" s="300"/>
      <c r="Z183" s="301"/>
      <c r="AA183" s="124"/>
      <c r="AB183" s="116"/>
      <c r="AC183" s="314"/>
    </row>
    <row r="184" spans="1:29" ht="15.75" customHeight="1">
      <c r="A184" s="304"/>
      <c r="B184" s="106"/>
      <c r="C184" s="298"/>
      <c r="D184" s="299"/>
      <c r="E184" s="107"/>
      <c r="F184" s="108"/>
      <c r="G184" s="129"/>
      <c r="H184" s="68"/>
      <c r="I184" s="110"/>
      <c r="J184" s="111"/>
      <c r="K184" s="112"/>
      <c r="L184" s="126"/>
      <c r="M184" s="111"/>
      <c r="N184" s="112"/>
      <c r="O184" s="131"/>
      <c r="P184" s="132"/>
      <c r="Q184" s="133"/>
      <c r="R184" s="309"/>
      <c r="S184" s="47"/>
      <c r="T184" s="48"/>
      <c r="U184" s="117"/>
      <c r="V184" s="118"/>
      <c r="W184" s="119"/>
      <c r="X184" s="123"/>
      <c r="Y184" s="300"/>
      <c r="Z184" s="301"/>
      <c r="AA184" s="124"/>
      <c r="AB184" s="116"/>
      <c r="AC184" s="314"/>
    </row>
    <row r="185" spans="1:29" ht="15.75" customHeight="1">
      <c r="A185" s="304"/>
      <c r="B185" s="106"/>
      <c r="C185" s="298"/>
      <c r="D185" s="299"/>
      <c r="E185" s="107"/>
      <c r="F185" s="108"/>
      <c r="G185" s="129"/>
      <c r="H185" s="68"/>
      <c r="I185" s="110"/>
      <c r="J185" s="111"/>
      <c r="K185" s="112"/>
      <c r="L185" s="126"/>
      <c r="M185" s="111"/>
      <c r="N185" s="112"/>
      <c r="O185" s="131"/>
      <c r="P185" s="132"/>
      <c r="Q185" s="133"/>
      <c r="R185" s="309"/>
      <c r="S185" s="47"/>
      <c r="T185" s="48"/>
      <c r="U185" s="117"/>
      <c r="V185" s="118"/>
      <c r="W185" s="134"/>
      <c r="X185" s="135"/>
      <c r="Y185" s="300"/>
      <c r="Z185" s="301"/>
      <c r="AA185" s="124"/>
      <c r="AB185" s="116"/>
      <c r="AC185" s="314"/>
    </row>
    <row r="186" spans="1:29" ht="15.75" customHeight="1">
      <c r="A186" s="304"/>
      <c r="B186" s="106"/>
      <c r="C186" s="298"/>
      <c r="D186" s="299"/>
      <c r="E186" s="107"/>
      <c r="F186" s="108"/>
      <c r="G186" s="129"/>
      <c r="H186" s="68"/>
      <c r="I186" s="110"/>
      <c r="J186" s="111"/>
      <c r="K186" s="112"/>
      <c r="L186" s="126"/>
      <c r="M186" s="111"/>
      <c r="N186" s="112"/>
      <c r="O186" s="131"/>
      <c r="P186" s="132"/>
      <c r="Q186" s="133"/>
      <c r="R186" s="309"/>
      <c r="S186" s="47"/>
      <c r="T186" s="48"/>
      <c r="U186" s="117"/>
      <c r="V186" s="118"/>
      <c r="W186" s="134"/>
      <c r="X186" s="135"/>
      <c r="Y186" s="300"/>
      <c r="Z186" s="301"/>
      <c r="AA186" s="124"/>
      <c r="AB186" s="116"/>
      <c r="AC186" s="314"/>
    </row>
    <row r="187" spans="1:29" ht="15.75" customHeight="1">
      <c r="A187" s="304"/>
      <c r="B187" s="106"/>
      <c r="C187" s="298"/>
      <c r="D187" s="299"/>
      <c r="E187" s="107"/>
      <c r="F187" s="108"/>
      <c r="G187" s="129"/>
      <c r="H187" s="68"/>
      <c r="I187" s="110"/>
      <c r="J187" s="111"/>
      <c r="K187" s="112"/>
      <c r="L187" s="126"/>
      <c r="M187" s="111"/>
      <c r="N187" s="112"/>
      <c r="O187" s="131"/>
      <c r="P187" s="132"/>
      <c r="Q187" s="133"/>
      <c r="R187" s="309"/>
      <c r="S187" s="47"/>
      <c r="T187" s="48"/>
      <c r="U187" s="117"/>
      <c r="V187" s="118"/>
      <c r="W187" s="134"/>
      <c r="X187" s="135"/>
      <c r="Y187" s="300"/>
      <c r="Z187" s="301"/>
      <c r="AA187" s="124"/>
      <c r="AB187" s="116"/>
      <c r="AC187" s="314"/>
    </row>
    <row r="188" spans="1:29" ht="15.75" customHeight="1">
      <c r="A188" s="304"/>
      <c r="B188" s="106"/>
      <c r="C188" s="298"/>
      <c r="D188" s="299"/>
      <c r="E188" s="107"/>
      <c r="F188" s="108"/>
      <c r="G188" s="129"/>
      <c r="H188" s="68"/>
      <c r="I188" s="110"/>
      <c r="J188" s="111"/>
      <c r="K188" s="112"/>
      <c r="L188" s="126"/>
      <c r="M188" s="111"/>
      <c r="N188" s="112"/>
      <c r="O188" s="131"/>
      <c r="P188" s="132"/>
      <c r="Q188" s="133"/>
      <c r="R188" s="309"/>
      <c r="S188" s="47"/>
      <c r="T188" s="48"/>
      <c r="U188" s="117"/>
      <c r="V188" s="118"/>
      <c r="W188" s="134"/>
      <c r="X188" s="135"/>
      <c r="Y188" s="300"/>
      <c r="Z188" s="301"/>
      <c r="AA188" s="124"/>
      <c r="AB188" s="116"/>
      <c r="AC188" s="314"/>
    </row>
    <row r="189" spans="1:29" ht="15.75" customHeight="1">
      <c r="A189" s="304"/>
      <c r="B189" s="106"/>
      <c r="C189" s="298"/>
      <c r="D189" s="299"/>
      <c r="E189" s="107"/>
      <c r="F189" s="108"/>
      <c r="G189" s="129"/>
      <c r="H189" s="68"/>
      <c r="I189" s="110"/>
      <c r="J189" s="111"/>
      <c r="K189" s="112"/>
      <c r="L189" s="126"/>
      <c r="M189" s="111"/>
      <c r="N189" s="112"/>
      <c r="O189" s="131"/>
      <c r="P189" s="132"/>
      <c r="Q189" s="133"/>
      <c r="R189" s="309"/>
      <c r="S189" s="47"/>
      <c r="T189" s="48"/>
      <c r="U189" s="117"/>
      <c r="V189" s="118"/>
      <c r="W189" s="134"/>
      <c r="X189" s="135"/>
      <c r="Y189" s="300"/>
      <c r="Z189" s="301"/>
      <c r="AA189" s="124"/>
      <c r="AB189" s="116"/>
      <c r="AC189" s="314"/>
    </row>
    <row r="190" spans="1:29" ht="15.75" customHeight="1">
      <c r="A190" s="304"/>
      <c r="B190" s="106"/>
      <c r="C190" s="298"/>
      <c r="D190" s="299"/>
      <c r="E190" s="185"/>
      <c r="F190" s="108"/>
      <c r="G190" s="139"/>
      <c r="H190" s="68"/>
      <c r="I190" s="110"/>
      <c r="J190" s="111"/>
      <c r="K190" s="112"/>
      <c r="L190" s="126"/>
      <c r="M190" s="111"/>
      <c r="N190" s="112"/>
      <c r="O190" s="131"/>
      <c r="P190" s="132"/>
      <c r="Q190" s="133"/>
      <c r="R190" s="309"/>
      <c r="S190" s="127"/>
      <c r="T190" s="128"/>
      <c r="U190" s="140"/>
      <c r="V190" s="141"/>
      <c r="W190" s="134"/>
      <c r="X190" s="135"/>
      <c r="Y190" s="300"/>
      <c r="Z190" s="301"/>
      <c r="AA190" s="180"/>
      <c r="AB190" s="133"/>
      <c r="AC190" s="314"/>
    </row>
    <row r="191" spans="1:29" ht="15.75" customHeight="1" thickBot="1">
      <c r="A191" s="305"/>
      <c r="B191" s="144" t="s">
        <v>124</v>
      </c>
      <c r="C191" s="295"/>
      <c r="D191" s="295"/>
      <c r="E191" s="145"/>
      <c r="F191" s="105"/>
      <c r="G191" s="146"/>
      <c r="H191" s="75"/>
      <c r="I191" s="147">
        <f t="shared" ref="I191:J191" si="53">AVERAGE(I175:I190)</f>
        <v>3.25</v>
      </c>
      <c r="J191" s="148">
        <f t="shared" si="53"/>
        <v>3150</v>
      </c>
      <c r="K191" s="149">
        <f t="shared" ref="K191" si="54">J191/I191</f>
        <v>969.23076923076928</v>
      </c>
      <c r="L191" s="147">
        <f t="shared" ref="L191:M191" si="55">AVERAGE(L175:L190)</f>
        <v>3.25</v>
      </c>
      <c r="M191" s="148">
        <f t="shared" si="55"/>
        <v>2786.7954499047264</v>
      </c>
      <c r="N191" s="149">
        <f t="shared" ref="N191:N197" si="56">M191/L191</f>
        <v>857.47552304760814</v>
      </c>
      <c r="O191" s="150">
        <f t="shared" ref="O191:O197" si="57">L191-I191</f>
        <v>0</v>
      </c>
      <c r="P191" s="151">
        <f t="shared" ref="P191:P197" si="58">N191-K191</f>
        <v>-111.75524618316115</v>
      </c>
      <c r="Q191" s="152">
        <f t="shared" ref="Q191:Q197" si="59">N191/K191</f>
        <v>0.88469696822372268</v>
      </c>
      <c r="R191" s="310"/>
      <c r="S191" s="153">
        <f>S175</f>
        <v>0.70833333333333337</v>
      </c>
      <c r="T191" s="154">
        <f>INDEX(T175:T190,COUNTA(T175:T190))</f>
        <v>0.99594907407407407</v>
      </c>
      <c r="U191" s="155"/>
      <c r="V191" s="181"/>
      <c r="W191" s="105"/>
      <c r="X191" s="75"/>
      <c r="Y191" s="296"/>
      <c r="Z191" s="297"/>
      <c r="AA191" s="183">
        <f t="shared" ref="AA191:AA197" si="60">M191-J191</f>
        <v>-363.20455009527359</v>
      </c>
      <c r="AB191" s="152">
        <f t="shared" ref="AB191:AB197" si="61">M191/J191</f>
        <v>0.88469696822372268</v>
      </c>
      <c r="AC191" s="315"/>
    </row>
    <row r="192" spans="1:29" ht="15.75" customHeight="1">
      <c r="A192" s="316" t="s">
        <v>160</v>
      </c>
      <c r="B192" s="120" t="s">
        <v>118</v>
      </c>
      <c r="C192" s="306" t="s">
        <v>164</v>
      </c>
      <c r="D192" s="307"/>
      <c r="E192" s="162">
        <v>18.18</v>
      </c>
      <c r="F192" s="103">
        <v>2093</v>
      </c>
      <c r="G192" s="163">
        <f t="shared" ref="G192:G197" si="62">E192*F192</f>
        <v>38050.74</v>
      </c>
      <c r="H192" s="164">
        <v>2</v>
      </c>
      <c r="I192" s="165">
        <v>3</v>
      </c>
      <c r="J192" s="166">
        <v>3600</v>
      </c>
      <c r="K192" s="167">
        <f>J192/I192</f>
        <v>1200</v>
      </c>
      <c r="L192" s="168">
        <v>3</v>
      </c>
      <c r="M192" s="166">
        <f t="shared" ref="M192:M197" si="63">F192/V192*60</f>
        <v>3112.2676579925719</v>
      </c>
      <c r="N192" s="167">
        <f t="shared" si="56"/>
        <v>1037.4225526641906</v>
      </c>
      <c r="O192" s="169">
        <f t="shared" si="57"/>
        <v>0</v>
      </c>
      <c r="P192" s="170">
        <f t="shared" si="58"/>
        <v>-162.57744733580944</v>
      </c>
      <c r="Q192" s="171">
        <f t="shared" si="59"/>
        <v>0.86451879388682551</v>
      </c>
      <c r="R192" s="308">
        <f>Q208</f>
        <v>0.87053274849339457</v>
      </c>
      <c r="S192" s="172">
        <v>0.70833333333333337</v>
      </c>
      <c r="T192" s="173">
        <v>0.73635416666666664</v>
      </c>
      <c r="U192" s="174"/>
      <c r="V192" s="175">
        <v>40.349999999999909</v>
      </c>
      <c r="W192" s="173"/>
      <c r="X192" s="184"/>
      <c r="Y192" s="311"/>
      <c r="Z192" s="312"/>
      <c r="AA192" s="186">
        <f t="shared" si="60"/>
        <v>-487.73234200742809</v>
      </c>
      <c r="AB192" s="171">
        <f t="shared" si="61"/>
        <v>0.86451879388682551</v>
      </c>
      <c r="AC192" s="313">
        <f>AB208</f>
        <v>0.87053274849339468</v>
      </c>
    </row>
    <row r="193" spans="1:29" ht="15.75" customHeight="1">
      <c r="A193" s="317"/>
      <c r="B193" s="106" t="s">
        <v>118</v>
      </c>
      <c r="C193" s="298" t="s">
        <v>161</v>
      </c>
      <c r="D193" s="299"/>
      <c r="E193" s="107">
        <v>18.18</v>
      </c>
      <c r="F193" s="108">
        <v>1465</v>
      </c>
      <c r="G193" s="109">
        <f t="shared" si="62"/>
        <v>26633.7</v>
      </c>
      <c r="H193" s="26"/>
      <c r="I193" s="110">
        <v>3</v>
      </c>
      <c r="J193" s="111">
        <v>3600</v>
      </c>
      <c r="K193" s="112">
        <f t="shared" si="48"/>
        <v>1200</v>
      </c>
      <c r="L193" s="113">
        <v>3</v>
      </c>
      <c r="M193" s="111">
        <f t="shared" si="63"/>
        <v>3109.6698113207494</v>
      </c>
      <c r="N193" s="112">
        <f t="shared" si="56"/>
        <v>1036.5566037735832</v>
      </c>
      <c r="O193" s="114">
        <f t="shared" si="57"/>
        <v>0</v>
      </c>
      <c r="P193" s="115">
        <f t="shared" si="58"/>
        <v>-163.44339622641678</v>
      </c>
      <c r="Q193" s="116">
        <f t="shared" si="59"/>
        <v>0.86379716981131938</v>
      </c>
      <c r="R193" s="309"/>
      <c r="S193" s="47">
        <v>0.74652777777777779</v>
      </c>
      <c r="T193" s="48">
        <v>0.76615740740740745</v>
      </c>
      <c r="U193" s="117">
        <v>14.650000000000052</v>
      </c>
      <c r="V193" s="118">
        <v>28.266666666666715</v>
      </c>
      <c r="W193" s="119"/>
      <c r="X193" s="13"/>
      <c r="Y193" s="300"/>
      <c r="Z193" s="301"/>
      <c r="AA193" s="187">
        <f t="shared" si="60"/>
        <v>-490.33018867925057</v>
      </c>
      <c r="AB193" s="116">
        <f t="shared" si="61"/>
        <v>0.86379716981131927</v>
      </c>
      <c r="AC193" s="314"/>
    </row>
    <row r="194" spans="1:29" ht="15.75" customHeight="1">
      <c r="A194" s="317"/>
      <c r="B194" s="106" t="s">
        <v>118</v>
      </c>
      <c r="C194" s="298" t="s">
        <v>162</v>
      </c>
      <c r="D194" s="299"/>
      <c r="E194" s="107">
        <v>24.82</v>
      </c>
      <c r="F194" s="108">
        <v>2532</v>
      </c>
      <c r="G194" s="109">
        <f t="shared" si="62"/>
        <v>62844.24</v>
      </c>
      <c r="H194" s="26"/>
      <c r="I194" s="110">
        <v>4</v>
      </c>
      <c r="J194" s="111">
        <v>3300</v>
      </c>
      <c r="K194" s="112">
        <f t="shared" si="48"/>
        <v>825</v>
      </c>
      <c r="L194" s="113">
        <v>4</v>
      </c>
      <c r="M194" s="111">
        <f t="shared" si="63"/>
        <v>2917.7976952624877</v>
      </c>
      <c r="N194" s="112">
        <f t="shared" si="56"/>
        <v>729.44942381562191</v>
      </c>
      <c r="O194" s="114">
        <f t="shared" si="57"/>
        <v>0</v>
      </c>
      <c r="P194" s="115">
        <f t="shared" si="58"/>
        <v>-95.550576184378087</v>
      </c>
      <c r="Q194" s="116">
        <f t="shared" si="59"/>
        <v>0.88418111977651137</v>
      </c>
      <c r="R194" s="309"/>
      <c r="S194" s="47">
        <v>0.77638888888888891</v>
      </c>
      <c r="T194" s="48">
        <v>0.81254629629629627</v>
      </c>
      <c r="U194" s="117">
        <v>14.733333333333292</v>
      </c>
      <c r="V194" s="118">
        <v>52.066666666666599</v>
      </c>
      <c r="W194" s="119"/>
      <c r="X194" s="13"/>
      <c r="Y194" s="300"/>
      <c r="Z194" s="301"/>
      <c r="AA194" s="187">
        <f t="shared" si="60"/>
        <v>-382.20230473751235</v>
      </c>
      <c r="AB194" s="116">
        <f t="shared" si="61"/>
        <v>0.88418111977651137</v>
      </c>
      <c r="AC194" s="314"/>
    </row>
    <row r="195" spans="1:29" ht="15.75" customHeight="1">
      <c r="A195" s="317"/>
      <c r="B195" s="106" t="s">
        <v>118</v>
      </c>
      <c r="C195" s="298" t="s">
        <v>163</v>
      </c>
      <c r="D195" s="299"/>
      <c r="E195" s="107">
        <v>25.03</v>
      </c>
      <c r="F195" s="108">
        <v>2041</v>
      </c>
      <c r="G195" s="109">
        <f t="shared" si="62"/>
        <v>51086.23</v>
      </c>
      <c r="H195" s="26"/>
      <c r="I195" s="110">
        <v>4</v>
      </c>
      <c r="J195" s="111">
        <v>3300</v>
      </c>
      <c r="K195" s="112">
        <f t="shared" si="48"/>
        <v>825</v>
      </c>
      <c r="L195" s="113">
        <v>4</v>
      </c>
      <c r="M195" s="111">
        <f t="shared" si="63"/>
        <v>2916.8717745137028</v>
      </c>
      <c r="N195" s="112">
        <f t="shared" si="56"/>
        <v>729.2179436284257</v>
      </c>
      <c r="O195" s="114">
        <f t="shared" si="57"/>
        <v>0</v>
      </c>
      <c r="P195" s="115">
        <f t="shared" si="58"/>
        <v>-95.782056371574299</v>
      </c>
      <c r="Q195" s="116">
        <f t="shared" si="59"/>
        <v>0.88390053773142507</v>
      </c>
      <c r="R195" s="309"/>
      <c r="S195" s="47">
        <v>0.82292824074074078</v>
      </c>
      <c r="T195" s="48">
        <v>0.8520833333333333</v>
      </c>
      <c r="U195" s="117">
        <v>14.950000000000099</v>
      </c>
      <c r="V195" s="118">
        <v>41.983333333333235</v>
      </c>
      <c r="W195" s="119">
        <v>0.8520833333333333</v>
      </c>
      <c r="X195" s="123">
        <v>0.90624999999999989</v>
      </c>
      <c r="Y195" s="300"/>
      <c r="Z195" s="301"/>
      <c r="AA195" s="187">
        <f t="shared" si="60"/>
        <v>-383.1282254862972</v>
      </c>
      <c r="AB195" s="116">
        <f t="shared" si="61"/>
        <v>0.88390053773142507</v>
      </c>
      <c r="AC195" s="314"/>
    </row>
    <row r="196" spans="1:29" ht="15.75" customHeight="1">
      <c r="A196" s="317"/>
      <c r="B196" s="106" t="s">
        <v>118</v>
      </c>
      <c r="C196" s="298" t="s">
        <v>164</v>
      </c>
      <c r="D196" s="299"/>
      <c r="E196" s="107">
        <v>18.18</v>
      </c>
      <c r="F196" s="108">
        <v>1473</v>
      </c>
      <c r="G196" s="109">
        <f t="shared" si="62"/>
        <v>26779.14</v>
      </c>
      <c r="H196" s="13"/>
      <c r="I196" s="110">
        <v>3</v>
      </c>
      <c r="J196" s="111">
        <v>3600</v>
      </c>
      <c r="K196" s="112">
        <f t="shared" si="48"/>
        <v>1200</v>
      </c>
      <c r="L196" s="126">
        <v>3</v>
      </c>
      <c r="M196" s="111">
        <f t="shared" si="63"/>
        <v>3111.9718309859018</v>
      </c>
      <c r="N196" s="112">
        <f t="shared" si="56"/>
        <v>1037.3239436619672</v>
      </c>
      <c r="O196" s="114">
        <f t="shared" si="57"/>
        <v>0</v>
      </c>
      <c r="P196" s="115">
        <f t="shared" si="58"/>
        <v>-162.67605633803282</v>
      </c>
      <c r="Q196" s="116">
        <f t="shared" si="59"/>
        <v>0.86443661971830599</v>
      </c>
      <c r="R196" s="309"/>
      <c r="S196" s="47">
        <v>0.90624999999999989</v>
      </c>
      <c r="T196" s="48">
        <v>0.9259722222222222</v>
      </c>
      <c r="U196" s="117">
        <v>77.999999999999886</v>
      </c>
      <c r="V196" s="118">
        <v>28.400000000000123</v>
      </c>
      <c r="W196" s="119"/>
      <c r="X196" s="123"/>
      <c r="Y196" s="300"/>
      <c r="Z196" s="301"/>
      <c r="AA196" s="187">
        <f t="shared" si="60"/>
        <v>-488.02816901409824</v>
      </c>
      <c r="AB196" s="116">
        <f t="shared" si="61"/>
        <v>0.8644366197183061</v>
      </c>
      <c r="AC196" s="314"/>
    </row>
    <row r="197" spans="1:29" ht="15.75" customHeight="1">
      <c r="A197" s="317"/>
      <c r="B197" s="106" t="s">
        <v>118</v>
      </c>
      <c r="C197" s="298" t="s">
        <v>159</v>
      </c>
      <c r="D197" s="299"/>
      <c r="E197" s="107">
        <v>14.28</v>
      </c>
      <c r="F197" s="108">
        <v>4464</v>
      </c>
      <c r="G197" s="129">
        <f t="shared" si="62"/>
        <v>63745.919999999998</v>
      </c>
      <c r="H197" s="130"/>
      <c r="I197" s="110">
        <v>3</v>
      </c>
      <c r="J197" s="111">
        <v>3600</v>
      </c>
      <c r="K197" s="112">
        <f t="shared" si="48"/>
        <v>1200</v>
      </c>
      <c r="L197" s="113">
        <v>3</v>
      </c>
      <c r="M197" s="111">
        <f t="shared" si="63"/>
        <v>3112.6089482858738</v>
      </c>
      <c r="N197" s="112">
        <f t="shared" si="56"/>
        <v>1037.5363160952913</v>
      </c>
      <c r="O197" s="114">
        <f t="shared" si="57"/>
        <v>0</v>
      </c>
      <c r="P197" s="115">
        <f t="shared" si="58"/>
        <v>-162.46368390470866</v>
      </c>
      <c r="Q197" s="116">
        <f t="shared" si="59"/>
        <v>0.86461359674607607</v>
      </c>
      <c r="R197" s="309"/>
      <c r="S197" s="47">
        <v>0.93611111111111101</v>
      </c>
      <c r="T197" s="48">
        <v>0.99586805555555558</v>
      </c>
      <c r="U197" s="117">
        <v>14.599999999999884</v>
      </c>
      <c r="V197" s="118">
        <v>86.050000000000182</v>
      </c>
      <c r="W197" s="119"/>
      <c r="X197" s="50"/>
      <c r="Y197" s="300"/>
      <c r="Z197" s="301"/>
      <c r="AA197" s="187">
        <f t="shared" si="60"/>
        <v>-487.39105171412621</v>
      </c>
      <c r="AB197" s="116">
        <f t="shared" si="61"/>
        <v>0.86461359674607607</v>
      </c>
      <c r="AC197" s="314"/>
    </row>
    <row r="198" spans="1:29" ht="15.75" customHeight="1">
      <c r="A198" s="317"/>
      <c r="B198" s="106"/>
      <c r="C198" s="298"/>
      <c r="D198" s="299"/>
      <c r="E198" s="107"/>
      <c r="F198" s="108"/>
      <c r="G198" s="129"/>
      <c r="H198" s="68"/>
      <c r="I198" s="110"/>
      <c r="J198" s="111"/>
      <c r="K198" s="112"/>
      <c r="L198" s="126"/>
      <c r="M198" s="111"/>
      <c r="N198" s="112"/>
      <c r="O198" s="131"/>
      <c r="P198" s="132"/>
      <c r="Q198" s="133"/>
      <c r="R198" s="309"/>
      <c r="S198" s="47"/>
      <c r="T198" s="48"/>
      <c r="U198" s="117"/>
      <c r="V198" s="118"/>
      <c r="W198" s="119"/>
      <c r="X198" s="123"/>
      <c r="Y198" s="300"/>
      <c r="Z198" s="301"/>
      <c r="AA198" s="187"/>
      <c r="AB198" s="116"/>
      <c r="AC198" s="314"/>
    </row>
    <row r="199" spans="1:29" ht="15.75" customHeight="1">
      <c r="A199" s="317"/>
      <c r="B199" s="106"/>
      <c r="C199" s="298"/>
      <c r="D199" s="299"/>
      <c r="E199" s="107"/>
      <c r="F199" s="108"/>
      <c r="G199" s="129"/>
      <c r="H199" s="68"/>
      <c r="I199" s="110"/>
      <c r="J199" s="111"/>
      <c r="K199" s="112"/>
      <c r="L199" s="126"/>
      <c r="M199" s="111"/>
      <c r="N199" s="112"/>
      <c r="O199" s="131"/>
      <c r="P199" s="132"/>
      <c r="Q199" s="133"/>
      <c r="R199" s="309"/>
      <c r="S199" s="47"/>
      <c r="T199" s="48"/>
      <c r="U199" s="117"/>
      <c r="V199" s="118"/>
      <c r="W199" s="119"/>
      <c r="X199" s="123"/>
      <c r="Y199" s="300"/>
      <c r="Z199" s="301"/>
      <c r="AA199" s="187"/>
      <c r="AB199" s="116"/>
      <c r="AC199" s="314"/>
    </row>
    <row r="200" spans="1:29" ht="15.75" customHeight="1">
      <c r="A200" s="317"/>
      <c r="B200" s="106"/>
      <c r="C200" s="298"/>
      <c r="D200" s="299"/>
      <c r="E200" s="107"/>
      <c r="F200" s="108"/>
      <c r="G200" s="129"/>
      <c r="H200" s="68"/>
      <c r="I200" s="110"/>
      <c r="J200" s="111"/>
      <c r="K200" s="112"/>
      <c r="L200" s="126"/>
      <c r="M200" s="111"/>
      <c r="N200" s="112"/>
      <c r="O200" s="131"/>
      <c r="P200" s="132"/>
      <c r="Q200" s="133"/>
      <c r="R200" s="309"/>
      <c r="S200" s="47"/>
      <c r="T200" s="48"/>
      <c r="U200" s="117"/>
      <c r="V200" s="118"/>
      <c r="W200" s="134"/>
      <c r="X200" s="135"/>
      <c r="Y200" s="300"/>
      <c r="Z200" s="301"/>
      <c r="AA200" s="187"/>
      <c r="AB200" s="116"/>
      <c r="AC200" s="314"/>
    </row>
    <row r="201" spans="1:29" ht="15.75" customHeight="1">
      <c r="A201" s="317"/>
      <c r="B201" s="106"/>
      <c r="C201" s="298"/>
      <c r="D201" s="299"/>
      <c r="E201" s="107"/>
      <c r="F201" s="108"/>
      <c r="G201" s="129"/>
      <c r="H201" s="68"/>
      <c r="I201" s="110"/>
      <c r="J201" s="111"/>
      <c r="K201" s="112"/>
      <c r="L201" s="126"/>
      <c r="M201" s="111"/>
      <c r="N201" s="112"/>
      <c r="O201" s="131"/>
      <c r="P201" s="132"/>
      <c r="Q201" s="133"/>
      <c r="R201" s="309"/>
      <c r="S201" s="47"/>
      <c r="T201" s="48"/>
      <c r="U201" s="117"/>
      <c r="V201" s="118"/>
      <c r="W201" s="134"/>
      <c r="X201" s="135"/>
      <c r="Y201" s="300"/>
      <c r="Z201" s="301"/>
      <c r="AA201" s="187"/>
      <c r="AB201" s="116"/>
      <c r="AC201" s="314"/>
    </row>
    <row r="202" spans="1:29" ht="15.75" customHeight="1">
      <c r="A202" s="317"/>
      <c r="B202" s="106"/>
      <c r="C202" s="298"/>
      <c r="D202" s="299"/>
      <c r="E202" s="107"/>
      <c r="F202" s="108"/>
      <c r="G202" s="129"/>
      <c r="H202" s="68"/>
      <c r="I202" s="110"/>
      <c r="J202" s="111"/>
      <c r="K202" s="112"/>
      <c r="L202" s="126"/>
      <c r="M202" s="111"/>
      <c r="N202" s="112"/>
      <c r="O202" s="131"/>
      <c r="P202" s="132"/>
      <c r="Q202" s="133"/>
      <c r="R202" s="309"/>
      <c r="S202" s="47"/>
      <c r="T202" s="48"/>
      <c r="U202" s="117"/>
      <c r="V202" s="118"/>
      <c r="W202" s="134"/>
      <c r="X202" s="135"/>
      <c r="Y202" s="300"/>
      <c r="Z202" s="301"/>
      <c r="AA202" s="187"/>
      <c r="AB202" s="116"/>
      <c r="AC202" s="314"/>
    </row>
    <row r="203" spans="1:29" ht="15.75" customHeight="1">
      <c r="A203" s="317"/>
      <c r="B203" s="106"/>
      <c r="C203" s="298"/>
      <c r="D203" s="299"/>
      <c r="E203" s="107"/>
      <c r="F203" s="108"/>
      <c r="G203" s="129"/>
      <c r="H203" s="68"/>
      <c r="I203" s="110"/>
      <c r="J203" s="111"/>
      <c r="K203" s="112"/>
      <c r="L203" s="126"/>
      <c r="M203" s="111"/>
      <c r="N203" s="112"/>
      <c r="O203" s="131"/>
      <c r="P203" s="132"/>
      <c r="Q203" s="133"/>
      <c r="R203" s="309"/>
      <c r="S203" s="47"/>
      <c r="T203" s="48"/>
      <c r="U203" s="117"/>
      <c r="V203" s="118"/>
      <c r="W203" s="134"/>
      <c r="X203" s="135"/>
      <c r="Y203" s="300"/>
      <c r="Z203" s="301"/>
      <c r="AA203" s="187"/>
      <c r="AB203" s="116"/>
      <c r="AC203" s="314"/>
    </row>
    <row r="204" spans="1:29" ht="15.75" customHeight="1">
      <c r="A204" s="317"/>
      <c r="B204" s="106"/>
      <c r="C204" s="298"/>
      <c r="D204" s="299"/>
      <c r="E204" s="107"/>
      <c r="F204" s="108"/>
      <c r="G204" s="129"/>
      <c r="H204" s="68"/>
      <c r="I204" s="110"/>
      <c r="J204" s="111"/>
      <c r="K204" s="112"/>
      <c r="L204" s="126"/>
      <c r="M204" s="111"/>
      <c r="N204" s="112"/>
      <c r="O204" s="131"/>
      <c r="P204" s="132"/>
      <c r="Q204" s="133"/>
      <c r="R204" s="309"/>
      <c r="S204" s="47"/>
      <c r="T204" s="48"/>
      <c r="U204" s="117"/>
      <c r="V204" s="118"/>
      <c r="W204" s="134"/>
      <c r="X204" s="135"/>
      <c r="Y204" s="300"/>
      <c r="Z204" s="301"/>
      <c r="AA204" s="187"/>
      <c r="AB204" s="116"/>
      <c r="AC204" s="314"/>
    </row>
    <row r="205" spans="1:29" ht="15.75" customHeight="1">
      <c r="A205" s="317"/>
      <c r="B205" s="106"/>
      <c r="C205" s="298"/>
      <c r="D205" s="299"/>
      <c r="E205" s="107"/>
      <c r="F205" s="108"/>
      <c r="G205" s="129"/>
      <c r="H205" s="68"/>
      <c r="I205" s="110"/>
      <c r="J205" s="111"/>
      <c r="K205" s="112"/>
      <c r="L205" s="126"/>
      <c r="M205" s="111"/>
      <c r="N205" s="112"/>
      <c r="O205" s="131"/>
      <c r="P205" s="132"/>
      <c r="Q205" s="133"/>
      <c r="R205" s="309"/>
      <c r="S205" s="47"/>
      <c r="T205" s="48"/>
      <c r="U205" s="117"/>
      <c r="V205" s="118"/>
      <c r="W205" s="119"/>
      <c r="X205" s="123"/>
      <c r="Y205" s="300"/>
      <c r="Z205" s="301"/>
      <c r="AA205" s="187"/>
      <c r="AB205" s="116"/>
      <c r="AC205" s="314"/>
    </row>
    <row r="206" spans="1:29" ht="15.75" customHeight="1">
      <c r="A206" s="317"/>
      <c r="B206" s="106"/>
      <c r="C206" s="298"/>
      <c r="D206" s="299"/>
      <c r="E206" s="107"/>
      <c r="F206" s="108"/>
      <c r="G206" s="129"/>
      <c r="H206" s="68"/>
      <c r="I206" s="110"/>
      <c r="J206" s="111"/>
      <c r="K206" s="112"/>
      <c r="L206" s="126"/>
      <c r="M206" s="111"/>
      <c r="N206" s="112"/>
      <c r="O206" s="131"/>
      <c r="P206" s="132"/>
      <c r="Q206" s="133"/>
      <c r="R206" s="309"/>
      <c r="S206" s="47"/>
      <c r="T206" s="48"/>
      <c r="U206" s="117"/>
      <c r="V206" s="118"/>
      <c r="W206" s="134"/>
      <c r="X206" s="135"/>
      <c r="Y206" s="300"/>
      <c r="Z206" s="301"/>
      <c r="AA206" s="187"/>
      <c r="AB206" s="116"/>
      <c r="AC206" s="314"/>
    </row>
    <row r="207" spans="1:29" ht="15.75" customHeight="1">
      <c r="A207" s="317"/>
      <c r="B207" s="106"/>
      <c r="C207" s="298"/>
      <c r="D207" s="299"/>
      <c r="E207" s="185"/>
      <c r="F207" s="108"/>
      <c r="G207" s="139"/>
      <c r="H207" s="68"/>
      <c r="I207" s="110"/>
      <c r="J207" s="111"/>
      <c r="K207" s="112"/>
      <c r="L207" s="126"/>
      <c r="M207" s="111"/>
      <c r="N207" s="112"/>
      <c r="O207" s="131"/>
      <c r="P207" s="132"/>
      <c r="Q207" s="133"/>
      <c r="R207" s="309"/>
      <c r="S207" s="127"/>
      <c r="T207" s="128"/>
      <c r="U207" s="140"/>
      <c r="V207" s="141"/>
      <c r="W207" s="134"/>
      <c r="X207" s="135"/>
      <c r="Y207" s="300"/>
      <c r="Z207" s="301"/>
      <c r="AA207" s="188"/>
      <c r="AB207" s="133"/>
      <c r="AC207" s="314"/>
    </row>
    <row r="208" spans="1:29" ht="15.75" customHeight="1" thickBot="1">
      <c r="A208" s="318"/>
      <c r="B208" s="144" t="s">
        <v>124</v>
      </c>
      <c r="C208" s="295"/>
      <c r="D208" s="295"/>
      <c r="E208" s="145"/>
      <c r="F208" s="182"/>
      <c r="G208" s="146"/>
      <c r="H208" s="75"/>
      <c r="I208" s="147">
        <f t="shared" ref="I208:J208" si="64">AVERAGE(I192:I207)</f>
        <v>3.3333333333333335</v>
      </c>
      <c r="J208" s="148">
        <f t="shared" si="64"/>
        <v>3500</v>
      </c>
      <c r="K208" s="149">
        <f t="shared" ref="K208" si="65">J208/I208</f>
        <v>1050</v>
      </c>
      <c r="L208" s="147">
        <f t="shared" ref="L208:M208" si="66">AVERAGE(L192:L207)</f>
        <v>3.3333333333333335</v>
      </c>
      <c r="M208" s="148">
        <f t="shared" si="66"/>
        <v>3046.8646197268813</v>
      </c>
      <c r="N208" s="149">
        <f>M208/L208</f>
        <v>914.05938591806432</v>
      </c>
      <c r="O208" s="150">
        <f>L208-I208</f>
        <v>0</v>
      </c>
      <c r="P208" s="151">
        <f>N208-K208</f>
        <v>-135.94061408193568</v>
      </c>
      <c r="Q208" s="152">
        <f>N208/K208</f>
        <v>0.87053274849339457</v>
      </c>
      <c r="R208" s="310"/>
      <c r="S208" s="153">
        <f>S192</f>
        <v>0.70833333333333337</v>
      </c>
      <c r="T208" s="154">
        <f>INDEX(T192:T207,COUNTA(T192:T207))</f>
        <v>0.99586805555555558</v>
      </c>
      <c r="U208" s="155"/>
      <c r="V208" s="181"/>
      <c r="W208" s="182"/>
      <c r="X208" s="149"/>
      <c r="Y208" s="296"/>
      <c r="Z208" s="297"/>
      <c r="AA208" s="189">
        <f>M208-J208</f>
        <v>-453.1353802731187</v>
      </c>
      <c r="AB208" s="152">
        <f>M208/J208</f>
        <v>0.87053274849339468</v>
      </c>
      <c r="AC208" s="315"/>
    </row>
    <row r="210" spans="25:26">
      <c r="Y210" s="294" t="s">
        <v>165</v>
      </c>
      <c r="Z210" s="294"/>
    </row>
    <row r="211" spans="25:26">
      <c r="Y211" s="294" t="s">
        <v>166</v>
      </c>
      <c r="Z211" s="294"/>
    </row>
    <row r="212" spans="25:26">
      <c r="Y212" s="294" t="s">
        <v>167</v>
      </c>
      <c r="Z212" s="294"/>
    </row>
    <row r="213" spans="25:26">
      <c r="Y213" s="294" t="s">
        <v>168</v>
      </c>
      <c r="Z213" s="294"/>
    </row>
    <row r="214" spans="25:26">
      <c r="Y214" s="294" t="s">
        <v>169</v>
      </c>
      <c r="Z214" s="294"/>
    </row>
    <row r="215" spans="25:26">
      <c r="Y215" s="294" t="s">
        <v>170</v>
      </c>
      <c r="Z215" s="294"/>
    </row>
    <row r="216" spans="25:26">
      <c r="Y216" s="294" t="s">
        <v>171</v>
      </c>
      <c r="Z216" s="294"/>
    </row>
    <row r="217" spans="25:26">
      <c r="Y217" s="294" t="s">
        <v>172</v>
      </c>
      <c r="Z217" s="294"/>
    </row>
    <row r="218" spans="25:26">
      <c r="Y218" s="294" t="s">
        <v>173</v>
      </c>
      <c r="Z218" s="294"/>
    </row>
    <row r="219" spans="25:26">
      <c r="Y219" s="294" t="s">
        <v>174</v>
      </c>
      <c r="Z219" s="294"/>
    </row>
    <row r="220" spans="25:26">
      <c r="Y220" s="294" t="s">
        <v>175</v>
      </c>
      <c r="Z220" s="294"/>
    </row>
    <row r="221" spans="25:26">
      <c r="Y221" s="294" t="s">
        <v>176</v>
      </c>
      <c r="Z221" s="294"/>
    </row>
    <row r="222" spans="25:26">
      <c r="Y222" s="294" t="s">
        <v>177</v>
      </c>
      <c r="Z222" s="294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208">
    <cfRule type="cellIs" dxfId="107" priority="1" operator="greaterThan">
      <formula>0</formula>
    </cfRule>
  </conditionalFormatting>
  <conditionalFormatting sqref="P5:P208 AA5:AA208">
    <cfRule type="cellIs" dxfId="106" priority="4" operator="lessThan">
      <formula>0</formula>
    </cfRule>
  </conditionalFormatting>
  <conditionalFormatting sqref="Q5:Q208 AB5:AB208">
    <cfRule type="cellIs" dxfId="105" priority="2" operator="greaterThan">
      <formula>1</formula>
    </cfRule>
    <cfRule type="cellIs" dxfId="104" priority="3" operator="lessThan">
      <formula>0.8</formula>
    </cfRule>
  </conditionalFormatting>
  <conditionalFormatting sqref="AC5:AC23 R5:R208 AC124:AC129">
    <cfRule type="cellIs" dxfId="103" priority="5" operator="lessThan">
      <formula>0.8</formula>
    </cfRule>
  </conditionalFormatting>
  <conditionalFormatting sqref="AC29:AC37">
    <cfRule type="cellIs" dxfId="102" priority="15" operator="lessThan">
      <formula>0.8</formula>
    </cfRule>
  </conditionalFormatting>
  <conditionalFormatting sqref="AC39:AC44">
    <cfRule type="cellIs" dxfId="101" priority="14" operator="lessThan">
      <formula>0.8</formula>
    </cfRule>
  </conditionalFormatting>
  <conditionalFormatting sqref="AC56:AC61">
    <cfRule type="cellIs" dxfId="100" priority="8" operator="lessThan">
      <formula>0.8</formula>
    </cfRule>
  </conditionalFormatting>
  <conditionalFormatting sqref="AC73">
    <cfRule type="cellIs" dxfId="99" priority="13" operator="lessThan">
      <formula>0.8</formula>
    </cfRule>
  </conditionalFormatting>
  <conditionalFormatting sqref="AC90">
    <cfRule type="cellIs" dxfId="98" priority="7" operator="lessThan">
      <formula>0.8</formula>
    </cfRule>
  </conditionalFormatting>
  <conditionalFormatting sqref="AC107:AC112">
    <cfRule type="cellIs" dxfId="97" priority="6" operator="lessThan">
      <formula>0.8</formula>
    </cfRule>
  </conditionalFormatting>
  <conditionalFormatting sqref="AC141">
    <cfRule type="cellIs" dxfId="96" priority="12" operator="lessThan">
      <formula>0.8</formula>
    </cfRule>
  </conditionalFormatting>
  <conditionalFormatting sqref="AC158">
    <cfRule type="cellIs" dxfId="95" priority="11" operator="lessThan">
      <formula>0.8</formula>
    </cfRule>
  </conditionalFormatting>
  <conditionalFormatting sqref="AC175">
    <cfRule type="cellIs" dxfId="94" priority="10" operator="lessThan">
      <formula>0.8</formula>
    </cfRule>
  </conditionalFormatting>
  <conditionalFormatting sqref="AC192:AC197">
    <cfRule type="cellIs" dxfId="93" priority="9" operator="lessThan">
      <formula>0.8</formula>
    </cfRule>
  </conditionalFormatting>
  <dataValidations count="1">
    <dataValidation type="list" allowBlank="1" showInputMessage="1" showErrorMessage="1" sqref="Y5:Z208" xr:uid="{7D0D35FA-8B8C-4D4E-8800-8B9A772A7C80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960A-D375-42D9-9CFA-30F087CEECEA}">
  <sheetPr>
    <tabColor theme="8" tint="0.59999389629810485"/>
    <pageSetUpPr fitToPage="1"/>
  </sheetPr>
  <dimension ref="A1:AK171"/>
  <sheetViews>
    <sheetView zoomScale="85" zoomScaleNormal="85" workbookViewId="0">
      <pane ySplit="4" topLeftCell="A5" activePane="bottomLeft" state="frozen"/>
      <selection pane="bottomLeft" activeCell="I10" sqref="I10"/>
      <selection activeCell="I10" sqref="I10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SUM(F5:F157)</f>
        <v>89559</v>
      </c>
      <c r="E1" s="94" t="s">
        <v>4</v>
      </c>
      <c r="F1" s="95">
        <f>SUM(G5:G157)</f>
        <v>4229827.58</v>
      </c>
      <c r="G1" s="96" t="s">
        <v>85</v>
      </c>
      <c r="H1" s="97">
        <f>L21+L38+L55+L72+L89+L106+L123+L140+L157</f>
        <v>169.3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45995</v>
      </c>
      <c r="B2" s="353"/>
      <c r="C2" s="98" t="s">
        <v>41</v>
      </c>
      <c r="D2" s="99">
        <f>AVERAGE(N21,N38,N55,N72,N89,N106,N123,N140,N157)</f>
        <v>143.94961428398514</v>
      </c>
      <c r="E2" s="99" t="s">
        <v>92</v>
      </c>
      <c r="F2" s="100">
        <f>F1/D1</f>
        <v>47.229508815417773</v>
      </c>
      <c r="G2" s="101" t="s">
        <v>93</v>
      </c>
      <c r="H2" s="102">
        <f>COUNT(H5:H157)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SUM(Y21+Y38+Y55+Y72+Y89+Y106+Y123+Y140+Y157)</f>
        <v>0</v>
      </c>
      <c r="Z2" s="195">
        <f>SUM(Z21+Z38+Z55+Z72+Z89+Z106+Z123+Z140+Z157)</f>
        <v>0</v>
      </c>
      <c r="AA2" s="398"/>
      <c r="AB2" s="399"/>
      <c r="AC2" s="196">
        <f>SUM(AC21+AC38+AC55+AC72+AC89+AC106+AC123+AC140+AC157)</f>
        <v>0</v>
      </c>
      <c r="AD2" s="197">
        <f>SUM(AD21+AD38+AD55+AD72+AD89+AD106+AD123+AD140+AD157)</f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02" t="s">
        <v>243</v>
      </c>
      <c r="B5" s="120" t="s">
        <v>195</v>
      </c>
      <c r="C5" s="400" t="s">
        <v>196</v>
      </c>
      <c r="D5" s="401"/>
      <c r="E5" s="162">
        <v>19.7</v>
      </c>
      <c r="F5" s="103">
        <v>3588</v>
      </c>
      <c r="G5" s="163">
        <f t="shared" ref="G5:G7" si="0">E5*F5</f>
        <v>70683.599999999991</v>
      </c>
      <c r="H5" s="164"/>
      <c r="I5" s="165">
        <v>13</v>
      </c>
      <c r="J5" s="166">
        <v>1200</v>
      </c>
      <c r="K5" s="167">
        <f>J5/I5</f>
        <v>92.307692307692307</v>
      </c>
      <c r="L5" s="168">
        <v>13</v>
      </c>
      <c r="M5" s="166">
        <f>F5/V5*60</f>
        <v>1077.7471839799753</v>
      </c>
      <c r="N5" s="167">
        <f>M5/L5</f>
        <v>82.903629536921173</v>
      </c>
      <c r="O5" s="200">
        <f>L5-I5</f>
        <v>0</v>
      </c>
      <c r="P5" s="201">
        <f>N5-K5</f>
        <v>-9.4040627707711337</v>
      </c>
      <c r="Q5" s="143">
        <f>N5/K5</f>
        <v>0.89812265331664609</v>
      </c>
      <c r="R5" s="309">
        <f>Q21</f>
        <v>0.88844028097796923</v>
      </c>
      <c r="S5" s="172">
        <v>0.25017361111111114</v>
      </c>
      <c r="T5" s="173">
        <v>0.3888888888888889</v>
      </c>
      <c r="U5" s="174"/>
      <c r="V5" s="175">
        <v>199.74999999999997</v>
      </c>
      <c r="W5" s="103"/>
      <c r="X5" s="104"/>
      <c r="Y5" s="202"/>
      <c r="Z5" s="203"/>
      <c r="AA5" s="421"/>
      <c r="AB5" s="405"/>
      <c r="AC5" s="202"/>
      <c r="AD5" s="203"/>
      <c r="AE5" s="311"/>
      <c r="AF5" s="312"/>
      <c r="AG5" s="311"/>
      <c r="AH5" s="312"/>
      <c r="AI5" s="204">
        <f>M5-J5</f>
        <v>-122.25281602002474</v>
      </c>
      <c r="AJ5" s="143">
        <f>M5/J5</f>
        <v>0.89812265331664609</v>
      </c>
      <c r="AK5" s="384">
        <f>AJ21</f>
        <v>0.88844028097796923</v>
      </c>
    </row>
    <row r="6" spans="1:37" ht="15.75" customHeight="1">
      <c r="A6" s="303"/>
      <c r="B6" s="106" t="s">
        <v>188</v>
      </c>
      <c r="C6" s="402" t="s">
        <v>189</v>
      </c>
      <c r="D6" s="403"/>
      <c r="E6" s="107">
        <v>24.07</v>
      </c>
      <c r="F6" s="108">
        <v>2119</v>
      </c>
      <c r="G6" s="109">
        <f t="shared" si="0"/>
        <v>51004.33</v>
      </c>
      <c r="H6" s="26"/>
      <c r="I6" s="110">
        <v>20</v>
      </c>
      <c r="J6" s="111">
        <v>2600</v>
      </c>
      <c r="K6" s="112">
        <f t="shared" ref="K6:K7" si="1">J6/I6</f>
        <v>130</v>
      </c>
      <c r="L6" s="113">
        <v>20</v>
      </c>
      <c r="M6" s="111">
        <f>F6/V6*60</f>
        <v>2303.9565086076759</v>
      </c>
      <c r="N6" s="112">
        <f>M6/L6</f>
        <v>115.1978254303838</v>
      </c>
      <c r="O6" s="114">
        <f>L6-I6</f>
        <v>0</v>
      </c>
      <c r="P6" s="115">
        <f>N6-K6</f>
        <v>-14.802174569616199</v>
      </c>
      <c r="Q6" s="116">
        <f>N6/K6</f>
        <v>0.88613711869526002</v>
      </c>
      <c r="R6" s="309"/>
      <c r="S6" s="47">
        <v>0.46180555555555558</v>
      </c>
      <c r="T6" s="48">
        <v>0.50012731481481476</v>
      </c>
      <c r="U6" s="117">
        <v>4.8333333333333428</v>
      </c>
      <c r="V6" s="118">
        <v>55.183333333333223</v>
      </c>
      <c r="W6" s="119">
        <v>0.50012731481481476</v>
      </c>
      <c r="X6" s="123">
        <v>0.5397453703703704</v>
      </c>
      <c r="Y6" s="106"/>
      <c r="Z6" s="205"/>
      <c r="AA6" s="419"/>
      <c r="AB6" s="404"/>
      <c r="AC6" s="106"/>
      <c r="AD6" s="205"/>
      <c r="AE6" s="300"/>
      <c r="AF6" s="301"/>
      <c r="AG6" s="300"/>
      <c r="AH6" s="301"/>
      <c r="AI6" s="124">
        <f>M6-J6</f>
        <v>-296.04349139232409</v>
      </c>
      <c r="AJ6" s="116">
        <f>M6/J6</f>
        <v>0.88613711869526002</v>
      </c>
      <c r="AK6" s="380"/>
    </row>
    <row r="7" spans="1:37" ht="15.75" customHeight="1">
      <c r="A7" s="303"/>
      <c r="B7" s="106" t="s">
        <v>188</v>
      </c>
      <c r="C7" s="402" t="s">
        <v>190</v>
      </c>
      <c r="D7" s="403"/>
      <c r="E7" s="107">
        <v>29.97</v>
      </c>
      <c r="F7" s="108">
        <v>2641</v>
      </c>
      <c r="G7" s="109">
        <f t="shared" si="0"/>
        <v>79150.77</v>
      </c>
      <c r="H7" s="13"/>
      <c r="I7" s="110">
        <v>20</v>
      </c>
      <c r="J7" s="111">
        <v>2600</v>
      </c>
      <c r="K7" s="112">
        <f t="shared" si="1"/>
        <v>130</v>
      </c>
      <c r="L7" s="126">
        <v>20</v>
      </c>
      <c r="M7" s="111">
        <f>F7/V7*60</f>
        <v>2304.3141056713525</v>
      </c>
      <c r="N7" s="112">
        <f>M7/L7</f>
        <v>115.21570528356763</v>
      </c>
      <c r="O7" s="114">
        <f>L7-I7</f>
        <v>0</v>
      </c>
      <c r="P7" s="115">
        <f>N7-K7</f>
        <v>-14.78429471643237</v>
      </c>
      <c r="Q7" s="116">
        <f>N7/K7</f>
        <v>0.88627465602744326</v>
      </c>
      <c r="R7" s="309"/>
      <c r="S7" s="47">
        <v>0.5397453703703704</v>
      </c>
      <c r="T7" s="48">
        <v>0.58750000000000002</v>
      </c>
      <c r="U7" s="117">
        <v>57.050000000000125</v>
      </c>
      <c r="V7" s="118">
        <v>68.766666666666652</v>
      </c>
      <c r="W7" s="119"/>
      <c r="X7" s="123"/>
      <c r="Y7" s="106"/>
      <c r="Z7" s="205"/>
      <c r="AA7" s="419"/>
      <c r="AB7" s="404"/>
      <c r="AC7" s="106"/>
      <c r="AD7" s="205"/>
      <c r="AE7" s="300"/>
      <c r="AF7" s="301"/>
      <c r="AG7" s="300"/>
      <c r="AH7" s="301"/>
      <c r="AI7" s="124">
        <f>M7-J7</f>
        <v>-295.68589432864746</v>
      </c>
      <c r="AJ7" s="116">
        <f>M7/J7</f>
        <v>0.88627465602744326</v>
      </c>
      <c r="AK7" s="380"/>
    </row>
    <row r="8" spans="1:37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106"/>
      <c r="Z8" s="205"/>
      <c r="AA8" s="419"/>
      <c r="AB8" s="404"/>
      <c r="AC8" s="106"/>
      <c r="AD8" s="205"/>
      <c r="AE8" s="300"/>
      <c r="AF8" s="301"/>
      <c r="AG8" s="300"/>
      <c r="AH8" s="301"/>
      <c r="AI8" s="124"/>
      <c r="AJ8" s="116"/>
      <c r="AK8" s="380"/>
    </row>
    <row r="9" spans="1:37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47"/>
      <c r="T9" s="48"/>
      <c r="U9" s="117"/>
      <c r="V9" s="118"/>
      <c r="W9" s="119"/>
      <c r="X9" s="123"/>
      <c r="Y9" s="106"/>
      <c r="Z9" s="205"/>
      <c r="AA9" s="419"/>
      <c r="AB9" s="404"/>
      <c r="AC9" s="106"/>
      <c r="AD9" s="205"/>
      <c r="AE9" s="300"/>
      <c r="AF9" s="301"/>
      <c r="AG9" s="300"/>
      <c r="AH9" s="301"/>
      <c r="AI9" s="124"/>
      <c r="AJ9" s="116"/>
      <c r="AK9" s="380"/>
    </row>
    <row r="10" spans="1:37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106"/>
      <c r="Z10" s="205"/>
      <c r="AA10" s="419"/>
      <c r="AB10" s="404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106"/>
      <c r="Z11" s="205"/>
      <c r="AA11" s="419"/>
      <c r="AB11" s="404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106"/>
      <c r="Z12" s="205"/>
      <c r="AA12" s="419"/>
      <c r="AB12" s="404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106"/>
      <c r="Z13" s="205"/>
      <c r="AA13" s="419"/>
      <c r="AB13" s="404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106"/>
      <c r="Z14" s="205"/>
      <c r="AA14" s="419"/>
      <c r="AB14" s="404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106"/>
      <c r="Z15" s="205"/>
      <c r="AA15" s="419"/>
      <c r="AB15" s="404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106"/>
      <c r="Z16" s="205"/>
      <c r="AA16" s="419"/>
      <c r="AB16" s="404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106"/>
      <c r="Z17" s="205"/>
      <c r="AA17" s="419"/>
      <c r="AB17" s="404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106"/>
      <c r="Z18" s="205"/>
      <c r="AA18" s="419"/>
      <c r="AB18" s="404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106"/>
      <c r="Z19" s="205"/>
      <c r="AA19" s="419"/>
      <c r="AB19" s="404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106"/>
      <c r="Z20" s="205"/>
      <c r="AA20" s="419"/>
      <c r="AB20" s="404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17.666666666666668</v>
      </c>
      <c r="J21" s="148">
        <f t="shared" si="2"/>
        <v>2133.3333333333335</v>
      </c>
      <c r="K21" s="149">
        <f t="shared" ref="K21" si="3">J21/I21</f>
        <v>120.75471698113208</v>
      </c>
      <c r="L21" s="147">
        <f t="shared" ref="L21:M21" si="4">AVERAGE(L5:L20)</f>
        <v>17.666666666666668</v>
      </c>
      <c r="M21" s="148">
        <f t="shared" si="4"/>
        <v>1895.3392660863344</v>
      </c>
      <c r="N21" s="149">
        <f>M21/L21</f>
        <v>107.28335468413214</v>
      </c>
      <c r="O21" s="150">
        <f>L21-I21</f>
        <v>0</v>
      </c>
      <c r="P21" s="151">
        <f>N21-K21</f>
        <v>-13.471362296999942</v>
      </c>
      <c r="Q21" s="152">
        <f>N21/K21</f>
        <v>0.88844028097796923</v>
      </c>
      <c r="R21" s="310"/>
      <c r="S21" s="153">
        <f>S5</f>
        <v>0.25017361111111114</v>
      </c>
      <c r="T21" s="154">
        <f>INDEX(T5:T20,COUNTA(T5:T20))</f>
        <v>0.58750000000000002</v>
      </c>
      <c r="U21" s="155"/>
      <c r="V21" s="155"/>
      <c r="W21" s="156"/>
      <c r="X21" s="157"/>
      <c r="Y21" s="206">
        <f>SUM(Y5:Y20)</f>
        <v>0</v>
      </c>
      <c r="Z21" s="207">
        <f>SUM(Z5:Z20)</f>
        <v>0</v>
      </c>
      <c r="AA21" s="420"/>
      <c r="AB21" s="406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223">
        <f>M21-J21</f>
        <v>-237.99406724699907</v>
      </c>
      <c r="AJ21" s="159">
        <f>M21/J21</f>
        <v>0.88844028097796923</v>
      </c>
      <c r="AK21" s="381"/>
    </row>
    <row r="22" spans="1:37" ht="15.75" customHeight="1">
      <c r="A22" s="316" t="s">
        <v>185</v>
      </c>
      <c r="B22" s="120" t="s">
        <v>186</v>
      </c>
      <c r="C22" s="383" t="s">
        <v>187</v>
      </c>
      <c r="D22" s="383"/>
      <c r="E22" s="162">
        <v>56.77</v>
      </c>
      <c r="F22" s="166">
        <v>3591</v>
      </c>
      <c r="G22" s="163">
        <f t="shared" ref="G22:G25" si="5">E22*F22</f>
        <v>203861.07</v>
      </c>
      <c r="H22" s="164"/>
      <c r="I22" s="165">
        <v>25</v>
      </c>
      <c r="J22" s="166">
        <v>2000</v>
      </c>
      <c r="K22" s="167">
        <f>J22/I22</f>
        <v>80</v>
      </c>
      <c r="L22" s="168">
        <v>25</v>
      </c>
      <c r="M22" s="166">
        <f>F22/V22*60</f>
        <v>1774.7940691927506</v>
      </c>
      <c r="N22" s="167">
        <f>M22/L22</f>
        <v>70.991762767710028</v>
      </c>
      <c r="O22" s="169">
        <f>L22-I22</f>
        <v>0</v>
      </c>
      <c r="P22" s="170">
        <f>N22-K22</f>
        <v>-9.0082372322899715</v>
      </c>
      <c r="Q22" s="171">
        <f>N22/K22</f>
        <v>0.88739703459637531</v>
      </c>
      <c r="R22" s="308">
        <f>Q38</f>
        <v>0.88752713076916867</v>
      </c>
      <c r="S22" s="172">
        <v>0.25</v>
      </c>
      <c r="T22" s="173">
        <v>0.33430555555555558</v>
      </c>
      <c r="U22" s="174"/>
      <c r="V22" s="175">
        <v>121.40000000000003</v>
      </c>
      <c r="W22" s="208"/>
      <c r="X22" s="167"/>
      <c r="Y22" s="202"/>
      <c r="Z22" s="203"/>
      <c r="AA22" s="311"/>
      <c r="AB22" s="312"/>
      <c r="AC22" s="202"/>
      <c r="AD22" s="203"/>
      <c r="AE22" s="311"/>
      <c r="AF22" s="312"/>
      <c r="AG22" s="411"/>
      <c r="AH22" s="412"/>
      <c r="AI22" s="204">
        <f>M22-J22</f>
        <v>-225.20593080724939</v>
      </c>
      <c r="AJ22" s="143">
        <f>M22/J22</f>
        <v>0.88739703459637531</v>
      </c>
      <c r="AK22" s="384">
        <f>AJ38</f>
        <v>0.88752713076916867</v>
      </c>
    </row>
    <row r="23" spans="1:37" ht="15.75" customHeight="1">
      <c r="A23" s="317"/>
      <c r="B23" s="106" t="s">
        <v>186</v>
      </c>
      <c r="C23" s="382" t="s">
        <v>259</v>
      </c>
      <c r="D23" s="382"/>
      <c r="E23" s="107">
        <v>51.86</v>
      </c>
      <c r="F23" s="108">
        <v>1185</v>
      </c>
      <c r="G23" s="109">
        <f t="shared" si="5"/>
        <v>61454.1</v>
      </c>
      <c r="H23" s="26"/>
      <c r="I23" s="110">
        <v>25</v>
      </c>
      <c r="J23" s="111">
        <v>2000</v>
      </c>
      <c r="K23" s="112">
        <f t="shared" ref="K23:K60" si="6">J23/I23</f>
        <v>80</v>
      </c>
      <c r="L23" s="113">
        <v>25</v>
      </c>
      <c r="M23" s="111">
        <f>F23/V23*60</f>
        <v>1769.3902944836193</v>
      </c>
      <c r="N23" s="112">
        <f>M23/L23</f>
        <v>70.775611779344771</v>
      </c>
      <c r="O23" s="114">
        <f>L23-I23</f>
        <v>0</v>
      </c>
      <c r="P23" s="115">
        <f>N23-K23</f>
        <v>-9.2243882206552286</v>
      </c>
      <c r="Q23" s="116">
        <f>N23/K23</f>
        <v>0.88469514724180964</v>
      </c>
      <c r="R23" s="309"/>
      <c r="S23" s="47">
        <v>0.33750000000000002</v>
      </c>
      <c r="T23" s="48">
        <v>0.36540509259259257</v>
      </c>
      <c r="U23" s="117">
        <v>4.5999999999999996</v>
      </c>
      <c r="V23" s="118">
        <v>40.183333333333273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407"/>
      <c r="AH23" s="408"/>
      <c r="AI23" s="124">
        <f>M23-J23</f>
        <v>-230.6097055163807</v>
      </c>
      <c r="AJ23" s="116">
        <f>M23/J23</f>
        <v>0.88469514724180964</v>
      </c>
      <c r="AK23" s="380"/>
    </row>
    <row r="24" spans="1:37" ht="15.75" customHeight="1">
      <c r="A24" s="317"/>
      <c r="B24" s="106" t="s">
        <v>191</v>
      </c>
      <c r="C24" s="382" t="s">
        <v>193</v>
      </c>
      <c r="D24" s="382"/>
      <c r="E24" s="107">
        <v>59.52</v>
      </c>
      <c r="F24" s="108">
        <v>4042</v>
      </c>
      <c r="G24" s="109">
        <f t="shared" si="5"/>
        <v>240579.84000000003</v>
      </c>
      <c r="H24" s="26"/>
      <c r="I24" s="110">
        <v>25</v>
      </c>
      <c r="J24" s="111">
        <v>2000</v>
      </c>
      <c r="K24" s="112">
        <f t="shared" si="6"/>
        <v>80</v>
      </c>
      <c r="L24" s="113">
        <v>25</v>
      </c>
      <c r="M24" s="111">
        <f>F24/V24*60</f>
        <v>1780.6167400881063</v>
      </c>
      <c r="N24" s="112">
        <f>M24/L24</f>
        <v>71.224669603524248</v>
      </c>
      <c r="O24" s="114">
        <f>L24-I24</f>
        <v>0</v>
      </c>
      <c r="P24" s="115">
        <f>N24-K24</f>
        <v>-8.7753303964757521</v>
      </c>
      <c r="Q24" s="116">
        <f>N24/K24</f>
        <v>0.89030837004405305</v>
      </c>
      <c r="R24" s="309"/>
      <c r="S24" s="47">
        <v>0.36875000000000002</v>
      </c>
      <c r="T24" s="48">
        <v>0.46333333333333332</v>
      </c>
      <c r="U24" s="117">
        <v>4.8166666666667268</v>
      </c>
      <c r="V24" s="118">
        <v>136.19999999999996</v>
      </c>
      <c r="W24" s="119">
        <v>0.46333333333333332</v>
      </c>
      <c r="X24" s="123">
        <v>0.50347222222222221</v>
      </c>
      <c r="Y24" s="106"/>
      <c r="Z24" s="205"/>
      <c r="AA24" s="300"/>
      <c r="AB24" s="301"/>
      <c r="AC24" s="106"/>
      <c r="AD24" s="205"/>
      <c r="AE24" s="300"/>
      <c r="AF24" s="301"/>
      <c r="AG24" s="407"/>
      <c r="AH24" s="408"/>
      <c r="AI24" s="124">
        <f>M24-J24</f>
        <v>-219.38325991189367</v>
      </c>
      <c r="AJ24" s="116">
        <f>M24/J24</f>
        <v>0.89030837004405317</v>
      </c>
      <c r="AK24" s="380"/>
    </row>
    <row r="25" spans="1:37" ht="15.75" customHeight="1">
      <c r="A25" s="317"/>
      <c r="B25" s="106" t="s">
        <v>191</v>
      </c>
      <c r="C25" s="382" t="s">
        <v>192</v>
      </c>
      <c r="D25" s="382"/>
      <c r="E25" s="107">
        <v>77.34</v>
      </c>
      <c r="F25" s="108">
        <v>1986</v>
      </c>
      <c r="G25" s="109">
        <f t="shared" si="5"/>
        <v>153597.24000000002</v>
      </c>
      <c r="H25" s="26"/>
      <c r="I25" s="110">
        <v>25</v>
      </c>
      <c r="J25" s="111">
        <v>2000</v>
      </c>
      <c r="K25" s="112">
        <f t="shared" si="6"/>
        <v>80</v>
      </c>
      <c r="L25" s="113">
        <v>25</v>
      </c>
      <c r="M25" s="111">
        <f>F25/V25*60</f>
        <v>1775.4159423888739</v>
      </c>
      <c r="N25" s="112">
        <f>M25/L25</f>
        <v>71.016637695554948</v>
      </c>
      <c r="O25" s="114">
        <f>L25-I25</f>
        <v>0</v>
      </c>
      <c r="P25" s="115">
        <f>N25-K25</f>
        <v>-8.9833623044450519</v>
      </c>
      <c r="Q25" s="116">
        <f>N25/K25</f>
        <v>0.8877079711944369</v>
      </c>
      <c r="R25" s="309"/>
      <c r="S25" s="47">
        <v>0.50347222222222221</v>
      </c>
      <c r="T25" s="48">
        <v>0.55008101851851854</v>
      </c>
      <c r="U25" s="117">
        <v>57.800000000000004</v>
      </c>
      <c r="V25" s="118">
        <v>67.116666666666717</v>
      </c>
      <c r="W25" s="119"/>
      <c r="X25" s="123"/>
      <c r="Y25" s="106"/>
      <c r="Z25" s="205"/>
      <c r="AA25" s="300"/>
      <c r="AB25" s="301"/>
      <c r="AC25" s="106"/>
      <c r="AD25" s="205"/>
      <c r="AE25" s="300"/>
      <c r="AF25" s="301"/>
      <c r="AG25" s="407"/>
      <c r="AH25" s="408"/>
      <c r="AI25" s="124">
        <f>M25-J25</f>
        <v>-224.58405761112613</v>
      </c>
      <c r="AJ25" s="116">
        <f>M25/J25</f>
        <v>0.8877079711944369</v>
      </c>
      <c r="AK25" s="380"/>
    </row>
    <row r="26" spans="1:37" ht="15.75" customHeight="1">
      <c r="A26" s="317"/>
      <c r="B26" s="106"/>
      <c r="C26" s="382"/>
      <c r="D26" s="382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407"/>
      <c r="AH26" s="408"/>
      <c r="AI26" s="124"/>
      <c r="AJ26" s="116"/>
      <c r="AK26" s="380"/>
    </row>
    <row r="27" spans="1:37" ht="15.75" customHeight="1">
      <c r="A27" s="317"/>
      <c r="B27" s="106"/>
      <c r="C27" s="382"/>
      <c r="D27" s="382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407"/>
      <c r="AH27" s="408"/>
      <c r="AI27" s="124"/>
      <c r="AJ27" s="116"/>
      <c r="AK27" s="380"/>
    </row>
    <row r="28" spans="1:37" ht="15.75" customHeight="1">
      <c r="A28" s="317"/>
      <c r="B28" s="106"/>
      <c r="C28" s="382"/>
      <c r="D28" s="382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407"/>
      <c r="AH28" s="408"/>
      <c r="AI28" s="124"/>
      <c r="AJ28" s="116"/>
      <c r="AK28" s="380"/>
    </row>
    <row r="29" spans="1:37" ht="15.75" customHeight="1">
      <c r="A29" s="317"/>
      <c r="B29" s="106"/>
      <c r="C29" s="382"/>
      <c r="D29" s="382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407"/>
      <c r="AH29" s="408"/>
      <c r="AI29" s="124"/>
      <c r="AJ29" s="116"/>
      <c r="AK29" s="380"/>
    </row>
    <row r="30" spans="1:37" ht="15.75" customHeight="1">
      <c r="A30" s="317"/>
      <c r="B30" s="106"/>
      <c r="C30" s="382"/>
      <c r="D30" s="382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407"/>
      <c r="AH30" s="408"/>
      <c r="AI30" s="124"/>
      <c r="AJ30" s="116"/>
      <c r="AK30" s="380"/>
    </row>
    <row r="31" spans="1:37" ht="15.75" customHeight="1">
      <c r="A31" s="317"/>
      <c r="B31" s="106"/>
      <c r="C31" s="382"/>
      <c r="D31" s="382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407"/>
      <c r="AH31" s="408"/>
      <c r="AI31" s="124"/>
      <c r="AJ31" s="116"/>
      <c r="AK31" s="380"/>
    </row>
    <row r="32" spans="1:37" ht="15.75" customHeight="1">
      <c r="A32" s="317"/>
      <c r="B32" s="106"/>
      <c r="C32" s="382"/>
      <c r="D32" s="382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407"/>
      <c r="AH32" s="408"/>
      <c r="AI32" s="124"/>
      <c r="AJ32" s="116"/>
      <c r="AK32" s="380"/>
    </row>
    <row r="33" spans="1:37" ht="15.75" customHeight="1">
      <c r="A33" s="317"/>
      <c r="B33" s="106"/>
      <c r="C33" s="382"/>
      <c r="D33" s="382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407"/>
      <c r="AH33" s="408"/>
      <c r="AI33" s="124"/>
      <c r="AJ33" s="116"/>
      <c r="AK33" s="380"/>
    </row>
    <row r="34" spans="1:37" ht="15.75" customHeight="1">
      <c r="A34" s="317"/>
      <c r="B34" s="106"/>
      <c r="C34" s="382"/>
      <c r="D34" s="382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407"/>
      <c r="AH34" s="408"/>
      <c r="AI34" s="124"/>
      <c r="AJ34" s="116"/>
      <c r="AK34" s="380"/>
    </row>
    <row r="35" spans="1:37" ht="15.75" customHeight="1">
      <c r="A35" s="317"/>
      <c r="B35" s="106"/>
      <c r="C35" s="382"/>
      <c r="D35" s="382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23"/>
      <c r="Y35" s="106"/>
      <c r="Z35" s="205"/>
      <c r="AA35" s="300"/>
      <c r="AB35" s="301"/>
      <c r="AC35" s="106"/>
      <c r="AD35" s="205"/>
      <c r="AE35" s="300"/>
      <c r="AF35" s="301"/>
      <c r="AG35" s="407"/>
      <c r="AH35" s="408"/>
      <c r="AI35" s="124"/>
      <c r="AJ35" s="116"/>
      <c r="AK35" s="380"/>
    </row>
    <row r="36" spans="1:37" ht="15.75" customHeight="1">
      <c r="A36" s="317"/>
      <c r="B36" s="106"/>
      <c r="C36" s="382"/>
      <c r="D36" s="382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23"/>
      <c r="Y36" s="106"/>
      <c r="Z36" s="205"/>
      <c r="AA36" s="300"/>
      <c r="AB36" s="301"/>
      <c r="AC36" s="106"/>
      <c r="AD36" s="205"/>
      <c r="AE36" s="300"/>
      <c r="AF36" s="301"/>
      <c r="AG36" s="407"/>
      <c r="AH36" s="408"/>
      <c r="AI36" s="124"/>
      <c r="AJ36" s="116"/>
      <c r="AK36" s="380"/>
    </row>
    <row r="37" spans="1:37" ht="15.75" customHeight="1">
      <c r="A37" s="317"/>
      <c r="B37" s="106"/>
      <c r="C37" s="382"/>
      <c r="D37" s="382"/>
      <c r="E37" s="209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119"/>
      <c r="X37" s="123"/>
      <c r="Y37" s="106"/>
      <c r="Z37" s="205"/>
      <c r="AA37" s="300"/>
      <c r="AB37" s="301"/>
      <c r="AC37" s="106"/>
      <c r="AD37" s="205"/>
      <c r="AE37" s="300"/>
      <c r="AF37" s="301"/>
      <c r="AG37" s="407"/>
      <c r="AH37" s="408"/>
      <c r="AI37" s="124"/>
      <c r="AJ37" s="116"/>
      <c r="AK37" s="380"/>
    </row>
    <row r="38" spans="1:37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25</v>
      </c>
      <c r="J38" s="148">
        <f t="shared" si="7"/>
        <v>2000</v>
      </c>
      <c r="K38" s="149">
        <f t="shared" ref="K38" si="8">J38/I38</f>
        <v>80</v>
      </c>
      <c r="L38" s="147">
        <f t="shared" ref="L38:M38" si="9">AVERAGE(L22:L37)</f>
        <v>25</v>
      </c>
      <c r="M38" s="148">
        <f t="shared" si="9"/>
        <v>1775.0542615383374</v>
      </c>
      <c r="N38" s="149">
        <f t="shared" ref="N38:N46" si="10">M38/L38</f>
        <v>71.002170461533495</v>
      </c>
      <c r="O38" s="150">
        <f t="shared" ref="O38:O46" si="11">L38-I38</f>
        <v>0</v>
      </c>
      <c r="P38" s="151">
        <f t="shared" ref="P38:P46" si="12">N38-K38</f>
        <v>-8.9978295384665046</v>
      </c>
      <c r="Q38" s="152">
        <f t="shared" ref="Q38:Q46" si="13">N38/K38</f>
        <v>0.88752713076916867</v>
      </c>
      <c r="R38" s="310"/>
      <c r="S38" s="153">
        <f>S22</f>
        <v>0.25</v>
      </c>
      <c r="T38" s="154">
        <f>INDEX(T22:T37,COUNTA(T22:T37))</f>
        <v>0.55008101851851854</v>
      </c>
      <c r="U38" s="155"/>
      <c r="V38" s="181"/>
      <c r="W38" s="182"/>
      <c r="X38" s="149"/>
      <c r="Y38" s="206">
        <f t="shared" ref="Y38:Z38" si="14">SUM(Y22:Y37)</f>
        <v>0</v>
      </c>
      <c r="Z38" s="207">
        <f t="shared" si="14"/>
        <v>0</v>
      </c>
      <c r="AA38" s="296"/>
      <c r="AB38" s="297"/>
      <c r="AC38" s="206">
        <f t="shared" ref="AC38:AD38" si="15">SUM(AC22:AC37)</f>
        <v>0</v>
      </c>
      <c r="AD38" s="207">
        <f t="shared" si="15"/>
        <v>0</v>
      </c>
      <c r="AE38" s="296"/>
      <c r="AF38" s="297"/>
      <c r="AG38" s="409"/>
      <c r="AH38" s="410"/>
      <c r="AI38" s="183">
        <f t="shared" ref="AI38:AI46" si="16">M38-J38</f>
        <v>-224.94573846166259</v>
      </c>
      <c r="AJ38" s="152">
        <f t="shared" ref="AJ38:AJ46" si="17">M38/J38</f>
        <v>0.88752713076916867</v>
      </c>
      <c r="AK38" s="381"/>
    </row>
    <row r="39" spans="1:37" ht="15.75" customHeight="1">
      <c r="A39" s="302" t="s">
        <v>194</v>
      </c>
      <c r="B39" s="161" t="s">
        <v>200</v>
      </c>
      <c r="C39" s="306" t="s">
        <v>208</v>
      </c>
      <c r="D39" s="307"/>
      <c r="E39" s="162">
        <v>57.3</v>
      </c>
      <c r="F39" s="174">
        <v>2775</v>
      </c>
      <c r="G39" s="163">
        <f t="shared" ref="G39:G46" si="18">E39*F39</f>
        <v>159007.5</v>
      </c>
      <c r="H39" s="164"/>
      <c r="I39" s="168">
        <v>22</v>
      </c>
      <c r="J39" s="166">
        <v>1800</v>
      </c>
      <c r="K39" s="167">
        <f>J39/I39</f>
        <v>81.818181818181813</v>
      </c>
      <c r="L39" s="168">
        <v>22</v>
      </c>
      <c r="M39" s="166">
        <f t="shared" ref="M39:M46" si="19">F39/V39*60</f>
        <v>1592.5394548063127</v>
      </c>
      <c r="N39" s="167">
        <f t="shared" si="10"/>
        <v>72.388157036650583</v>
      </c>
      <c r="O39" s="169">
        <f t="shared" si="11"/>
        <v>0</v>
      </c>
      <c r="P39" s="170">
        <f t="shared" si="12"/>
        <v>-9.4300247815312304</v>
      </c>
      <c r="Q39" s="171">
        <f t="shared" si="13"/>
        <v>0.88474414155906278</v>
      </c>
      <c r="R39" s="308">
        <f>Q55</f>
        <v>0.8848526215414233</v>
      </c>
      <c r="S39" s="172">
        <v>0.16697916666666668</v>
      </c>
      <c r="T39" s="173">
        <v>0.23958333333333334</v>
      </c>
      <c r="U39" s="174"/>
      <c r="V39" s="175">
        <v>104.55</v>
      </c>
      <c r="W39" s="103"/>
      <c r="X39" s="104"/>
      <c r="Y39" s="202"/>
      <c r="Z39" s="203"/>
      <c r="AA39" s="311"/>
      <c r="AB39" s="312"/>
      <c r="AC39" s="202"/>
      <c r="AD39" s="203"/>
      <c r="AE39" s="311"/>
      <c r="AF39" s="312"/>
      <c r="AG39" s="411"/>
      <c r="AH39" s="412"/>
      <c r="AI39" s="121">
        <f t="shared" si="16"/>
        <v>-207.46054519368727</v>
      </c>
      <c r="AJ39" s="171">
        <f t="shared" si="17"/>
        <v>0.88474414155906267</v>
      </c>
      <c r="AK39" s="379">
        <f>AJ55</f>
        <v>0.8848526215414233</v>
      </c>
    </row>
    <row r="40" spans="1:37" ht="15.75" customHeight="1">
      <c r="A40" s="303"/>
      <c r="B40" s="178" t="s">
        <v>186</v>
      </c>
      <c r="C40" s="298" t="s">
        <v>260</v>
      </c>
      <c r="D40" s="299"/>
      <c r="E40" s="107">
        <v>56.43</v>
      </c>
      <c r="F40" s="117">
        <v>2042</v>
      </c>
      <c r="G40" s="109">
        <f t="shared" si="18"/>
        <v>115230.06</v>
      </c>
      <c r="H40" s="26"/>
      <c r="I40" s="113">
        <v>22</v>
      </c>
      <c r="J40" s="111">
        <v>2000</v>
      </c>
      <c r="K40" s="112">
        <f t="shared" si="6"/>
        <v>90.909090909090907</v>
      </c>
      <c r="L40" s="113">
        <v>22</v>
      </c>
      <c r="M40" s="111">
        <f t="shared" si="19"/>
        <v>1769.2418772563176</v>
      </c>
      <c r="N40" s="112">
        <f t="shared" si="10"/>
        <v>80.420085329832617</v>
      </c>
      <c r="O40" s="114">
        <f t="shared" si="11"/>
        <v>0</v>
      </c>
      <c r="P40" s="115">
        <f t="shared" si="12"/>
        <v>-10.48900557925829</v>
      </c>
      <c r="Q40" s="116">
        <f t="shared" si="13"/>
        <v>0.88462093862815883</v>
      </c>
      <c r="R40" s="309"/>
      <c r="S40" s="47">
        <v>0.24305555555555555</v>
      </c>
      <c r="T40" s="48">
        <v>0.29114583333333333</v>
      </c>
      <c r="U40" s="117">
        <v>4.9999999999999822</v>
      </c>
      <c r="V40" s="118">
        <v>69.25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407"/>
      <c r="AH40" s="408"/>
      <c r="AI40" s="124">
        <f t="shared" si="16"/>
        <v>-230.75812274368241</v>
      </c>
      <c r="AJ40" s="116">
        <f t="shared" si="17"/>
        <v>0.88462093862815883</v>
      </c>
      <c r="AK40" s="380"/>
    </row>
    <row r="41" spans="1:37" ht="15.75" customHeight="1">
      <c r="A41" s="303"/>
      <c r="B41" s="178" t="s">
        <v>191</v>
      </c>
      <c r="C41" s="298" t="s">
        <v>198</v>
      </c>
      <c r="D41" s="299"/>
      <c r="E41" s="107">
        <v>53.76</v>
      </c>
      <c r="F41" s="117">
        <v>3038</v>
      </c>
      <c r="G41" s="109">
        <f t="shared" si="18"/>
        <v>163322.88</v>
      </c>
      <c r="H41" s="26"/>
      <c r="I41" s="113">
        <v>21</v>
      </c>
      <c r="J41" s="111">
        <v>2000</v>
      </c>
      <c r="K41" s="112">
        <f t="shared" si="6"/>
        <v>95.238095238095241</v>
      </c>
      <c r="L41" s="113">
        <v>21</v>
      </c>
      <c r="M41" s="111">
        <f t="shared" si="19"/>
        <v>1769.4224235560591</v>
      </c>
      <c r="N41" s="112">
        <f t="shared" si="10"/>
        <v>84.258210645526631</v>
      </c>
      <c r="O41" s="114">
        <f t="shared" si="11"/>
        <v>0</v>
      </c>
      <c r="P41" s="115">
        <f t="shared" si="12"/>
        <v>-10.979884592568609</v>
      </c>
      <c r="Q41" s="116">
        <f t="shared" si="13"/>
        <v>0.88471121177802958</v>
      </c>
      <c r="R41" s="309"/>
      <c r="S41" s="47">
        <v>0.29444444444444445</v>
      </c>
      <c r="T41" s="48">
        <v>0.36598379629629629</v>
      </c>
      <c r="U41" s="117">
        <v>4.7500000000000231</v>
      </c>
      <c r="V41" s="118">
        <v>103.01666666666665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407"/>
      <c r="AH41" s="408"/>
      <c r="AI41" s="124">
        <f t="shared" si="16"/>
        <v>-230.57757644394087</v>
      </c>
      <c r="AJ41" s="116">
        <f t="shared" si="17"/>
        <v>0.88471121177802958</v>
      </c>
      <c r="AK41" s="380"/>
    </row>
    <row r="42" spans="1:37" ht="15.75" customHeight="1">
      <c r="A42" s="303"/>
      <c r="B42" s="178" t="s">
        <v>191</v>
      </c>
      <c r="C42" s="298" t="s">
        <v>197</v>
      </c>
      <c r="D42" s="299"/>
      <c r="E42" s="107">
        <v>47.37</v>
      </c>
      <c r="F42" s="117">
        <v>1542</v>
      </c>
      <c r="G42" s="109">
        <f t="shared" si="18"/>
        <v>73044.539999999994</v>
      </c>
      <c r="H42" s="26"/>
      <c r="I42" s="113">
        <v>21</v>
      </c>
      <c r="J42" s="111">
        <v>2000</v>
      </c>
      <c r="K42" s="112">
        <f t="shared" si="6"/>
        <v>95.238095238095241</v>
      </c>
      <c r="L42" s="113">
        <v>21</v>
      </c>
      <c r="M42" s="111">
        <f t="shared" si="19"/>
        <v>1770.7177033492844</v>
      </c>
      <c r="N42" s="112">
        <f t="shared" si="10"/>
        <v>84.31989063568021</v>
      </c>
      <c r="O42" s="114">
        <f t="shared" si="11"/>
        <v>0</v>
      </c>
      <c r="P42" s="115">
        <f t="shared" si="12"/>
        <v>-10.918204602415031</v>
      </c>
      <c r="Q42" s="116">
        <f t="shared" si="13"/>
        <v>0.88535885167464223</v>
      </c>
      <c r="R42" s="309"/>
      <c r="S42" s="47">
        <v>0.36944444444444446</v>
      </c>
      <c r="T42" s="48">
        <v>0.40572916666666664</v>
      </c>
      <c r="U42" s="117">
        <v>4.9833333333333663</v>
      </c>
      <c r="V42" s="118">
        <v>52.249999999999936</v>
      </c>
      <c r="W42" s="119"/>
      <c r="X42" s="123"/>
      <c r="Y42" s="106"/>
      <c r="Z42" s="205"/>
      <c r="AA42" s="300"/>
      <c r="AB42" s="301"/>
      <c r="AC42" s="106"/>
      <c r="AD42" s="205"/>
      <c r="AE42" s="300"/>
      <c r="AF42" s="301"/>
      <c r="AG42" s="407"/>
      <c r="AH42" s="408"/>
      <c r="AI42" s="124">
        <f t="shared" si="16"/>
        <v>-229.28229665071558</v>
      </c>
      <c r="AJ42" s="116">
        <f t="shared" si="17"/>
        <v>0.88535885167464223</v>
      </c>
      <c r="AK42" s="380"/>
    </row>
    <row r="43" spans="1:37" ht="15.75" customHeight="1">
      <c r="A43" s="304"/>
      <c r="B43" s="178" t="s">
        <v>186</v>
      </c>
      <c r="C43" s="298" t="s">
        <v>290</v>
      </c>
      <c r="D43" s="299"/>
      <c r="E43" s="107">
        <v>57.3</v>
      </c>
      <c r="F43" s="117">
        <v>389</v>
      </c>
      <c r="G43" s="109">
        <f t="shared" si="18"/>
        <v>22289.699999999997</v>
      </c>
      <c r="H43" s="13"/>
      <c r="I43" s="126">
        <v>20</v>
      </c>
      <c r="J43" s="111">
        <v>2000</v>
      </c>
      <c r="K43" s="112">
        <f t="shared" si="6"/>
        <v>100</v>
      </c>
      <c r="L43" s="126">
        <v>20</v>
      </c>
      <c r="M43" s="111">
        <f t="shared" si="19"/>
        <v>1768.1818181818203</v>
      </c>
      <c r="N43" s="112">
        <f t="shared" si="10"/>
        <v>88.40909090909102</v>
      </c>
      <c r="O43" s="114">
        <f t="shared" si="11"/>
        <v>0</v>
      </c>
      <c r="P43" s="115">
        <f t="shared" si="12"/>
        <v>-11.59090909090898</v>
      </c>
      <c r="Q43" s="116">
        <f t="shared" si="13"/>
        <v>0.88409090909091015</v>
      </c>
      <c r="R43" s="309"/>
      <c r="S43" s="47">
        <v>0.40902777777777777</v>
      </c>
      <c r="T43" s="48">
        <v>0.41819444444444442</v>
      </c>
      <c r="U43" s="117">
        <v>4.7500000000000231</v>
      </c>
      <c r="V43" s="118">
        <v>13.199999999999985</v>
      </c>
      <c r="W43" s="119"/>
      <c r="X43" s="123"/>
      <c r="Y43" s="106"/>
      <c r="Z43" s="205"/>
      <c r="AA43" s="300"/>
      <c r="AB43" s="301"/>
      <c r="AC43" s="106"/>
      <c r="AD43" s="205"/>
      <c r="AE43" s="300"/>
      <c r="AF43" s="301"/>
      <c r="AG43" s="407"/>
      <c r="AH43" s="408"/>
      <c r="AI43" s="124">
        <f t="shared" si="16"/>
        <v>-231.81818181817971</v>
      </c>
      <c r="AJ43" s="116">
        <f t="shared" si="17"/>
        <v>0.88409090909091015</v>
      </c>
      <c r="AK43" s="380"/>
    </row>
    <row r="44" spans="1:37" ht="15.75" customHeight="1">
      <c r="A44" s="304"/>
      <c r="B44" s="178" t="s">
        <v>191</v>
      </c>
      <c r="C44" s="298" t="s">
        <v>248</v>
      </c>
      <c r="D44" s="299"/>
      <c r="E44" s="107">
        <v>59.36</v>
      </c>
      <c r="F44" s="117">
        <v>994</v>
      </c>
      <c r="G44" s="129">
        <f t="shared" si="18"/>
        <v>59003.839999999997</v>
      </c>
      <c r="H44" s="130"/>
      <c r="I44" s="113">
        <v>20</v>
      </c>
      <c r="J44" s="111">
        <v>2000</v>
      </c>
      <c r="K44" s="112">
        <f t="shared" si="6"/>
        <v>100</v>
      </c>
      <c r="L44" s="113">
        <v>20</v>
      </c>
      <c r="M44" s="111">
        <f t="shared" si="19"/>
        <v>1768.8581314878882</v>
      </c>
      <c r="N44" s="112">
        <f t="shared" si="10"/>
        <v>88.442906574394414</v>
      </c>
      <c r="O44" s="114">
        <f t="shared" si="11"/>
        <v>0</v>
      </c>
      <c r="P44" s="115">
        <f t="shared" si="12"/>
        <v>-11.557093425605586</v>
      </c>
      <c r="Q44" s="116">
        <f t="shared" si="13"/>
        <v>0.88442906574394409</v>
      </c>
      <c r="R44" s="309"/>
      <c r="S44" s="47">
        <v>0.42241898148148149</v>
      </c>
      <c r="T44" s="48">
        <v>0.44583333333333336</v>
      </c>
      <c r="U44" s="117">
        <v>6.0833333333333783</v>
      </c>
      <c r="V44" s="118">
        <v>33.71666666666669</v>
      </c>
      <c r="W44" s="119">
        <v>0.44583333333333336</v>
      </c>
      <c r="X44" s="123">
        <v>0.4861111111111111</v>
      </c>
      <c r="Y44" s="106"/>
      <c r="Z44" s="205"/>
      <c r="AA44" s="300"/>
      <c r="AB44" s="301"/>
      <c r="AC44" s="106"/>
      <c r="AD44" s="205"/>
      <c r="AE44" s="300"/>
      <c r="AF44" s="301"/>
      <c r="AG44" s="407"/>
      <c r="AH44" s="408"/>
      <c r="AI44" s="124">
        <f t="shared" si="16"/>
        <v>-231.14186851211184</v>
      </c>
      <c r="AJ44" s="116">
        <f t="shared" si="17"/>
        <v>0.88442906574394409</v>
      </c>
      <c r="AK44" s="380"/>
    </row>
    <row r="45" spans="1:37" ht="15.75" customHeight="1">
      <c r="A45" s="304"/>
      <c r="B45" s="178" t="s">
        <v>191</v>
      </c>
      <c r="C45" s="298" t="s">
        <v>199</v>
      </c>
      <c r="D45" s="299"/>
      <c r="E45" s="107">
        <v>64.97</v>
      </c>
      <c r="F45" s="117">
        <v>1478</v>
      </c>
      <c r="G45" s="129">
        <f t="shared" si="18"/>
        <v>96025.66</v>
      </c>
      <c r="H45" s="68"/>
      <c r="I45" s="126">
        <v>21</v>
      </c>
      <c r="J45" s="111">
        <v>2000</v>
      </c>
      <c r="K45" s="112">
        <f t="shared" si="6"/>
        <v>95.238095238095241</v>
      </c>
      <c r="L45" s="126">
        <v>21</v>
      </c>
      <c r="M45" s="111">
        <f t="shared" si="19"/>
        <v>1770.6489184692191</v>
      </c>
      <c r="N45" s="112">
        <f t="shared" si="10"/>
        <v>84.316615165200915</v>
      </c>
      <c r="O45" s="131">
        <f t="shared" si="11"/>
        <v>0</v>
      </c>
      <c r="P45" s="132">
        <f t="shared" si="12"/>
        <v>-10.921480072894326</v>
      </c>
      <c r="Q45" s="133">
        <f t="shared" si="13"/>
        <v>0.88532445923460956</v>
      </c>
      <c r="R45" s="309"/>
      <c r="S45" s="47">
        <v>0.4861111111111111</v>
      </c>
      <c r="T45" s="48">
        <v>0.52089120370370368</v>
      </c>
      <c r="U45" s="117">
        <v>57.999999999999957</v>
      </c>
      <c r="V45" s="118">
        <v>50.0833333333333</v>
      </c>
      <c r="W45" s="119"/>
      <c r="X45" s="123"/>
      <c r="Y45" s="106"/>
      <c r="Z45" s="205"/>
      <c r="AA45" s="300"/>
      <c r="AB45" s="301"/>
      <c r="AC45" s="106"/>
      <c r="AD45" s="205"/>
      <c r="AE45" s="300"/>
      <c r="AF45" s="301"/>
      <c r="AG45" s="407"/>
      <c r="AH45" s="408"/>
      <c r="AI45" s="124">
        <f t="shared" si="16"/>
        <v>-229.3510815307809</v>
      </c>
      <c r="AJ45" s="116">
        <f t="shared" si="17"/>
        <v>0.88532445923460956</v>
      </c>
      <c r="AK45" s="380"/>
    </row>
    <row r="46" spans="1:37" ht="15.75" customHeight="1">
      <c r="A46" s="304"/>
      <c r="B46" s="178" t="s">
        <v>200</v>
      </c>
      <c r="C46" s="298" t="s">
        <v>201</v>
      </c>
      <c r="D46" s="299"/>
      <c r="E46" s="107">
        <v>57.3</v>
      </c>
      <c r="F46" s="117">
        <v>1836</v>
      </c>
      <c r="G46" s="129">
        <f t="shared" si="18"/>
        <v>105202.79999999999</v>
      </c>
      <c r="H46" s="68"/>
      <c r="I46" s="126">
        <v>21</v>
      </c>
      <c r="J46" s="111">
        <v>2000</v>
      </c>
      <c r="K46" s="112">
        <f t="shared" si="6"/>
        <v>95.238095238095241</v>
      </c>
      <c r="L46" s="126">
        <v>21</v>
      </c>
      <c r="M46" s="111">
        <f t="shared" si="19"/>
        <v>1771.061093247589</v>
      </c>
      <c r="N46" s="112">
        <f t="shared" si="10"/>
        <v>84.336242535599482</v>
      </c>
      <c r="O46" s="131">
        <f t="shared" si="11"/>
        <v>0</v>
      </c>
      <c r="P46" s="132">
        <f t="shared" si="12"/>
        <v>-10.901852702495759</v>
      </c>
      <c r="Q46" s="133">
        <f t="shared" si="13"/>
        <v>0.88553054662379449</v>
      </c>
      <c r="R46" s="309"/>
      <c r="S46" s="47">
        <v>0.52430555555555558</v>
      </c>
      <c r="T46" s="48">
        <v>0.5675</v>
      </c>
      <c r="U46" s="117">
        <v>4.9166666666667425</v>
      </c>
      <c r="V46" s="118">
        <v>62.199999999999974</v>
      </c>
      <c r="W46" s="119"/>
      <c r="X46" s="123"/>
      <c r="Y46" s="106"/>
      <c r="Z46" s="205"/>
      <c r="AA46" s="300"/>
      <c r="AB46" s="301"/>
      <c r="AC46" s="106"/>
      <c r="AD46" s="205"/>
      <c r="AE46" s="300"/>
      <c r="AF46" s="301"/>
      <c r="AG46" s="407"/>
      <c r="AH46" s="408"/>
      <c r="AI46" s="124">
        <f t="shared" si="16"/>
        <v>-228.93890675241096</v>
      </c>
      <c r="AJ46" s="116">
        <f t="shared" si="17"/>
        <v>0.88553054662379449</v>
      </c>
      <c r="AK46" s="380"/>
    </row>
    <row r="47" spans="1:37" ht="15.75" customHeight="1">
      <c r="A47" s="304"/>
      <c r="B47" s="178"/>
      <c r="C47" s="298"/>
      <c r="D47" s="299"/>
      <c r="E47" s="107"/>
      <c r="F47" s="117"/>
      <c r="G47" s="129"/>
      <c r="H47" s="68"/>
      <c r="I47" s="126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106"/>
      <c r="Z47" s="205"/>
      <c r="AA47" s="300"/>
      <c r="AB47" s="301"/>
      <c r="AC47" s="106"/>
      <c r="AD47" s="205"/>
      <c r="AE47" s="300"/>
      <c r="AF47" s="301"/>
      <c r="AG47" s="407"/>
      <c r="AH47" s="408"/>
      <c r="AI47" s="124"/>
      <c r="AJ47" s="116"/>
      <c r="AK47" s="380"/>
    </row>
    <row r="48" spans="1:37" ht="15.75" customHeight="1">
      <c r="A48" s="304"/>
      <c r="B48" s="178"/>
      <c r="C48" s="298"/>
      <c r="D48" s="299"/>
      <c r="E48" s="107"/>
      <c r="F48" s="117"/>
      <c r="G48" s="129"/>
      <c r="H48" s="68"/>
      <c r="I48" s="126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106"/>
      <c r="Z48" s="205"/>
      <c r="AA48" s="300"/>
      <c r="AB48" s="301"/>
      <c r="AC48" s="106"/>
      <c r="AD48" s="205"/>
      <c r="AE48" s="300"/>
      <c r="AF48" s="301"/>
      <c r="AG48" s="407"/>
      <c r="AH48" s="408"/>
      <c r="AI48" s="124"/>
      <c r="AJ48" s="116"/>
      <c r="AK48" s="380"/>
    </row>
    <row r="49" spans="1:37" ht="15.75" customHeight="1">
      <c r="A49" s="304"/>
      <c r="B49" s="178"/>
      <c r="C49" s="298"/>
      <c r="D49" s="299"/>
      <c r="E49" s="107"/>
      <c r="F49" s="117"/>
      <c r="G49" s="129"/>
      <c r="H49" s="68"/>
      <c r="I49" s="126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106"/>
      <c r="Z49" s="205"/>
      <c r="AA49" s="300"/>
      <c r="AB49" s="301"/>
      <c r="AC49" s="106"/>
      <c r="AD49" s="205"/>
      <c r="AE49" s="300"/>
      <c r="AF49" s="301"/>
      <c r="AG49" s="407"/>
      <c r="AH49" s="408"/>
      <c r="AI49" s="124"/>
      <c r="AJ49" s="116"/>
      <c r="AK49" s="380"/>
    </row>
    <row r="50" spans="1:37" ht="15.75" customHeight="1">
      <c r="A50" s="304"/>
      <c r="B50" s="178"/>
      <c r="C50" s="298"/>
      <c r="D50" s="299"/>
      <c r="E50" s="107"/>
      <c r="F50" s="117"/>
      <c r="G50" s="129"/>
      <c r="H50" s="68"/>
      <c r="I50" s="126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106"/>
      <c r="Z50" s="205"/>
      <c r="AA50" s="300"/>
      <c r="AB50" s="301"/>
      <c r="AC50" s="106"/>
      <c r="AD50" s="205"/>
      <c r="AE50" s="300"/>
      <c r="AF50" s="301"/>
      <c r="AG50" s="407"/>
      <c r="AH50" s="408"/>
      <c r="AI50" s="124"/>
      <c r="AJ50" s="116"/>
      <c r="AK50" s="380"/>
    </row>
    <row r="51" spans="1:37" ht="15.75" customHeight="1">
      <c r="A51" s="304"/>
      <c r="B51" s="178"/>
      <c r="C51" s="298"/>
      <c r="D51" s="299"/>
      <c r="E51" s="107"/>
      <c r="F51" s="117"/>
      <c r="G51" s="129"/>
      <c r="H51" s="68"/>
      <c r="I51" s="126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106"/>
      <c r="Z51" s="205"/>
      <c r="AA51" s="300"/>
      <c r="AB51" s="301"/>
      <c r="AC51" s="106"/>
      <c r="AD51" s="205"/>
      <c r="AE51" s="300"/>
      <c r="AF51" s="301"/>
      <c r="AG51" s="407"/>
      <c r="AH51" s="408"/>
      <c r="AI51" s="124"/>
      <c r="AJ51" s="116"/>
      <c r="AK51" s="380"/>
    </row>
    <row r="52" spans="1:37" ht="15.75" customHeight="1">
      <c r="A52" s="304"/>
      <c r="B52" s="178"/>
      <c r="C52" s="298"/>
      <c r="D52" s="299"/>
      <c r="E52" s="107"/>
      <c r="F52" s="117"/>
      <c r="G52" s="129"/>
      <c r="H52" s="68"/>
      <c r="I52" s="126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210"/>
      <c r="X52" s="211"/>
      <c r="Y52" s="106"/>
      <c r="Z52" s="205"/>
      <c r="AA52" s="300"/>
      <c r="AB52" s="301"/>
      <c r="AC52" s="106"/>
      <c r="AD52" s="205"/>
      <c r="AE52" s="300"/>
      <c r="AF52" s="301"/>
      <c r="AG52" s="407"/>
      <c r="AH52" s="408"/>
      <c r="AI52" s="124"/>
      <c r="AJ52" s="116"/>
      <c r="AK52" s="380"/>
    </row>
    <row r="53" spans="1:37" ht="15.75" customHeight="1">
      <c r="A53" s="304"/>
      <c r="B53" s="178"/>
      <c r="C53" s="298"/>
      <c r="D53" s="299"/>
      <c r="E53" s="107"/>
      <c r="F53" s="117"/>
      <c r="G53" s="129"/>
      <c r="H53" s="68"/>
      <c r="I53" s="126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212"/>
      <c r="X53" s="213"/>
      <c r="Y53" s="106"/>
      <c r="Z53" s="205"/>
      <c r="AA53" s="300"/>
      <c r="AB53" s="301"/>
      <c r="AC53" s="106"/>
      <c r="AD53" s="205"/>
      <c r="AE53" s="300"/>
      <c r="AF53" s="301"/>
      <c r="AG53" s="407"/>
      <c r="AH53" s="408"/>
      <c r="AI53" s="124"/>
      <c r="AJ53" s="116"/>
      <c r="AK53" s="380"/>
    </row>
    <row r="54" spans="1:37" ht="15.75" customHeight="1">
      <c r="A54" s="304"/>
      <c r="B54" s="106"/>
      <c r="C54" s="298"/>
      <c r="D54" s="299"/>
      <c r="E54" s="185"/>
      <c r="F54" s="108"/>
      <c r="G54" s="139"/>
      <c r="H54" s="68"/>
      <c r="I54" s="126"/>
      <c r="J54" s="111"/>
      <c r="K54" s="112"/>
      <c r="L54" s="126"/>
      <c r="M54" s="111"/>
      <c r="N54" s="112"/>
      <c r="O54" s="131"/>
      <c r="P54" s="132"/>
      <c r="Q54" s="133"/>
      <c r="R54" s="309"/>
      <c r="S54" s="47"/>
      <c r="T54" s="48"/>
      <c r="U54" s="140"/>
      <c r="V54" s="118"/>
      <c r="W54" s="212"/>
      <c r="X54" s="213"/>
      <c r="Y54" s="106"/>
      <c r="Z54" s="205"/>
      <c r="AA54" s="300"/>
      <c r="AB54" s="301"/>
      <c r="AC54" s="106"/>
      <c r="AD54" s="205"/>
      <c r="AE54" s="300"/>
      <c r="AF54" s="301"/>
      <c r="AG54" s="407"/>
      <c r="AH54" s="408"/>
      <c r="AI54" s="124"/>
      <c r="AJ54" s="116"/>
      <c r="AK54" s="380"/>
    </row>
    <row r="55" spans="1:37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20">AVERAGE(I39:I54)</f>
        <v>21</v>
      </c>
      <c r="J55" s="148">
        <f t="shared" si="20"/>
        <v>1975</v>
      </c>
      <c r="K55" s="149">
        <f t="shared" ref="K55" si="21">J55/I55</f>
        <v>94.047619047619051</v>
      </c>
      <c r="L55" s="147">
        <f t="shared" ref="L55:M55" si="22">AVERAGE(L39:L54)</f>
        <v>21</v>
      </c>
      <c r="M55" s="148">
        <f t="shared" si="22"/>
        <v>1747.5839275443111</v>
      </c>
      <c r="N55" s="149">
        <f t="shared" ref="N55:N60" si="23">M55/L55</f>
        <v>83.218282264014817</v>
      </c>
      <c r="O55" s="150">
        <f t="shared" ref="O55:O60" si="24">L55-I55</f>
        <v>0</v>
      </c>
      <c r="P55" s="151">
        <f t="shared" ref="P55:P60" si="25">N55-K55</f>
        <v>-10.829336783604234</v>
      </c>
      <c r="Q55" s="152">
        <f t="shared" ref="Q55:Q60" si="26">N55/K55</f>
        <v>0.8848526215414233</v>
      </c>
      <c r="R55" s="310"/>
      <c r="S55" s="153">
        <f>S39</f>
        <v>0.16697916666666668</v>
      </c>
      <c r="T55" s="154">
        <f>INDEX(T39:T54,COUNTA(T39:T54))</f>
        <v>0.5675</v>
      </c>
      <c r="U55" s="155"/>
      <c r="V55" s="181"/>
      <c r="W55" s="214"/>
      <c r="X55" s="215"/>
      <c r="Y55" s="206">
        <f t="shared" ref="Y55:Z55" si="27">SUM(Y39:Y54)</f>
        <v>0</v>
      </c>
      <c r="Z55" s="207">
        <f t="shared" si="27"/>
        <v>0</v>
      </c>
      <c r="AA55" s="296"/>
      <c r="AB55" s="297"/>
      <c r="AC55" s="206">
        <f t="shared" ref="AC55:AD55" si="28">SUM(AC39:AC54)</f>
        <v>0</v>
      </c>
      <c r="AD55" s="207">
        <f t="shared" si="28"/>
        <v>0</v>
      </c>
      <c r="AE55" s="296"/>
      <c r="AF55" s="297"/>
      <c r="AG55" s="409"/>
      <c r="AH55" s="410"/>
      <c r="AI55" s="183">
        <f t="shared" ref="AI55:AI60" si="29">M55-J55</f>
        <v>-227.41607245568889</v>
      </c>
      <c r="AJ55" s="152">
        <f t="shared" ref="AJ55:AJ60" si="30">M55/J55</f>
        <v>0.8848526215414233</v>
      </c>
      <c r="AK55" s="381"/>
    </row>
    <row r="56" spans="1:37" ht="15.75" customHeight="1">
      <c r="A56" s="316" t="s">
        <v>202</v>
      </c>
      <c r="B56" s="161" t="s">
        <v>191</v>
      </c>
      <c r="C56" s="306" t="s">
        <v>203</v>
      </c>
      <c r="D56" s="307"/>
      <c r="E56" s="162">
        <v>59.34</v>
      </c>
      <c r="F56" s="103">
        <v>1478</v>
      </c>
      <c r="G56" s="163">
        <f t="shared" ref="G56:G60" si="31">E56*F56</f>
        <v>87704.52</v>
      </c>
      <c r="H56" s="164"/>
      <c r="I56" s="165">
        <v>24</v>
      </c>
      <c r="J56" s="166">
        <v>2000</v>
      </c>
      <c r="K56" s="167">
        <f>J56/I56</f>
        <v>83.333333333333329</v>
      </c>
      <c r="L56" s="168">
        <v>24</v>
      </c>
      <c r="M56" s="166">
        <f>F56/V56*60</f>
        <v>1769.4712337878275</v>
      </c>
      <c r="N56" s="167">
        <f t="shared" si="23"/>
        <v>73.727968074492807</v>
      </c>
      <c r="O56" s="169">
        <f t="shared" si="24"/>
        <v>0</v>
      </c>
      <c r="P56" s="170">
        <f t="shared" si="25"/>
        <v>-9.6053652588405214</v>
      </c>
      <c r="Q56" s="171">
        <f t="shared" si="26"/>
        <v>0.88473561689391378</v>
      </c>
      <c r="R56" s="308">
        <f>Q72</f>
        <v>0.88524020169054951</v>
      </c>
      <c r="S56" s="172">
        <v>0.25</v>
      </c>
      <c r="T56" s="173">
        <v>0.28480324074074076</v>
      </c>
      <c r="U56" s="174"/>
      <c r="V56" s="175">
        <v>50.116666666666696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411"/>
      <c r="AH56" s="412"/>
      <c r="AI56" s="121">
        <f t="shared" si="29"/>
        <v>-230.52876621217251</v>
      </c>
      <c r="AJ56" s="171">
        <f t="shared" si="30"/>
        <v>0.88473561689391378</v>
      </c>
      <c r="AK56" s="313">
        <f>AJ72</f>
        <v>0.88524020169054951</v>
      </c>
    </row>
    <row r="57" spans="1:37" ht="15.75" customHeight="1">
      <c r="A57" s="317"/>
      <c r="B57" s="178" t="s">
        <v>191</v>
      </c>
      <c r="C57" s="298" t="s">
        <v>204</v>
      </c>
      <c r="D57" s="299"/>
      <c r="E57" s="107">
        <v>58.67</v>
      </c>
      <c r="F57" s="108">
        <v>2744</v>
      </c>
      <c r="G57" s="109">
        <f t="shared" si="31"/>
        <v>160990.48000000001</v>
      </c>
      <c r="H57" s="26"/>
      <c r="I57" s="110">
        <v>23</v>
      </c>
      <c r="J57" s="111">
        <v>2000</v>
      </c>
      <c r="K57" s="112">
        <f t="shared" si="6"/>
        <v>86.956521739130437</v>
      </c>
      <c r="L57" s="113">
        <v>23</v>
      </c>
      <c r="M57" s="111">
        <f>F57/V57*60</f>
        <v>1774.1379310344819</v>
      </c>
      <c r="N57" s="112">
        <f t="shared" si="23"/>
        <v>77.136431784107913</v>
      </c>
      <c r="O57" s="114">
        <f t="shared" si="24"/>
        <v>0</v>
      </c>
      <c r="P57" s="115">
        <f t="shared" si="25"/>
        <v>-9.8200899550225245</v>
      </c>
      <c r="Q57" s="116">
        <f t="shared" si="26"/>
        <v>0.88706896551724101</v>
      </c>
      <c r="R57" s="309"/>
      <c r="S57" s="47">
        <v>0.28833333333333333</v>
      </c>
      <c r="T57" s="48">
        <v>0.3527777777777778</v>
      </c>
      <c r="U57" s="117">
        <v>5.083333333333302</v>
      </c>
      <c r="V57" s="118">
        <v>92.80000000000004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407"/>
      <c r="AH57" s="408"/>
      <c r="AI57" s="124">
        <f t="shared" si="29"/>
        <v>-225.86206896551812</v>
      </c>
      <c r="AJ57" s="116">
        <f t="shared" si="30"/>
        <v>0.8870689655172409</v>
      </c>
      <c r="AK57" s="314"/>
    </row>
    <row r="58" spans="1:37" ht="15.75" customHeight="1">
      <c r="A58" s="317"/>
      <c r="B58" s="178" t="s">
        <v>191</v>
      </c>
      <c r="C58" s="298" t="s">
        <v>274</v>
      </c>
      <c r="D58" s="299"/>
      <c r="E58" s="107">
        <v>59.14</v>
      </c>
      <c r="F58" s="108">
        <v>2906</v>
      </c>
      <c r="G58" s="109">
        <f t="shared" si="31"/>
        <v>171860.84</v>
      </c>
      <c r="H58" s="26"/>
      <c r="I58" s="110">
        <v>23</v>
      </c>
      <c r="J58" s="111">
        <v>2000</v>
      </c>
      <c r="K58" s="112">
        <f t="shared" si="6"/>
        <v>86.956521739130437</v>
      </c>
      <c r="L58" s="113">
        <v>23</v>
      </c>
      <c r="M58" s="111">
        <f>F58/V58*60</f>
        <v>1769.8528167822703</v>
      </c>
      <c r="N58" s="112">
        <f t="shared" si="23"/>
        <v>76.950122468794362</v>
      </c>
      <c r="O58" s="114">
        <f t="shared" si="24"/>
        <v>0</v>
      </c>
      <c r="P58" s="115">
        <f t="shared" si="25"/>
        <v>-10.006399270336075</v>
      </c>
      <c r="Q58" s="116">
        <f t="shared" si="26"/>
        <v>0.88492640839113512</v>
      </c>
      <c r="R58" s="309"/>
      <c r="S58" s="47">
        <v>0.35658564814814814</v>
      </c>
      <c r="T58" s="48">
        <v>0.42499999999999999</v>
      </c>
      <c r="U58" s="117">
        <v>5.4833333333332845</v>
      </c>
      <c r="V58" s="118">
        <v>98.516666666666666</v>
      </c>
      <c r="W58" s="119"/>
      <c r="X58" s="123"/>
      <c r="Y58" s="106"/>
      <c r="Z58" s="205"/>
      <c r="AA58" s="300"/>
      <c r="AB58" s="301"/>
      <c r="AC58" s="106"/>
      <c r="AD58" s="205"/>
      <c r="AE58" s="300"/>
      <c r="AF58" s="301"/>
      <c r="AG58" s="407"/>
      <c r="AH58" s="408"/>
      <c r="AI58" s="124">
        <f t="shared" si="29"/>
        <v>-230.14718321772966</v>
      </c>
      <c r="AJ58" s="116">
        <f t="shared" si="30"/>
        <v>0.88492640839113512</v>
      </c>
      <c r="AK58" s="314"/>
    </row>
    <row r="59" spans="1:37" ht="15.75" customHeight="1">
      <c r="A59" s="317"/>
      <c r="B59" s="178" t="s">
        <v>191</v>
      </c>
      <c r="C59" s="298" t="s">
        <v>206</v>
      </c>
      <c r="D59" s="299"/>
      <c r="E59" s="107">
        <v>71.55</v>
      </c>
      <c r="F59" s="108">
        <v>2154</v>
      </c>
      <c r="G59" s="109">
        <f t="shared" si="31"/>
        <v>154118.69999999998</v>
      </c>
      <c r="H59" s="26"/>
      <c r="I59" s="110">
        <v>23</v>
      </c>
      <c r="J59" s="111">
        <v>2000</v>
      </c>
      <c r="K59" s="112">
        <f t="shared" si="6"/>
        <v>86.956521739130437</v>
      </c>
      <c r="L59" s="113">
        <v>23</v>
      </c>
      <c r="M59" s="111">
        <f>F59/V59*60</f>
        <v>1770.41095890411</v>
      </c>
      <c r="N59" s="112">
        <f t="shared" si="23"/>
        <v>76.974389517570003</v>
      </c>
      <c r="O59" s="114">
        <f t="shared" si="24"/>
        <v>0</v>
      </c>
      <c r="P59" s="115">
        <f t="shared" si="25"/>
        <v>-9.982132221560434</v>
      </c>
      <c r="Q59" s="116">
        <f t="shared" si="26"/>
        <v>0.88520547945205497</v>
      </c>
      <c r="R59" s="309"/>
      <c r="S59" s="47">
        <v>0.42916666666666659</v>
      </c>
      <c r="T59" s="48">
        <v>0.47986111111111102</v>
      </c>
      <c r="U59" s="117">
        <v>5.9999999999998987</v>
      </c>
      <c r="V59" s="118">
        <v>72.999999999999986</v>
      </c>
      <c r="W59" s="119">
        <v>0.47986111111111102</v>
      </c>
      <c r="X59" s="123">
        <v>0.52034722222222218</v>
      </c>
      <c r="Y59" s="106"/>
      <c r="Z59" s="205"/>
      <c r="AA59" s="300"/>
      <c r="AB59" s="301"/>
      <c r="AC59" s="106"/>
      <c r="AD59" s="205"/>
      <c r="AE59" s="300"/>
      <c r="AF59" s="301"/>
      <c r="AG59" s="407"/>
      <c r="AH59" s="408"/>
      <c r="AI59" s="124">
        <f t="shared" si="29"/>
        <v>-229.58904109589002</v>
      </c>
      <c r="AJ59" s="116">
        <f t="shared" si="30"/>
        <v>0.88520547945205497</v>
      </c>
      <c r="AK59" s="314"/>
    </row>
    <row r="60" spans="1:37" ht="15.75" customHeight="1">
      <c r="A60" s="317"/>
      <c r="B60" s="178" t="s">
        <v>191</v>
      </c>
      <c r="C60" s="298" t="s">
        <v>205</v>
      </c>
      <c r="D60" s="299"/>
      <c r="E60" s="107">
        <v>59.54</v>
      </c>
      <c r="F60" s="108">
        <v>2585</v>
      </c>
      <c r="G60" s="109">
        <f t="shared" si="31"/>
        <v>153910.9</v>
      </c>
      <c r="H60" s="13"/>
      <c r="I60" s="110">
        <v>23</v>
      </c>
      <c r="J60" s="111">
        <v>2000</v>
      </c>
      <c r="K60" s="112">
        <f t="shared" si="6"/>
        <v>86.956521739130437</v>
      </c>
      <c r="L60" s="126">
        <v>23</v>
      </c>
      <c r="M60" s="111">
        <f>F60/V60*60</f>
        <v>1768.5290763968051</v>
      </c>
      <c r="N60" s="112">
        <f t="shared" si="23"/>
        <v>76.892568538991526</v>
      </c>
      <c r="O60" s="114">
        <f t="shared" si="24"/>
        <v>0</v>
      </c>
      <c r="P60" s="115">
        <f t="shared" si="25"/>
        <v>-10.063953200138911</v>
      </c>
      <c r="Q60" s="116">
        <f t="shared" si="26"/>
        <v>0.88426453819840256</v>
      </c>
      <c r="R60" s="309"/>
      <c r="S60" s="47">
        <v>0.52034722222222218</v>
      </c>
      <c r="T60" s="48">
        <v>0.58125000000000004</v>
      </c>
      <c r="U60" s="117">
        <v>58.300000000000082</v>
      </c>
      <c r="V60" s="118">
        <v>87.700000000000117</v>
      </c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407"/>
      <c r="AH60" s="408"/>
      <c r="AI60" s="124">
        <f t="shared" si="29"/>
        <v>-231.47092360319493</v>
      </c>
      <c r="AJ60" s="116">
        <f t="shared" si="30"/>
        <v>0.88426453819840256</v>
      </c>
      <c r="AK60" s="314"/>
    </row>
    <row r="61" spans="1:37" ht="15.75" customHeight="1">
      <c r="A61" s="317"/>
      <c r="B61" s="178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407"/>
      <c r="AH61" s="408"/>
      <c r="AI61" s="124"/>
      <c r="AJ61" s="116"/>
      <c r="AK61" s="314"/>
    </row>
    <row r="62" spans="1:37" ht="15.75" customHeight="1">
      <c r="A62" s="317"/>
      <c r="B62" s="178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127"/>
      <c r="T62" s="128"/>
      <c r="U62" s="117"/>
      <c r="V62" s="118"/>
      <c r="W62" s="128"/>
      <c r="X62" s="216"/>
      <c r="Y62" s="106"/>
      <c r="Z62" s="205"/>
      <c r="AA62" s="300"/>
      <c r="AB62" s="301"/>
      <c r="AC62" s="106"/>
      <c r="AD62" s="205"/>
      <c r="AE62" s="300"/>
      <c r="AF62" s="301"/>
      <c r="AG62" s="407"/>
      <c r="AH62" s="408"/>
      <c r="AI62" s="124"/>
      <c r="AJ62" s="116"/>
      <c r="AK62" s="314"/>
    </row>
    <row r="63" spans="1:37" ht="15.75" customHeight="1">
      <c r="A63" s="317"/>
      <c r="B63" s="178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127"/>
      <c r="T63" s="128"/>
      <c r="U63" s="117"/>
      <c r="V63" s="118"/>
      <c r="W63" s="128"/>
      <c r="X63" s="216"/>
      <c r="Y63" s="106"/>
      <c r="Z63" s="205"/>
      <c r="AA63" s="300"/>
      <c r="AB63" s="301"/>
      <c r="AC63" s="106"/>
      <c r="AD63" s="205"/>
      <c r="AE63" s="300"/>
      <c r="AF63" s="301"/>
      <c r="AG63" s="407"/>
      <c r="AH63" s="408"/>
      <c r="AI63" s="124"/>
      <c r="AJ63" s="116"/>
      <c r="AK63" s="314"/>
    </row>
    <row r="64" spans="1:37" ht="15.75" customHeight="1">
      <c r="A64" s="317"/>
      <c r="B64" s="178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127"/>
      <c r="T64" s="128"/>
      <c r="U64" s="117"/>
      <c r="V64" s="118"/>
      <c r="W64" s="128"/>
      <c r="X64" s="216"/>
      <c r="Y64" s="106"/>
      <c r="Z64" s="205"/>
      <c r="AA64" s="300"/>
      <c r="AB64" s="301"/>
      <c r="AC64" s="106"/>
      <c r="AD64" s="205"/>
      <c r="AE64" s="300"/>
      <c r="AF64" s="301"/>
      <c r="AG64" s="407"/>
      <c r="AH64" s="408"/>
      <c r="AI64" s="124"/>
      <c r="AJ64" s="116"/>
      <c r="AK64" s="314"/>
    </row>
    <row r="65" spans="1:37" ht="15.75" customHeight="1">
      <c r="A65" s="317"/>
      <c r="B65" s="178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127"/>
      <c r="T65" s="128"/>
      <c r="U65" s="117"/>
      <c r="V65" s="118"/>
      <c r="W65" s="128"/>
      <c r="X65" s="216"/>
      <c r="Y65" s="106"/>
      <c r="Z65" s="205"/>
      <c r="AA65" s="300"/>
      <c r="AB65" s="301"/>
      <c r="AC65" s="106"/>
      <c r="AD65" s="205"/>
      <c r="AE65" s="300"/>
      <c r="AF65" s="301"/>
      <c r="AG65" s="407"/>
      <c r="AH65" s="408"/>
      <c r="AI65" s="124"/>
      <c r="AJ65" s="116"/>
      <c r="AK65" s="314"/>
    </row>
    <row r="66" spans="1:37" ht="15.75" customHeight="1">
      <c r="A66" s="317"/>
      <c r="B66" s="178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127"/>
      <c r="T66" s="128"/>
      <c r="U66" s="117"/>
      <c r="V66" s="118"/>
      <c r="W66" s="128"/>
      <c r="X66" s="216"/>
      <c r="Y66" s="106"/>
      <c r="Z66" s="205"/>
      <c r="AA66" s="300"/>
      <c r="AB66" s="301"/>
      <c r="AC66" s="106"/>
      <c r="AD66" s="205"/>
      <c r="AE66" s="300"/>
      <c r="AF66" s="301"/>
      <c r="AG66" s="407"/>
      <c r="AH66" s="408"/>
      <c r="AI66" s="124"/>
      <c r="AJ66" s="116"/>
      <c r="AK66" s="314"/>
    </row>
    <row r="67" spans="1:37" ht="15.75" customHeight="1">
      <c r="A67" s="317"/>
      <c r="B67" s="178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127"/>
      <c r="T67" s="128"/>
      <c r="U67" s="117"/>
      <c r="V67" s="118"/>
      <c r="W67" s="128"/>
      <c r="X67" s="216"/>
      <c r="Y67" s="106"/>
      <c r="Z67" s="205"/>
      <c r="AA67" s="300"/>
      <c r="AB67" s="301"/>
      <c r="AC67" s="106"/>
      <c r="AD67" s="205"/>
      <c r="AE67" s="300"/>
      <c r="AF67" s="301"/>
      <c r="AG67" s="407"/>
      <c r="AH67" s="408"/>
      <c r="AI67" s="124"/>
      <c r="AJ67" s="116"/>
      <c r="AK67" s="314"/>
    </row>
    <row r="68" spans="1:37" ht="15.75" customHeight="1">
      <c r="A68" s="317"/>
      <c r="B68" s="178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127"/>
      <c r="T68" s="128"/>
      <c r="U68" s="117"/>
      <c r="V68" s="118"/>
      <c r="W68" s="128"/>
      <c r="X68" s="216"/>
      <c r="Y68" s="106"/>
      <c r="Z68" s="205"/>
      <c r="AA68" s="300"/>
      <c r="AB68" s="301"/>
      <c r="AC68" s="106"/>
      <c r="AD68" s="205"/>
      <c r="AE68" s="300"/>
      <c r="AF68" s="301"/>
      <c r="AG68" s="407"/>
      <c r="AH68" s="408"/>
      <c r="AI68" s="124"/>
      <c r="AJ68" s="116"/>
      <c r="AK68" s="314"/>
    </row>
    <row r="69" spans="1:37" ht="15.75" customHeight="1">
      <c r="A69" s="317"/>
      <c r="B69" s="178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127"/>
      <c r="T69" s="128"/>
      <c r="U69" s="117"/>
      <c r="V69" s="118"/>
      <c r="W69" s="128"/>
      <c r="X69" s="216"/>
      <c r="Y69" s="106"/>
      <c r="Z69" s="205"/>
      <c r="AA69" s="300"/>
      <c r="AB69" s="301"/>
      <c r="AC69" s="106"/>
      <c r="AD69" s="205"/>
      <c r="AE69" s="300"/>
      <c r="AF69" s="301"/>
      <c r="AG69" s="407"/>
      <c r="AH69" s="408"/>
      <c r="AI69" s="124"/>
      <c r="AJ69" s="116"/>
      <c r="AK69" s="314"/>
    </row>
    <row r="70" spans="1:37" ht="15.75" customHeight="1">
      <c r="A70" s="317"/>
      <c r="B70" s="178"/>
      <c r="C70" s="298"/>
      <c r="D70" s="299"/>
      <c r="E70" s="107"/>
      <c r="F70" s="13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127"/>
      <c r="T70" s="128"/>
      <c r="U70" s="117"/>
      <c r="V70" s="118"/>
      <c r="W70" s="128"/>
      <c r="X70" s="216"/>
      <c r="Y70" s="106"/>
      <c r="Z70" s="205"/>
      <c r="AA70" s="300"/>
      <c r="AB70" s="301"/>
      <c r="AC70" s="106"/>
      <c r="AD70" s="205"/>
      <c r="AE70" s="300"/>
      <c r="AF70" s="301"/>
      <c r="AG70" s="407"/>
      <c r="AH70" s="408"/>
      <c r="AI70" s="124"/>
      <c r="AJ70" s="116"/>
      <c r="AK70" s="314"/>
    </row>
    <row r="71" spans="1:37" ht="15.75" customHeight="1">
      <c r="A71" s="317"/>
      <c r="B71" s="178"/>
      <c r="C71" s="298"/>
      <c r="D71" s="299"/>
      <c r="E71" s="179"/>
      <c r="F71" s="13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407"/>
      <c r="AH71" s="408"/>
      <c r="AI71" s="180"/>
      <c r="AJ71" s="133"/>
      <c r="AK71" s="314"/>
    </row>
    <row r="72" spans="1:37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32">AVERAGE(I56:I71)</f>
        <v>23.2</v>
      </c>
      <c r="J72" s="148">
        <f t="shared" si="32"/>
        <v>2000</v>
      </c>
      <c r="K72" s="149">
        <f t="shared" ref="K72" si="33">J72/I72</f>
        <v>86.206896551724142</v>
      </c>
      <c r="L72" s="147">
        <f t="shared" ref="L72:M72" si="34">AVERAGE(L56:L71)</f>
        <v>23.2</v>
      </c>
      <c r="M72" s="148">
        <f t="shared" si="34"/>
        <v>1770.480403381099</v>
      </c>
      <c r="N72" s="149">
        <f t="shared" ref="N72:N82" si="35">M72/L72</f>
        <v>76.31381049056462</v>
      </c>
      <c r="O72" s="150">
        <f t="shared" ref="O72:O82" si="36">L72-I72</f>
        <v>0</v>
      </c>
      <c r="P72" s="151">
        <f t="shared" ref="P72:P82" si="37">N72-K72</f>
        <v>-9.8930860611595222</v>
      </c>
      <c r="Q72" s="152">
        <f t="shared" ref="Q72:Q82" si="38">N72/K72</f>
        <v>0.88524020169054951</v>
      </c>
      <c r="R72" s="310"/>
      <c r="S72" s="153">
        <f>S56</f>
        <v>0.25</v>
      </c>
      <c r="T72" s="154">
        <f>INDEX(T56:T71,COUNTA(T56:T71))</f>
        <v>0.58125000000000004</v>
      </c>
      <c r="U72" s="155"/>
      <c r="V72" s="181"/>
      <c r="W72" s="182"/>
      <c r="X72" s="149"/>
      <c r="Y72" s="206">
        <f t="shared" ref="Y72:Z72" si="39">SUM(Y56:Y71)</f>
        <v>0</v>
      </c>
      <c r="Z72" s="207">
        <f t="shared" si="39"/>
        <v>0</v>
      </c>
      <c r="AA72" s="296"/>
      <c r="AB72" s="297"/>
      <c r="AC72" s="206">
        <f t="shared" ref="AC72:AD72" si="40">SUM(AC56:AC71)</f>
        <v>0</v>
      </c>
      <c r="AD72" s="207">
        <f t="shared" si="40"/>
        <v>0</v>
      </c>
      <c r="AE72" s="296"/>
      <c r="AF72" s="297"/>
      <c r="AG72" s="409"/>
      <c r="AH72" s="410"/>
      <c r="AI72" s="183">
        <f t="shared" ref="AI72:AI82" si="41">M72-J72</f>
        <v>-229.51959661890101</v>
      </c>
      <c r="AJ72" s="152">
        <f t="shared" ref="AJ72:AJ82" si="42">M72/J72</f>
        <v>0.88524020169054951</v>
      </c>
      <c r="AK72" s="315"/>
    </row>
    <row r="73" spans="1:37" ht="15.75" customHeight="1">
      <c r="A73" s="302" t="s">
        <v>207</v>
      </c>
      <c r="B73" s="120" t="s">
        <v>209</v>
      </c>
      <c r="C73" s="383" t="s">
        <v>275</v>
      </c>
      <c r="D73" s="383"/>
      <c r="E73" s="162">
        <v>38.630000000000003</v>
      </c>
      <c r="F73" s="103">
        <v>1762</v>
      </c>
      <c r="G73" s="163">
        <f t="shared" ref="G73:G82" si="43">E73*F73</f>
        <v>68066.06</v>
      </c>
      <c r="H73" s="164"/>
      <c r="I73" s="165">
        <v>20</v>
      </c>
      <c r="J73" s="166">
        <v>3600</v>
      </c>
      <c r="K73" s="167">
        <f>J73/I73</f>
        <v>180</v>
      </c>
      <c r="L73" s="168">
        <v>20</v>
      </c>
      <c r="M73" s="166">
        <f t="shared" ref="M73:M82" si="44">F73/V73*60</f>
        <v>3254.5920985120561</v>
      </c>
      <c r="N73" s="167">
        <f t="shared" si="35"/>
        <v>162.72960492560281</v>
      </c>
      <c r="O73" s="169">
        <f t="shared" si="36"/>
        <v>0</v>
      </c>
      <c r="P73" s="170">
        <f t="shared" si="37"/>
        <v>-17.270395074397186</v>
      </c>
      <c r="Q73" s="171">
        <f t="shared" si="38"/>
        <v>0.90405336069779341</v>
      </c>
      <c r="R73" s="308">
        <f>Q89</f>
        <v>0.88851258024583524</v>
      </c>
      <c r="S73" s="172">
        <v>0.16666666666666666</v>
      </c>
      <c r="T73" s="173">
        <v>0.18922453703703704</v>
      </c>
      <c r="U73" s="174"/>
      <c r="V73" s="175">
        <v>32.483333333333348</v>
      </c>
      <c r="W73" s="173"/>
      <c r="X73" s="184"/>
      <c r="Y73" s="202"/>
      <c r="Z73" s="203"/>
      <c r="AA73" s="311"/>
      <c r="AB73" s="312"/>
      <c r="AC73" s="202"/>
      <c r="AD73" s="203"/>
      <c r="AE73" s="311"/>
      <c r="AF73" s="312"/>
      <c r="AG73" s="411"/>
      <c r="AH73" s="412"/>
      <c r="AI73" s="121">
        <f t="shared" si="41"/>
        <v>-345.40790148794395</v>
      </c>
      <c r="AJ73" s="171">
        <f t="shared" si="42"/>
        <v>0.9040533606977933</v>
      </c>
      <c r="AK73" s="313">
        <f>AJ89</f>
        <v>0.88851258024583513</v>
      </c>
    </row>
    <row r="74" spans="1:37" ht="15.75" customHeight="1">
      <c r="A74" s="303"/>
      <c r="B74" s="106" t="s">
        <v>209</v>
      </c>
      <c r="C74" s="382" t="s">
        <v>276</v>
      </c>
      <c r="D74" s="382"/>
      <c r="E74" s="107">
        <v>38</v>
      </c>
      <c r="F74" s="108">
        <v>2624</v>
      </c>
      <c r="G74" s="109">
        <f t="shared" si="43"/>
        <v>99712</v>
      </c>
      <c r="H74" s="26"/>
      <c r="I74" s="110">
        <v>21</v>
      </c>
      <c r="J74" s="111">
        <v>3600</v>
      </c>
      <c r="K74" s="112">
        <f t="shared" ref="K74:K111" si="45">J74/I74</f>
        <v>171.42857142857142</v>
      </c>
      <c r="L74" s="113">
        <v>21</v>
      </c>
      <c r="M74" s="111">
        <f t="shared" si="44"/>
        <v>3254.0130899069941</v>
      </c>
      <c r="N74" s="112">
        <f t="shared" si="35"/>
        <v>154.95300428128544</v>
      </c>
      <c r="O74" s="114">
        <f t="shared" si="36"/>
        <v>0</v>
      </c>
      <c r="P74" s="115">
        <f t="shared" si="37"/>
        <v>-16.475567147285972</v>
      </c>
      <c r="Q74" s="116">
        <f t="shared" si="38"/>
        <v>0.90389252497416517</v>
      </c>
      <c r="R74" s="309"/>
      <c r="S74" s="47">
        <v>0.19236111111111112</v>
      </c>
      <c r="T74" s="48">
        <v>0.22596064814814815</v>
      </c>
      <c r="U74" s="117">
        <v>4.5166666666666799</v>
      </c>
      <c r="V74" s="118">
        <v>48.383333333333319</v>
      </c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407"/>
      <c r="AH74" s="408"/>
      <c r="AI74" s="124">
        <f t="shared" si="41"/>
        <v>-345.98691009300592</v>
      </c>
      <c r="AJ74" s="116">
        <f t="shared" si="42"/>
        <v>0.90389252497416506</v>
      </c>
      <c r="AK74" s="314"/>
    </row>
    <row r="75" spans="1:37" ht="15.75" customHeight="1">
      <c r="A75" s="303"/>
      <c r="B75" s="106" t="s">
        <v>209</v>
      </c>
      <c r="C75" s="382" t="s">
        <v>287</v>
      </c>
      <c r="D75" s="382"/>
      <c r="E75" s="107">
        <v>31.27</v>
      </c>
      <c r="F75" s="108">
        <v>1287</v>
      </c>
      <c r="G75" s="109">
        <f t="shared" si="43"/>
        <v>40244.49</v>
      </c>
      <c r="H75" s="26"/>
      <c r="I75" s="110">
        <v>19</v>
      </c>
      <c r="J75" s="111">
        <v>3600</v>
      </c>
      <c r="K75" s="112">
        <f t="shared" si="45"/>
        <v>189.47368421052633</v>
      </c>
      <c r="L75" s="113">
        <v>19</v>
      </c>
      <c r="M75" s="111">
        <f t="shared" si="44"/>
        <v>3166.9172932330789</v>
      </c>
      <c r="N75" s="112">
        <f t="shared" si="35"/>
        <v>166.67985753858309</v>
      </c>
      <c r="O75" s="114">
        <f t="shared" si="36"/>
        <v>0</v>
      </c>
      <c r="P75" s="115">
        <f t="shared" si="37"/>
        <v>-22.793826671943236</v>
      </c>
      <c r="Q75" s="116">
        <f t="shared" si="38"/>
        <v>0.87969924812029965</v>
      </c>
      <c r="R75" s="309"/>
      <c r="S75" s="47">
        <v>0.22916666666666666</v>
      </c>
      <c r="T75" s="48">
        <v>0.24609953703703705</v>
      </c>
      <c r="U75" s="117">
        <v>4.6166666666666556</v>
      </c>
      <c r="V75" s="118">
        <v>24.383333333333361</v>
      </c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407"/>
      <c r="AH75" s="408"/>
      <c r="AI75" s="124">
        <f t="shared" si="41"/>
        <v>-433.08270676692109</v>
      </c>
      <c r="AJ75" s="116">
        <f t="shared" si="42"/>
        <v>0.87969924812029965</v>
      </c>
      <c r="AK75" s="314"/>
    </row>
    <row r="76" spans="1:37" ht="15.75" customHeight="1">
      <c r="A76" s="303"/>
      <c r="B76" s="106" t="s">
        <v>209</v>
      </c>
      <c r="C76" s="382" t="s">
        <v>277</v>
      </c>
      <c r="D76" s="382"/>
      <c r="E76" s="107">
        <v>37.94</v>
      </c>
      <c r="F76" s="108">
        <v>2394</v>
      </c>
      <c r="G76" s="109">
        <f t="shared" si="43"/>
        <v>90828.36</v>
      </c>
      <c r="H76" s="26"/>
      <c r="I76" s="110">
        <v>21</v>
      </c>
      <c r="J76" s="111">
        <v>3600</v>
      </c>
      <c r="K76" s="112">
        <f t="shared" si="45"/>
        <v>171.42857142857142</v>
      </c>
      <c r="L76" s="113">
        <v>21</v>
      </c>
      <c r="M76" s="111">
        <f t="shared" si="44"/>
        <v>3169.6947407134976</v>
      </c>
      <c r="N76" s="112">
        <f t="shared" si="35"/>
        <v>150.93784479588084</v>
      </c>
      <c r="O76" s="114">
        <f t="shared" si="36"/>
        <v>0</v>
      </c>
      <c r="P76" s="115">
        <f t="shared" si="37"/>
        <v>-20.490726632690581</v>
      </c>
      <c r="Q76" s="116">
        <f t="shared" si="38"/>
        <v>0.88047076130930491</v>
      </c>
      <c r="R76" s="309"/>
      <c r="S76" s="47">
        <v>0.24930555555555556</v>
      </c>
      <c r="T76" s="48">
        <v>0.28077546296296296</v>
      </c>
      <c r="U76" s="117">
        <v>4.6166666666666556</v>
      </c>
      <c r="V76" s="118">
        <v>45.316666666666663</v>
      </c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407"/>
      <c r="AH76" s="408"/>
      <c r="AI76" s="217">
        <f t="shared" si="41"/>
        <v>-430.30525928650241</v>
      </c>
      <c r="AJ76" s="218">
        <f t="shared" si="42"/>
        <v>0.88047076130930491</v>
      </c>
      <c r="AK76" s="314"/>
    </row>
    <row r="77" spans="1:37" ht="15.75" customHeight="1">
      <c r="A77" s="304"/>
      <c r="B77" s="106" t="s">
        <v>209</v>
      </c>
      <c r="C77" s="382" t="s">
        <v>212</v>
      </c>
      <c r="D77" s="382"/>
      <c r="E77" s="107">
        <v>32.06</v>
      </c>
      <c r="F77" s="111">
        <v>1129</v>
      </c>
      <c r="G77" s="109">
        <f t="shared" si="43"/>
        <v>36195.740000000005</v>
      </c>
      <c r="H77" s="13"/>
      <c r="I77" s="110">
        <v>19</v>
      </c>
      <c r="J77" s="111">
        <v>3600</v>
      </c>
      <c r="K77" s="112">
        <f t="shared" si="45"/>
        <v>189.47368421052633</v>
      </c>
      <c r="L77" s="126">
        <v>19</v>
      </c>
      <c r="M77" s="111">
        <f t="shared" si="44"/>
        <v>3167.8877630553334</v>
      </c>
      <c r="N77" s="112">
        <f t="shared" si="35"/>
        <v>166.73093489764912</v>
      </c>
      <c r="O77" s="114">
        <f t="shared" si="36"/>
        <v>0</v>
      </c>
      <c r="P77" s="115">
        <f t="shared" si="37"/>
        <v>-22.742749312877208</v>
      </c>
      <c r="Q77" s="116">
        <f t="shared" si="38"/>
        <v>0.87996882307092583</v>
      </c>
      <c r="R77" s="309"/>
      <c r="S77" s="47">
        <v>0.28402777777777777</v>
      </c>
      <c r="T77" s="48">
        <v>0.29887731481481483</v>
      </c>
      <c r="U77" s="117">
        <v>4.6833333333333194</v>
      </c>
      <c r="V77" s="118">
        <v>21.383333333333372</v>
      </c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407"/>
      <c r="AH77" s="408"/>
      <c r="AI77" s="217">
        <f t="shared" si="41"/>
        <v>-432.11223694466662</v>
      </c>
      <c r="AJ77" s="218">
        <f t="shared" si="42"/>
        <v>0.87996882307092594</v>
      </c>
      <c r="AK77" s="314"/>
    </row>
    <row r="78" spans="1:37" ht="15.75" customHeight="1">
      <c r="A78" s="304"/>
      <c r="B78" s="106" t="s">
        <v>195</v>
      </c>
      <c r="C78" s="382" t="s">
        <v>214</v>
      </c>
      <c r="D78" s="382"/>
      <c r="E78" s="107">
        <v>57.73</v>
      </c>
      <c r="F78" s="111">
        <v>1258</v>
      </c>
      <c r="G78" s="129">
        <f t="shared" si="43"/>
        <v>72624.34</v>
      </c>
      <c r="H78" s="130"/>
      <c r="I78" s="110">
        <v>22</v>
      </c>
      <c r="J78" s="111">
        <v>1800</v>
      </c>
      <c r="K78" s="112">
        <f t="shared" si="45"/>
        <v>81.818181818181813</v>
      </c>
      <c r="L78" s="113">
        <v>22</v>
      </c>
      <c r="M78" s="111">
        <f t="shared" si="44"/>
        <v>1594.647887323943</v>
      </c>
      <c r="N78" s="112">
        <f t="shared" si="35"/>
        <v>72.483994878361045</v>
      </c>
      <c r="O78" s="114">
        <f t="shared" si="36"/>
        <v>0</v>
      </c>
      <c r="P78" s="115">
        <f t="shared" si="37"/>
        <v>-9.3341869398207677</v>
      </c>
      <c r="Q78" s="116">
        <f t="shared" si="38"/>
        <v>0.88591549295774619</v>
      </c>
      <c r="R78" s="309"/>
      <c r="S78" s="47">
        <v>0.30277777777777776</v>
      </c>
      <c r="T78" s="48">
        <v>0.33564814814814814</v>
      </c>
      <c r="U78" s="117">
        <v>5.6166666666666121</v>
      </c>
      <c r="V78" s="118">
        <v>47.33333333333335</v>
      </c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407"/>
      <c r="AH78" s="408"/>
      <c r="AI78" s="217">
        <f t="shared" si="41"/>
        <v>-205.352112676057</v>
      </c>
      <c r="AJ78" s="218">
        <f t="shared" si="42"/>
        <v>0.88591549295774608</v>
      </c>
      <c r="AK78" s="314"/>
    </row>
    <row r="79" spans="1:37" ht="15.75" customHeight="1">
      <c r="A79" s="304"/>
      <c r="B79" s="106" t="s">
        <v>195</v>
      </c>
      <c r="C79" s="382" t="s">
        <v>213</v>
      </c>
      <c r="D79" s="382"/>
      <c r="E79" s="107">
        <v>57.73</v>
      </c>
      <c r="F79" s="111">
        <v>1260</v>
      </c>
      <c r="G79" s="129">
        <f t="shared" si="43"/>
        <v>72739.8</v>
      </c>
      <c r="H79" s="68"/>
      <c r="I79" s="110">
        <v>22</v>
      </c>
      <c r="J79" s="111">
        <v>1800</v>
      </c>
      <c r="K79" s="112">
        <f t="shared" si="45"/>
        <v>81.818181818181813</v>
      </c>
      <c r="L79" s="126">
        <v>22</v>
      </c>
      <c r="M79" s="111">
        <f t="shared" si="44"/>
        <v>1594.3760984182775</v>
      </c>
      <c r="N79" s="112">
        <f t="shared" si="35"/>
        <v>72.471640837194428</v>
      </c>
      <c r="O79" s="131">
        <f t="shared" si="36"/>
        <v>0</v>
      </c>
      <c r="P79" s="132">
        <f t="shared" si="37"/>
        <v>-9.3465409809873847</v>
      </c>
      <c r="Q79" s="133">
        <f t="shared" si="38"/>
        <v>0.88576449912126531</v>
      </c>
      <c r="R79" s="309"/>
      <c r="S79" s="47">
        <v>0.33888888888888891</v>
      </c>
      <c r="T79" s="48">
        <v>0.37181712962962965</v>
      </c>
      <c r="U79" s="117">
        <v>4.6666666666667034</v>
      </c>
      <c r="V79" s="118">
        <v>47.416666666666671</v>
      </c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407"/>
      <c r="AH79" s="408"/>
      <c r="AI79" s="217">
        <f t="shared" si="41"/>
        <v>-205.62390158172252</v>
      </c>
      <c r="AJ79" s="218">
        <f t="shared" si="42"/>
        <v>0.88576449912126531</v>
      </c>
      <c r="AK79" s="314"/>
    </row>
    <row r="80" spans="1:37" ht="15.75" customHeight="1">
      <c r="A80" s="304"/>
      <c r="B80" s="106" t="s">
        <v>209</v>
      </c>
      <c r="C80" s="382" t="s">
        <v>210</v>
      </c>
      <c r="D80" s="382"/>
      <c r="E80" s="107">
        <v>71.84</v>
      </c>
      <c r="F80" s="111">
        <v>1279</v>
      </c>
      <c r="G80" s="129">
        <f t="shared" si="43"/>
        <v>91883.36</v>
      </c>
      <c r="H80" s="68"/>
      <c r="I80" s="110">
        <v>19</v>
      </c>
      <c r="J80" s="111">
        <v>1800</v>
      </c>
      <c r="K80" s="112">
        <f t="shared" si="45"/>
        <v>94.736842105263165</v>
      </c>
      <c r="L80" s="126">
        <v>19</v>
      </c>
      <c r="M80" s="111">
        <f t="shared" si="44"/>
        <v>1596.5325936199713</v>
      </c>
      <c r="N80" s="112">
        <f t="shared" si="35"/>
        <v>84.028031243156377</v>
      </c>
      <c r="O80" s="131">
        <f t="shared" si="36"/>
        <v>0</v>
      </c>
      <c r="P80" s="132">
        <f t="shared" si="37"/>
        <v>-10.708810862106787</v>
      </c>
      <c r="Q80" s="133">
        <f t="shared" si="38"/>
        <v>0.88696255201109508</v>
      </c>
      <c r="R80" s="309"/>
      <c r="S80" s="47">
        <v>0.375</v>
      </c>
      <c r="T80" s="48">
        <v>0.40837962962962965</v>
      </c>
      <c r="U80" s="117">
        <v>4.5833333333333037</v>
      </c>
      <c r="V80" s="118">
        <v>48.066666666666691</v>
      </c>
      <c r="W80" s="119"/>
      <c r="X80" s="123"/>
      <c r="Y80" s="106"/>
      <c r="Z80" s="205"/>
      <c r="AA80" s="300"/>
      <c r="AB80" s="301"/>
      <c r="AC80" s="106"/>
      <c r="AD80" s="205"/>
      <c r="AE80" s="300"/>
      <c r="AF80" s="301"/>
      <c r="AG80" s="407"/>
      <c r="AH80" s="408"/>
      <c r="AI80" s="217">
        <f t="shared" si="41"/>
        <v>-203.46740638002871</v>
      </c>
      <c r="AJ80" s="218">
        <f t="shared" si="42"/>
        <v>0.8869625520110952</v>
      </c>
      <c r="AK80" s="314"/>
    </row>
    <row r="81" spans="1:37" ht="15.75" customHeight="1">
      <c r="A81" s="304"/>
      <c r="B81" s="106" t="s">
        <v>209</v>
      </c>
      <c r="C81" s="382" t="s">
        <v>272</v>
      </c>
      <c r="D81" s="382"/>
      <c r="E81" s="107">
        <v>79.19</v>
      </c>
      <c r="F81" s="111">
        <v>2066</v>
      </c>
      <c r="G81" s="129">
        <f t="shared" si="43"/>
        <v>163606.54</v>
      </c>
      <c r="H81" s="68"/>
      <c r="I81" s="110">
        <v>17</v>
      </c>
      <c r="J81" s="111">
        <v>1800</v>
      </c>
      <c r="K81" s="112">
        <f t="shared" si="45"/>
        <v>105.88235294117646</v>
      </c>
      <c r="L81" s="126">
        <v>17</v>
      </c>
      <c r="M81" s="111">
        <f t="shared" si="44"/>
        <v>1595.7090753057273</v>
      </c>
      <c r="N81" s="112">
        <f t="shared" si="35"/>
        <v>93.86523972386631</v>
      </c>
      <c r="O81" s="131">
        <f t="shared" si="36"/>
        <v>0</v>
      </c>
      <c r="P81" s="132">
        <f t="shared" si="37"/>
        <v>-12.017113217310154</v>
      </c>
      <c r="Q81" s="133">
        <f t="shared" si="38"/>
        <v>0.88650504183651524</v>
      </c>
      <c r="R81" s="309"/>
      <c r="S81" s="47">
        <v>0.41202546296296294</v>
      </c>
      <c r="T81" s="48">
        <v>0.46597222222222223</v>
      </c>
      <c r="U81" s="117">
        <v>5.2499999999999414</v>
      </c>
      <c r="V81" s="118">
        <v>77.68333333333338</v>
      </c>
      <c r="W81" s="119">
        <v>0.46597222222222223</v>
      </c>
      <c r="X81" s="123">
        <v>0.50555555555555554</v>
      </c>
      <c r="Y81" s="106"/>
      <c r="Z81" s="205"/>
      <c r="AA81" s="300"/>
      <c r="AB81" s="301"/>
      <c r="AC81" s="106"/>
      <c r="AD81" s="205"/>
      <c r="AE81" s="300"/>
      <c r="AF81" s="301"/>
      <c r="AG81" s="407"/>
      <c r="AH81" s="408"/>
      <c r="AI81" s="217">
        <f t="shared" si="41"/>
        <v>-204.29092469427269</v>
      </c>
      <c r="AJ81" s="218">
        <f t="shared" si="42"/>
        <v>0.88650504183651513</v>
      </c>
      <c r="AK81" s="314"/>
    </row>
    <row r="82" spans="1:37" ht="15.75" customHeight="1">
      <c r="A82" s="304"/>
      <c r="B82" s="106" t="s">
        <v>209</v>
      </c>
      <c r="C82" s="382" t="s">
        <v>211</v>
      </c>
      <c r="D82" s="382"/>
      <c r="E82" s="107">
        <v>72.400000000000006</v>
      </c>
      <c r="F82" s="111">
        <v>1252</v>
      </c>
      <c r="G82" s="129">
        <f t="shared" si="43"/>
        <v>90644.800000000003</v>
      </c>
      <c r="H82" s="68"/>
      <c r="I82" s="110">
        <v>18</v>
      </c>
      <c r="J82" s="111">
        <v>1800</v>
      </c>
      <c r="K82" s="112">
        <f t="shared" si="45"/>
        <v>100</v>
      </c>
      <c r="L82" s="126">
        <v>18</v>
      </c>
      <c r="M82" s="111">
        <f t="shared" si="44"/>
        <v>1595.4690265486706</v>
      </c>
      <c r="N82" s="112">
        <f t="shared" si="35"/>
        <v>88.637168141592809</v>
      </c>
      <c r="O82" s="131">
        <f t="shared" si="36"/>
        <v>0</v>
      </c>
      <c r="P82" s="132">
        <f t="shared" si="37"/>
        <v>-11.362831858407191</v>
      </c>
      <c r="Q82" s="133">
        <f t="shared" si="38"/>
        <v>0.88637168141592815</v>
      </c>
      <c r="R82" s="309"/>
      <c r="S82" s="47">
        <v>0.50555555555555554</v>
      </c>
      <c r="T82" s="48">
        <v>0.53825231481481484</v>
      </c>
      <c r="U82" s="117">
        <v>56.999999999999957</v>
      </c>
      <c r="V82" s="118">
        <v>47.083333333333393</v>
      </c>
      <c r="W82" s="119"/>
      <c r="X82" s="123"/>
      <c r="Y82" s="106"/>
      <c r="Z82" s="205"/>
      <c r="AA82" s="300"/>
      <c r="AB82" s="301"/>
      <c r="AC82" s="106"/>
      <c r="AD82" s="205"/>
      <c r="AE82" s="300"/>
      <c r="AF82" s="301"/>
      <c r="AG82" s="407"/>
      <c r="AH82" s="408"/>
      <c r="AI82" s="217">
        <f t="shared" si="41"/>
        <v>-204.53097345132937</v>
      </c>
      <c r="AJ82" s="218">
        <f t="shared" si="42"/>
        <v>0.88637168141592815</v>
      </c>
      <c r="AK82" s="314"/>
    </row>
    <row r="83" spans="1:37" ht="15.75" customHeight="1">
      <c r="A83" s="304"/>
      <c r="B83" s="106"/>
      <c r="C83" s="382"/>
      <c r="D83" s="382"/>
      <c r="E83" s="107"/>
      <c r="F83" s="111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106"/>
      <c r="Z83" s="205"/>
      <c r="AA83" s="300"/>
      <c r="AB83" s="301"/>
      <c r="AC83" s="106"/>
      <c r="AD83" s="205"/>
      <c r="AE83" s="300"/>
      <c r="AF83" s="301"/>
      <c r="AG83" s="407"/>
      <c r="AH83" s="408"/>
      <c r="AI83" s="217"/>
      <c r="AJ83" s="218"/>
      <c r="AK83" s="314"/>
    </row>
    <row r="84" spans="1:37" ht="15.75" customHeight="1">
      <c r="A84" s="304"/>
      <c r="B84" s="106"/>
      <c r="C84" s="382"/>
      <c r="D84" s="382"/>
      <c r="E84" s="107"/>
      <c r="F84" s="111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106"/>
      <c r="Z84" s="205"/>
      <c r="AA84" s="300"/>
      <c r="AB84" s="301"/>
      <c r="AC84" s="106"/>
      <c r="AD84" s="205"/>
      <c r="AE84" s="300"/>
      <c r="AF84" s="301"/>
      <c r="AG84" s="407"/>
      <c r="AH84" s="408"/>
      <c r="AI84" s="217"/>
      <c r="AJ84" s="218"/>
      <c r="AK84" s="314"/>
    </row>
    <row r="85" spans="1:37" ht="15.75" customHeight="1">
      <c r="A85" s="304"/>
      <c r="B85" s="106"/>
      <c r="C85" s="382"/>
      <c r="D85" s="382"/>
      <c r="E85" s="107"/>
      <c r="F85" s="111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106"/>
      <c r="Z85" s="205"/>
      <c r="AA85" s="300"/>
      <c r="AB85" s="301"/>
      <c r="AC85" s="106"/>
      <c r="AD85" s="205"/>
      <c r="AE85" s="300"/>
      <c r="AF85" s="301"/>
      <c r="AG85" s="407"/>
      <c r="AH85" s="408"/>
      <c r="AI85" s="217"/>
      <c r="AJ85" s="218"/>
      <c r="AK85" s="314"/>
    </row>
    <row r="86" spans="1:37" ht="15.75" customHeight="1">
      <c r="A86" s="304"/>
      <c r="B86" s="106"/>
      <c r="C86" s="382"/>
      <c r="D86" s="382"/>
      <c r="E86" s="107"/>
      <c r="F86" s="111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106"/>
      <c r="Z86" s="205"/>
      <c r="AA86" s="300"/>
      <c r="AB86" s="301"/>
      <c r="AC86" s="106"/>
      <c r="AD86" s="205"/>
      <c r="AE86" s="300"/>
      <c r="AF86" s="301"/>
      <c r="AG86" s="407"/>
      <c r="AH86" s="408"/>
      <c r="AI86" s="217"/>
      <c r="AJ86" s="218"/>
      <c r="AK86" s="314"/>
    </row>
    <row r="87" spans="1:37" ht="15.75" customHeight="1">
      <c r="A87" s="304"/>
      <c r="B87" s="106"/>
      <c r="C87" s="382"/>
      <c r="D87" s="382"/>
      <c r="E87" s="107"/>
      <c r="F87" s="111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106"/>
      <c r="Z87" s="205"/>
      <c r="AA87" s="300"/>
      <c r="AB87" s="301"/>
      <c r="AC87" s="106"/>
      <c r="AD87" s="205"/>
      <c r="AE87" s="300"/>
      <c r="AF87" s="301"/>
      <c r="AG87" s="407"/>
      <c r="AH87" s="408"/>
      <c r="AI87" s="217"/>
      <c r="AJ87" s="218"/>
      <c r="AK87" s="314"/>
    </row>
    <row r="88" spans="1:37" ht="15.75" customHeight="1">
      <c r="A88" s="304"/>
      <c r="B88" s="106"/>
      <c r="C88" s="382"/>
      <c r="D88" s="382"/>
      <c r="E88" s="209"/>
      <c r="F88" s="111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407"/>
      <c r="AH88" s="408"/>
      <c r="AI88" s="180"/>
      <c r="AJ88" s="133"/>
      <c r="AK88" s="314"/>
    </row>
    <row r="89" spans="1:37" ht="15.75" customHeight="1" thickBot="1">
      <c r="A89" s="305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46">AVERAGE(I73:I88)</f>
        <v>19.8</v>
      </c>
      <c r="J89" s="148">
        <f t="shared" si="46"/>
        <v>2700</v>
      </c>
      <c r="K89" s="149">
        <f t="shared" ref="K89:K93" si="47">J89/I89</f>
        <v>136.36363636363635</v>
      </c>
      <c r="L89" s="147">
        <f t="shared" ref="L89:M89" si="48">AVERAGE(L73:L88)</f>
        <v>19.8</v>
      </c>
      <c r="M89" s="148">
        <f t="shared" si="48"/>
        <v>2398.9839666637549</v>
      </c>
      <c r="N89" s="149">
        <f>M89/L89</f>
        <v>121.16080639715933</v>
      </c>
      <c r="O89" s="150">
        <f>L89-I89</f>
        <v>0</v>
      </c>
      <c r="P89" s="151">
        <f>N89-K89</f>
        <v>-15.202829966477012</v>
      </c>
      <c r="Q89" s="152">
        <f>N89/K89</f>
        <v>0.88851258024583524</v>
      </c>
      <c r="R89" s="310"/>
      <c r="S89" s="153">
        <f>S73</f>
        <v>0.16666666666666666</v>
      </c>
      <c r="T89" s="154">
        <f>INDEX(T73:T88,COUNTA(T73:T88))</f>
        <v>0.53825231481481484</v>
      </c>
      <c r="U89" s="155"/>
      <c r="V89" s="181"/>
      <c r="W89" s="182"/>
      <c r="X89" s="149"/>
      <c r="Y89" s="206">
        <f t="shared" ref="Y89:Z89" si="49">SUM(Y73:Y88)</f>
        <v>0</v>
      </c>
      <c r="Z89" s="207">
        <f t="shared" si="49"/>
        <v>0</v>
      </c>
      <c r="AA89" s="296"/>
      <c r="AB89" s="297"/>
      <c r="AC89" s="206">
        <f t="shared" ref="AC89:AD89" si="50">SUM(AC73:AC88)</f>
        <v>0</v>
      </c>
      <c r="AD89" s="207">
        <f t="shared" si="50"/>
        <v>0</v>
      </c>
      <c r="AE89" s="296"/>
      <c r="AF89" s="297"/>
      <c r="AG89" s="409"/>
      <c r="AH89" s="410"/>
      <c r="AI89" s="183">
        <f>M89-J89</f>
        <v>-301.01603333624507</v>
      </c>
      <c r="AJ89" s="152">
        <f>M89/J89</f>
        <v>0.88851258024583513</v>
      </c>
      <c r="AK89" s="315"/>
    </row>
    <row r="90" spans="1:37" ht="15.75" customHeight="1">
      <c r="A90" s="316" t="s">
        <v>115</v>
      </c>
      <c r="B90" s="106" t="s">
        <v>279</v>
      </c>
      <c r="C90" s="298" t="s">
        <v>282</v>
      </c>
      <c r="D90" s="299"/>
      <c r="E90" s="107">
        <v>30.84</v>
      </c>
      <c r="F90" s="108">
        <v>1416</v>
      </c>
      <c r="G90" s="109">
        <f t="shared" ref="G90:G93" si="51">E90*F90</f>
        <v>43669.440000000002</v>
      </c>
      <c r="H90" s="26"/>
      <c r="I90" s="110">
        <v>15</v>
      </c>
      <c r="J90" s="111">
        <v>3000</v>
      </c>
      <c r="K90" s="112">
        <f t="shared" si="47"/>
        <v>200</v>
      </c>
      <c r="L90" s="113">
        <v>15</v>
      </c>
      <c r="M90" s="111">
        <f>F90/V90*60</f>
        <v>2618.1818181818148</v>
      </c>
      <c r="N90" s="112">
        <f>M90/L90</f>
        <v>174.54545454545433</v>
      </c>
      <c r="O90" s="114">
        <f>L90-I90</f>
        <v>0</v>
      </c>
      <c r="P90" s="115">
        <f>N90-K90</f>
        <v>-25.454545454545666</v>
      </c>
      <c r="Q90" s="116">
        <f>N90/K90</f>
        <v>0.87272727272727169</v>
      </c>
      <c r="R90" s="308">
        <f>Q106</f>
        <v>0.87970196318115756</v>
      </c>
      <c r="S90" s="47">
        <v>0.31805555555555554</v>
      </c>
      <c r="T90" s="48">
        <v>0.34059027777777778</v>
      </c>
      <c r="U90" s="117">
        <v>4.9999999999999822</v>
      </c>
      <c r="V90" s="118">
        <v>32.450000000000038</v>
      </c>
      <c r="W90" s="119"/>
      <c r="X90" s="123"/>
      <c r="Y90" s="202"/>
      <c r="Z90" s="203"/>
      <c r="AA90" s="311"/>
      <c r="AB90" s="312"/>
      <c r="AC90" s="202"/>
      <c r="AD90" s="203"/>
      <c r="AE90" s="311"/>
      <c r="AF90" s="312"/>
      <c r="AG90" s="411"/>
      <c r="AH90" s="412"/>
      <c r="AI90" s="121">
        <f>M90-J90</f>
        <v>-381.81818181818517</v>
      </c>
      <c r="AJ90" s="171">
        <f>M90/J90</f>
        <v>0.87272727272727157</v>
      </c>
      <c r="AK90" s="313">
        <f>AJ106</f>
        <v>0.87970196318115756</v>
      </c>
    </row>
    <row r="91" spans="1:37" ht="15.75" customHeight="1">
      <c r="A91" s="317"/>
      <c r="B91" s="106" t="s">
        <v>188</v>
      </c>
      <c r="C91" s="298" t="s">
        <v>261</v>
      </c>
      <c r="D91" s="299"/>
      <c r="E91" s="107">
        <v>34.229999999999997</v>
      </c>
      <c r="F91" s="108">
        <v>1715</v>
      </c>
      <c r="G91" s="109">
        <f t="shared" si="51"/>
        <v>58704.45</v>
      </c>
      <c r="H91" s="26"/>
      <c r="I91" s="110">
        <v>16</v>
      </c>
      <c r="J91" s="111">
        <v>3000</v>
      </c>
      <c r="K91" s="112">
        <f t="shared" si="47"/>
        <v>187.5</v>
      </c>
      <c r="L91" s="113">
        <v>16</v>
      </c>
      <c r="M91" s="111">
        <f>F91/V91*60</f>
        <v>2602.866779089376</v>
      </c>
      <c r="N91" s="112">
        <f>M91/L91</f>
        <v>162.679173693086</v>
      </c>
      <c r="O91" s="114">
        <f>L91-I91</f>
        <v>0</v>
      </c>
      <c r="P91" s="115">
        <f>N91-K91</f>
        <v>-24.820826306914</v>
      </c>
      <c r="Q91" s="116">
        <f>N91/K91</f>
        <v>0.86762225969645868</v>
      </c>
      <c r="R91" s="309"/>
      <c r="S91" s="47">
        <v>0.34407407407407409</v>
      </c>
      <c r="T91" s="48">
        <v>0.37152777777777779</v>
      </c>
      <c r="U91" s="117">
        <v>5.0166666666666782</v>
      </c>
      <c r="V91" s="118">
        <v>39.533333333333331</v>
      </c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407"/>
      <c r="AH91" s="408"/>
      <c r="AI91" s="124">
        <f>M91-J91</f>
        <v>-397.133220910624</v>
      </c>
      <c r="AJ91" s="116">
        <f>M91/J91</f>
        <v>0.86762225969645868</v>
      </c>
      <c r="AK91" s="314"/>
    </row>
    <row r="92" spans="1:37" ht="15.75" customHeight="1">
      <c r="A92" s="317"/>
      <c r="B92" s="106" t="s">
        <v>188</v>
      </c>
      <c r="C92" s="298" t="s">
        <v>262</v>
      </c>
      <c r="D92" s="299"/>
      <c r="E92" s="107">
        <v>35.83</v>
      </c>
      <c r="F92" s="108">
        <v>5878</v>
      </c>
      <c r="G92" s="109">
        <f t="shared" si="51"/>
        <v>210608.74</v>
      </c>
      <c r="H92" s="13"/>
      <c r="I92" s="110">
        <v>12</v>
      </c>
      <c r="J92" s="111">
        <v>3273</v>
      </c>
      <c r="K92" s="112">
        <f t="shared" si="47"/>
        <v>272.75</v>
      </c>
      <c r="L92" s="126">
        <v>12</v>
      </c>
      <c r="M92" s="111">
        <f>F92/V92*60</f>
        <v>2907.5020610057704</v>
      </c>
      <c r="N92" s="112">
        <f>M92/L92</f>
        <v>242.29183841714755</v>
      </c>
      <c r="O92" s="114">
        <f>L92-I92</f>
        <v>0</v>
      </c>
      <c r="P92" s="115">
        <f>N92-K92</f>
        <v>-30.458161582852455</v>
      </c>
      <c r="Q92" s="116">
        <f>N92/K92</f>
        <v>0.88832938008120088</v>
      </c>
      <c r="R92" s="309"/>
      <c r="S92" s="47">
        <v>0.375</v>
      </c>
      <c r="T92" s="48">
        <v>0.45923611111111112</v>
      </c>
      <c r="U92" s="117">
        <v>4.9999999999999822</v>
      </c>
      <c r="V92" s="118">
        <v>121.30000000000001</v>
      </c>
      <c r="W92" s="119">
        <v>0.45923611111111112</v>
      </c>
      <c r="X92" s="123">
        <v>0.49999999999999989</v>
      </c>
      <c r="Y92" s="106"/>
      <c r="Z92" s="205"/>
      <c r="AA92" s="300"/>
      <c r="AB92" s="301"/>
      <c r="AC92" s="106"/>
      <c r="AD92" s="205"/>
      <c r="AE92" s="300"/>
      <c r="AF92" s="301"/>
      <c r="AG92" s="407"/>
      <c r="AH92" s="408"/>
      <c r="AI92" s="124">
        <f>M92-J92</f>
        <v>-365.49793899422957</v>
      </c>
      <c r="AJ92" s="116">
        <f>M92/J92</f>
        <v>0.88832938008120088</v>
      </c>
      <c r="AK92" s="314"/>
    </row>
    <row r="93" spans="1:37" ht="15.75" customHeight="1">
      <c r="A93" s="317"/>
      <c r="B93" s="106" t="s">
        <v>188</v>
      </c>
      <c r="C93" s="298" t="s">
        <v>263</v>
      </c>
      <c r="D93" s="299"/>
      <c r="E93" s="107">
        <v>36.409999999999997</v>
      </c>
      <c r="F93" s="108">
        <v>4044</v>
      </c>
      <c r="G93" s="129">
        <f t="shared" si="51"/>
        <v>147242.03999999998</v>
      </c>
      <c r="H93" s="130"/>
      <c r="I93" s="110">
        <v>11</v>
      </c>
      <c r="J93" s="111">
        <v>3273</v>
      </c>
      <c r="K93" s="112">
        <f t="shared" si="47"/>
        <v>297.54545454545456</v>
      </c>
      <c r="L93" s="113">
        <v>11</v>
      </c>
      <c r="M93" s="111">
        <f>F93/V93*60</f>
        <v>2908.1901717938422</v>
      </c>
      <c r="N93" s="112">
        <f>M93/L93</f>
        <v>264.3809247085311</v>
      </c>
      <c r="O93" s="114">
        <f>L93-I93</f>
        <v>0</v>
      </c>
      <c r="P93" s="115">
        <f>N93-K93</f>
        <v>-33.164529836923464</v>
      </c>
      <c r="Q93" s="116">
        <f>N93/K93</f>
        <v>0.88853961863545428</v>
      </c>
      <c r="R93" s="309"/>
      <c r="S93" s="47">
        <v>0.49999999999999989</v>
      </c>
      <c r="T93" s="48">
        <v>0.55793981481481481</v>
      </c>
      <c r="U93" s="117">
        <v>58.699999999999825</v>
      </c>
      <c r="V93" s="118">
        <v>83.433333333333479</v>
      </c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407"/>
      <c r="AH93" s="408"/>
      <c r="AI93" s="124">
        <f>M93-J93</f>
        <v>-364.80982820615782</v>
      </c>
      <c r="AJ93" s="116">
        <f>M93/J93</f>
        <v>0.88853961863545439</v>
      </c>
      <c r="AK93" s="314"/>
    </row>
    <row r="94" spans="1:37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407"/>
      <c r="AH94" s="408"/>
      <c r="AI94" s="124"/>
      <c r="AJ94" s="116"/>
      <c r="AK94" s="314"/>
    </row>
    <row r="95" spans="1:37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407"/>
      <c r="AH95" s="408"/>
      <c r="AI95" s="124"/>
      <c r="AJ95" s="116"/>
      <c r="AK95" s="314"/>
    </row>
    <row r="96" spans="1:37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35"/>
      <c r="Y96" s="106"/>
      <c r="Z96" s="205"/>
      <c r="AA96" s="300"/>
      <c r="AB96" s="301"/>
      <c r="AC96" s="106"/>
      <c r="AD96" s="205"/>
      <c r="AE96" s="300"/>
      <c r="AF96" s="301"/>
      <c r="AG96" s="407"/>
      <c r="AH96" s="408"/>
      <c r="AI96" s="124"/>
      <c r="AJ96" s="116"/>
      <c r="AK96" s="314"/>
    </row>
    <row r="97" spans="1:37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35"/>
      <c r="Y97" s="106"/>
      <c r="Z97" s="205"/>
      <c r="AA97" s="300"/>
      <c r="AB97" s="301"/>
      <c r="AC97" s="106"/>
      <c r="AD97" s="205"/>
      <c r="AE97" s="300"/>
      <c r="AF97" s="301"/>
      <c r="AG97" s="407"/>
      <c r="AH97" s="408"/>
      <c r="AI97" s="124"/>
      <c r="AJ97" s="116"/>
      <c r="AK97" s="314"/>
    </row>
    <row r="98" spans="1:37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35"/>
      <c r="Y98" s="106"/>
      <c r="Z98" s="205"/>
      <c r="AA98" s="300"/>
      <c r="AB98" s="301"/>
      <c r="AC98" s="106"/>
      <c r="AD98" s="205"/>
      <c r="AE98" s="300"/>
      <c r="AF98" s="301"/>
      <c r="AG98" s="407"/>
      <c r="AH98" s="408"/>
      <c r="AI98" s="124"/>
      <c r="AJ98" s="116"/>
      <c r="AK98" s="314"/>
    </row>
    <row r="99" spans="1:37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35"/>
      <c r="Y99" s="106"/>
      <c r="Z99" s="205"/>
      <c r="AA99" s="300"/>
      <c r="AB99" s="301"/>
      <c r="AC99" s="106"/>
      <c r="AD99" s="205"/>
      <c r="AE99" s="300"/>
      <c r="AF99" s="301"/>
      <c r="AG99" s="407"/>
      <c r="AH99" s="408"/>
      <c r="AI99" s="124"/>
      <c r="AJ99" s="116"/>
      <c r="AK99" s="314"/>
    </row>
    <row r="100" spans="1:37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19"/>
      <c r="X100" s="135"/>
      <c r="Y100" s="106"/>
      <c r="Z100" s="205"/>
      <c r="AA100" s="300"/>
      <c r="AB100" s="301"/>
      <c r="AC100" s="106"/>
      <c r="AD100" s="205"/>
      <c r="AE100" s="300"/>
      <c r="AF100" s="301"/>
      <c r="AG100" s="407"/>
      <c r="AH100" s="408"/>
      <c r="AI100" s="124"/>
      <c r="AJ100" s="116"/>
      <c r="AK100" s="314"/>
    </row>
    <row r="101" spans="1:37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19"/>
      <c r="X101" s="135"/>
      <c r="Y101" s="106"/>
      <c r="Z101" s="205"/>
      <c r="AA101" s="300"/>
      <c r="AB101" s="301"/>
      <c r="AC101" s="106"/>
      <c r="AD101" s="205"/>
      <c r="AE101" s="300"/>
      <c r="AF101" s="301"/>
      <c r="AG101" s="407"/>
      <c r="AH101" s="408"/>
      <c r="AI101" s="124"/>
      <c r="AJ101" s="116"/>
      <c r="AK101" s="314"/>
    </row>
    <row r="102" spans="1:37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19"/>
      <c r="X102" s="135"/>
      <c r="Y102" s="106"/>
      <c r="Z102" s="205"/>
      <c r="AA102" s="300"/>
      <c r="AB102" s="301"/>
      <c r="AC102" s="106"/>
      <c r="AD102" s="205"/>
      <c r="AE102" s="300"/>
      <c r="AF102" s="301"/>
      <c r="AG102" s="407"/>
      <c r="AH102" s="408"/>
      <c r="AI102" s="124"/>
      <c r="AJ102" s="116"/>
      <c r="AK102" s="314"/>
    </row>
    <row r="103" spans="1:37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19"/>
      <c r="X103" s="135"/>
      <c r="Y103" s="106"/>
      <c r="Z103" s="205"/>
      <c r="AA103" s="300"/>
      <c r="AB103" s="301"/>
      <c r="AC103" s="106"/>
      <c r="AD103" s="205"/>
      <c r="AE103" s="300"/>
      <c r="AF103" s="301"/>
      <c r="AG103" s="407"/>
      <c r="AH103" s="408"/>
      <c r="AI103" s="124"/>
      <c r="AJ103" s="116"/>
      <c r="AK103" s="314"/>
    </row>
    <row r="104" spans="1:37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19"/>
      <c r="X104" s="135"/>
      <c r="Y104" s="106"/>
      <c r="Z104" s="205"/>
      <c r="AA104" s="300"/>
      <c r="AB104" s="301"/>
      <c r="AC104" s="106"/>
      <c r="AD104" s="205"/>
      <c r="AE104" s="300"/>
      <c r="AF104" s="301"/>
      <c r="AG104" s="407"/>
      <c r="AH104" s="408"/>
      <c r="AI104" s="124"/>
      <c r="AJ104" s="116"/>
      <c r="AK104" s="314"/>
    </row>
    <row r="105" spans="1:37" ht="15.75" customHeight="1">
      <c r="A105" s="317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407"/>
      <c r="AH105" s="408"/>
      <c r="AI105" s="180"/>
      <c r="AJ105" s="133"/>
      <c r="AK105" s="314"/>
    </row>
    <row r="106" spans="1:37" ht="15.75" customHeight="1" thickBot="1">
      <c r="A106" s="318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52">AVERAGE(I90:I105)</f>
        <v>13.5</v>
      </c>
      <c r="J106" s="148">
        <f t="shared" si="52"/>
        <v>3136.5</v>
      </c>
      <c r="K106" s="149">
        <f t="shared" ref="K106" si="53">J106/I106</f>
        <v>232.33333333333334</v>
      </c>
      <c r="L106" s="147">
        <f t="shared" ref="L106:M106" si="54">AVERAGE(L90:L105)</f>
        <v>13.5</v>
      </c>
      <c r="M106" s="148">
        <f t="shared" si="54"/>
        <v>2759.1852075177007</v>
      </c>
      <c r="N106" s="149">
        <f t="shared" ref="N106:N111" si="55">M106/L106</f>
        <v>204.38408944575562</v>
      </c>
      <c r="O106" s="150">
        <f t="shared" ref="O106:O111" si="56">L106-I106</f>
        <v>0</v>
      </c>
      <c r="P106" s="151">
        <f t="shared" ref="P106:P111" si="57">N106-K106</f>
        <v>-27.949243887577722</v>
      </c>
      <c r="Q106" s="152">
        <f t="shared" ref="Q106:Q111" si="58">N106/K106</f>
        <v>0.87970196318115756</v>
      </c>
      <c r="R106" s="310"/>
      <c r="S106" s="153">
        <f>S90</f>
        <v>0.31805555555555554</v>
      </c>
      <c r="T106" s="154">
        <f>INDEX(T90:T105,COUNTA(T90:T105))</f>
        <v>0.55793981481481481</v>
      </c>
      <c r="U106" s="155"/>
      <c r="V106" s="181"/>
      <c r="W106" s="182"/>
      <c r="X106" s="149"/>
      <c r="Y106" s="206">
        <f t="shared" ref="Y106:Z106" si="59">SUM(Y90:Y105)</f>
        <v>0</v>
      </c>
      <c r="Z106" s="207">
        <f t="shared" si="59"/>
        <v>0</v>
      </c>
      <c r="AA106" s="296"/>
      <c r="AB106" s="297"/>
      <c r="AC106" s="206">
        <f t="shared" ref="AC106:AD106" si="60">SUM(AC90:AC105)</f>
        <v>0</v>
      </c>
      <c r="AD106" s="207">
        <f t="shared" si="60"/>
        <v>0</v>
      </c>
      <c r="AE106" s="296"/>
      <c r="AF106" s="297"/>
      <c r="AG106" s="409"/>
      <c r="AH106" s="410"/>
      <c r="AI106" s="183">
        <f t="shared" ref="AI106:AI111" si="61">M106-J106</f>
        <v>-377.31479248229925</v>
      </c>
      <c r="AJ106" s="152">
        <f t="shared" ref="AJ106:AJ111" si="62">M106/J106</f>
        <v>0.87970196318115756</v>
      </c>
      <c r="AK106" s="315"/>
    </row>
    <row r="107" spans="1:37" ht="15.75" customHeight="1">
      <c r="A107" s="302" t="s">
        <v>251</v>
      </c>
      <c r="B107" s="120" t="s">
        <v>188</v>
      </c>
      <c r="C107" s="306" t="s">
        <v>264</v>
      </c>
      <c r="D107" s="307"/>
      <c r="E107" s="162">
        <v>22.83</v>
      </c>
      <c r="F107" s="103">
        <v>1288</v>
      </c>
      <c r="G107" s="163">
        <f t="shared" ref="G107:G111" si="63">E107*F107</f>
        <v>29405.039999999997</v>
      </c>
      <c r="H107" s="164"/>
      <c r="I107" s="165">
        <v>10</v>
      </c>
      <c r="J107" s="166">
        <v>3600</v>
      </c>
      <c r="K107" s="167">
        <f>J107/I107</f>
        <v>360</v>
      </c>
      <c r="L107" s="168">
        <v>10</v>
      </c>
      <c r="M107" s="166">
        <f>F107/V107*60</f>
        <v>3097.3947895791607</v>
      </c>
      <c r="N107" s="167">
        <f t="shared" si="55"/>
        <v>309.73947895791605</v>
      </c>
      <c r="O107" s="169">
        <f t="shared" si="56"/>
        <v>0</v>
      </c>
      <c r="P107" s="170">
        <f t="shared" si="57"/>
        <v>-50.260521042083951</v>
      </c>
      <c r="Q107" s="171">
        <f t="shared" si="58"/>
        <v>0.86038744154976676</v>
      </c>
      <c r="R107" s="308">
        <f>Q123</f>
        <v>0.89231033901976076</v>
      </c>
      <c r="S107" s="219">
        <v>0.25003472222222223</v>
      </c>
      <c r="T107" s="220">
        <v>0.2673611111111111</v>
      </c>
      <c r="U107" s="174"/>
      <c r="V107" s="175">
        <v>24.949999999999982</v>
      </c>
      <c r="W107" s="173"/>
      <c r="X107" s="184"/>
      <c r="Y107" s="202"/>
      <c r="Z107" s="203"/>
      <c r="AA107" s="311"/>
      <c r="AB107" s="312"/>
      <c r="AC107" s="202"/>
      <c r="AD107" s="203"/>
      <c r="AE107" s="417"/>
      <c r="AF107" s="418"/>
      <c r="AG107" s="411"/>
      <c r="AH107" s="412"/>
      <c r="AI107" s="121">
        <f t="shared" si="61"/>
        <v>-502.60521042083928</v>
      </c>
      <c r="AJ107" s="171">
        <f t="shared" si="62"/>
        <v>0.86038744154976687</v>
      </c>
      <c r="AK107" s="313">
        <f>AJ123</f>
        <v>0.89231033901976065</v>
      </c>
    </row>
    <row r="108" spans="1:37" ht="15.75" customHeight="1">
      <c r="A108" s="303"/>
      <c r="B108" s="106" t="s">
        <v>188</v>
      </c>
      <c r="C108" s="298" t="s">
        <v>265</v>
      </c>
      <c r="D108" s="299"/>
      <c r="E108" s="107">
        <v>24.73</v>
      </c>
      <c r="F108" s="108">
        <v>1958</v>
      </c>
      <c r="G108" s="109">
        <f t="shared" si="63"/>
        <v>48421.340000000004</v>
      </c>
      <c r="H108" s="26"/>
      <c r="I108" s="110">
        <v>6</v>
      </c>
      <c r="J108" s="111">
        <v>3600</v>
      </c>
      <c r="K108" s="112">
        <f t="shared" si="45"/>
        <v>600</v>
      </c>
      <c r="L108" s="113">
        <v>6</v>
      </c>
      <c r="M108" s="111">
        <f>F108/V108*60</f>
        <v>3257.3012939001856</v>
      </c>
      <c r="N108" s="112">
        <f t="shared" si="55"/>
        <v>542.88354898336422</v>
      </c>
      <c r="O108" s="114">
        <f t="shared" si="56"/>
        <v>0</v>
      </c>
      <c r="P108" s="115">
        <f t="shared" si="57"/>
        <v>-57.116451016635779</v>
      </c>
      <c r="Q108" s="116">
        <f t="shared" si="58"/>
        <v>0.90480591497227369</v>
      </c>
      <c r="R108" s="309"/>
      <c r="S108" s="47">
        <v>0.27083333333333331</v>
      </c>
      <c r="T108" s="48">
        <v>0.2958796296296296</v>
      </c>
      <c r="U108" s="117">
        <v>4.9999999999999822</v>
      </c>
      <c r="V108" s="118">
        <v>36.066666666666656</v>
      </c>
      <c r="W108" s="119"/>
      <c r="X108" s="13"/>
      <c r="Y108" s="106"/>
      <c r="Z108" s="205"/>
      <c r="AA108" s="300"/>
      <c r="AB108" s="301"/>
      <c r="AC108" s="106"/>
      <c r="AD108" s="205"/>
      <c r="AE108" s="300"/>
      <c r="AF108" s="301"/>
      <c r="AG108" s="407"/>
      <c r="AH108" s="408"/>
      <c r="AI108" s="124">
        <f t="shared" si="61"/>
        <v>-342.69870609981444</v>
      </c>
      <c r="AJ108" s="116">
        <f t="shared" si="62"/>
        <v>0.90480591497227381</v>
      </c>
      <c r="AK108" s="314"/>
    </row>
    <row r="109" spans="1:37" ht="15.75" customHeight="1">
      <c r="A109" s="303"/>
      <c r="B109" s="106" t="s">
        <v>188</v>
      </c>
      <c r="C109" s="298" t="s">
        <v>266</v>
      </c>
      <c r="D109" s="299"/>
      <c r="E109" s="107">
        <v>24.73</v>
      </c>
      <c r="F109" s="108">
        <v>1614</v>
      </c>
      <c r="G109" s="109">
        <f t="shared" si="63"/>
        <v>39914.22</v>
      </c>
      <c r="H109" s="26"/>
      <c r="I109" s="110">
        <v>6</v>
      </c>
      <c r="J109" s="111">
        <v>3600</v>
      </c>
      <c r="K109" s="112">
        <f t="shared" si="45"/>
        <v>600</v>
      </c>
      <c r="L109" s="113">
        <v>6</v>
      </c>
      <c r="M109" s="111">
        <f>F109/V109*60</f>
        <v>3258.7773415591746</v>
      </c>
      <c r="N109" s="112">
        <f t="shared" si="55"/>
        <v>543.12955692652906</v>
      </c>
      <c r="O109" s="114">
        <f t="shared" si="56"/>
        <v>0</v>
      </c>
      <c r="P109" s="115">
        <f t="shared" si="57"/>
        <v>-56.870443073470938</v>
      </c>
      <c r="Q109" s="116">
        <f t="shared" si="58"/>
        <v>0.90521592821088182</v>
      </c>
      <c r="R109" s="309"/>
      <c r="S109" s="47">
        <v>0.29950231481481482</v>
      </c>
      <c r="T109" s="48">
        <v>0.32013888888888886</v>
      </c>
      <c r="U109" s="117">
        <v>5.2166666666667094</v>
      </c>
      <c r="V109" s="118">
        <v>29.716666666666622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407"/>
      <c r="AH109" s="408"/>
      <c r="AI109" s="124">
        <f t="shared" si="61"/>
        <v>-341.2226584408254</v>
      </c>
      <c r="AJ109" s="116">
        <f t="shared" si="62"/>
        <v>0.90521592821088182</v>
      </c>
      <c r="AK109" s="314"/>
    </row>
    <row r="110" spans="1:37" ht="15.75" customHeight="1">
      <c r="A110" s="303"/>
      <c r="B110" s="106" t="s">
        <v>188</v>
      </c>
      <c r="C110" s="298" t="s">
        <v>215</v>
      </c>
      <c r="D110" s="299"/>
      <c r="E110" s="107">
        <v>21.74</v>
      </c>
      <c r="F110" s="108">
        <v>1843</v>
      </c>
      <c r="G110" s="109">
        <f t="shared" si="63"/>
        <v>40066.82</v>
      </c>
      <c r="H110" s="26"/>
      <c r="I110" s="110">
        <v>6</v>
      </c>
      <c r="J110" s="111">
        <v>3600</v>
      </c>
      <c r="K110" s="112">
        <f t="shared" si="45"/>
        <v>600</v>
      </c>
      <c r="L110" s="113">
        <v>6</v>
      </c>
      <c r="M110" s="111">
        <f>F110/V110*60</f>
        <v>3257.1428571428619</v>
      </c>
      <c r="N110" s="112">
        <f t="shared" si="55"/>
        <v>542.85714285714369</v>
      </c>
      <c r="O110" s="114">
        <f t="shared" si="56"/>
        <v>0</v>
      </c>
      <c r="P110" s="115">
        <f t="shared" si="57"/>
        <v>-57.142857142856315</v>
      </c>
      <c r="Q110" s="116">
        <f t="shared" si="58"/>
        <v>0.9047619047619061</v>
      </c>
      <c r="R110" s="309"/>
      <c r="S110" s="47">
        <v>0.32364583333333335</v>
      </c>
      <c r="T110" s="48">
        <v>0.34722222222222221</v>
      </c>
      <c r="U110" s="117">
        <v>5.05000000000007</v>
      </c>
      <c r="V110" s="118">
        <v>33.949999999999953</v>
      </c>
      <c r="W110" s="119"/>
      <c r="X110" s="13"/>
      <c r="Y110" s="106"/>
      <c r="Z110" s="205"/>
      <c r="AA110" s="300"/>
      <c r="AB110" s="301"/>
      <c r="AC110" s="106"/>
      <c r="AD110" s="205"/>
      <c r="AE110" s="300"/>
      <c r="AF110" s="301"/>
      <c r="AG110" s="407"/>
      <c r="AH110" s="408"/>
      <c r="AI110" s="124">
        <f t="shared" si="61"/>
        <v>-342.85714285713811</v>
      </c>
      <c r="AJ110" s="116">
        <f t="shared" si="62"/>
        <v>0.9047619047619061</v>
      </c>
      <c r="AK110" s="314"/>
    </row>
    <row r="111" spans="1:37" ht="15.75" customHeight="1">
      <c r="A111" s="304"/>
      <c r="B111" s="106" t="s">
        <v>279</v>
      </c>
      <c r="C111" s="298" t="s">
        <v>280</v>
      </c>
      <c r="D111" s="299"/>
      <c r="E111" s="107">
        <v>26.21</v>
      </c>
      <c r="F111" s="108">
        <v>1481</v>
      </c>
      <c r="G111" s="109">
        <f t="shared" si="63"/>
        <v>38817.01</v>
      </c>
      <c r="H111" s="13"/>
      <c r="I111" s="110">
        <v>6</v>
      </c>
      <c r="J111" s="111">
        <v>3273</v>
      </c>
      <c r="K111" s="112">
        <f t="shared" si="45"/>
        <v>545.5</v>
      </c>
      <c r="L111" s="126">
        <v>6</v>
      </c>
      <c r="M111" s="111">
        <f>F111/V111*60</f>
        <v>2899.1843393148456</v>
      </c>
      <c r="N111" s="112">
        <f t="shared" si="55"/>
        <v>483.19738988580758</v>
      </c>
      <c r="O111" s="114">
        <f t="shared" si="56"/>
        <v>0</v>
      </c>
      <c r="P111" s="115">
        <f t="shared" si="57"/>
        <v>-62.302610114192419</v>
      </c>
      <c r="Q111" s="116">
        <f t="shared" si="58"/>
        <v>0.88578806578516511</v>
      </c>
      <c r="R111" s="309"/>
      <c r="S111" s="47">
        <v>0.35093750000000001</v>
      </c>
      <c r="T111" s="48">
        <v>0.37222222222222223</v>
      </c>
      <c r="U111" s="117">
        <v>5.3500000000000369</v>
      </c>
      <c r="V111" s="118">
        <v>30.649999999999995</v>
      </c>
      <c r="W111" s="119"/>
      <c r="X111" s="13"/>
      <c r="Y111" s="106"/>
      <c r="Z111" s="205"/>
      <c r="AA111" s="300"/>
      <c r="AB111" s="301"/>
      <c r="AC111" s="106"/>
      <c r="AD111" s="205"/>
      <c r="AE111" s="300"/>
      <c r="AF111" s="301"/>
      <c r="AG111" s="407"/>
      <c r="AH111" s="408"/>
      <c r="AI111" s="124">
        <f t="shared" si="61"/>
        <v>-373.8156606851544</v>
      </c>
      <c r="AJ111" s="116">
        <f t="shared" si="62"/>
        <v>0.88578806578516522</v>
      </c>
      <c r="AK111" s="314"/>
    </row>
    <row r="112" spans="1:37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3"/>
      <c r="Y112" s="106"/>
      <c r="Z112" s="205"/>
      <c r="AA112" s="300"/>
      <c r="AB112" s="301"/>
      <c r="AC112" s="106"/>
      <c r="AD112" s="205"/>
      <c r="AE112" s="300"/>
      <c r="AF112" s="301"/>
      <c r="AG112" s="407"/>
      <c r="AH112" s="408"/>
      <c r="AI112" s="124"/>
      <c r="AJ112" s="116"/>
      <c r="AK112" s="314"/>
    </row>
    <row r="113" spans="1:37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3"/>
      <c r="Y113" s="106"/>
      <c r="Z113" s="205"/>
      <c r="AA113" s="300"/>
      <c r="AB113" s="301"/>
      <c r="AC113" s="106"/>
      <c r="AD113" s="205"/>
      <c r="AE113" s="300"/>
      <c r="AF113" s="301"/>
      <c r="AG113" s="407"/>
      <c r="AH113" s="408"/>
      <c r="AI113" s="124"/>
      <c r="AJ113" s="116"/>
      <c r="AK113" s="314"/>
    </row>
    <row r="114" spans="1:37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407"/>
      <c r="AH114" s="408"/>
      <c r="AI114" s="124"/>
      <c r="AJ114" s="116"/>
      <c r="AK114" s="314"/>
    </row>
    <row r="115" spans="1:37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3"/>
      <c r="Y115" s="106"/>
      <c r="Z115" s="205"/>
      <c r="AA115" s="300"/>
      <c r="AB115" s="301"/>
      <c r="AC115" s="106"/>
      <c r="AD115" s="205"/>
      <c r="AE115" s="300"/>
      <c r="AF115" s="301"/>
      <c r="AG115" s="407"/>
      <c r="AH115" s="408"/>
      <c r="AI115" s="124"/>
      <c r="AJ115" s="116"/>
      <c r="AK115" s="314"/>
    </row>
    <row r="116" spans="1:37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3"/>
      <c r="Y116" s="106"/>
      <c r="Z116" s="205"/>
      <c r="AA116" s="300"/>
      <c r="AB116" s="301"/>
      <c r="AC116" s="106"/>
      <c r="AD116" s="205"/>
      <c r="AE116" s="300"/>
      <c r="AF116" s="301"/>
      <c r="AG116" s="407"/>
      <c r="AH116" s="408"/>
      <c r="AI116" s="124"/>
      <c r="AJ116" s="116"/>
      <c r="AK116" s="314"/>
    </row>
    <row r="117" spans="1:37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3"/>
      <c r="Y117" s="106"/>
      <c r="Z117" s="205"/>
      <c r="AA117" s="300"/>
      <c r="AB117" s="301"/>
      <c r="AC117" s="106"/>
      <c r="AD117" s="205"/>
      <c r="AE117" s="300"/>
      <c r="AF117" s="301"/>
      <c r="AG117" s="407"/>
      <c r="AH117" s="408"/>
      <c r="AI117" s="124"/>
      <c r="AJ117" s="116"/>
      <c r="AK117" s="314"/>
    </row>
    <row r="118" spans="1:37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3"/>
      <c r="Y118" s="106"/>
      <c r="Z118" s="205"/>
      <c r="AA118" s="300"/>
      <c r="AB118" s="301"/>
      <c r="AC118" s="106"/>
      <c r="AD118" s="205"/>
      <c r="AE118" s="300"/>
      <c r="AF118" s="301"/>
      <c r="AG118" s="407"/>
      <c r="AH118" s="408"/>
      <c r="AI118" s="124"/>
      <c r="AJ118" s="116"/>
      <c r="AK118" s="314"/>
    </row>
    <row r="119" spans="1:37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3"/>
      <c r="Y119" s="106"/>
      <c r="Z119" s="205"/>
      <c r="AA119" s="300"/>
      <c r="AB119" s="301"/>
      <c r="AC119" s="106"/>
      <c r="AD119" s="205"/>
      <c r="AE119" s="300"/>
      <c r="AF119" s="301"/>
      <c r="AG119" s="407"/>
      <c r="AH119" s="408"/>
      <c r="AI119" s="124"/>
      <c r="AJ119" s="116"/>
      <c r="AK119" s="314"/>
    </row>
    <row r="120" spans="1:37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3"/>
      <c r="Y120" s="106"/>
      <c r="Z120" s="205"/>
      <c r="AA120" s="300"/>
      <c r="AB120" s="301"/>
      <c r="AC120" s="106"/>
      <c r="AD120" s="205"/>
      <c r="AE120" s="300"/>
      <c r="AF120" s="301"/>
      <c r="AG120" s="407"/>
      <c r="AH120" s="408"/>
      <c r="AI120" s="124"/>
      <c r="AJ120" s="116"/>
      <c r="AK120" s="314"/>
    </row>
    <row r="121" spans="1:37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3"/>
      <c r="Y121" s="106"/>
      <c r="Z121" s="205"/>
      <c r="AA121" s="300"/>
      <c r="AB121" s="301"/>
      <c r="AC121" s="106"/>
      <c r="AD121" s="205"/>
      <c r="AE121" s="300"/>
      <c r="AF121" s="301"/>
      <c r="AG121" s="407"/>
      <c r="AH121" s="408"/>
      <c r="AI121" s="124"/>
      <c r="AJ121" s="116"/>
      <c r="AK121" s="314"/>
    </row>
    <row r="122" spans="1:37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106"/>
      <c r="Z122" s="205"/>
      <c r="AA122" s="300"/>
      <c r="AB122" s="301"/>
      <c r="AC122" s="106"/>
      <c r="AD122" s="205"/>
      <c r="AE122" s="300"/>
      <c r="AF122" s="301"/>
      <c r="AG122" s="407"/>
      <c r="AH122" s="408"/>
      <c r="AI122" s="180"/>
      <c r="AJ122" s="133"/>
      <c r="AK122" s="314"/>
    </row>
    <row r="123" spans="1:37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64">AVERAGE(I107:I122)</f>
        <v>6.8</v>
      </c>
      <c r="J123" s="148">
        <f t="shared" si="64"/>
        <v>3534.6</v>
      </c>
      <c r="K123" s="149">
        <f t="shared" ref="K123" si="65">J123/I123</f>
        <v>519.79411764705878</v>
      </c>
      <c r="L123" s="147">
        <f t="shared" ref="L123:M123" si="66">AVERAGE(L107:L122)</f>
        <v>6.8</v>
      </c>
      <c r="M123" s="148">
        <f t="shared" si="66"/>
        <v>3153.9601242992458</v>
      </c>
      <c r="N123" s="149">
        <f>M123/L123</f>
        <v>463.81766533812441</v>
      </c>
      <c r="O123" s="150">
        <f>L123-I123</f>
        <v>0</v>
      </c>
      <c r="P123" s="151">
        <f>N123-K123</f>
        <v>-55.97645230893437</v>
      </c>
      <c r="Q123" s="152">
        <f>N123/K123</f>
        <v>0.89231033901976076</v>
      </c>
      <c r="R123" s="310"/>
      <c r="S123" s="153">
        <f>S107</f>
        <v>0.25003472222222223</v>
      </c>
      <c r="T123" s="154">
        <f>INDEX(T107:T122,COUNTA(T107:T122))</f>
        <v>0.37222222222222223</v>
      </c>
      <c r="U123" s="155"/>
      <c r="V123" s="181"/>
      <c r="W123" s="182"/>
      <c r="X123" s="149"/>
      <c r="Y123" s="206">
        <f t="shared" ref="Y123:Z123" si="67">SUM(Y107:Y122)</f>
        <v>0</v>
      </c>
      <c r="Z123" s="207">
        <f t="shared" si="67"/>
        <v>0</v>
      </c>
      <c r="AA123" s="296"/>
      <c r="AB123" s="297"/>
      <c r="AC123" s="206">
        <f t="shared" ref="AC123:AD123" si="68">SUM(AC107:AC122)</f>
        <v>0</v>
      </c>
      <c r="AD123" s="207">
        <f t="shared" si="68"/>
        <v>0</v>
      </c>
      <c r="AE123" s="415"/>
      <c r="AF123" s="416"/>
      <c r="AG123" s="409"/>
      <c r="AH123" s="410"/>
      <c r="AI123" s="183">
        <f>M123-J123</f>
        <v>-380.63987570075415</v>
      </c>
      <c r="AJ123" s="152">
        <f>M123/J123</f>
        <v>0.89231033901976065</v>
      </c>
      <c r="AK123" s="315"/>
    </row>
    <row r="124" spans="1:37" ht="15.75" customHeight="1">
      <c r="A124" s="316" t="s">
        <v>221</v>
      </c>
      <c r="B124" s="161" t="s">
        <v>186</v>
      </c>
      <c r="C124" s="306" t="s">
        <v>217</v>
      </c>
      <c r="D124" s="307"/>
      <c r="E124" s="162">
        <v>44.3</v>
      </c>
      <c r="F124" s="174">
        <v>809</v>
      </c>
      <c r="G124" s="163">
        <f t="shared" ref="G124:G126" si="69">E124*F124</f>
        <v>35838.699999999997</v>
      </c>
      <c r="H124" s="164"/>
      <c r="I124" s="165">
        <v>17</v>
      </c>
      <c r="J124" s="166">
        <v>2000</v>
      </c>
      <c r="K124" s="167">
        <f>J124/I124</f>
        <v>117.64705882352941</v>
      </c>
      <c r="L124" s="168">
        <v>17</v>
      </c>
      <c r="M124" s="166">
        <f>F124/V124*60</f>
        <v>1769.3803159173738</v>
      </c>
      <c r="N124" s="167">
        <f>M124/L124</f>
        <v>104.08119505396316</v>
      </c>
      <c r="O124" s="169">
        <f>L124-I124</f>
        <v>0</v>
      </c>
      <c r="P124" s="170">
        <f>N124-K124</f>
        <v>-13.565863769566249</v>
      </c>
      <c r="Q124" s="171">
        <f>N124/K124</f>
        <v>0.88469015795868688</v>
      </c>
      <c r="R124" s="308">
        <f>Q140</f>
        <v>0.88389529595010619</v>
      </c>
      <c r="S124" s="172">
        <v>0.70833333333333337</v>
      </c>
      <c r="T124" s="173">
        <v>0.72738425925925931</v>
      </c>
      <c r="U124" s="174"/>
      <c r="V124" s="175">
        <v>27.433333333333358</v>
      </c>
      <c r="W124" s="103"/>
      <c r="X124" s="104"/>
      <c r="Y124" s="202"/>
      <c r="Z124" s="203"/>
      <c r="AA124" s="311"/>
      <c r="AB124" s="312"/>
      <c r="AC124" s="202"/>
      <c r="AD124" s="203"/>
      <c r="AE124" s="311"/>
      <c r="AF124" s="312"/>
      <c r="AG124" s="411"/>
      <c r="AH124" s="412"/>
      <c r="AI124" s="121">
        <f>M124-J124</f>
        <v>-230.61968408262624</v>
      </c>
      <c r="AJ124" s="171">
        <f>M124/J124</f>
        <v>0.88469015795868688</v>
      </c>
      <c r="AK124" s="379">
        <f>AJ140</f>
        <v>0.88389529595010619</v>
      </c>
    </row>
    <row r="125" spans="1:37" ht="15.75" customHeight="1">
      <c r="A125" s="317"/>
      <c r="B125" s="178" t="s">
        <v>186</v>
      </c>
      <c r="C125" s="298" t="s">
        <v>219</v>
      </c>
      <c r="D125" s="299"/>
      <c r="E125" s="107">
        <v>50.67</v>
      </c>
      <c r="F125" s="117">
        <v>752</v>
      </c>
      <c r="G125" s="109">
        <f t="shared" si="69"/>
        <v>38103.840000000004</v>
      </c>
      <c r="H125" s="26"/>
      <c r="I125" s="110">
        <v>20</v>
      </c>
      <c r="J125" s="111">
        <v>2000</v>
      </c>
      <c r="K125" s="112">
        <f t="shared" ref="K125:K126" si="70">J125/I125</f>
        <v>100</v>
      </c>
      <c r="L125" s="113">
        <v>20</v>
      </c>
      <c r="M125" s="111">
        <f>F125/V125*60</f>
        <v>1767.101827676237</v>
      </c>
      <c r="N125" s="112">
        <f>M125/L125</f>
        <v>88.355091383811853</v>
      </c>
      <c r="O125" s="114">
        <f>L125-I125</f>
        <v>0</v>
      </c>
      <c r="P125" s="115">
        <f>N125-K125</f>
        <v>-11.644908616188147</v>
      </c>
      <c r="Q125" s="116">
        <f>N125/K125</f>
        <v>0.88355091383811857</v>
      </c>
      <c r="R125" s="309"/>
      <c r="S125" s="47">
        <v>0.7308796296296296</v>
      </c>
      <c r="T125" s="48">
        <v>0.74861111111111112</v>
      </c>
      <c r="U125" s="117">
        <v>5.0333333333332142</v>
      </c>
      <c r="V125" s="118">
        <v>25.533333333333381</v>
      </c>
      <c r="W125" s="119"/>
      <c r="X125" s="123"/>
      <c r="Y125" s="106"/>
      <c r="Z125" s="205"/>
      <c r="AA125" s="300"/>
      <c r="AB125" s="301"/>
      <c r="AC125" s="106"/>
      <c r="AD125" s="205"/>
      <c r="AE125" s="300"/>
      <c r="AF125" s="301"/>
      <c r="AG125" s="407"/>
      <c r="AH125" s="408"/>
      <c r="AI125" s="124">
        <f>M125-J125</f>
        <v>-232.89817232376299</v>
      </c>
      <c r="AJ125" s="116">
        <f>M125/J125</f>
        <v>0.88355091383811846</v>
      </c>
      <c r="AK125" s="380"/>
    </row>
    <row r="126" spans="1:37" ht="15.75" customHeight="1">
      <c r="A126" s="317"/>
      <c r="B126" s="178" t="s">
        <v>186</v>
      </c>
      <c r="C126" s="298" t="s">
        <v>220</v>
      </c>
      <c r="D126" s="299"/>
      <c r="E126" s="107">
        <v>57.3</v>
      </c>
      <c r="F126" s="117">
        <v>1174</v>
      </c>
      <c r="G126" s="109">
        <f t="shared" si="69"/>
        <v>67270.2</v>
      </c>
      <c r="H126" s="26"/>
      <c r="I126" s="110">
        <v>21</v>
      </c>
      <c r="J126" s="111">
        <v>2000</v>
      </c>
      <c r="K126" s="112">
        <f t="shared" si="70"/>
        <v>95.238095238095241</v>
      </c>
      <c r="L126" s="113">
        <v>21</v>
      </c>
      <c r="M126" s="111">
        <f>F126/V126*60</f>
        <v>1766.8896321070258</v>
      </c>
      <c r="N126" s="112">
        <f>M126/L126</f>
        <v>84.137601528905989</v>
      </c>
      <c r="O126" s="114">
        <f>L126-I126</f>
        <v>0</v>
      </c>
      <c r="P126" s="115">
        <f>N126-K126</f>
        <v>-11.100493709189251</v>
      </c>
      <c r="Q126" s="116">
        <f>N126/K126</f>
        <v>0.88344481605351288</v>
      </c>
      <c r="R126" s="309"/>
      <c r="S126" s="47">
        <v>0.75217592592592597</v>
      </c>
      <c r="T126" s="48">
        <v>0.77986111111111112</v>
      </c>
      <c r="U126" s="117">
        <v>5.1333333333333897</v>
      </c>
      <c r="V126" s="118">
        <v>39.86666666666661</v>
      </c>
      <c r="W126" s="119"/>
      <c r="X126" s="123"/>
      <c r="Y126" s="106"/>
      <c r="Z126" s="205"/>
      <c r="AA126" s="300"/>
      <c r="AB126" s="301"/>
      <c r="AC126" s="106"/>
      <c r="AD126" s="205"/>
      <c r="AE126" s="300"/>
      <c r="AF126" s="301"/>
      <c r="AG126" s="407"/>
      <c r="AH126" s="408"/>
      <c r="AI126" s="124">
        <f>M126-J126</f>
        <v>-233.11036789297418</v>
      </c>
      <c r="AJ126" s="116">
        <f>M126/J126</f>
        <v>0.88344481605351288</v>
      </c>
      <c r="AK126" s="380"/>
    </row>
    <row r="127" spans="1:37" ht="15.75" customHeight="1">
      <c r="A127" s="317"/>
      <c r="B127" s="178"/>
      <c r="C127" s="298"/>
      <c r="D127" s="299"/>
      <c r="E127" s="107"/>
      <c r="F127" s="117"/>
      <c r="G127" s="109"/>
      <c r="H127" s="26"/>
      <c r="I127" s="110"/>
      <c r="J127" s="111"/>
      <c r="K127" s="112"/>
      <c r="L127" s="113"/>
      <c r="M127" s="111"/>
      <c r="N127" s="112"/>
      <c r="O127" s="114"/>
      <c r="P127" s="115"/>
      <c r="Q127" s="116"/>
      <c r="R127" s="309"/>
      <c r="S127" s="47"/>
      <c r="T127" s="48"/>
      <c r="U127" s="117"/>
      <c r="V127" s="118"/>
      <c r="W127" s="119"/>
      <c r="X127" s="123"/>
      <c r="Y127" s="106"/>
      <c r="Z127" s="205"/>
      <c r="AA127" s="300"/>
      <c r="AB127" s="301"/>
      <c r="AC127" s="106"/>
      <c r="AD127" s="205"/>
      <c r="AE127" s="300"/>
      <c r="AF127" s="301"/>
      <c r="AG127" s="407"/>
      <c r="AH127" s="408"/>
      <c r="AI127" s="124"/>
      <c r="AJ127" s="116"/>
      <c r="AK127" s="380"/>
    </row>
    <row r="128" spans="1:37" ht="15.75" customHeight="1">
      <c r="A128" s="317"/>
      <c r="B128" s="178"/>
      <c r="C128" s="298"/>
      <c r="D128" s="299"/>
      <c r="E128" s="107"/>
      <c r="F128" s="117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106"/>
      <c r="Z128" s="205"/>
      <c r="AA128" s="300"/>
      <c r="AB128" s="301"/>
      <c r="AC128" s="106"/>
      <c r="AD128" s="205"/>
      <c r="AE128" s="300"/>
      <c r="AF128" s="301"/>
      <c r="AG128" s="407"/>
      <c r="AH128" s="408"/>
      <c r="AI128" s="124"/>
      <c r="AJ128" s="116"/>
      <c r="AK128" s="380"/>
    </row>
    <row r="129" spans="1:37" ht="15.75" customHeight="1">
      <c r="A129" s="317"/>
      <c r="B129" s="178"/>
      <c r="C129" s="298"/>
      <c r="D129" s="299"/>
      <c r="E129" s="107"/>
      <c r="F129" s="117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106"/>
      <c r="Z129" s="205"/>
      <c r="AA129" s="300"/>
      <c r="AB129" s="301"/>
      <c r="AC129" s="106"/>
      <c r="AD129" s="205"/>
      <c r="AE129" s="300"/>
      <c r="AF129" s="301"/>
      <c r="AG129" s="407"/>
      <c r="AH129" s="408"/>
      <c r="AI129" s="124"/>
      <c r="AJ129" s="116"/>
      <c r="AK129" s="380"/>
    </row>
    <row r="130" spans="1:37" ht="15.75" customHeight="1">
      <c r="A130" s="317"/>
      <c r="B130" s="178"/>
      <c r="C130" s="298"/>
      <c r="D130" s="299"/>
      <c r="E130" s="107"/>
      <c r="F130" s="117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106"/>
      <c r="Z130" s="205"/>
      <c r="AA130" s="300"/>
      <c r="AB130" s="301"/>
      <c r="AC130" s="106"/>
      <c r="AD130" s="205"/>
      <c r="AE130" s="300"/>
      <c r="AF130" s="301"/>
      <c r="AG130" s="407"/>
      <c r="AH130" s="408"/>
      <c r="AI130" s="124"/>
      <c r="AJ130" s="116"/>
      <c r="AK130" s="380"/>
    </row>
    <row r="131" spans="1:37" ht="15.75" customHeight="1">
      <c r="A131" s="317"/>
      <c r="B131" s="178"/>
      <c r="C131" s="298"/>
      <c r="D131" s="299"/>
      <c r="E131" s="107"/>
      <c r="F131" s="117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106"/>
      <c r="Z131" s="205"/>
      <c r="AA131" s="300"/>
      <c r="AB131" s="301"/>
      <c r="AC131" s="106"/>
      <c r="AD131" s="205"/>
      <c r="AE131" s="300"/>
      <c r="AF131" s="301"/>
      <c r="AG131" s="407"/>
      <c r="AH131" s="408"/>
      <c r="AI131" s="124"/>
      <c r="AJ131" s="116"/>
      <c r="AK131" s="380"/>
    </row>
    <row r="132" spans="1:37" ht="15.75" customHeight="1">
      <c r="A132" s="317"/>
      <c r="B132" s="178"/>
      <c r="C132" s="298"/>
      <c r="D132" s="299"/>
      <c r="E132" s="107"/>
      <c r="F132" s="117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106"/>
      <c r="Z132" s="205"/>
      <c r="AA132" s="300"/>
      <c r="AB132" s="301"/>
      <c r="AC132" s="106"/>
      <c r="AD132" s="205"/>
      <c r="AE132" s="300"/>
      <c r="AF132" s="301"/>
      <c r="AG132" s="407"/>
      <c r="AH132" s="408"/>
      <c r="AI132" s="124"/>
      <c r="AJ132" s="116"/>
      <c r="AK132" s="380"/>
    </row>
    <row r="133" spans="1:37" ht="15.75" customHeight="1">
      <c r="A133" s="317"/>
      <c r="B133" s="178"/>
      <c r="C133" s="298"/>
      <c r="D133" s="299"/>
      <c r="E133" s="107"/>
      <c r="F133" s="117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106"/>
      <c r="Z133" s="205"/>
      <c r="AA133" s="300"/>
      <c r="AB133" s="301"/>
      <c r="AC133" s="106"/>
      <c r="AD133" s="205"/>
      <c r="AE133" s="300"/>
      <c r="AF133" s="301"/>
      <c r="AG133" s="407"/>
      <c r="AH133" s="408"/>
      <c r="AI133" s="124"/>
      <c r="AJ133" s="116"/>
      <c r="AK133" s="380"/>
    </row>
    <row r="134" spans="1:37" ht="15.75" customHeight="1">
      <c r="A134" s="317"/>
      <c r="B134" s="178"/>
      <c r="C134" s="298"/>
      <c r="D134" s="299"/>
      <c r="E134" s="107"/>
      <c r="F134" s="117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19"/>
      <c r="X134" s="123"/>
      <c r="Y134" s="106"/>
      <c r="Z134" s="205"/>
      <c r="AA134" s="300"/>
      <c r="AB134" s="301"/>
      <c r="AC134" s="106"/>
      <c r="AD134" s="205"/>
      <c r="AE134" s="300"/>
      <c r="AF134" s="301"/>
      <c r="AG134" s="407"/>
      <c r="AH134" s="408"/>
      <c r="AI134" s="124"/>
      <c r="AJ134" s="116"/>
      <c r="AK134" s="380"/>
    </row>
    <row r="135" spans="1:37" ht="15.75" customHeight="1">
      <c r="A135" s="317"/>
      <c r="B135" s="178"/>
      <c r="C135" s="298"/>
      <c r="D135" s="299"/>
      <c r="E135" s="107"/>
      <c r="F135" s="117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19"/>
      <c r="X135" s="123"/>
      <c r="Y135" s="106"/>
      <c r="Z135" s="205"/>
      <c r="AA135" s="300"/>
      <c r="AB135" s="301"/>
      <c r="AC135" s="106"/>
      <c r="AD135" s="205"/>
      <c r="AE135" s="300"/>
      <c r="AF135" s="301"/>
      <c r="AG135" s="407"/>
      <c r="AH135" s="408"/>
      <c r="AI135" s="124"/>
      <c r="AJ135" s="116"/>
      <c r="AK135" s="380"/>
    </row>
    <row r="136" spans="1:37" ht="15.75" customHeight="1">
      <c r="A136" s="317"/>
      <c r="B136" s="178"/>
      <c r="C136" s="298"/>
      <c r="D136" s="299"/>
      <c r="E136" s="107"/>
      <c r="F136" s="117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19"/>
      <c r="X136" s="123"/>
      <c r="Y136" s="106"/>
      <c r="Z136" s="205"/>
      <c r="AA136" s="300"/>
      <c r="AB136" s="301"/>
      <c r="AC136" s="106"/>
      <c r="AD136" s="205"/>
      <c r="AE136" s="300"/>
      <c r="AF136" s="301"/>
      <c r="AG136" s="407"/>
      <c r="AH136" s="408"/>
      <c r="AI136" s="124"/>
      <c r="AJ136" s="116"/>
      <c r="AK136" s="380"/>
    </row>
    <row r="137" spans="1:37" ht="15.75" customHeight="1">
      <c r="A137" s="317"/>
      <c r="B137" s="178"/>
      <c r="C137" s="298"/>
      <c r="D137" s="299"/>
      <c r="E137" s="107"/>
      <c r="F137" s="117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210"/>
      <c r="X137" s="211"/>
      <c r="Y137" s="106"/>
      <c r="Z137" s="205"/>
      <c r="AA137" s="300"/>
      <c r="AB137" s="301"/>
      <c r="AC137" s="106"/>
      <c r="AD137" s="205"/>
      <c r="AE137" s="300"/>
      <c r="AF137" s="301"/>
      <c r="AG137" s="407"/>
      <c r="AH137" s="408"/>
      <c r="AI137" s="124"/>
      <c r="AJ137" s="116"/>
      <c r="AK137" s="380"/>
    </row>
    <row r="138" spans="1:37" ht="15.75" customHeight="1">
      <c r="A138" s="317"/>
      <c r="B138" s="178"/>
      <c r="C138" s="298"/>
      <c r="D138" s="299"/>
      <c r="E138" s="107"/>
      <c r="F138" s="117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212"/>
      <c r="X138" s="213"/>
      <c r="Y138" s="106"/>
      <c r="Z138" s="205"/>
      <c r="AA138" s="300"/>
      <c r="AB138" s="301"/>
      <c r="AC138" s="106"/>
      <c r="AD138" s="205"/>
      <c r="AE138" s="300"/>
      <c r="AF138" s="301"/>
      <c r="AG138" s="407"/>
      <c r="AH138" s="408"/>
      <c r="AI138" s="124"/>
      <c r="AJ138" s="116"/>
      <c r="AK138" s="380"/>
    </row>
    <row r="139" spans="1:37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47"/>
      <c r="T139" s="48"/>
      <c r="U139" s="140"/>
      <c r="V139" s="118"/>
      <c r="W139" s="212"/>
      <c r="X139" s="213"/>
      <c r="Y139" s="106"/>
      <c r="Z139" s="205"/>
      <c r="AA139" s="300"/>
      <c r="AB139" s="301"/>
      <c r="AC139" s="106"/>
      <c r="AD139" s="205"/>
      <c r="AE139" s="300"/>
      <c r="AF139" s="301"/>
      <c r="AG139" s="407"/>
      <c r="AH139" s="408"/>
      <c r="AI139" s="124"/>
      <c r="AJ139" s="116"/>
      <c r="AK139" s="380"/>
    </row>
    <row r="140" spans="1:37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71">AVERAGE(I124:I139)</f>
        <v>19.333333333333332</v>
      </c>
      <c r="J140" s="148">
        <f t="shared" si="71"/>
        <v>2000</v>
      </c>
      <c r="K140" s="149">
        <f t="shared" ref="K140" si="72">J140/I140</f>
        <v>103.44827586206897</v>
      </c>
      <c r="L140" s="147">
        <f t="shared" ref="L140:M140" si="73">AVERAGE(L124:L139)</f>
        <v>19.333333333333332</v>
      </c>
      <c r="M140" s="148">
        <f t="shared" si="73"/>
        <v>1767.7905919002123</v>
      </c>
      <c r="N140" s="149">
        <f>M140/L140</f>
        <v>91.437444408631677</v>
      </c>
      <c r="O140" s="150">
        <f>L140-I140</f>
        <v>0</v>
      </c>
      <c r="P140" s="151">
        <f>N140-K140</f>
        <v>-12.010831453437291</v>
      </c>
      <c r="Q140" s="152">
        <f>N140/K140</f>
        <v>0.88389529595010619</v>
      </c>
      <c r="R140" s="310"/>
      <c r="S140" s="153">
        <f>S124</f>
        <v>0.70833333333333337</v>
      </c>
      <c r="T140" s="154">
        <f>INDEX(T124:T139,COUNTA(T124:T139))</f>
        <v>0.77986111111111112</v>
      </c>
      <c r="U140" s="155"/>
      <c r="V140" s="181"/>
      <c r="W140" s="214"/>
      <c r="X140" s="215"/>
      <c r="Y140" s="206">
        <f t="shared" ref="Y140:Z140" si="74">SUM(Y124:Y139)</f>
        <v>0</v>
      </c>
      <c r="Z140" s="207">
        <f t="shared" si="74"/>
        <v>0</v>
      </c>
      <c r="AA140" s="296"/>
      <c r="AB140" s="297"/>
      <c r="AC140" s="206">
        <f t="shared" ref="AC140:AD140" si="75">SUM(AC124:AC139)</f>
        <v>0</v>
      </c>
      <c r="AD140" s="207">
        <f t="shared" si="75"/>
        <v>0</v>
      </c>
      <c r="AE140" s="296"/>
      <c r="AF140" s="297"/>
      <c r="AG140" s="409"/>
      <c r="AH140" s="410"/>
      <c r="AI140" s="183">
        <f>M140-J140</f>
        <v>-232.20940809978765</v>
      </c>
      <c r="AJ140" s="152">
        <f>M140/J140</f>
        <v>0.88389529595010619</v>
      </c>
      <c r="AK140" s="381"/>
    </row>
    <row r="141" spans="1:37" ht="15.75" customHeight="1">
      <c r="A141" s="302" t="s">
        <v>244</v>
      </c>
      <c r="B141" s="161" t="s">
        <v>186</v>
      </c>
      <c r="C141" s="306" t="s">
        <v>222</v>
      </c>
      <c r="D141" s="307"/>
      <c r="E141" s="162">
        <v>56.79</v>
      </c>
      <c r="F141" s="103">
        <v>1527</v>
      </c>
      <c r="G141" s="163">
        <f t="shared" ref="G141:G143" si="76">E141*F141</f>
        <v>86718.33</v>
      </c>
      <c r="H141" s="164"/>
      <c r="I141" s="165">
        <v>23</v>
      </c>
      <c r="J141" s="166">
        <v>2000</v>
      </c>
      <c r="K141" s="167">
        <f>J141/I141</f>
        <v>86.956521739130437</v>
      </c>
      <c r="L141" s="168">
        <v>23</v>
      </c>
      <c r="M141" s="166">
        <f>F141/V141*60</f>
        <v>1768.725868725865</v>
      </c>
      <c r="N141" s="167">
        <f>M141/L141</f>
        <v>76.901124727211524</v>
      </c>
      <c r="O141" s="169">
        <f>L141-I141</f>
        <v>0</v>
      </c>
      <c r="P141" s="170">
        <f>N141-K141</f>
        <v>-10.055397011918913</v>
      </c>
      <c r="Q141" s="171">
        <f>N141/K141</f>
        <v>0.88436293436293245</v>
      </c>
      <c r="R141" s="308">
        <f>Q157</f>
        <v>0.8846824082584257</v>
      </c>
      <c r="S141" s="172">
        <v>0.70847222222222217</v>
      </c>
      <c r="T141" s="173">
        <v>0.74444444444444446</v>
      </c>
      <c r="U141" s="174"/>
      <c r="V141" s="175">
        <v>51.800000000000104</v>
      </c>
      <c r="W141" s="173"/>
      <c r="X141" s="184"/>
      <c r="Y141" s="202"/>
      <c r="Z141" s="203"/>
      <c r="AA141" s="311"/>
      <c r="AB141" s="312"/>
      <c r="AC141" s="202"/>
      <c r="AD141" s="203"/>
      <c r="AE141" s="311"/>
      <c r="AF141" s="312"/>
      <c r="AG141" s="411"/>
      <c r="AH141" s="412"/>
      <c r="AI141" s="121">
        <f>M141-J141</f>
        <v>-231.27413127413502</v>
      </c>
      <c r="AJ141" s="171">
        <f>M141/J141</f>
        <v>0.88436293436293245</v>
      </c>
      <c r="AK141" s="313">
        <f>AJ157</f>
        <v>0.8846824082584257</v>
      </c>
    </row>
    <row r="142" spans="1:37" ht="15.75" customHeight="1">
      <c r="A142" s="303"/>
      <c r="B142" s="178" t="s">
        <v>186</v>
      </c>
      <c r="C142" s="298" t="s">
        <v>223</v>
      </c>
      <c r="D142" s="299"/>
      <c r="E142" s="107">
        <v>56.87</v>
      </c>
      <c r="F142" s="108">
        <v>1185</v>
      </c>
      <c r="G142" s="109">
        <f t="shared" si="76"/>
        <v>67390.95</v>
      </c>
      <c r="H142" s="26"/>
      <c r="I142" s="110">
        <v>23</v>
      </c>
      <c r="J142" s="111">
        <v>2000</v>
      </c>
      <c r="K142" s="112">
        <f t="shared" ref="K142:K143" si="77">J142/I142</f>
        <v>86.956521739130437</v>
      </c>
      <c r="L142" s="113">
        <v>23</v>
      </c>
      <c r="M142" s="111">
        <f>F142/V142*60</f>
        <v>1768.6567164179085</v>
      </c>
      <c r="N142" s="112">
        <f>M142/L142</f>
        <v>76.898118105126457</v>
      </c>
      <c r="O142" s="114">
        <f>L142-I142</f>
        <v>0</v>
      </c>
      <c r="P142" s="115">
        <f>N142-K142</f>
        <v>-10.05840363400398</v>
      </c>
      <c r="Q142" s="116">
        <f>N142/K142</f>
        <v>0.88432835820895428</v>
      </c>
      <c r="R142" s="309"/>
      <c r="S142" s="47">
        <v>0.74791666666666667</v>
      </c>
      <c r="T142" s="48">
        <v>0.77583333333333337</v>
      </c>
      <c r="U142" s="117">
        <v>4.9999999999999822</v>
      </c>
      <c r="V142" s="118">
        <v>40.200000000000045</v>
      </c>
      <c r="W142" s="119"/>
      <c r="X142" s="123"/>
      <c r="Y142" s="106"/>
      <c r="Z142" s="205"/>
      <c r="AA142" s="300"/>
      <c r="AB142" s="301"/>
      <c r="AC142" s="106"/>
      <c r="AD142" s="205"/>
      <c r="AE142" s="300"/>
      <c r="AF142" s="301"/>
      <c r="AG142" s="407"/>
      <c r="AH142" s="408"/>
      <c r="AI142" s="124">
        <f>M142-J142</f>
        <v>-231.34328358209154</v>
      </c>
      <c r="AJ142" s="116">
        <f>M142/J142</f>
        <v>0.88432835820895428</v>
      </c>
      <c r="AK142" s="314"/>
    </row>
    <row r="143" spans="1:37" ht="15.75" customHeight="1">
      <c r="A143" s="303"/>
      <c r="B143" s="178" t="s">
        <v>186</v>
      </c>
      <c r="C143" s="298" t="s">
        <v>224</v>
      </c>
      <c r="D143" s="299"/>
      <c r="E143" s="107">
        <v>47.6</v>
      </c>
      <c r="F143" s="108">
        <v>1451</v>
      </c>
      <c r="G143" s="109">
        <f t="shared" si="76"/>
        <v>69067.600000000006</v>
      </c>
      <c r="H143" s="26"/>
      <c r="I143" s="110">
        <v>23</v>
      </c>
      <c r="J143" s="111">
        <v>2000</v>
      </c>
      <c r="K143" s="112">
        <f t="shared" si="77"/>
        <v>86.956521739130437</v>
      </c>
      <c r="L143" s="113">
        <v>23</v>
      </c>
      <c r="M143" s="111">
        <f>F143/V143*60</f>
        <v>1770.7118644067809</v>
      </c>
      <c r="N143" s="112">
        <f>M143/L143</f>
        <v>76.987472365512218</v>
      </c>
      <c r="O143" s="114">
        <f>L143-I143</f>
        <v>0</v>
      </c>
      <c r="P143" s="115">
        <f>N143-K143</f>
        <v>-9.9690493736182191</v>
      </c>
      <c r="Q143" s="116">
        <f>N143/K143</f>
        <v>0.88535593220339048</v>
      </c>
      <c r="R143" s="309"/>
      <c r="S143" s="47">
        <v>0.77916666666666667</v>
      </c>
      <c r="T143" s="48">
        <v>0.81331018518518516</v>
      </c>
      <c r="U143" s="117">
        <v>4.799999999999951</v>
      </c>
      <c r="V143" s="118">
        <v>49.166666666666629</v>
      </c>
      <c r="W143" s="119"/>
      <c r="X143" s="123"/>
      <c r="Y143" s="106"/>
      <c r="Z143" s="205"/>
      <c r="AA143" s="300"/>
      <c r="AB143" s="301"/>
      <c r="AC143" s="106"/>
      <c r="AD143" s="205"/>
      <c r="AE143" s="300"/>
      <c r="AF143" s="301"/>
      <c r="AG143" s="407"/>
      <c r="AH143" s="408"/>
      <c r="AI143" s="124">
        <f>M143-J143</f>
        <v>-229.28813559321907</v>
      </c>
      <c r="AJ143" s="116">
        <f>M143/J143</f>
        <v>0.88535593220339048</v>
      </c>
      <c r="AK143" s="314"/>
    </row>
    <row r="144" spans="1:37" ht="15.75" customHeight="1">
      <c r="A144" s="303"/>
      <c r="B144" s="178"/>
      <c r="C144" s="298"/>
      <c r="D144" s="299"/>
      <c r="E144" s="107"/>
      <c r="F144" s="108"/>
      <c r="G144" s="109"/>
      <c r="H144" s="26"/>
      <c r="I144" s="110"/>
      <c r="J144" s="111"/>
      <c r="K144" s="112"/>
      <c r="L144" s="113"/>
      <c r="M144" s="111"/>
      <c r="N144" s="112"/>
      <c r="O144" s="114"/>
      <c r="P144" s="115"/>
      <c r="Q144" s="116"/>
      <c r="R144" s="309"/>
      <c r="S144" s="47"/>
      <c r="T144" s="48"/>
      <c r="U144" s="117"/>
      <c r="V144" s="118"/>
      <c r="W144" s="119"/>
      <c r="X144" s="123"/>
      <c r="Y144" s="106"/>
      <c r="Z144" s="205"/>
      <c r="AA144" s="300"/>
      <c r="AB144" s="301"/>
      <c r="AC144" s="106"/>
      <c r="AD144" s="205"/>
      <c r="AE144" s="300"/>
      <c r="AF144" s="301"/>
      <c r="AG144" s="407"/>
      <c r="AH144" s="408"/>
      <c r="AI144" s="124"/>
      <c r="AJ144" s="116"/>
      <c r="AK144" s="314"/>
    </row>
    <row r="145" spans="1:37" ht="15.75" customHeight="1">
      <c r="A145" s="304"/>
      <c r="B145" s="178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106"/>
      <c r="Z145" s="205"/>
      <c r="AA145" s="300"/>
      <c r="AB145" s="301"/>
      <c r="AC145" s="106"/>
      <c r="AD145" s="205"/>
      <c r="AE145" s="300"/>
      <c r="AF145" s="301"/>
      <c r="AG145" s="407"/>
      <c r="AH145" s="408"/>
      <c r="AI145" s="124"/>
      <c r="AJ145" s="116"/>
      <c r="AK145" s="314"/>
    </row>
    <row r="146" spans="1:37" ht="15.75" customHeight="1">
      <c r="A146" s="304"/>
      <c r="B146" s="178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106"/>
      <c r="Z146" s="205"/>
      <c r="AA146" s="300"/>
      <c r="AB146" s="301"/>
      <c r="AC146" s="106"/>
      <c r="AD146" s="205"/>
      <c r="AE146" s="300"/>
      <c r="AF146" s="301"/>
      <c r="AG146" s="407"/>
      <c r="AH146" s="408"/>
      <c r="AI146" s="124"/>
      <c r="AJ146" s="116"/>
      <c r="AK146" s="314"/>
    </row>
    <row r="147" spans="1:37" ht="15.75" customHeight="1">
      <c r="A147" s="304"/>
      <c r="B147" s="178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127"/>
      <c r="T147" s="128"/>
      <c r="U147" s="117"/>
      <c r="V147" s="118"/>
      <c r="W147" s="128"/>
      <c r="X147" s="216"/>
      <c r="Y147" s="106"/>
      <c r="Z147" s="205"/>
      <c r="AA147" s="300"/>
      <c r="AB147" s="301"/>
      <c r="AC147" s="106"/>
      <c r="AD147" s="205"/>
      <c r="AE147" s="300"/>
      <c r="AF147" s="301"/>
      <c r="AG147" s="407"/>
      <c r="AH147" s="408"/>
      <c r="AI147" s="124"/>
      <c r="AJ147" s="116"/>
      <c r="AK147" s="314"/>
    </row>
    <row r="148" spans="1:37" ht="15.75" customHeight="1">
      <c r="A148" s="304"/>
      <c r="B148" s="178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127"/>
      <c r="T148" s="128"/>
      <c r="U148" s="117"/>
      <c r="V148" s="118"/>
      <c r="W148" s="128"/>
      <c r="X148" s="216"/>
      <c r="Y148" s="106"/>
      <c r="Z148" s="205"/>
      <c r="AA148" s="300"/>
      <c r="AB148" s="301"/>
      <c r="AC148" s="106"/>
      <c r="AD148" s="205"/>
      <c r="AE148" s="300"/>
      <c r="AF148" s="301"/>
      <c r="AG148" s="407"/>
      <c r="AH148" s="408"/>
      <c r="AI148" s="124"/>
      <c r="AJ148" s="116"/>
      <c r="AK148" s="314"/>
    </row>
    <row r="149" spans="1:37" ht="15.75" customHeight="1">
      <c r="A149" s="304"/>
      <c r="B149" s="178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127"/>
      <c r="T149" s="128"/>
      <c r="U149" s="117"/>
      <c r="V149" s="118"/>
      <c r="W149" s="128"/>
      <c r="X149" s="216"/>
      <c r="Y149" s="106"/>
      <c r="Z149" s="205"/>
      <c r="AA149" s="300"/>
      <c r="AB149" s="301"/>
      <c r="AC149" s="106"/>
      <c r="AD149" s="205"/>
      <c r="AE149" s="300"/>
      <c r="AF149" s="301"/>
      <c r="AG149" s="407"/>
      <c r="AH149" s="408"/>
      <c r="AI149" s="124"/>
      <c r="AJ149" s="116"/>
      <c r="AK149" s="314"/>
    </row>
    <row r="150" spans="1:37" ht="15.75" customHeight="1">
      <c r="A150" s="304"/>
      <c r="B150" s="178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127"/>
      <c r="T150" s="128"/>
      <c r="U150" s="117"/>
      <c r="V150" s="118"/>
      <c r="W150" s="128"/>
      <c r="X150" s="216"/>
      <c r="Y150" s="106"/>
      <c r="Z150" s="205"/>
      <c r="AA150" s="300"/>
      <c r="AB150" s="301"/>
      <c r="AC150" s="106"/>
      <c r="AD150" s="205"/>
      <c r="AE150" s="300"/>
      <c r="AF150" s="301"/>
      <c r="AG150" s="407"/>
      <c r="AH150" s="408"/>
      <c r="AI150" s="124"/>
      <c r="AJ150" s="116"/>
      <c r="AK150" s="314"/>
    </row>
    <row r="151" spans="1:37" ht="15.75" customHeight="1">
      <c r="A151" s="304"/>
      <c r="B151" s="178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127"/>
      <c r="T151" s="128"/>
      <c r="U151" s="117"/>
      <c r="V151" s="118"/>
      <c r="W151" s="128"/>
      <c r="X151" s="216"/>
      <c r="Y151" s="106"/>
      <c r="Z151" s="205"/>
      <c r="AA151" s="300"/>
      <c r="AB151" s="301"/>
      <c r="AC151" s="106"/>
      <c r="AD151" s="205"/>
      <c r="AE151" s="300"/>
      <c r="AF151" s="301"/>
      <c r="AG151" s="407"/>
      <c r="AH151" s="408"/>
      <c r="AI151" s="124"/>
      <c r="AJ151" s="116"/>
      <c r="AK151" s="314"/>
    </row>
    <row r="152" spans="1:37" ht="15.75" customHeight="1">
      <c r="A152" s="304"/>
      <c r="B152" s="178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127"/>
      <c r="T152" s="128"/>
      <c r="U152" s="117"/>
      <c r="V152" s="118"/>
      <c r="W152" s="128"/>
      <c r="X152" s="216"/>
      <c r="Y152" s="106"/>
      <c r="Z152" s="205"/>
      <c r="AA152" s="300"/>
      <c r="AB152" s="301"/>
      <c r="AC152" s="106"/>
      <c r="AD152" s="205"/>
      <c r="AE152" s="300"/>
      <c r="AF152" s="301"/>
      <c r="AG152" s="407"/>
      <c r="AH152" s="408"/>
      <c r="AI152" s="124"/>
      <c r="AJ152" s="116"/>
      <c r="AK152" s="314"/>
    </row>
    <row r="153" spans="1:37" ht="15.75" customHeight="1">
      <c r="A153" s="304"/>
      <c r="B153" s="178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127"/>
      <c r="T153" s="128"/>
      <c r="U153" s="117"/>
      <c r="V153" s="118"/>
      <c r="W153" s="128"/>
      <c r="X153" s="216"/>
      <c r="Y153" s="106"/>
      <c r="Z153" s="205"/>
      <c r="AA153" s="300"/>
      <c r="AB153" s="301"/>
      <c r="AC153" s="106"/>
      <c r="AD153" s="205"/>
      <c r="AE153" s="300"/>
      <c r="AF153" s="301"/>
      <c r="AG153" s="407"/>
      <c r="AH153" s="408"/>
      <c r="AI153" s="124"/>
      <c r="AJ153" s="116"/>
      <c r="AK153" s="314"/>
    </row>
    <row r="154" spans="1:37" ht="15.75" customHeight="1">
      <c r="A154" s="304"/>
      <c r="B154" s="178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127"/>
      <c r="T154" s="128"/>
      <c r="U154" s="117"/>
      <c r="V154" s="118"/>
      <c r="W154" s="128"/>
      <c r="X154" s="216"/>
      <c r="Y154" s="106"/>
      <c r="Z154" s="205"/>
      <c r="AA154" s="300"/>
      <c r="AB154" s="301"/>
      <c r="AC154" s="106"/>
      <c r="AD154" s="205"/>
      <c r="AE154" s="300"/>
      <c r="AF154" s="301"/>
      <c r="AG154" s="407"/>
      <c r="AH154" s="408"/>
      <c r="AI154" s="124"/>
      <c r="AJ154" s="116"/>
      <c r="AK154" s="314"/>
    </row>
    <row r="155" spans="1:37" ht="15.75" customHeight="1">
      <c r="A155" s="304"/>
      <c r="B155" s="178"/>
      <c r="C155" s="298"/>
      <c r="D155" s="299"/>
      <c r="E155" s="107"/>
      <c r="F155" s="13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127"/>
      <c r="T155" s="128"/>
      <c r="U155" s="117"/>
      <c r="V155" s="118"/>
      <c r="W155" s="128"/>
      <c r="X155" s="216"/>
      <c r="Y155" s="106"/>
      <c r="Z155" s="205"/>
      <c r="AA155" s="300"/>
      <c r="AB155" s="301"/>
      <c r="AC155" s="106"/>
      <c r="AD155" s="205"/>
      <c r="AE155" s="300"/>
      <c r="AF155" s="301"/>
      <c r="AG155" s="407"/>
      <c r="AH155" s="408"/>
      <c r="AI155" s="124"/>
      <c r="AJ155" s="116"/>
      <c r="AK155" s="314"/>
    </row>
    <row r="156" spans="1:37" ht="15.75" customHeight="1">
      <c r="A156" s="304"/>
      <c r="B156" s="178"/>
      <c r="C156" s="298"/>
      <c r="D156" s="299"/>
      <c r="E156" s="179"/>
      <c r="F156" s="13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106"/>
      <c r="Z156" s="205"/>
      <c r="AA156" s="300"/>
      <c r="AB156" s="301"/>
      <c r="AC156" s="106"/>
      <c r="AD156" s="205"/>
      <c r="AE156" s="300"/>
      <c r="AF156" s="301"/>
      <c r="AG156" s="407"/>
      <c r="AH156" s="408"/>
      <c r="AI156" s="180"/>
      <c r="AJ156" s="133"/>
      <c r="AK156" s="314"/>
    </row>
    <row r="157" spans="1:37" ht="15.75" customHeight="1" thickBot="1">
      <c r="A157" s="305"/>
      <c r="B157" s="144" t="s">
        <v>124</v>
      </c>
      <c r="C157" s="295"/>
      <c r="D157" s="295"/>
      <c r="E157" s="145"/>
      <c r="F157" s="182"/>
      <c r="G157" s="146"/>
      <c r="H157" s="75"/>
      <c r="I157" s="147">
        <f t="shared" ref="I157:J157" si="78">AVERAGE(I141:I156)</f>
        <v>23</v>
      </c>
      <c r="J157" s="148">
        <f t="shared" si="78"/>
        <v>2000</v>
      </c>
      <c r="K157" s="149">
        <f t="shared" ref="K157" si="79">J157/I157</f>
        <v>86.956521739130437</v>
      </c>
      <c r="L157" s="147">
        <f t="shared" ref="L157:M157" si="80">AVERAGE(L141:L156)</f>
        <v>23</v>
      </c>
      <c r="M157" s="148">
        <f t="shared" si="80"/>
        <v>1769.3648165168513</v>
      </c>
      <c r="N157" s="149">
        <f>M157/L157</f>
        <v>76.928905065950062</v>
      </c>
      <c r="O157" s="150">
        <f>L157-I157</f>
        <v>0</v>
      </c>
      <c r="P157" s="151">
        <f>N157-K157</f>
        <v>-10.027616673180376</v>
      </c>
      <c r="Q157" s="152">
        <f>N157/K157</f>
        <v>0.8846824082584257</v>
      </c>
      <c r="R157" s="310"/>
      <c r="S157" s="153">
        <f>S141</f>
        <v>0.70847222222222217</v>
      </c>
      <c r="T157" s="154">
        <f>INDEX(T141:T156,COUNTA(T141:T156))</f>
        <v>0.81331018518518516</v>
      </c>
      <c r="U157" s="155"/>
      <c r="V157" s="181"/>
      <c r="W157" s="182"/>
      <c r="X157" s="149"/>
      <c r="Y157" s="206">
        <f t="shared" ref="Y157:Z157" si="81">SUM(Y141:Y156)</f>
        <v>0</v>
      </c>
      <c r="Z157" s="207">
        <f t="shared" si="81"/>
        <v>0</v>
      </c>
      <c r="AA157" s="296"/>
      <c r="AB157" s="297"/>
      <c r="AC157" s="206">
        <f t="shared" ref="AC157:AD157" si="82">SUM(AC141:AC156)</f>
        <v>0</v>
      </c>
      <c r="AD157" s="207">
        <f t="shared" si="82"/>
        <v>0</v>
      </c>
      <c r="AE157" s="296"/>
      <c r="AF157" s="297"/>
      <c r="AG157" s="409"/>
      <c r="AH157" s="410"/>
      <c r="AI157" s="183">
        <f>M157-J157</f>
        <v>-230.63518348314869</v>
      </c>
      <c r="AJ157" s="152">
        <f>M157/J157</f>
        <v>0.8846824082584257</v>
      </c>
      <c r="AK157" s="315"/>
    </row>
    <row r="159" spans="1:37">
      <c r="AA159" s="294" t="s">
        <v>165</v>
      </c>
      <c r="AB159" s="294"/>
      <c r="AE159" s="5" t="s">
        <v>226</v>
      </c>
      <c r="AF159" s="190"/>
      <c r="AG159" s="190"/>
      <c r="AH159" s="190"/>
    </row>
    <row r="160" spans="1:37">
      <c r="AA160" s="294" t="s">
        <v>166</v>
      </c>
      <c r="AB160" s="294"/>
      <c r="AE160" s="5" t="s">
        <v>227</v>
      </c>
      <c r="AF160" s="190"/>
      <c r="AG160" s="190"/>
      <c r="AH160" s="190"/>
    </row>
    <row r="161" spans="27:34">
      <c r="AA161" s="294" t="s">
        <v>167</v>
      </c>
      <c r="AB161" s="294"/>
      <c r="AE161" s="5" t="s">
        <v>228</v>
      </c>
      <c r="AF161" s="190"/>
      <c r="AG161" s="190"/>
      <c r="AH161" s="190"/>
    </row>
    <row r="162" spans="27:34">
      <c r="AA162" s="294" t="s">
        <v>168</v>
      </c>
      <c r="AB162" s="294"/>
      <c r="AE162" s="5" t="s">
        <v>229</v>
      </c>
      <c r="AF162" s="190"/>
      <c r="AG162" s="190"/>
      <c r="AH162" s="190"/>
    </row>
    <row r="163" spans="27:34">
      <c r="AA163" s="294" t="s">
        <v>169</v>
      </c>
      <c r="AB163" s="294"/>
      <c r="AE163" s="5" t="s">
        <v>230</v>
      </c>
      <c r="AF163" s="190"/>
      <c r="AG163" s="190"/>
      <c r="AH163" s="190"/>
    </row>
    <row r="164" spans="27:34">
      <c r="AA164" s="294" t="s">
        <v>170</v>
      </c>
      <c r="AB164" s="294"/>
      <c r="AE164" s="5" t="s">
        <v>231</v>
      </c>
      <c r="AF164" s="190"/>
      <c r="AG164" s="190"/>
      <c r="AH164" s="190"/>
    </row>
    <row r="165" spans="27:34">
      <c r="AA165" s="294" t="s">
        <v>171</v>
      </c>
      <c r="AB165" s="294"/>
      <c r="AE165" s="221" t="s">
        <v>232</v>
      </c>
      <c r="AF165" s="190"/>
      <c r="AG165" s="190"/>
      <c r="AH165" s="190"/>
    </row>
    <row r="166" spans="27:34">
      <c r="AA166" s="294" t="s">
        <v>172</v>
      </c>
      <c r="AB166" s="294"/>
      <c r="AE166" s="221" t="s">
        <v>233</v>
      </c>
      <c r="AF166" s="190"/>
      <c r="AG166" s="190"/>
      <c r="AH166" s="190"/>
    </row>
    <row r="167" spans="27:34">
      <c r="AA167" s="294" t="s">
        <v>173</v>
      </c>
      <c r="AB167" s="294"/>
      <c r="AE167" s="221" t="s">
        <v>234</v>
      </c>
      <c r="AF167" s="190"/>
      <c r="AG167" s="190"/>
      <c r="AH167" s="190"/>
    </row>
    <row r="168" spans="27:34">
      <c r="AA168" s="294" t="s">
        <v>174</v>
      </c>
      <c r="AB168" s="294"/>
      <c r="AE168" s="221"/>
      <c r="AF168" s="190"/>
      <c r="AG168" s="190"/>
      <c r="AH168" s="190"/>
    </row>
    <row r="169" spans="27:34">
      <c r="AA169" s="294" t="s">
        <v>175</v>
      </c>
      <c r="AB169" s="294"/>
      <c r="AE169" s="221"/>
      <c r="AF169" s="190"/>
      <c r="AG169" s="190"/>
      <c r="AH169" s="190"/>
    </row>
    <row r="170" spans="27:34">
      <c r="AA170" s="294" t="s">
        <v>176</v>
      </c>
      <c r="AB170" s="294"/>
      <c r="AE170" s="190"/>
      <c r="AF170" s="190"/>
      <c r="AG170" s="190"/>
      <c r="AH170" s="190"/>
    </row>
    <row r="171" spans="27:34">
      <c r="AA171" s="294" t="s">
        <v>177</v>
      </c>
      <c r="AB171" s="294"/>
      <c r="AE171" s="190"/>
      <c r="AF171" s="190"/>
      <c r="AG171" s="190"/>
      <c r="AH171" s="190"/>
    </row>
  </sheetData>
  <mergeCells count="690"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  <mergeCell ref="C156:D156"/>
    <mergeCell ref="AA156:AB156"/>
    <mergeCell ref="AE156:AF156"/>
    <mergeCell ref="AG156:AH156"/>
    <mergeCell ref="C157:D157"/>
    <mergeCell ref="AA157:AB157"/>
    <mergeCell ref="AE157:AF157"/>
    <mergeCell ref="AG157:AH157"/>
    <mergeCell ref="C154:D154"/>
    <mergeCell ref="AA154:AB154"/>
    <mergeCell ref="AE154:AF154"/>
    <mergeCell ref="AG154:AH154"/>
    <mergeCell ref="C155:D155"/>
    <mergeCell ref="AA155:AB155"/>
    <mergeCell ref="AE155:AF155"/>
    <mergeCell ref="AG155:AH155"/>
    <mergeCell ref="C153:D153"/>
    <mergeCell ref="AA153:AB153"/>
    <mergeCell ref="AE153:AF153"/>
    <mergeCell ref="AG153:AH153"/>
    <mergeCell ref="C150:D150"/>
    <mergeCell ref="AA150:AB150"/>
    <mergeCell ref="AE150:AF150"/>
    <mergeCell ref="AG150:AH150"/>
    <mergeCell ref="C151:D151"/>
    <mergeCell ref="AA151:AB151"/>
    <mergeCell ref="AE151:AF151"/>
    <mergeCell ref="AG151:AH151"/>
    <mergeCell ref="AK141:AK157"/>
    <mergeCell ref="C142:D142"/>
    <mergeCell ref="AA142:AB142"/>
    <mergeCell ref="AE142:AF142"/>
    <mergeCell ref="AG142:AH142"/>
    <mergeCell ref="C143:D143"/>
    <mergeCell ref="AA143:AB143"/>
    <mergeCell ref="AE143:AF143"/>
    <mergeCell ref="AG143:AH143"/>
    <mergeCell ref="C144:D144"/>
    <mergeCell ref="C148:D148"/>
    <mergeCell ref="AA148:AB148"/>
    <mergeCell ref="AE148:AF148"/>
    <mergeCell ref="AG148:AH148"/>
    <mergeCell ref="C149:D149"/>
    <mergeCell ref="AA149:AB149"/>
    <mergeCell ref="AE149:AF149"/>
    <mergeCell ref="AG149:AH149"/>
    <mergeCell ref="C146:D146"/>
    <mergeCell ref="AA146:AB146"/>
    <mergeCell ref="AE146:AF146"/>
    <mergeCell ref="AG146:AH146"/>
    <mergeCell ref="C147:D147"/>
    <mergeCell ref="AA147:AB147"/>
    <mergeCell ref="C140:D140"/>
    <mergeCell ref="AA140:AB140"/>
    <mergeCell ref="AE140:AF140"/>
    <mergeCell ref="AG140:AH140"/>
    <mergeCell ref="A141:A157"/>
    <mergeCell ref="C141:D141"/>
    <mergeCell ref="R141:R157"/>
    <mergeCell ref="AA141:AB141"/>
    <mergeCell ref="AE141:AF141"/>
    <mergeCell ref="AG141:AH141"/>
    <mergeCell ref="A124:A140"/>
    <mergeCell ref="AA144:AB144"/>
    <mergeCell ref="AE144:AF144"/>
    <mergeCell ref="AG144:AH144"/>
    <mergeCell ref="C145:D145"/>
    <mergeCell ref="AA145:AB145"/>
    <mergeCell ref="AE145:AF145"/>
    <mergeCell ref="AG145:AH145"/>
    <mergeCell ref="AE147:AF147"/>
    <mergeCell ref="AG147:AH147"/>
    <mergeCell ref="C152:D152"/>
    <mergeCell ref="AA152:AB152"/>
    <mergeCell ref="AE152:AF152"/>
    <mergeCell ref="AG152:AH152"/>
    <mergeCell ref="C138:D138"/>
    <mergeCell ref="AA138:AB138"/>
    <mergeCell ref="AE138:AF138"/>
    <mergeCell ref="AG138:AH138"/>
    <mergeCell ref="C139:D139"/>
    <mergeCell ref="AA139:AB139"/>
    <mergeCell ref="AE139:AF139"/>
    <mergeCell ref="AG139:AH139"/>
    <mergeCell ref="C136:D136"/>
    <mergeCell ref="AA136:AB136"/>
    <mergeCell ref="AE136:AF136"/>
    <mergeCell ref="AG136:AH136"/>
    <mergeCell ref="C137:D137"/>
    <mergeCell ref="AA137:AB137"/>
    <mergeCell ref="AE137:AF137"/>
    <mergeCell ref="AG137:AH137"/>
    <mergeCell ref="C134:D134"/>
    <mergeCell ref="AA134:AB134"/>
    <mergeCell ref="AE134:AF134"/>
    <mergeCell ref="AG134:AH134"/>
    <mergeCell ref="C135:D135"/>
    <mergeCell ref="AA135:AB135"/>
    <mergeCell ref="AE135:AF135"/>
    <mergeCell ref="AG135:AH135"/>
    <mergeCell ref="C132:D132"/>
    <mergeCell ref="AA132:AB132"/>
    <mergeCell ref="AE132:AF132"/>
    <mergeCell ref="AG132:AH132"/>
    <mergeCell ref="C133:D133"/>
    <mergeCell ref="AA133:AB133"/>
    <mergeCell ref="AE133:AF133"/>
    <mergeCell ref="AG133:AH133"/>
    <mergeCell ref="AA131:AB131"/>
    <mergeCell ref="AE131:AF131"/>
    <mergeCell ref="AG131:AH131"/>
    <mergeCell ref="AA128:AB128"/>
    <mergeCell ref="AE128:AF128"/>
    <mergeCell ref="AG128:AH128"/>
    <mergeCell ref="C129:D129"/>
    <mergeCell ref="AA129:AB129"/>
    <mergeCell ref="AE129:AF129"/>
    <mergeCell ref="AG129:AH129"/>
    <mergeCell ref="AK124:AK140"/>
    <mergeCell ref="C125:D125"/>
    <mergeCell ref="AA125:AB125"/>
    <mergeCell ref="AE125:AF125"/>
    <mergeCell ref="AG125:AH125"/>
    <mergeCell ref="C126:D126"/>
    <mergeCell ref="AA126:AB126"/>
    <mergeCell ref="AE126:AF126"/>
    <mergeCell ref="AG126:AH126"/>
    <mergeCell ref="C127:D127"/>
    <mergeCell ref="C124:D124"/>
    <mergeCell ref="R124:R140"/>
    <mergeCell ref="AA124:AB124"/>
    <mergeCell ref="AE124:AF124"/>
    <mergeCell ref="AG124:AH124"/>
    <mergeCell ref="AA127:AB127"/>
    <mergeCell ref="AE127:AF127"/>
    <mergeCell ref="AG127:AH127"/>
    <mergeCell ref="C128:D128"/>
    <mergeCell ref="C130:D130"/>
    <mergeCell ref="AA130:AB130"/>
    <mergeCell ref="AE130:AF130"/>
    <mergeCell ref="AG130:AH130"/>
    <mergeCell ref="C131:D131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</mergeCells>
  <phoneticPr fontId="5" type="noConversion"/>
  <conditionalFormatting sqref="O5:O157">
    <cfRule type="cellIs" dxfId="92" priority="3" operator="greaterThan">
      <formula>0</formula>
    </cfRule>
  </conditionalFormatting>
  <conditionalFormatting sqref="P5:P157 AI5:AI157">
    <cfRule type="cellIs" dxfId="91" priority="6" operator="lessThan">
      <formula>0</formula>
    </cfRule>
  </conditionalFormatting>
  <conditionalFormatting sqref="Q5:Q157 AJ5:AJ157">
    <cfRule type="cellIs" dxfId="90" priority="4" operator="greaterThan">
      <formula>1</formula>
    </cfRule>
    <cfRule type="cellIs" dxfId="89" priority="5" operator="lessThan">
      <formula>0.8</formula>
    </cfRule>
  </conditionalFormatting>
  <conditionalFormatting sqref="R5:R157 AK124">
    <cfRule type="cellIs" dxfId="88" priority="7" operator="lessThan">
      <formula>0.8</formula>
    </cfRule>
  </conditionalFormatting>
  <conditionalFormatting sqref="AK5:AK22 AK56:AK91">
    <cfRule type="cellIs" dxfId="87" priority="9" operator="lessThan">
      <formula>0.8</formula>
    </cfRule>
  </conditionalFormatting>
  <conditionalFormatting sqref="AK39">
    <cfRule type="cellIs" dxfId="86" priority="12" operator="lessThan">
      <formula>0.8</formula>
    </cfRule>
  </conditionalFormatting>
  <conditionalFormatting sqref="AK54">
    <cfRule type="cellIs" dxfId="85" priority="11" operator="lessThan">
      <formula>0.8</formula>
    </cfRule>
  </conditionalFormatting>
  <conditionalFormatting sqref="AK97:AK105">
    <cfRule type="cellIs" dxfId="84" priority="10" operator="lessThan">
      <formula>0.8</formula>
    </cfRule>
  </conditionalFormatting>
  <conditionalFormatting sqref="AK107:AK112">
    <cfRule type="cellIs" dxfId="83" priority="8" operator="lessThan">
      <formula>0.8</formula>
    </cfRule>
  </conditionalFormatting>
  <conditionalFormatting sqref="AK139">
    <cfRule type="cellIs" dxfId="82" priority="2" operator="lessThan">
      <formula>0.8</formula>
    </cfRule>
  </conditionalFormatting>
  <conditionalFormatting sqref="AK141:AK157">
    <cfRule type="cellIs" dxfId="81" priority="1" operator="lessThan">
      <formula>0.8</formula>
    </cfRule>
  </conditionalFormatting>
  <dataValidations count="2">
    <dataValidation type="list" allowBlank="1" showInputMessage="1" showErrorMessage="1" sqref="AE5:AH157" xr:uid="{0BA981B3-E92C-47B4-8E55-20444695C592}">
      <formula1>$AE$159:$AE$167</formula1>
    </dataValidation>
    <dataValidation type="list" allowBlank="1" showInputMessage="1" showErrorMessage="1" sqref="AA5:AB157" xr:uid="{41E2AB0D-7AC4-46BA-8981-0BDF7CE0D60B}">
      <formula1>$AA$159:$AA$187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6FE97-9EFA-4D59-AEC8-9AC4EB4D158B}">
  <sheetPr>
    <tabColor theme="9" tint="0.59999389629810485"/>
  </sheetPr>
  <dimension ref="B1:AR42"/>
  <sheetViews>
    <sheetView zoomScale="70" zoomScaleNormal="70" workbookViewId="0">
      <selection activeCell="Q17" sqref="Q1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291</v>
      </c>
      <c r="D3" s="284"/>
      <c r="E3" s="3" t="s">
        <v>3</v>
      </c>
      <c r="F3" s="285">
        <f>'1203(18度C)'!D1+'1203(4度C)'!D1</f>
        <v>209470</v>
      </c>
      <c r="G3" s="286"/>
      <c r="H3" s="3" t="s">
        <v>4</v>
      </c>
      <c r="I3" s="287">
        <f>'1203(18度C)'!F1+'1203(4度C)'!F1</f>
        <v>6818458.8599999994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455.45668968146725</v>
      </c>
      <c r="F6" s="259" t="e">
        <f>AVERAGE(#REF!,D14:K14)</f>
        <v>#REF!</v>
      </c>
      <c r="G6" s="260">
        <f>AVERAGE(D14:K14)</f>
        <v>181.35718856064341</v>
      </c>
      <c r="H6" s="261"/>
      <c r="I6" s="260">
        <f>AVERAGE(L14:O14)</f>
        <v>95.202398800599696</v>
      </c>
      <c r="J6" s="261"/>
      <c r="K6" s="260">
        <f>AVERAGE(D32:O32)</f>
        <v>594.46839605407388</v>
      </c>
      <c r="L6" s="261"/>
      <c r="M6" s="260">
        <f>AVERAGE(P32:X32)</f>
        <v>788.68131868131877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402.0705420043746</v>
      </c>
      <c r="F7" s="255" t="e">
        <f>AVERAGE(#REF!,D15:K15)</f>
        <v>#REF!</v>
      </c>
      <c r="G7" s="256">
        <f>AVERAGE(D15:K15)</f>
        <v>161.02053591232448</v>
      </c>
      <c r="H7" s="257"/>
      <c r="I7" s="256">
        <f>AVERAGE(L15:O15)</f>
        <v>84.188605329930596</v>
      </c>
      <c r="J7" s="257"/>
      <c r="K7" s="256">
        <f>AVERAGE(D33:O33)</f>
        <v>524.01549403803972</v>
      </c>
      <c r="L7" s="257"/>
      <c r="M7" s="256">
        <f>AVERAGE(P33:X33)</f>
        <v>695.97039235589114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0.88323479317663101</v>
      </c>
      <c r="F8" s="264" t="e">
        <f>AVERAGE(D16:K16,#REF!)</f>
        <v>#REF!</v>
      </c>
      <c r="G8" s="243">
        <f>AVERAGE(D16:K16)</f>
        <v>0.88660751513378711</v>
      </c>
      <c r="H8" s="244"/>
      <c r="I8" s="243">
        <f>AVERAGE(L16:O16)</f>
        <v>0.88434085358268111</v>
      </c>
      <c r="J8" s="244"/>
      <c r="K8" s="243">
        <f>AVERAGE(D34:O34)</f>
        <v>0.8806122436416759</v>
      </c>
      <c r="L8" s="244"/>
      <c r="M8" s="243">
        <f>AVERAGE(P34:X34)</f>
        <v>0.88174212762313009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>
        <v>120.75471698113208</v>
      </c>
      <c r="E14" s="28">
        <v>80</v>
      </c>
      <c r="F14" s="28">
        <v>94.047619047619051</v>
      </c>
      <c r="G14" s="28">
        <v>86.206896551724142</v>
      </c>
      <c r="H14" s="28">
        <v>136.36363636363635</v>
      </c>
      <c r="I14" s="28">
        <v>232.33333333333334</v>
      </c>
      <c r="J14" s="28" t="s">
        <v>43</v>
      </c>
      <c r="K14" s="29">
        <v>519.79411764705878</v>
      </c>
      <c r="L14" s="27" t="s">
        <v>43</v>
      </c>
      <c r="M14" s="30" t="s">
        <v>43</v>
      </c>
      <c r="N14" s="28">
        <v>103.44827586206897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>
        <v>107.28757469682914</v>
      </c>
      <c r="E15" s="35">
        <v>70.996186237688093</v>
      </c>
      <c r="F15" s="35">
        <v>83.21698591302011</v>
      </c>
      <c r="G15" s="35">
        <v>76.30705033601852</v>
      </c>
      <c r="H15" s="35">
        <v>121.13163708386377</v>
      </c>
      <c r="I15" s="35">
        <v>204.38767084560135</v>
      </c>
      <c r="J15" s="35" t="s">
        <v>43</v>
      </c>
      <c r="K15" s="36">
        <v>463.81664627325034</v>
      </c>
      <c r="L15" s="34" t="s">
        <v>43</v>
      </c>
      <c r="M15" s="37" t="s">
        <v>43</v>
      </c>
      <c r="N15" s="35">
        <v>91.448844776204439</v>
      </c>
      <c r="O15" s="38">
        <v>76.928365883656753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>
        <f t="shared" ref="D16:I16" si="0">D15/D14</f>
        <v>0.88847522795811629</v>
      </c>
      <c r="E16" s="43">
        <f t="shared" si="0"/>
        <v>0.88745232797110118</v>
      </c>
      <c r="F16" s="43">
        <f t="shared" si="0"/>
        <v>0.88483883755616322</v>
      </c>
      <c r="G16" s="43">
        <f t="shared" si="0"/>
        <v>0.88516178389781475</v>
      </c>
      <c r="H16" s="43">
        <f t="shared" si="0"/>
        <v>0.88829867194833445</v>
      </c>
      <c r="I16" s="43">
        <f t="shared" si="0"/>
        <v>0.87971737810158401</v>
      </c>
      <c r="J16" s="43" t="s">
        <v>43</v>
      </c>
      <c r="K16" s="44">
        <f t="shared" ref="K16" si="1">K15/K14</f>
        <v>0.89230837850339573</v>
      </c>
      <c r="L16" s="42" t="s">
        <v>43</v>
      </c>
      <c r="M16" s="45" t="s">
        <v>43</v>
      </c>
      <c r="N16" s="43">
        <f t="shared" ref="N16:O16" si="2">N15/N14</f>
        <v>0.88400549950330953</v>
      </c>
      <c r="O16" s="46">
        <f t="shared" si="2"/>
        <v>0.88467620766205268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>
        <v>0.25028935185185186</v>
      </c>
      <c r="E17" s="48">
        <v>0.25</v>
      </c>
      <c r="F17" s="48">
        <v>0.16666666666666666</v>
      </c>
      <c r="G17" s="48">
        <v>0.25019675925925927</v>
      </c>
      <c r="H17" s="48">
        <v>0.16666666666666666</v>
      </c>
      <c r="I17" s="48">
        <v>0.31895833333333334</v>
      </c>
      <c r="J17" s="48" t="s">
        <v>43</v>
      </c>
      <c r="K17" s="48">
        <v>0.25</v>
      </c>
      <c r="L17" s="47" t="s">
        <v>43</v>
      </c>
      <c r="M17" s="49" t="s">
        <v>43</v>
      </c>
      <c r="N17" s="48">
        <v>0.70846064814814813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>
        <v>0.58333333333333337</v>
      </c>
      <c r="E18" s="48">
        <v>0.57581018518518523</v>
      </c>
      <c r="F18" s="48">
        <v>0.59444444444444444</v>
      </c>
      <c r="G18" s="48">
        <v>0.6069444444444444</v>
      </c>
      <c r="H18" s="48">
        <v>0.55486111111111114</v>
      </c>
      <c r="I18" s="48">
        <v>0.55694444444444446</v>
      </c>
      <c r="J18" s="48" t="s">
        <v>43</v>
      </c>
      <c r="K18" s="48">
        <v>0.37361111111111112</v>
      </c>
      <c r="L18" s="47" t="s">
        <v>43</v>
      </c>
      <c r="M18" s="49" t="s">
        <v>43</v>
      </c>
      <c r="N18" s="48">
        <v>0.80081018518518521</v>
      </c>
      <c r="O18" s="50">
        <v>0.83611111111111114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60"/>
      <c r="E19" s="58"/>
      <c r="F19" s="58"/>
      <c r="G19" s="58"/>
      <c r="H19" s="58"/>
      <c r="I19" s="58"/>
      <c r="J19" s="58"/>
      <c r="K19" s="59"/>
      <c r="L19" s="60"/>
      <c r="M19" s="61"/>
      <c r="N19" s="58"/>
      <c r="O19" s="62"/>
      <c r="Q19" s="9"/>
      <c r="R19" s="9"/>
      <c r="S19" s="9"/>
      <c r="T19" s="9"/>
      <c r="U19" s="9"/>
      <c r="V19" s="9"/>
      <c r="W19" s="9"/>
      <c r="X19" s="9"/>
      <c r="Y19" s="9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60"/>
      <c r="E20" s="58"/>
      <c r="F20" s="58"/>
      <c r="G20" s="58"/>
      <c r="H20" s="58"/>
      <c r="I20" s="58"/>
      <c r="J20" s="58"/>
      <c r="K20" s="59"/>
      <c r="L20" s="60"/>
      <c r="M20" s="61"/>
      <c r="N20" s="58"/>
      <c r="O20" s="62"/>
      <c r="Q20" s="9"/>
      <c r="R20" s="9"/>
      <c r="S20" s="9"/>
      <c r="T20" s="9"/>
      <c r="U20" s="9"/>
      <c r="V20" s="9"/>
      <c r="W20" s="9"/>
      <c r="X20" s="9"/>
      <c r="Y20" s="9"/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60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9"/>
      <c r="R21" s="9"/>
      <c r="S21" s="9"/>
      <c r="T21" s="9"/>
      <c r="U21" s="9"/>
      <c r="V21" s="9"/>
      <c r="W21" s="9"/>
      <c r="X21" s="9"/>
      <c r="Y21" s="9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60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9"/>
      <c r="R22" s="9"/>
      <c r="S22" s="9"/>
      <c r="T22" s="9"/>
      <c r="U22" s="9"/>
      <c r="V22" s="9"/>
      <c r="W22" s="9"/>
      <c r="X22" s="9"/>
      <c r="Y22" s="9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>
        <v>17.666666666666668</v>
      </c>
      <c r="E23" s="64">
        <v>25</v>
      </c>
      <c r="F23" s="64">
        <v>21</v>
      </c>
      <c r="G23" s="64">
        <v>23.2</v>
      </c>
      <c r="H23" s="64">
        <v>19.8</v>
      </c>
      <c r="I23" s="64">
        <v>13.5</v>
      </c>
      <c r="J23" s="64" t="s">
        <v>43</v>
      </c>
      <c r="K23" s="65">
        <v>6.8</v>
      </c>
      <c r="L23" s="63" t="s">
        <v>43</v>
      </c>
      <c r="M23" s="66" t="s">
        <v>43</v>
      </c>
      <c r="N23" s="64">
        <v>19.333333333333332</v>
      </c>
      <c r="O23" s="67">
        <v>23</v>
      </c>
      <c r="W23" s="222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>
        <v>211.76470588235293</v>
      </c>
      <c r="E32" s="28" t="s">
        <v>43</v>
      </c>
      <c r="F32" s="28" t="s">
        <v>43</v>
      </c>
      <c r="G32" s="28">
        <v>313.04347826086956</v>
      </c>
      <c r="H32" s="28">
        <v>433.33333333333331</v>
      </c>
      <c r="I32" s="28">
        <v>416.66666666666669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285.71428571428572</v>
      </c>
      <c r="Q32" s="28" t="s">
        <v>43</v>
      </c>
      <c r="R32" s="28" t="s">
        <v>43</v>
      </c>
      <c r="S32" s="28" t="s">
        <v>43</v>
      </c>
      <c r="T32" s="28">
        <v>738.46153846153857</v>
      </c>
      <c r="U32" s="28" t="s">
        <v>43</v>
      </c>
      <c r="V32" s="28">
        <v>900</v>
      </c>
      <c r="W32" s="28">
        <v>969.23076923076928</v>
      </c>
      <c r="X32" s="31">
        <v>1050</v>
      </c>
    </row>
    <row r="33" spans="2:24" ht="39.6" customHeight="1">
      <c r="B33" s="240"/>
      <c r="C33" s="33" t="s">
        <v>44</v>
      </c>
      <c r="D33" s="35">
        <v>183.40535318308787</v>
      </c>
      <c r="E33" s="35" t="s">
        <v>43</v>
      </c>
      <c r="F33" s="35" t="s">
        <v>43</v>
      </c>
      <c r="G33" s="35">
        <v>271.71912165555483</v>
      </c>
      <c r="H33" s="35">
        <v>384.79084367993579</v>
      </c>
      <c r="I33" s="35">
        <v>372.09302325581393</v>
      </c>
      <c r="J33" s="35" t="s">
        <v>43</v>
      </c>
      <c r="K33" s="35" t="s">
        <v>43</v>
      </c>
      <c r="L33" s="35" t="s">
        <v>43</v>
      </c>
      <c r="M33" s="35">
        <v>693.26104863652063</v>
      </c>
      <c r="N33" s="35">
        <v>1000.7246360990497</v>
      </c>
      <c r="O33" s="35">
        <v>762.11443175631575</v>
      </c>
      <c r="P33" s="34">
        <v>249.38654933344336</v>
      </c>
      <c r="Q33" s="35" t="s">
        <v>43</v>
      </c>
      <c r="R33" s="35" t="s">
        <v>43</v>
      </c>
      <c r="S33" s="35" t="s">
        <v>43</v>
      </c>
      <c r="T33" s="35">
        <v>656.50739578533478</v>
      </c>
      <c r="U33" s="35" t="s">
        <v>43</v>
      </c>
      <c r="V33" s="35">
        <v>802.60453494892556</v>
      </c>
      <c r="W33" s="35">
        <v>857.44450423909007</v>
      </c>
      <c r="X33" s="38">
        <v>913.90897747266149</v>
      </c>
    </row>
    <row r="34" spans="2:24" ht="40.15" customHeight="1">
      <c r="B34" s="240"/>
      <c r="C34" s="41" t="s">
        <v>45</v>
      </c>
      <c r="D34" s="43">
        <f>D33/D32</f>
        <v>0.86608083447569273</v>
      </c>
      <c r="E34" s="43" t="s">
        <v>43</v>
      </c>
      <c r="F34" s="43" t="s">
        <v>43</v>
      </c>
      <c r="G34" s="43">
        <f>G33/G32</f>
        <v>0.86799163862191131</v>
      </c>
      <c r="H34" s="43">
        <f>H33/H32</f>
        <v>0.88797887003062115</v>
      </c>
      <c r="I34" s="43">
        <f>I33/I32</f>
        <v>0.89302325581395336</v>
      </c>
      <c r="J34" s="43" t="s">
        <v>43</v>
      </c>
      <c r="K34" s="43" t="s">
        <v>43</v>
      </c>
      <c r="L34" s="43" t="s">
        <v>43</v>
      </c>
      <c r="M34" s="43">
        <f>M33/M32</f>
        <v>0.89283619900157951</v>
      </c>
      <c r="N34" s="43">
        <f>N33/N32</f>
        <v>0.8701953357383041</v>
      </c>
      <c r="O34" s="43">
        <f>O33/O32</f>
        <v>0.88617957180966944</v>
      </c>
      <c r="P34" s="42">
        <f>P33/P32</f>
        <v>0.87285292266705172</v>
      </c>
      <c r="Q34" s="43" t="s">
        <v>43</v>
      </c>
      <c r="R34" s="43" t="s">
        <v>43</v>
      </c>
      <c r="S34" s="43" t="s">
        <v>43</v>
      </c>
      <c r="T34" s="43">
        <f>T33/T32</f>
        <v>0.88902043179264068</v>
      </c>
      <c r="U34" s="43" t="s">
        <v>43</v>
      </c>
      <c r="V34" s="43">
        <f>V33/V32</f>
        <v>0.89178281660991732</v>
      </c>
      <c r="W34" s="43">
        <f>W33/W32</f>
        <v>0.88466496469112466</v>
      </c>
      <c r="X34" s="46">
        <f>X33/X32</f>
        <v>0.87038950235491575</v>
      </c>
    </row>
    <row r="35" spans="2:24" ht="17.25" customHeight="1">
      <c r="B35" s="225" t="s">
        <v>46</v>
      </c>
      <c r="C35" s="13" t="s">
        <v>47</v>
      </c>
      <c r="D35" s="48">
        <v>0.39194444444444443</v>
      </c>
      <c r="E35" s="48" t="s">
        <v>43</v>
      </c>
      <c r="F35" s="48" t="s">
        <v>43</v>
      </c>
      <c r="G35" s="48">
        <v>0.25026620370370373</v>
      </c>
      <c r="H35" s="48">
        <v>0.25</v>
      </c>
      <c r="I35" s="48">
        <v>0.37708333333333333</v>
      </c>
      <c r="J35" s="48" t="s">
        <v>43</v>
      </c>
      <c r="K35" s="48" t="s">
        <v>43</v>
      </c>
      <c r="L35" s="48" t="s">
        <v>43</v>
      </c>
      <c r="M35" s="48">
        <v>0.2503009259259259</v>
      </c>
      <c r="N35" s="48">
        <v>0.16679398148148147</v>
      </c>
      <c r="O35" s="48">
        <v>0.25</v>
      </c>
      <c r="P35" s="47">
        <v>0.70859953703703704</v>
      </c>
      <c r="Q35" s="48" t="s">
        <v>43</v>
      </c>
      <c r="R35" s="48" t="s">
        <v>43</v>
      </c>
      <c r="S35" s="48" t="s">
        <v>43</v>
      </c>
      <c r="T35" s="48">
        <v>0.70833333333333337</v>
      </c>
      <c r="U35" s="48" t="s">
        <v>43</v>
      </c>
      <c r="V35" s="48">
        <v>0.70839120370370368</v>
      </c>
      <c r="W35" s="48">
        <v>0.70833333333333337</v>
      </c>
      <c r="X35" s="50">
        <v>0.70833333333333337</v>
      </c>
    </row>
    <row r="36" spans="2:24" ht="17.25" customHeight="1">
      <c r="B36" s="226"/>
      <c r="C36" s="13" t="s">
        <v>48</v>
      </c>
      <c r="D36" s="48">
        <v>0.45626157407407408</v>
      </c>
      <c r="E36" s="48" t="s">
        <v>43</v>
      </c>
      <c r="F36" s="48" t="s">
        <v>43</v>
      </c>
      <c r="G36" s="48">
        <v>0.31532407407407409</v>
      </c>
      <c r="H36" s="48">
        <v>0.33217592592592593</v>
      </c>
      <c r="I36" s="48">
        <v>0.39947916666666666</v>
      </c>
      <c r="J36" s="48" t="s">
        <v>43</v>
      </c>
      <c r="K36" s="48" t="s">
        <v>43</v>
      </c>
      <c r="L36" s="48" t="s">
        <v>43</v>
      </c>
      <c r="M36" s="48">
        <v>0.43684027777777779</v>
      </c>
      <c r="N36" s="48">
        <v>0.42083333333333334</v>
      </c>
      <c r="O36" s="48">
        <v>0.40833333333333333</v>
      </c>
      <c r="P36" s="47">
        <v>0.83958333333333335</v>
      </c>
      <c r="Q36" s="48" t="s">
        <v>43</v>
      </c>
      <c r="R36" s="48" t="s">
        <v>43</v>
      </c>
      <c r="S36" s="48" t="s">
        <v>43</v>
      </c>
      <c r="T36" s="48">
        <v>0.87708333333333333</v>
      </c>
      <c r="U36" s="48" t="s">
        <v>43</v>
      </c>
      <c r="V36" s="48">
        <v>0.88680555555555551</v>
      </c>
      <c r="W36" s="48">
        <v>1.0152777777777777</v>
      </c>
      <c r="X36" s="50">
        <v>1.0118055555555556</v>
      </c>
    </row>
    <row r="37" spans="2:24" ht="17.25" customHeight="1">
      <c r="B37" s="226" t="s">
        <v>54</v>
      </c>
      <c r="C37" s="227"/>
      <c r="D37" s="64">
        <v>17</v>
      </c>
      <c r="E37" s="64" t="s">
        <v>43</v>
      </c>
      <c r="F37" s="64" t="s">
        <v>43</v>
      </c>
      <c r="G37" s="64">
        <v>11.5</v>
      </c>
      <c r="H37" s="64">
        <v>6</v>
      </c>
      <c r="I37" s="64">
        <v>6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12.6</v>
      </c>
      <c r="Q37" s="64" t="s">
        <v>43</v>
      </c>
      <c r="R37" s="64" t="s">
        <v>43</v>
      </c>
      <c r="S37" s="64" t="s">
        <v>43</v>
      </c>
      <c r="T37" s="64">
        <v>4.333333333333333</v>
      </c>
      <c r="U37" s="48" t="s">
        <v>43</v>
      </c>
      <c r="V37" s="64">
        <v>3.6666666666666665</v>
      </c>
      <c r="W37" s="64">
        <v>3.25</v>
      </c>
      <c r="X37" s="67">
        <v>3.3333333333333335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92227-962F-46B5-9DB3-BC83C9862332}">
  <sheetPr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pane="bottomLeft" activeCell="Y30" sqref="Y30:Z30"/>
      <selection activeCell="I3" sqref="I3:J4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SUM(F5:F208)</f>
        <v>114230</v>
      </c>
      <c r="E1" s="94" t="s">
        <v>4</v>
      </c>
      <c r="F1" s="95">
        <f>SUM(G5:G208)</f>
        <v>2258124.0100000002</v>
      </c>
      <c r="G1" s="96" t="s">
        <v>85</v>
      </c>
      <c r="H1" s="97">
        <f>L21+L38+L55+L72+L89+L106+L123+L140+L157+L174+L191+L208</f>
        <v>78.683333333333323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45994</v>
      </c>
      <c r="B2" s="353"/>
      <c r="C2" s="98" t="s">
        <v>41</v>
      </c>
      <c r="D2" s="99">
        <f>AVERAGE(N21,N38,N55,N72,N89,N106,N123,N140,N157,N174,N191,N208)</f>
        <v>595.66336833714456</v>
      </c>
      <c r="E2" s="99" t="s">
        <v>92</v>
      </c>
      <c r="F2" s="100">
        <f>F1/D1</f>
        <v>19.768222095771691</v>
      </c>
      <c r="G2" s="101" t="s">
        <v>93</v>
      </c>
      <c r="H2" s="102">
        <f>COUNT(H5:H208)</f>
        <v>3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428"/>
      <c r="AA3" s="332" t="s">
        <v>102</v>
      </c>
      <c r="AB3" s="422" t="s">
        <v>103</v>
      </c>
      <c r="AC3" s="424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429"/>
      <c r="AA4" s="333"/>
      <c r="AB4" s="423"/>
      <c r="AC4" s="425"/>
    </row>
    <row r="5" spans="1:29" ht="15.75" customHeight="1">
      <c r="A5" s="302" t="s">
        <v>243</v>
      </c>
      <c r="B5" s="106" t="s">
        <v>116</v>
      </c>
      <c r="C5" s="402" t="s">
        <v>120</v>
      </c>
      <c r="D5" s="403"/>
      <c r="E5" s="107">
        <v>29.85</v>
      </c>
      <c r="F5" s="108">
        <v>2318</v>
      </c>
      <c r="G5" s="109">
        <f t="shared" ref="G5:G6" si="0">E5*F5</f>
        <v>69192.3</v>
      </c>
      <c r="H5" s="26"/>
      <c r="I5" s="110">
        <v>17</v>
      </c>
      <c r="J5" s="111">
        <v>3600</v>
      </c>
      <c r="K5" s="112">
        <f t="shared" ref="K5:K6" si="1">J5/I5</f>
        <v>211.76470588235293</v>
      </c>
      <c r="L5" s="113">
        <v>17</v>
      </c>
      <c r="M5" s="111">
        <f>F5/V5*60</f>
        <v>3118.3856502242143</v>
      </c>
      <c r="N5" s="112">
        <f>M5/L5</f>
        <v>183.43445001318906</v>
      </c>
      <c r="O5" s="114">
        <f>L5-I5</f>
        <v>0</v>
      </c>
      <c r="P5" s="115">
        <f>N5-K5</f>
        <v>-28.330255869163864</v>
      </c>
      <c r="Q5" s="116">
        <f>N5/K5</f>
        <v>0.86621823617339289</v>
      </c>
      <c r="R5" s="309">
        <f>Q21</f>
        <v>0.86608083447569273</v>
      </c>
      <c r="S5" s="47">
        <v>0.39194444444444443</v>
      </c>
      <c r="T5" s="48">
        <v>0.42291666666666666</v>
      </c>
      <c r="U5" s="117">
        <v>5.3999999999999648</v>
      </c>
      <c r="V5" s="118">
        <v>44.600000000000016</v>
      </c>
      <c r="W5" s="119"/>
      <c r="X5" s="104"/>
      <c r="Y5" s="311"/>
      <c r="Z5" s="312"/>
      <c r="AA5" s="121">
        <f>M5-J5</f>
        <v>-481.61434977578574</v>
      </c>
      <c r="AB5" s="122">
        <f>M5/J5</f>
        <v>0.86621823617339289</v>
      </c>
      <c r="AC5" s="426">
        <f>AB21</f>
        <v>0.86608083447569273</v>
      </c>
    </row>
    <row r="6" spans="1:29" ht="15.75" customHeight="1">
      <c r="A6" s="303"/>
      <c r="B6" s="106" t="s">
        <v>116</v>
      </c>
      <c r="C6" s="402" t="s">
        <v>121</v>
      </c>
      <c r="D6" s="403"/>
      <c r="E6" s="107">
        <v>29.52</v>
      </c>
      <c r="F6" s="108">
        <v>2235</v>
      </c>
      <c r="G6" s="109">
        <f t="shared" si="0"/>
        <v>65977.2</v>
      </c>
      <c r="H6" s="26"/>
      <c r="I6" s="110">
        <v>17</v>
      </c>
      <c r="J6" s="111">
        <v>3600</v>
      </c>
      <c r="K6" s="112">
        <f t="shared" si="1"/>
        <v>211.76470588235293</v>
      </c>
      <c r="L6" s="113">
        <v>17</v>
      </c>
      <c r="M6" s="111">
        <f>F6/V6*60</f>
        <v>3117.3963580007726</v>
      </c>
      <c r="N6" s="112">
        <f>M6/L6</f>
        <v>183.37625635298662</v>
      </c>
      <c r="O6" s="114">
        <f>L6-I6</f>
        <v>0</v>
      </c>
      <c r="P6" s="115">
        <f>N6-K6</f>
        <v>-28.388449529366312</v>
      </c>
      <c r="Q6" s="116">
        <f>N6/K6</f>
        <v>0.86594343277799246</v>
      </c>
      <c r="R6" s="309"/>
      <c r="S6" s="47">
        <v>0.42638888888888887</v>
      </c>
      <c r="T6" s="48">
        <v>0.45626157407407408</v>
      </c>
      <c r="U6" s="117">
        <v>4.9999999999999822</v>
      </c>
      <c r="V6" s="118">
        <v>43.016666666666701</v>
      </c>
      <c r="W6" s="119"/>
      <c r="X6" s="123"/>
      <c r="Y6" s="300"/>
      <c r="Z6" s="301"/>
      <c r="AA6" s="124">
        <f>M6-J6</f>
        <v>-482.60364199922742</v>
      </c>
      <c r="AB6" s="125">
        <f>M6/J6</f>
        <v>0.86594343277799235</v>
      </c>
      <c r="AC6" s="427"/>
    </row>
    <row r="7" spans="1:29" ht="15.75" customHeight="1">
      <c r="A7" s="303"/>
      <c r="B7" s="106"/>
      <c r="C7" s="402"/>
      <c r="D7" s="403"/>
      <c r="E7" s="107"/>
      <c r="F7" s="108"/>
      <c r="G7" s="109"/>
      <c r="H7" s="26"/>
      <c r="I7" s="110"/>
      <c r="J7" s="111"/>
      <c r="K7" s="112"/>
      <c r="L7" s="113"/>
      <c r="M7" s="111"/>
      <c r="N7" s="112"/>
      <c r="O7" s="114"/>
      <c r="P7" s="115"/>
      <c r="Q7" s="116"/>
      <c r="R7" s="309"/>
      <c r="S7" s="47"/>
      <c r="T7" s="48"/>
      <c r="U7" s="117"/>
      <c r="V7" s="118"/>
      <c r="W7" s="119"/>
      <c r="X7" s="123"/>
      <c r="Y7" s="300"/>
      <c r="Z7" s="301"/>
      <c r="AA7" s="124"/>
      <c r="AB7" s="125"/>
      <c r="AC7" s="427"/>
    </row>
    <row r="8" spans="1:29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300"/>
      <c r="Z8" s="301"/>
      <c r="AA8" s="124"/>
      <c r="AB8" s="125"/>
      <c r="AC8" s="427"/>
    </row>
    <row r="9" spans="1:29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300"/>
      <c r="Z9" s="301"/>
      <c r="AA9" s="124"/>
      <c r="AB9" s="125"/>
      <c r="AC9" s="427"/>
    </row>
    <row r="10" spans="1:29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300"/>
      <c r="Z10" s="301"/>
      <c r="AA10" s="124"/>
      <c r="AB10" s="125"/>
      <c r="AC10" s="427"/>
    </row>
    <row r="11" spans="1:29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300"/>
      <c r="Z11" s="301"/>
      <c r="AA11" s="124"/>
      <c r="AB11" s="125"/>
      <c r="AC11" s="427"/>
    </row>
    <row r="12" spans="1:29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300"/>
      <c r="Z12" s="301"/>
      <c r="AA12" s="124"/>
      <c r="AB12" s="125"/>
      <c r="AC12" s="427"/>
    </row>
    <row r="13" spans="1:29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300"/>
      <c r="Z13" s="301"/>
      <c r="AA13" s="124"/>
      <c r="AB13" s="125"/>
      <c r="AC13" s="427"/>
    </row>
    <row r="14" spans="1:29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300"/>
      <c r="Z14" s="301"/>
      <c r="AA14" s="124"/>
      <c r="AB14" s="125"/>
      <c r="AC14" s="427"/>
    </row>
    <row r="15" spans="1:29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300"/>
      <c r="Z15" s="301"/>
      <c r="AA15" s="124"/>
      <c r="AB15" s="125"/>
      <c r="AC15" s="427"/>
    </row>
    <row r="16" spans="1:29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300"/>
      <c r="Z16" s="301"/>
      <c r="AA16" s="124"/>
      <c r="AB16" s="125"/>
      <c r="AC16" s="427"/>
    </row>
    <row r="17" spans="1:29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300"/>
      <c r="Z17" s="301"/>
      <c r="AA17" s="124"/>
      <c r="AB17" s="125"/>
      <c r="AC17" s="427"/>
    </row>
    <row r="18" spans="1:29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300"/>
      <c r="Z18" s="301"/>
      <c r="AA18" s="124"/>
      <c r="AB18" s="125"/>
      <c r="AC18" s="427"/>
    </row>
    <row r="19" spans="1:29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300"/>
      <c r="Z19" s="301"/>
      <c r="AA19" s="124"/>
      <c r="AB19" s="125"/>
      <c r="AC19" s="427"/>
    </row>
    <row r="20" spans="1:29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301"/>
      <c r="AA20" s="142"/>
      <c r="AB20" s="143"/>
      <c r="AC20" s="380"/>
    </row>
    <row r="21" spans="1:29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</v>
      </c>
      <c r="J21" s="148">
        <f t="shared" si="2"/>
        <v>3600</v>
      </c>
      <c r="K21" s="149">
        <f t="shared" ref="K21" si="3">J21/I21</f>
        <v>211.76470588235293</v>
      </c>
      <c r="L21" s="147">
        <f t="shared" ref="L21:M21" si="4">AVERAGE(L5:L20)</f>
        <v>17</v>
      </c>
      <c r="M21" s="148">
        <f t="shared" si="4"/>
        <v>3117.8910041124936</v>
      </c>
      <c r="N21" s="149">
        <f>M21/L21</f>
        <v>183.40535318308787</v>
      </c>
      <c r="O21" s="150">
        <f>L21-I21</f>
        <v>0</v>
      </c>
      <c r="P21" s="151">
        <f>N21-K21</f>
        <v>-28.35935269926506</v>
      </c>
      <c r="Q21" s="152">
        <f>N21/K21</f>
        <v>0.86608083447569273</v>
      </c>
      <c r="R21" s="310"/>
      <c r="S21" s="153">
        <f>S5</f>
        <v>0.39194444444444443</v>
      </c>
      <c r="T21" s="154">
        <f>INDEX(T5:T20,COUNTA(T5:T20))</f>
        <v>0.45626157407407408</v>
      </c>
      <c r="U21" s="155"/>
      <c r="V21" s="155"/>
      <c r="W21" s="156"/>
      <c r="X21" s="157"/>
      <c r="Y21" s="296"/>
      <c r="Z21" s="297"/>
      <c r="AA21" s="158">
        <f t="shared" ref="AA21:AA27" si="5">M21-J21</f>
        <v>-482.10899588750635</v>
      </c>
      <c r="AB21" s="159">
        <f t="shared" ref="AB21:AB27" si="6">M21/J21</f>
        <v>0.86608083447569273</v>
      </c>
      <c r="AC21" s="381"/>
    </row>
    <row r="22" spans="1:29" ht="15.75" customHeight="1">
      <c r="A22" s="316" t="s">
        <v>115</v>
      </c>
      <c r="B22" s="161" t="s">
        <v>116</v>
      </c>
      <c r="C22" s="306" t="s">
        <v>122</v>
      </c>
      <c r="D22" s="307"/>
      <c r="E22" s="162">
        <v>25.64</v>
      </c>
      <c r="F22" s="103">
        <v>1447</v>
      </c>
      <c r="G22" s="163">
        <f t="shared" ref="G22:G23" si="7">E22*F22</f>
        <v>37101.08</v>
      </c>
      <c r="H22" s="164"/>
      <c r="I22" s="165">
        <v>11</v>
      </c>
      <c r="J22" s="166">
        <v>3600</v>
      </c>
      <c r="K22" s="167">
        <f>J22/I22</f>
        <v>327.27272727272725</v>
      </c>
      <c r="L22" s="168">
        <v>11</v>
      </c>
      <c r="M22" s="166">
        <f>F22/V22*60</f>
        <v>3143.7537718768917</v>
      </c>
      <c r="N22" s="167">
        <f>M22/L22</f>
        <v>285.79579744335382</v>
      </c>
      <c r="O22" s="169">
        <f>L22-I22</f>
        <v>0</v>
      </c>
      <c r="P22" s="170">
        <f>N22-K22</f>
        <v>-41.476929829373432</v>
      </c>
      <c r="Q22" s="171">
        <f>N22/K22</f>
        <v>0.87326493663247007</v>
      </c>
      <c r="R22" s="308">
        <f>Q38</f>
        <v>0.86799163862191131</v>
      </c>
      <c r="S22" s="172">
        <v>0.25026620370370373</v>
      </c>
      <c r="T22" s="173">
        <v>0.26944444444444443</v>
      </c>
      <c r="U22" s="174"/>
      <c r="V22" s="175">
        <v>27.616666666666614</v>
      </c>
      <c r="W22" s="176"/>
      <c r="X22" s="177"/>
      <c r="Y22" s="311"/>
      <c r="Z22" s="312"/>
      <c r="AA22" s="121">
        <f t="shared" si="5"/>
        <v>-456.24622812310827</v>
      </c>
      <c r="AB22" s="171">
        <f t="shared" si="6"/>
        <v>0.87326493663246996</v>
      </c>
      <c r="AC22" s="313">
        <f>AB38</f>
        <v>0.86799163862191131</v>
      </c>
    </row>
    <row r="23" spans="1:29" ht="15.75" customHeight="1">
      <c r="A23" s="317"/>
      <c r="B23" s="106" t="s">
        <v>118</v>
      </c>
      <c r="C23" s="298" t="s">
        <v>119</v>
      </c>
      <c r="D23" s="299"/>
      <c r="E23" s="107">
        <v>28.57</v>
      </c>
      <c r="F23" s="108">
        <v>3161</v>
      </c>
      <c r="G23" s="109">
        <f t="shared" si="7"/>
        <v>90309.77</v>
      </c>
      <c r="H23" s="26"/>
      <c r="I23" s="110">
        <v>12</v>
      </c>
      <c r="J23" s="111">
        <v>3600</v>
      </c>
      <c r="K23" s="112">
        <f t="shared" ref="K23:K41" si="8">J23/I23</f>
        <v>300</v>
      </c>
      <c r="L23" s="113">
        <v>12</v>
      </c>
      <c r="M23" s="111">
        <f>F23/V23*60</f>
        <v>3105.7860262008703</v>
      </c>
      <c r="N23" s="112">
        <f>M23/L23</f>
        <v>258.81550218340584</v>
      </c>
      <c r="O23" s="114">
        <f>L23-I23</f>
        <v>0</v>
      </c>
      <c r="P23" s="115">
        <f>N23-K23</f>
        <v>-41.18449781659416</v>
      </c>
      <c r="Q23" s="116">
        <f>N23/K23</f>
        <v>0.86271834061135277</v>
      </c>
      <c r="R23" s="309"/>
      <c r="S23" s="47">
        <v>0.27291666666666664</v>
      </c>
      <c r="T23" s="48">
        <v>0.31532407407407409</v>
      </c>
      <c r="U23" s="117">
        <v>4.9999999999999822</v>
      </c>
      <c r="V23" s="118">
        <v>61.066666666666727</v>
      </c>
      <c r="W23" s="119"/>
      <c r="X23" s="123"/>
      <c r="Y23" s="300"/>
      <c r="Z23" s="301"/>
      <c r="AA23" s="124">
        <f t="shared" si="5"/>
        <v>-494.21397379912969</v>
      </c>
      <c r="AB23" s="116">
        <f t="shared" si="6"/>
        <v>0.86271834061135289</v>
      </c>
      <c r="AC23" s="314"/>
    </row>
    <row r="24" spans="1:29" ht="15.75" customHeight="1">
      <c r="A24" s="317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23"/>
      <c r="Y24" s="300"/>
      <c r="Z24" s="301"/>
      <c r="AA24" s="124">
        <f t="shared" si="5"/>
        <v>0</v>
      </c>
      <c r="AB24" s="116" t="e">
        <f t="shared" si="6"/>
        <v>#DIV/0!</v>
      </c>
      <c r="AC24" s="314"/>
    </row>
    <row r="25" spans="1:29" ht="15.75" customHeight="1">
      <c r="A25" s="317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>
        <f t="shared" si="5"/>
        <v>0</v>
      </c>
      <c r="AB25" s="116" t="e">
        <f t="shared" si="6"/>
        <v>#DIV/0!</v>
      </c>
      <c r="AC25" s="314"/>
    </row>
    <row r="26" spans="1:29" ht="15.75" customHeight="1">
      <c r="A26" s="317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300"/>
      <c r="Z26" s="301"/>
      <c r="AA26" s="124">
        <f t="shared" si="5"/>
        <v>0</v>
      </c>
      <c r="AB26" s="116" t="e">
        <f t="shared" si="6"/>
        <v>#DIV/0!</v>
      </c>
      <c r="AC26" s="314"/>
    </row>
    <row r="27" spans="1:29" ht="15.75" customHeight="1">
      <c r="A27" s="317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300"/>
      <c r="Z27" s="301"/>
      <c r="AA27" s="124">
        <f t="shared" si="5"/>
        <v>0</v>
      </c>
      <c r="AB27" s="116" t="e">
        <f t="shared" si="6"/>
        <v>#DIV/0!</v>
      </c>
      <c r="AC27" s="314"/>
    </row>
    <row r="28" spans="1:29" ht="15.75" customHeight="1">
      <c r="A28" s="317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17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17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35"/>
      <c r="Y30" s="300"/>
      <c r="Z30" s="301"/>
      <c r="AA30" s="124"/>
      <c r="AB30" s="116"/>
      <c r="AC30" s="314"/>
    </row>
    <row r="31" spans="1:29" ht="15.75" customHeight="1">
      <c r="A31" s="317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35"/>
      <c r="Y31" s="300"/>
      <c r="Z31" s="301"/>
      <c r="AA31" s="124"/>
      <c r="AB31" s="116"/>
      <c r="AC31" s="314"/>
    </row>
    <row r="32" spans="1:29" ht="15.75" customHeight="1">
      <c r="A32" s="317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35"/>
      <c r="Y32" s="300"/>
      <c r="Z32" s="301"/>
      <c r="AA32" s="124"/>
      <c r="AB32" s="116"/>
      <c r="AC32" s="314"/>
    </row>
    <row r="33" spans="1:29" ht="15.75" customHeight="1">
      <c r="A33" s="317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35"/>
      <c r="Y33" s="300"/>
      <c r="Z33" s="301"/>
      <c r="AA33" s="124"/>
      <c r="AB33" s="116"/>
      <c r="AC33" s="314"/>
    </row>
    <row r="34" spans="1:29" ht="15.75" customHeight="1">
      <c r="A34" s="317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35"/>
      <c r="Y34" s="300"/>
      <c r="Z34" s="301"/>
      <c r="AA34" s="124"/>
      <c r="AB34" s="116"/>
      <c r="AC34" s="314"/>
    </row>
    <row r="35" spans="1:29" ht="15.75" customHeight="1">
      <c r="A35" s="317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35"/>
      <c r="Y35" s="300"/>
      <c r="Z35" s="301"/>
      <c r="AA35" s="124"/>
      <c r="AB35" s="116"/>
      <c r="AC35" s="314"/>
    </row>
    <row r="36" spans="1:29" ht="15.75" customHeight="1">
      <c r="A36" s="317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35"/>
      <c r="Y36" s="300"/>
      <c r="Z36" s="301"/>
      <c r="AA36" s="124"/>
      <c r="AB36" s="116"/>
      <c r="AC36" s="314"/>
    </row>
    <row r="37" spans="1:29" ht="15.75" customHeight="1">
      <c r="A37" s="317"/>
      <c r="B37" s="178"/>
      <c r="C37" s="298"/>
      <c r="D37" s="299"/>
      <c r="E37" s="179"/>
      <c r="F37" s="13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9">AVERAGE(I22:I37)</f>
        <v>11.5</v>
      </c>
      <c r="J38" s="148">
        <f t="shared" si="9"/>
        <v>3600</v>
      </c>
      <c r="K38" s="149">
        <f t="shared" ref="K38" si="10">J38/I38</f>
        <v>313.04347826086956</v>
      </c>
      <c r="L38" s="147">
        <f t="shared" ref="L38:M38" si="11">AVERAGE(L22:L37)</f>
        <v>11.5</v>
      </c>
      <c r="M38" s="148">
        <f t="shared" si="11"/>
        <v>3124.7698990388808</v>
      </c>
      <c r="N38" s="149">
        <f>M38/L38</f>
        <v>271.71912165555483</v>
      </c>
      <c r="O38" s="150">
        <f>L38-I38</f>
        <v>0</v>
      </c>
      <c r="P38" s="151">
        <f>N38-K38</f>
        <v>-41.324356605314733</v>
      </c>
      <c r="Q38" s="152">
        <f>N38/K38</f>
        <v>0.86799163862191131</v>
      </c>
      <c r="R38" s="310"/>
      <c r="S38" s="153">
        <f>S22</f>
        <v>0.25026620370370373</v>
      </c>
      <c r="T38" s="154">
        <f>INDEX(T22:T37,COUNTA(T22:T37))</f>
        <v>0.31532407407407409</v>
      </c>
      <c r="U38" s="155"/>
      <c r="V38" s="181"/>
      <c r="W38" s="182"/>
      <c r="X38" s="149"/>
      <c r="Y38" s="296"/>
      <c r="Z38" s="297"/>
      <c r="AA38" s="183">
        <f>M38-J38</f>
        <v>-475.23010096111921</v>
      </c>
      <c r="AB38" s="152">
        <f>M38/J38</f>
        <v>0.86799163862191131</v>
      </c>
      <c r="AC38" s="315"/>
    </row>
    <row r="39" spans="1:29" ht="15.75" customHeight="1">
      <c r="A39" s="302" t="s">
        <v>125</v>
      </c>
      <c r="B39" s="120" t="s">
        <v>116</v>
      </c>
      <c r="C39" s="306" t="s">
        <v>126</v>
      </c>
      <c r="D39" s="307"/>
      <c r="E39" s="162">
        <v>14.03</v>
      </c>
      <c r="F39" s="103">
        <v>1470</v>
      </c>
      <c r="G39" s="163">
        <f t="shared" ref="G39:G41" si="12">E39*F39</f>
        <v>20624.099999999999</v>
      </c>
      <c r="H39" s="164"/>
      <c r="I39" s="165">
        <v>6</v>
      </c>
      <c r="J39" s="166">
        <v>2600</v>
      </c>
      <c r="K39" s="167">
        <f>J39/I39</f>
        <v>433.33333333333331</v>
      </c>
      <c r="L39" s="168">
        <v>6</v>
      </c>
      <c r="M39" s="166">
        <f>F39/V39*60</f>
        <v>2308.9005235602108</v>
      </c>
      <c r="N39" s="167">
        <f>M39/L39</f>
        <v>384.81675392670178</v>
      </c>
      <c r="O39" s="169">
        <f>L39-I39</f>
        <v>0</v>
      </c>
      <c r="P39" s="170">
        <f>N39-K39</f>
        <v>-48.516579406631536</v>
      </c>
      <c r="Q39" s="171">
        <f>N39/K39</f>
        <v>0.88803866290777334</v>
      </c>
      <c r="R39" s="308">
        <f>Q55</f>
        <v>0.88797887003062115</v>
      </c>
      <c r="S39" s="172">
        <v>0.25</v>
      </c>
      <c r="T39" s="173">
        <v>0.27652777777777776</v>
      </c>
      <c r="U39" s="174"/>
      <c r="V39" s="175">
        <v>38.199999999999974</v>
      </c>
      <c r="W39" s="173"/>
      <c r="X39" s="184"/>
      <c r="Y39" s="311"/>
      <c r="Z39" s="312"/>
      <c r="AA39" s="121">
        <f>M39-J39</f>
        <v>-291.09947643978921</v>
      </c>
      <c r="AB39" s="171">
        <f>M39/J39</f>
        <v>0.88803866290777334</v>
      </c>
      <c r="AC39" s="313">
        <f>AB55</f>
        <v>0.88797887003062115</v>
      </c>
    </row>
    <row r="40" spans="1:29" ht="15.75" customHeight="1">
      <c r="A40" s="303"/>
      <c r="B40" s="106" t="s">
        <v>116</v>
      </c>
      <c r="C40" s="298" t="s">
        <v>269</v>
      </c>
      <c r="D40" s="299"/>
      <c r="E40" s="107">
        <v>17.73</v>
      </c>
      <c r="F40" s="108">
        <v>1177</v>
      </c>
      <c r="G40" s="109">
        <f t="shared" si="12"/>
        <v>20868.21</v>
      </c>
      <c r="H40" s="26"/>
      <c r="I40" s="110">
        <v>6</v>
      </c>
      <c r="J40" s="111">
        <v>2600</v>
      </c>
      <c r="K40" s="112">
        <f t="shared" si="8"/>
        <v>433.33333333333331</v>
      </c>
      <c r="L40" s="113">
        <v>6</v>
      </c>
      <c r="M40" s="111">
        <f>F40/V40*60</f>
        <v>2307.843137254903</v>
      </c>
      <c r="N40" s="112">
        <f>M40/L40</f>
        <v>384.64052287581717</v>
      </c>
      <c r="O40" s="114">
        <f>L40-I40</f>
        <v>0</v>
      </c>
      <c r="P40" s="115">
        <f>N40-K40</f>
        <v>-48.692810457516146</v>
      </c>
      <c r="Q40" s="116">
        <f>N40/K40</f>
        <v>0.88763197586727038</v>
      </c>
      <c r="R40" s="309"/>
      <c r="S40" s="47">
        <v>0.28013888888888888</v>
      </c>
      <c r="T40" s="48">
        <v>0.30138888888888887</v>
      </c>
      <c r="U40" s="117">
        <v>5.2000000000000135</v>
      </c>
      <c r="V40" s="118">
        <v>30.599999999999987</v>
      </c>
      <c r="W40" s="119"/>
      <c r="X40" s="13"/>
      <c r="Y40" s="300"/>
      <c r="Z40" s="301"/>
      <c r="AA40" s="124">
        <f>M40-J40</f>
        <v>-292.15686274509699</v>
      </c>
      <c r="AB40" s="116">
        <f>M40/J40</f>
        <v>0.88763197586727038</v>
      </c>
      <c r="AC40" s="314"/>
    </row>
    <row r="41" spans="1:29" ht="15.75" customHeight="1">
      <c r="A41" s="303"/>
      <c r="B41" s="106" t="s">
        <v>116</v>
      </c>
      <c r="C41" s="298" t="s">
        <v>127</v>
      </c>
      <c r="D41" s="299"/>
      <c r="E41" s="107">
        <v>14.49</v>
      </c>
      <c r="F41" s="108">
        <v>1514</v>
      </c>
      <c r="G41" s="109">
        <f t="shared" si="12"/>
        <v>21937.86</v>
      </c>
      <c r="H41" s="26"/>
      <c r="I41" s="110">
        <v>6</v>
      </c>
      <c r="J41" s="111">
        <v>2600</v>
      </c>
      <c r="K41" s="112">
        <f t="shared" si="8"/>
        <v>433.33333333333331</v>
      </c>
      <c r="L41" s="113">
        <v>6</v>
      </c>
      <c r="M41" s="111">
        <f>F41/V41*60</f>
        <v>2309.4915254237308</v>
      </c>
      <c r="N41" s="112">
        <f>M41/L41</f>
        <v>384.91525423728848</v>
      </c>
      <c r="O41" s="114">
        <f>L41-I41</f>
        <v>0</v>
      </c>
      <c r="P41" s="115">
        <f>N41-K41</f>
        <v>-48.418079096044835</v>
      </c>
      <c r="Q41" s="116">
        <f>N41/K41</f>
        <v>0.88826597131681961</v>
      </c>
      <c r="R41" s="309"/>
      <c r="S41" s="47">
        <v>0.30486111111111114</v>
      </c>
      <c r="T41" s="48">
        <v>0.33217592592592593</v>
      </c>
      <c r="U41" s="117">
        <v>5.0000000000000622</v>
      </c>
      <c r="V41" s="118">
        <v>39.3333333333333</v>
      </c>
      <c r="W41" s="119"/>
      <c r="X41" s="13"/>
      <c r="Y41" s="300"/>
      <c r="Z41" s="301"/>
      <c r="AA41" s="124">
        <f>M41-J41</f>
        <v>-290.50847457626924</v>
      </c>
      <c r="AB41" s="116">
        <f>M41/J41</f>
        <v>0.8882659713168195</v>
      </c>
      <c r="AC41" s="314"/>
    </row>
    <row r="42" spans="1:29" ht="15.75" customHeight="1">
      <c r="A42" s="303"/>
      <c r="B42" s="106"/>
      <c r="C42" s="298"/>
      <c r="D42" s="299"/>
      <c r="E42" s="107"/>
      <c r="F42" s="108"/>
      <c r="G42" s="109"/>
      <c r="H42" s="26"/>
      <c r="I42" s="110"/>
      <c r="J42" s="111"/>
      <c r="K42" s="112"/>
      <c r="L42" s="113"/>
      <c r="M42" s="111"/>
      <c r="N42" s="112"/>
      <c r="O42" s="114"/>
      <c r="P42" s="115"/>
      <c r="Q42" s="116"/>
      <c r="R42" s="309"/>
      <c r="S42" s="47"/>
      <c r="T42" s="48"/>
      <c r="U42" s="117"/>
      <c r="V42" s="118"/>
      <c r="W42" s="119"/>
      <c r="X42" s="123"/>
      <c r="Y42" s="300"/>
      <c r="Z42" s="301"/>
      <c r="AA42" s="124"/>
      <c r="AB42" s="116"/>
      <c r="AC42" s="314"/>
    </row>
    <row r="43" spans="1:29" ht="15.75" customHeight="1">
      <c r="A43" s="304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3"/>
      <c r="Y43" s="300"/>
      <c r="Z43" s="301"/>
      <c r="AA43" s="124"/>
      <c r="AB43" s="116"/>
      <c r="AC43" s="314"/>
    </row>
    <row r="44" spans="1:29" ht="15.75" customHeight="1">
      <c r="A44" s="304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50"/>
      <c r="Y44" s="300"/>
      <c r="Z44" s="301"/>
      <c r="AA44" s="124"/>
      <c r="AB44" s="116"/>
      <c r="AC44" s="314"/>
    </row>
    <row r="45" spans="1:29" ht="15.75" customHeight="1">
      <c r="A45" s="304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04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04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41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04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41"/>
      <c r="W48" s="134"/>
      <c r="X48" s="135"/>
      <c r="Y48" s="300"/>
      <c r="Z48" s="301"/>
      <c r="AA48" s="124"/>
      <c r="AB48" s="116"/>
      <c r="AC48" s="314"/>
    </row>
    <row r="49" spans="1:29" ht="15.75" customHeight="1">
      <c r="A49" s="304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41"/>
      <c r="W49" s="134"/>
      <c r="X49" s="135"/>
      <c r="Y49" s="300"/>
      <c r="Z49" s="301"/>
      <c r="AA49" s="124"/>
      <c r="AB49" s="116"/>
      <c r="AC49" s="314"/>
    </row>
    <row r="50" spans="1:29" ht="15.75" customHeight="1">
      <c r="A50" s="304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41"/>
      <c r="W50" s="134"/>
      <c r="X50" s="135"/>
      <c r="Y50" s="300"/>
      <c r="Z50" s="301"/>
      <c r="AA50" s="124"/>
      <c r="AB50" s="116"/>
      <c r="AC50" s="314"/>
    </row>
    <row r="51" spans="1:29" ht="15.75" customHeight="1">
      <c r="A51" s="304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41"/>
      <c r="W51" s="134"/>
      <c r="X51" s="135"/>
      <c r="Y51" s="300"/>
      <c r="Z51" s="301"/>
      <c r="AA51" s="124"/>
      <c r="AB51" s="116"/>
      <c r="AC51" s="314"/>
    </row>
    <row r="52" spans="1:29" ht="15.75" customHeight="1">
      <c r="A52" s="304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41"/>
      <c r="W52" s="134"/>
      <c r="X52" s="135"/>
      <c r="Y52" s="300"/>
      <c r="Z52" s="301"/>
      <c r="AA52" s="124"/>
      <c r="AB52" s="116"/>
      <c r="AC52" s="314"/>
    </row>
    <row r="53" spans="1:29" ht="15.75" customHeight="1">
      <c r="A53" s="304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41"/>
      <c r="W53" s="134"/>
      <c r="X53" s="135"/>
      <c r="Y53" s="300"/>
      <c r="Z53" s="301"/>
      <c r="AA53" s="124"/>
      <c r="AB53" s="116"/>
      <c r="AC53" s="314"/>
    </row>
    <row r="54" spans="1:29" ht="15.75" customHeight="1">
      <c r="A54" s="304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3">AVERAGE(I39:I54)</f>
        <v>6</v>
      </c>
      <c r="J55" s="148">
        <f t="shared" si="13"/>
        <v>2600</v>
      </c>
      <c r="K55" s="149">
        <f t="shared" ref="K55:K56" si="14">J55/I55</f>
        <v>433.33333333333331</v>
      </c>
      <c r="L55" s="147">
        <f t="shared" ref="L55:M55" si="15">AVERAGE(L39:L54)</f>
        <v>6</v>
      </c>
      <c r="M55" s="148">
        <f t="shared" si="15"/>
        <v>2308.7450620796149</v>
      </c>
      <c r="N55" s="149">
        <f>M55/L55</f>
        <v>384.79084367993579</v>
      </c>
      <c r="O55" s="150">
        <f>L55-I55</f>
        <v>0</v>
      </c>
      <c r="P55" s="151">
        <f>N55-K55</f>
        <v>-48.542489653397524</v>
      </c>
      <c r="Q55" s="152">
        <f>N55/K55</f>
        <v>0.88797887003062115</v>
      </c>
      <c r="R55" s="310"/>
      <c r="S55" s="153">
        <f>S39</f>
        <v>0.25</v>
      </c>
      <c r="T55" s="154">
        <f>INDEX(T39:T54,COUNTA(T39:T54))</f>
        <v>0.33217592592592593</v>
      </c>
      <c r="U55" s="155"/>
      <c r="V55" s="181"/>
      <c r="W55" s="182"/>
      <c r="X55" s="149"/>
      <c r="Y55" s="296"/>
      <c r="Z55" s="297"/>
      <c r="AA55" s="183">
        <f>M55-J55</f>
        <v>-291.25493792038515</v>
      </c>
      <c r="AB55" s="152">
        <f>M55/J55</f>
        <v>0.88797887003062115</v>
      </c>
      <c r="AC55" s="315"/>
    </row>
    <row r="56" spans="1:29" ht="15.75" customHeight="1">
      <c r="A56" s="316" t="s">
        <v>251</v>
      </c>
      <c r="B56" s="106" t="s">
        <v>116</v>
      </c>
      <c r="C56" s="298" t="s">
        <v>117</v>
      </c>
      <c r="D56" s="299"/>
      <c r="E56" s="107">
        <v>19.7</v>
      </c>
      <c r="F56" s="108">
        <v>1200</v>
      </c>
      <c r="G56" s="129">
        <f t="shared" ref="G56" si="16">E56*F56</f>
        <v>23640</v>
      </c>
      <c r="H56" s="130"/>
      <c r="I56" s="110">
        <v>6</v>
      </c>
      <c r="J56" s="111">
        <v>2500</v>
      </c>
      <c r="K56" s="112">
        <f t="shared" si="14"/>
        <v>416.66666666666669</v>
      </c>
      <c r="L56" s="113">
        <v>6</v>
      </c>
      <c r="M56" s="111">
        <f>F56/V56*60</f>
        <v>2232.5581395348836</v>
      </c>
      <c r="N56" s="112">
        <f>M56/L56</f>
        <v>372.09302325581393</v>
      </c>
      <c r="O56" s="114">
        <f>L56-I56</f>
        <v>0</v>
      </c>
      <c r="P56" s="115">
        <f>N56-K56</f>
        <v>-44.573643410852753</v>
      </c>
      <c r="Q56" s="116">
        <f>N56/K56</f>
        <v>0.89302325581395336</v>
      </c>
      <c r="R56" s="308">
        <f>Q72</f>
        <v>0.89302325581395336</v>
      </c>
      <c r="S56" s="47">
        <v>0.37708333333333333</v>
      </c>
      <c r="T56" s="48">
        <v>0.39947916666666666</v>
      </c>
      <c r="U56" s="117">
        <v>4.9999999999999822</v>
      </c>
      <c r="V56" s="118">
        <v>32.250000000000007</v>
      </c>
      <c r="W56" s="119"/>
      <c r="X56" s="184"/>
      <c r="Y56" s="311"/>
      <c r="Z56" s="312"/>
      <c r="AA56" s="121">
        <f>M56-J56</f>
        <v>-267.44186046511641</v>
      </c>
      <c r="AB56" s="171">
        <f>M56/J56</f>
        <v>0.89302325581395348</v>
      </c>
      <c r="AC56" s="313">
        <f>AB72</f>
        <v>0.89302325581395348</v>
      </c>
    </row>
    <row r="57" spans="1:29" ht="15.75" customHeight="1">
      <c r="A57" s="317"/>
      <c r="B57" s="106"/>
      <c r="C57" s="298"/>
      <c r="D57" s="299"/>
      <c r="E57" s="107"/>
      <c r="F57" s="108"/>
      <c r="G57" s="109"/>
      <c r="H57" s="26"/>
      <c r="I57" s="110"/>
      <c r="J57" s="111"/>
      <c r="K57" s="112"/>
      <c r="L57" s="113"/>
      <c r="M57" s="111"/>
      <c r="N57" s="112"/>
      <c r="O57" s="114"/>
      <c r="P57" s="115"/>
      <c r="Q57" s="116"/>
      <c r="R57" s="309"/>
      <c r="S57" s="47"/>
      <c r="T57" s="48"/>
      <c r="U57" s="117"/>
      <c r="V57" s="118"/>
      <c r="W57" s="119"/>
      <c r="X57" s="13"/>
      <c r="Y57" s="300"/>
      <c r="Z57" s="301"/>
      <c r="AA57" s="124"/>
      <c r="AB57" s="116"/>
      <c r="AC57" s="314"/>
    </row>
    <row r="58" spans="1:29" ht="15.75" customHeight="1">
      <c r="A58" s="317"/>
      <c r="B58" s="106"/>
      <c r="C58" s="298"/>
      <c r="D58" s="299"/>
      <c r="E58" s="107"/>
      <c r="F58" s="108"/>
      <c r="G58" s="109"/>
      <c r="H58" s="26"/>
      <c r="I58" s="110"/>
      <c r="J58" s="111"/>
      <c r="K58" s="112"/>
      <c r="L58" s="113"/>
      <c r="M58" s="111"/>
      <c r="N58" s="112"/>
      <c r="O58" s="114"/>
      <c r="P58" s="115"/>
      <c r="Q58" s="116"/>
      <c r="R58" s="309"/>
      <c r="S58" s="47"/>
      <c r="T58" s="48"/>
      <c r="U58" s="117"/>
      <c r="V58" s="118"/>
      <c r="W58" s="119"/>
      <c r="X58" s="123"/>
      <c r="Y58" s="300"/>
      <c r="Z58" s="301"/>
      <c r="AA58" s="124"/>
      <c r="AB58" s="116"/>
      <c r="AC58" s="314"/>
    </row>
    <row r="59" spans="1:29" ht="15.75" customHeight="1">
      <c r="A59" s="317"/>
      <c r="B59" s="106"/>
      <c r="C59" s="298"/>
      <c r="D59" s="299"/>
      <c r="E59" s="107"/>
      <c r="F59" s="108"/>
      <c r="G59" s="109"/>
      <c r="H59" s="26"/>
      <c r="I59" s="110"/>
      <c r="J59" s="111"/>
      <c r="K59" s="112"/>
      <c r="L59" s="113"/>
      <c r="M59" s="111"/>
      <c r="N59" s="112"/>
      <c r="O59" s="114"/>
      <c r="P59" s="115"/>
      <c r="Q59" s="116"/>
      <c r="R59" s="309"/>
      <c r="S59" s="47"/>
      <c r="T59" s="48"/>
      <c r="U59" s="117"/>
      <c r="V59" s="118"/>
      <c r="W59" s="119"/>
      <c r="X59" s="13"/>
      <c r="Y59" s="300"/>
      <c r="Z59" s="301"/>
      <c r="AA59" s="124"/>
      <c r="AB59" s="116"/>
      <c r="AC59" s="314"/>
    </row>
    <row r="60" spans="1:29" ht="15.75" customHeight="1">
      <c r="A60" s="317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3"/>
      <c r="Y60" s="300"/>
      <c r="Z60" s="301"/>
      <c r="AA60" s="124"/>
      <c r="AB60" s="116"/>
      <c r="AC60" s="314"/>
    </row>
    <row r="61" spans="1:29" ht="15.75" customHeight="1">
      <c r="A61" s="317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3"/>
      <c r="Y61" s="300"/>
      <c r="Z61" s="301"/>
      <c r="AA61" s="124"/>
      <c r="AB61" s="116"/>
      <c r="AC61" s="314"/>
    </row>
    <row r="62" spans="1:29" ht="15.75" customHeight="1">
      <c r="A62" s="317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3"/>
      <c r="Y62" s="300"/>
      <c r="Z62" s="301"/>
      <c r="AA62" s="124"/>
      <c r="AB62" s="116"/>
      <c r="AC62" s="314"/>
    </row>
    <row r="63" spans="1:29" ht="15.75" customHeight="1">
      <c r="A63" s="317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17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3"/>
      <c r="Y64" s="300"/>
      <c r="Z64" s="301"/>
      <c r="AA64" s="124"/>
      <c r="AB64" s="116"/>
      <c r="AC64" s="314"/>
    </row>
    <row r="65" spans="1:29" ht="15.75" customHeight="1">
      <c r="A65" s="317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3"/>
      <c r="Y65" s="300"/>
      <c r="Z65" s="301"/>
      <c r="AA65" s="124"/>
      <c r="AB65" s="116"/>
      <c r="AC65" s="314"/>
    </row>
    <row r="66" spans="1:29" ht="15.75" customHeight="1">
      <c r="A66" s="317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3"/>
      <c r="Y66" s="300"/>
      <c r="Z66" s="301"/>
      <c r="AA66" s="124"/>
      <c r="AB66" s="116"/>
      <c r="AC66" s="314"/>
    </row>
    <row r="67" spans="1:29" ht="15.75" customHeight="1">
      <c r="A67" s="317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3"/>
      <c r="Y67" s="300"/>
      <c r="Z67" s="301"/>
      <c r="AA67" s="124"/>
      <c r="AB67" s="116"/>
      <c r="AC67" s="314"/>
    </row>
    <row r="68" spans="1:29" ht="15.75" customHeight="1">
      <c r="A68" s="317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3"/>
      <c r="Y68" s="300"/>
      <c r="Z68" s="301"/>
      <c r="AA68" s="124"/>
      <c r="AB68" s="116"/>
      <c r="AC68" s="314"/>
    </row>
    <row r="69" spans="1:29" ht="15.75" customHeight="1">
      <c r="A69" s="317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3"/>
      <c r="Y69" s="300"/>
      <c r="Z69" s="301"/>
      <c r="AA69" s="124"/>
      <c r="AB69" s="116"/>
      <c r="AC69" s="314"/>
    </row>
    <row r="70" spans="1:29" ht="15.75" customHeight="1">
      <c r="A70" s="317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3"/>
      <c r="Y70" s="300"/>
      <c r="Z70" s="301"/>
      <c r="AA70" s="124"/>
      <c r="AB70" s="116"/>
      <c r="AC70" s="314"/>
    </row>
    <row r="71" spans="1:29" ht="15.75" customHeight="1">
      <c r="A71" s="317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17">AVERAGE(I56:I71)</f>
        <v>6</v>
      </c>
      <c r="J72" s="148">
        <f t="shared" si="17"/>
        <v>2500</v>
      </c>
      <c r="K72" s="149">
        <f t="shared" ref="K72" si="18">J72/I72</f>
        <v>416.66666666666669</v>
      </c>
      <c r="L72" s="147">
        <f t="shared" ref="L72:M72" si="19">AVERAGE(L56:L71)</f>
        <v>6</v>
      </c>
      <c r="M72" s="148">
        <f t="shared" si="19"/>
        <v>2232.5581395348836</v>
      </c>
      <c r="N72" s="149">
        <f>M72/L72</f>
        <v>372.09302325581393</v>
      </c>
      <c r="O72" s="150">
        <f>L72-I72</f>
        <v>0</v>
      </c>
      <c r="P72" s="151">
        <f>N72-K72</f>
        <v>-44.573643410852753</v>
      </c>
      <c r="Q72" s="152">
        <f>N72/K72</f>
        <v>0.89302325581395336</v>
      </c>
      <c r="R72" s="310"/>
      <c r="S72" s="153">
        <f>S56</f>
        <v>0.37708333333333333</v>
      </c>
      <c r="T72" s="154">
        <f>INDEX(T56:T71,COUNTA(T56:T71))</f>
        <v>0.39947916666666666</v>
      </c>
      <c r="U72" s="155"/>
      <c r="V72" s="181"/>
      <c r="W72" s="182"/>
      <c r="X72" s="149"/>
      <c r="Y72" s="296"/>
      <c r="Z72" s="297"/>
      <c r="AA72" s="183">
        <f>M72-J72</f>
        <v>-267.44186046511641</v>
      </c>
      <c r="AB72" s="152">
        <f>M72/J72</f>
        <v>0.89302325581395348</v>
      </c>
      <c r="AC72" s="315"/>
    </row>
    <row r="73" spans="1:29" ht="15.75" customHeight="1">
      <c r="A73" s="302" t="s">
        <v>128</v>
      </c>
      <c r="B73" s="120" t="s">
        <v>118</v>
      </c>
      <c r="C73" s="306" t="s">
        <v>129</v>
      </c>
      <c r="D73" s="307"/>
      <c r="E73" s="162">
        <v>21.45</v>
      </c>
      <c r="F73" s="103">
        <v>2535</v>
      </c>
      <c r="G73" s="163">
        <f t="shared" ref="G73:G76" si="20">E73*F73</f>
        <v>54375.75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2949.5798319327723</v>
      </c>
      <c r="N73" s="167">
        <f>M73/L73</f>
        <v>737.39495798319308</v>
      </c>
      <c r="O73" s="169">
        <f>L73-I73</f>
        <v>0</v>
      </c>
      <c r="P73" s="170">
        <f>N73-K73</f>
        <v>-87.605042016806919</v>
      </c>
      <c r="Q73" s="171">
        <f>N73/K73</f>
        <v>0.8938120702826583</v>
      </c>
      <c r="R73" s="308">
        <f>Q89</f>
        <v>0.89283619900157951</v>
      </c>
      <c r="S73" s="172">
        <v>0.2503009259259259</v>
      </c>
      <c r="T73" s="173">
        <v>0.28611111111111109</v>
      </c>
      <c r="U73" s="174"/>
      <c r="V73" s="175">
        <v>51.566666666666677</v>
      </c>
      <c r="W73" s="176"/>
      <c r="X73" s="177"/>
      <c r="Y73" s="311"/>
      <c r="Z73" s="312"/>
      <c r="AA73" s="121">
        <f>M73-J73</f>
        <v>-350.42016806722768</v>
      </c>
      <c r="AB73" s="171">
        <f>M73/J73</f>
        <v>0.8938120702826583</v>
      </c>
      <c r="AC73" s="313">
        <f>AB89</f>
        <v>0.89283619900157962</v>
      </c>
    </row>
    <row r="74" spans="1:29" ht="15.75" customHeight="1">
      <c r="A74" s="303"/>
      <c r="B74" s="106" t="s">
        <v>118</v>
      </c>
      <c r="C74" s="298" t="s">
        <v>130</v>
      </c>
      <c r="D74" s="299"/>
      <c r="E74" s="107">
        <v>22.28</v>
      </c>
      <c r="F74" s="108">
        <v>1349</v>
      </c>
      <c r="G74" s="109">
        <f t="shared" si="20"/>
        <v>30055.72</v>
      </c>
      <c r="H74" s="26"/>
      <c r="I74" s="110">
        <v>5</v>
      </c>
      <c r="J74" s="111">
        <v>3300</v>
      </c>
      <c r="K74" s="112">
        <f t="shared" ref="K74:K76" si="21">J74/I74</f>
        <v>660</v>
      </c>
      <c r="L74" s="113">
        <v>5</v>
      </c>
      <c r="M74" s="111">
        <f>F74/V74*60</f>
        <v>2948.6338797814151</v>
      </c>
      <c r="N74" s="112">
        <f>M74/L74</f>
        <v>589.72677595628306</v>
      </c>
      <c r="O74" s="114">
        <f>L74-I74</f>
        <v>0</v>
      </c>
      <c r="P74" s="115">
        <f>N74-K74</f>
        <v>-70.273224043716937</v>
      </c>
      <c r="Q74" s="116">
        <f>N74/K74</f>
        <v>0.89352541811558039</v>
      </c>
      <c r="R74" s="309"/>
      <c r="S74" s="47">
        <v>0.2895833333333333</v>
      </c>
      <c r="T74" s="48">
        <v>0.30864583333333334</v>
      </c>
      <c r="U74" s="117">
        <v>4.9999999999999822</v>
      </c>
      <c r="V74" s="118">
        <v>27.450000000000053</v>
      </c>
      <c r="W74" s="119"/>
      <c r="X74" s="123"/>
      <c r="Y74" s="300"/>
      <c r="Z74" s="301"/>
      <c r="AA74" s="124">
        <f>M74-J74</f>
        <v>-351.36612021858491</v>
      </c>
      <c r="AB74" s="116">
        <f>M74/J74</f>
        <v>0.89352541811558028</v>
      </c>
      <c r="AC74" s="314"/>
    </row>
    <row r="75" spans="1:29" ht="15.75" customHeight="1">
      <c r="A75" s="303"/>
      <c r="B75" s="106" t="s">
        <v>118</v>
      </c>
      <c r="C75" s="298" t="s">
        <v>131</v>
      </c>
      <c r="D75" s="299"/>
      <c r="E75" s="107">
        <v>17.89</v>
      </c>
      <c r="F75" s="108">
        <v>3187</v>
      </c>
      <c r="G75" s="109">
        <f t="shared" si="20"/>
        <v>57015.43</v>
      </c>
      <c r="H75" s="26"/>
      <c r="I75" s="110">
        <v>4</v>
      </c>
      <c r="J75" s="111">
        <v>3300</v>
      </c>
      <c r="K75" s="112">
        <f t="shared" si="21"/>
        <v>825</v>
      </c>
      <c r="L75" s="113">
        <v>4</v>
      </c>
      <c r="M75" s="111">
        <f>F75/V75*60</f>
        <v>2946.3790446841299</v>
      </c>
      <c r="N75" s="112">
        <f>M75/L75</f>
        <v>736.59476117103247</v>
      </c>
      <c r="O75" s="114">
        <f>L75-I75</f>
        <v>0</v>
      </c>
      <c r="P75" s="115">
        <f>N75-K75</f>
        <v>-88.405238828967526</v>
      </c>
      <c r="Q75" s="116">
        <f>N75/K75</f>
        <v>0.89284213475276664</v>
      </c>
      <c r="R75" s="309"/>
      <c r="S75" s="47">
        <v>0.31187500000000001</v>
      </c>
      <c r="T75" s="48">
        <v>0.35694444444444445</v>
      </c>
      <c r="U75" s="117">
        <v>4.6500000000000075</v>
      </c>
      <c r="V75" s="118">
        <v>64.899999999999991</v>
      </c>
      <c r="W75" s="119"/>
      <c r="X75" s="123"/>
      <c r="Y75" s="300"/>
      <c r="Z75" s="301"/>
      <c r="AA75" s="124">
        <f>M75-J75</f>
        <v>-353.62095531587011</v>
      </c>
      <c r="AB75" s="116">
        <f>M75/J75</f>
        <v>0.89284213475276664</v>
      </c>
      <c r="AC75" s="314"/>
    </row>
    <row r="76" spans="1:29" ht="15.75" customHeight="1">
      <c r="A76" s="303"/>
      <c r="B76" s="106" t="s">
        <v>118</v>
      </c>
      <c r="C76" s="298" t="s">
        <v>133</v>
      </c>
      <c r="D76" s="299"/>
      <c r="E76" s="107">
        <v>16.66</v>
      </c>
      <c r="F76" s="108">
        <v>5394</v>
      </c>
      <c r="G76" s="109">
        <f t="shared" si="20"/>
        <v>89864.04</v>
      </c>
      <c r="H76" s="26"/>
      <c r="I76" s="110">
        <v>4</v>
      </c>
      <c r="J76" s="111">
        <v>3300</v>
      </c>
      <c r="K76" s="112">
        <f t="shared" si="21"/>
        <v>825</v>
      </c>
      <c r="L76" s="113">
        <v>4</v>
      </c>
      <c r="M76" s="111">
        <f>F76/V76*60</f>
        <v>2940.8450704225347</v>
      </c>
      <c r="N76" s="112">
        <f>M76/L76</f>
        <v>735.21126760563368</v>
      </c>
      <c r="O76" s="114">
        <f>L76-I76</f>
        <v>0</v>
      </c>
      <c r="P76" s="115">
        <f>N76-K76</f>
        <v>-89.78873239436632</v>
      </c>
      <c r="Q76" s="116">
        <f>N76/K76</f>
        <v>0.8911651728553136</v>
      </c>
      <c r="R76" s="309"/>
      <c r="S76" s="47">
        <v>0.36041666666666666</v>
      </c>
      <c r="T76" s="48">
        <v>0.43684027777777779</v>
      </c>
      <c r="U76" s="117">
        <v>4.9999999999999822</v>
      </c>
      <c r="V76" s="118">
        <v>110.05000000000001</v>
      </c>
      <c r="W76" s="119"/>
      <c r="X76" s="123"/>
      <c r="Y76" s="300"/>
      <c r="Z76" s="301"/>
      <c r="AA76" s="124">
        <f>M76-J76</f>
        <v>-359.15492957746528</v>
      </c>
      <c r="AB76" s="116">
        <f>M76/J76</f>
        <v>0.8911651728553136</v>
      </c>
      <c r="AC76" s="314"/>
    </row>
    <row r="77" spans="1:29" ht="15.75" customHeight="1">
      <c r="A77" s="304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04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300"/>
      <c r="Z78" s="301"/>
      <c r="AA78" s="124"/>
      <c r="AB78" s="116"/>
      <c r="AC78" s="314"/>
    </row>
    <row r="79" spans="1:29" ht="15.75" customHeight="1">
      <c r="A79" s="304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04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04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300"/>
      <c r="Z81" s="301"/>
      <c r="AA81" s="124"/>
      <c r="AB81" s="116"/>
      <c r="AC81" s="314"/>
    </row>
    <row r="82" spans="1:29" ht="15.75" customHeight="1">
      <c r="A82" s="304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300"/>
      <c r="Z82" s="301"/>
      <c r="AA82" s="124"/>
      <c r="AB82" s="116"/>
      <c r="AC82" s="314"/>
    </row>
    <row r="83" spans="1:29" ht="15.75" customHeight="1">
      <c r="A83" s="304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300"/>
      <c r="Z83" s="301"/>
      <c r="AA83" s="124"/>
      <c r="AB83" s="116"/>
      <c r="AC83" s="314"/>
    </row>
    <row r="84" spans="1:29" ht="15.75" customHeight="1">
      <c r="A84" s="304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300"/>
      <c r="Z84" s="301"/>
      <c r="AA84" s="124"/>
      <c r="AB84" s="116"/>
      <c r="AC84" s="314"/>
    </row>
    <row r="85" spans="1:29" ht="15.75" customHeight="1">
      <c r="A85" s="304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300"/>
      <c r="Z85" s="301"/>
      <c r="AA85" s="124"/>
      <c r="AB85" s="116"/>
      <c r="AC85" s="314"/>
    </row>
    <row r="86" spans="1:29" ht="15.75" customHeight="1">
      <c r="A86" s="304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300"/>
      <c r="Z86" s="301"/>
      <c r="AA86" s="124"/>
      <c r="AB86" s="116"/>
      <c r="AC86" s="314"/>
    </row>
    <row r="87" spans="1:29" ht="15.75" customHeight="1">
      <c r="A87" s="304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300"/>
      <c r="Z87" s="301"/>
      <c r="AA87" s="124"/>
      <c r="AB87" s="116"/>
      <c r="AC87" s="314"/>
    </row>
    <row r="88" spans="1:29" ht="15.75" customHeight="1">
      <c r="A88" s="304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05"/>
      <c r="B89" s="144" t="s">
        <v>124</v>
      </c>
      <c r="C89" s="295"/>
      <c r="D89" s="295"/>
      <c r="E89" s="145"/>
      <c r="F89" s="105"/>
      <c r="G89" s="146"/>
      <c r="H89" s="75"/>
      <c r="I89" s="147">
        <f t="shared" ref="I89:J89" si="22">AVERAGE(I73:I88)</f>
        <v>4.25</v>
      </c>
      <c r="J89" s="148">
        <f t="shared" si="22"/>
        <v>3300</v>
      </c>
      <c r="K89" s="149">
        <f t="shared" ref="K89" si="23">J89/I89</f>
        <v>776.47058823529414</v>
      </c>
      <c r="L89" s="147">
        <f t="shared" ref="L89:M89" si="24">AVERAGE(L73:L88)</f>
        <v>4.25</v>
      </c>
      <c r="M89" s="148">
        <f t="shared" si="24"/>
        <v>2946.3594567052128</v>
      </c>
      <c r="N89" s="149">
        <f>M89/L89</f>
        <v>693.26104863652063</v>
      </c>
      <c r="O89" s="150">
        <f>L89-I89</f>
        <v>0</v>
      </c>
      <c r="P89" s="151">
        <f>N89-K89</f>
        <v>-83.209539598773517</v>
      </c>
      <c r="Q89" s="152">
        <f>N89/K89</f>
        <v>0.89283619900157951</v>
      </c>
      <c r="R89" s="310"/>
      <c r="S89" s="153">
        <f>S73</f>
        <v>0.2503009259259259</v>
      </c>
      <c r="T89" s="154">
        <f>INDEX(T73:T88,COUNTA(T73:T88))</f>
        <v>0.43684027777777779</v>
      </c>
      <c r="U89" s="155"/>
      <c r="V89" s="181"/>
      <c r="W89" s="105"/>
      <c r="X89" s="75"/>
      <c r="Y89" s="296"/>
      <c r="Z89" s="297"/>
      <c r="AA89" s="183">
        <f>M89-J89</f>
        <v>-353.64054329478722</v>
      </c>
      <c r="AB89" s="152">
        <f>M89/J89</f>
        <v>0.89283619900157962</v>
      </c>
      <c r="AC89" s="315"/>
    </row>
    <row r="90" spans="1:29" ht="15.75" customHeight="1">
      <c r="A90" s="316" t="s">
        <v>72</v>
      </c>
      <c r="B90" s="120" t="s">
        <v>118</v>
      </c>
      <c r="C90" s="306" t="s">
        <v>134</v>
      </c>
      <c r="D90" s="307"/>
      <c r="E90" s="162">
        <v>18.18</v>
      </c>
      <c r="F90" s="103">
        <v>1650</v>
      </c>
      <c r="G90" s="163">
        <f t="shared" ref="G90:G93" si="25">E90*F90</f>
        <v>29997</v>
      </c>
      <c r="H90" s="164"/>
      <c r="I90" s="165">
        <v>3</v>
      </c>
      <c r="J90" s="166">
        <v>3600</v>
      </c>
      <c r="K90" s="167">
        <f>J90/I90</f>
        <v>1200</v>
      </c>
      <c r="L90" s="168">
        <v>3</v>
      </c>
      <c r="M90" s="166">
        <f>F90/V90*60</f>
        <v>3111.5767417496068</v>
      </c>
      <c r="N90" s="167">
        <f>M90/L90</f>
        <v>1037.1922472498688</v>
      </c>
      <c r="O90" s="169">
        <f>L90-I90</f>
        <v>0</v>
      </c>
      <c r="P90" s="170">
        <f>N90-K90</f>
        <v>-162.80775275013116</v>
      </c>
      <c r="Q90" s="171">
        <f>N90/K90</f>
        <v>0.86432687270822406</v>
      </c>
      <c r="R90" s="308">
        <f>Q106</f>
        <v>0.8701953357383041</v>
      </c>
      <c r="S90" s="172">
        <v>0.16679398148148147</v>
      </c>
      <c r="T90" s="173">
        <v>0.18888888888888888</v>
      </c>
      <c r="U90" s="174"/>
      <c r="V90" s="175">
        <v>31.81666666666667</v>
      </c>
      <c r="W90" s="176"/>
      <c r="X90" s="177"/>
      <c r="Y90" s="311"/>
      <c r="Z90" s="312"/>
      <c r="AA90" s="121">
        <f>M90-J90</f>
        <v>-488.42325825039325</v>
      </c>
      <c r="AB90" s="171">
        <f>M90/J90</f>
        <v>0.86432687270822406</v>
      </c>
      <c r="AC90" s="313">
        <f>AB106</f>
        <v>0.8701953357383041</v>
      </c>
    </row>
    <row r="91" spans="1:29" ht="15.75" customHeight="1">
      <c r="A91" s="317"/>
      <c r="B91" s="106" t="s">
        <v>118</v>
      </c>
      <c r="C91" s="298" t="s">
        <v>135</v>
      </c>
      <c r="D91" s="299"/>
      <c r="E91" s="107">
        <v>14.03</v>
      </c>
      <c r="F91" s="108">
        <v>5118</v>
      </c>
      <c r="G91" s="109">
        <f t="shared" si="25"/>
        <v>71805.539999999994</v>
      </c>
      <c r="H91" s="26"/>
      <c r="I91" s="110">
        <v>3</v>
      </c>
      <c r="J91" s="111">
        <v>3000</v>
      </c>
      <c r="K91" s="112">
        <f t="shared" ref="K91:K128" si="26">J91/I91</f>
        <v>1000</v>
      </c>
      <c r="L91" s="113">
        <v>3</v>
      </c>
      <c r="M91" s="111">
        <f>F91/V91*60</f>
        <v>2675.301292289821</v>
      </c>
      <c r="N91" s="112">
        <f>M91/L91</f>
        <v>891.76709742994035</v>
      </c>
      <c r="O91" s="114">
        <f>L91-I91</f>
        <v>0</v>
      </c>
      <c r="P91" s="115">
        <f>N91-K91</f>
        <v>-108.23290257005965</v>
      </c>
      <c r="Q91" s="116">
        <f>N91/K91</f>
        <v>0.89176709742994031</v>
      </c>
      <c r="R91" s="309"/>
      <c r="S91" s="47">
        <v>0.19945601851851852</v>
      </c>
      <c r="T91" s="48">
        <v>0.27916666666666667</v>
      </c>
      <c r="U91" s="117">
        <v>15.216666666666674</v>
      </c>
      <c r="V91" s="118">
        <v>114.78333333333335</v>
      </c>
      <c r="W91" s="119"/>
      <c r="X91" s="123"/>
      <c r="Y91" s="300"/>
      <c r="Z91" s="301"/>
      <c r="AA91" s="124">
        <f>M91-J91</f>
        <v>-324.69870771017895</v>
      </c>
      <c r="AB91" s="116">
        <f>M91/J91</f>
        <v>0.89176709742994031</v>
      </c>
      <c r="AC91" s="314"/>
    </row>
    <row r="92" spans="1:29" ht="15.75" customHeight="1">
      <c r="A92" s="317"/>
      <c r="B92" s="106" t="s">
        <v>118</v>
      </c>
      <c r="C92" s="298" t="s">
        <v>136</v>
      </c>
      <c r="D92" s="299"/>
      <c r="E92" s="107">
        <v>18.18</v>
      </c>
      <c r="F92" s="108">
        <v>2564</v>
      </c>
      <c r="G92" s="109">
        <f t="shared" si="25"/>
        <v>46613.52</v>
      </c>
      <c r="H92" s="26"/>
      <c r="I92" s="110">
        <v>3</v>
      </c>
      <c r="J92" s="111">
        <v>3600</v>
      </c>
      <c r="K92" s="112">
        <f t="shared" si="26"/>
        <v>1200</v>
      </c>
      <c r="L92" s="113">
        <v>3</v>
      </c>
      <c r="M92" s="111">
        <f>F92/V92*60</f>
        <v>3111.0212335692636</v>
      </c>
      <c r="N92" s="112">
        <f>M92/L92</f>
        <v>1037.0070778564211</v>
      </c>
      <c r="O92" s="114">
        <f>L92-I92</f>
        <v>0</v>
      </c>
      <c r="P92" s="115">
        <f>N92-K92</f>
        <v>-162.99292214357888</v>
      </c>
      <c r="Q92" s="116">
        <f>N92/K92</f>
        <v>0.86417256488035088</v>
      </c>
      <c r="R92" s="309"/>
      <c r="S92" s="47">
        <v>0.28958333333333336</v>
      </c>
      <c r="T92" s="48">
        <v>0.32392361111111112</v>
      </c>
      <c r="U92" s="117">
        <v>15.000000000000027</v>
      </c>
      <c r="V92" s="118">
        <v>49.449999999999974</v>
      </c>
      <c r="W92" s="119"/>
      <c r="X92" s="123"/>
      <c r="Y92" s="300"/>
      <c r="Z92" s="301"/>
      <c r="AA92" s="124">
        <f>M92-J92</f>
        <v>-488.97876643073641</v>
      </c>
      <c r="AB92" s="116">
        <f>M92/J92</f>
        <v>0.86417256488035099</v>
      </c>
      <c r="AC92" s="314"/>
    </row>
    <row r="93" spans="1:29" ht="15.75" customHeight="1">
      <c r="A93" s="317"/>
      <c r="B93" s="106" t="s">
        <v>118</v>
      </c>
      <c r="C93" s="298" t="s">
        <v>137</v>
      </c>
      <c r="D93" s="299"/>
      <c r="E93" s="107">
        <v>14.28</v>
      </c>
      <c r="F93" s="108">
        <v>6467</v>
      </c>
      <c r="G93" s="109">
        <f t="shared" si="25"/>
        <v>92348.76</v>
      </c>
      <c r="H93" s="26"/>
      <c r="I93" s="110">
        <v>3</v>
      </c>
      <c r="J93" s="111">
        <v>3600</v>
      </c>
      <c r="K93" s="112">
        <f t="shared" si="26"/>
        <v>1200</v>
      </c>
      <c r="L93" s="113">
        <v>3</v>
      </c>
      <c r="M93" s="111">
        <f>F93/V93*60</f>
        <v>3110.7963655799044</v>
      </c>
      <c r="N93" s="112">
        <f>M93/L93</f>
        <v>1036.9321218599682</v>
      </c>
      <c r="O93" s="114">
        <f>L93-I93</f>
        <v>0</v>
      </c>
      <c r="P93" s="115">
        <f>N93-K93</f>
        <v>-163.06787814003178</v>
      </c>
      <c r="Q93" s="116">
        <f>N93/K93</f>
        <v>0.86411010154997347</v>
      </c>
      <c r="R93" s="309"/>
      <c r="S93" s="47">
        <v>0.33421296296296299</v>
      </c>
      <c r="T93" s="48">
        <v>0.42083333333333334</v>
      </c>
      <c r="U93" s="117">
        <v>14.816666666666691</v>
      </c>
      <c r="V93" s="118">
        <v>124.73333333333331</v>
      </c>
      <c r="W93" s="119"/>
      <c r="X93" s="123"/>
      <c r="Y93" s="300"/>
      <c r="Z93" s="301"/>
      <c r="AA93" s="124">
        <f>M93-J93</f>
        <v>-489.20363442009557</v>
      </c>
      <c r="AB93" s="116">
        <f>M93/J93</f>
        <v>0.86411010154997347</v>
      </c>
      <c r="AC93" s="314"/>
    </row>
    <row r="94" spans="1:29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300"/>
      <c r="Z95" s="301"/>
      <c r="AA95" s="124"/>
      <c r="AB95" s="116"/>
      <c r="AC95" s="314"/>
    </row>
    <row r="96" spans="1:29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23"/>
      <c r="Y98" s="300"/>
      <c r="Z98" s="301"/>
      <c r="AA98" s="124"/>
      <c r="AB98" s="116"/>
      <c r="AC98" s="314"/>
    </row>
    <row r="99" spans="1:29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23"/>
      <c r="Y99" s="300"/>
      <c r="Z99" s="301"/>
      <c r="AA99" s="124"/>
      <c r="AB99" s="116"/>
      <c r="AC99" s="314"/>
    </row>
    <row r="100" spans="1:29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17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18"/>
      <c r="B106" s="144" t="s">
        <v>124</v>
      </c>
      <c r="C106" s="295"/>
      <c r="D106" s="295"/>
      <c r="E106" s="145"/>
      <c r="F106" s="105"/>
      <c r="G106" s="146"/>
      <c r="H106" s="75"/>
      <c r="I106" s="147">
        <f t="shared" ref="I106:J106" si="27">AVERAGE(I90:I105)</f>
        <v>3</v>
      </c>
      <c r="J106" s="148">
        <f t="shared" si="27"/>
        <v>3450</v>
      </c>
      <c r="K106" s="149">
        <f t="shared" ref="K106" si="28">J106/I106</f>
        <v>1150</v>
      </c>
      <c r="L106" s="147">
        <f t="shared" ref="L106:M106" si="29">AVERAGE(L90:L105)</f>
        <v>3</v>
      </c>
      <c r="M106" s="148">
        <f t="shared" si="29"/>
        <v>3002.173908297149</v>
      </c>
      <c r="N106" s="149">
        <f>M106/L106</f>
        <v>1000.7246360990497</v>
      </c>
      <c r="O106" s="150">
        <f>L106-I106</f>
        <v>0</v>
      </c>
      <c r="P106" s="151">
        <f>N106-K106</f>
        <v>-149.27536390095031</v>
      </c>
      <c r="Q106" s="152">
        <f>N106/K106</f>
        <v>0.8701953357383041</v>
      </c>
      <c r="R106" s="310"/>
      <c r="S106" s="153">
        <f>S90</f>
        <v>0.16679398148148147</v>
      </c>
      <c r="T106" s="154">
        <f>INDEX(T90:T105,COUNTA(T90:T105))</f>
        <v>0.42083333333333334</v>
      </c>
      <c r="U106" s="155"/>
      <c r="V106" s="181"/>
      <c r="W106" s="105"/>
      <c r="X106" s="75"/>
      <c r="Y106" s="296"/>
      <c r="Z106" s="297"/>
      <c r="AA106" s="183">
        <f>M106-J106</f>
        <v>-447.82609170285104</v>
      </c>
      <c r="AB106" s="152">
        <f>M106/J106</f>
        <v>0.8701953357383041</v>
      </c>
      <c r="AC106" s="315"/>
    </row>
    <row r="107" spans="1:29" ht="15.75" customHeight="1">
      <c r="A107" s="302" t="s">
        <v>79</v>
      </c>
      <c r="B107" s="120" t="s">
        <v>118</v>
      </c>
      <c r="C107" s="306" t="s">
        <v>138</v>
      </c>
      <c r="D107" s="307"/>
      <c r="E107" s="162">
        <v>25.45</v>
      </c>
      <c r="F107" s="103">
        <v>1228</v>
      </c>
      <c r="G107" s="163">
        <f t="shared" ref="G107:G110" si="30">E107*F107</f>
        <v>31252.6</v>
      </c>
      <c r="H107" s="164"/>
      <c r="I107" s="165">
        <v>4</v>
      </c>
      <c r="J107" s="166">
        <v>3300</v>
      </c>
      <c r="K107" s="167">
        <f>J107/I107</f>
        <v>825</v>
      </c>
      <c r="L107" s="168">
        <v>4</v>
      </c>
      <c r="M107" s="166">
        <f>F107/V107*60</f>
        <v>2914.1727092946594</v>
      </c>
      <c r="N107" s="167">
        <f>M107/L107</f>
        <v>728.54317732366485</v>
      </c>
      <c r="O107" s="169">
        <f>L107-I107</f>
        <v>0</v>
      </c>
      <c r="P107" s="170">
        <f>N107-K107</f>
        <v>-96.45682267633515</v>
      </c>
      <c r="Q107" s="171">
        <f>N107/K107</f>
        <v>0.8830826391801998</v>
      </c>
      <c r="R107" s="308">
        <f>Q123</f>
        <v>0.88617957180966944</v>
      </c>
      <c r="S107" s="172">
        <v>0.25</v>
      </c>
      <c r="T107" s="173">
        <v>0.26755787037037038</v>
      </c>
      <c r="U107" s="174"/>
      <c r="V107" s="175">
        <v>25.283333333333342</v>
      </c>
      <c r="W107" s="173"/>
      <c r="X107" s="184"/>
      <c r="Y107" s="311"/>
      <c r="Z107" s="312"/>
      <c r="AA107" s="121">
        <f>M107-J107</f>
        <v>-385.8272907053406</v>
      </c>
      <c r="AB107" s="171">
        <f>M107/J107</f>
        <v>0.8830826391801998</v>
      </c>
      <c r="AC107" s="313">
        <f>AB123</f>
        <v>0.88617957180966944</v>
      </c>
    </row>
    <row r="108" spans="1:29" ht="15.75" customHeight="1">
      <c r="A108" s="303"/>
      <c r="B108" s="106" t="s">
        <v>118</v>
      </c>
      <c r="C108" s="298" t="s">
        <v>139</v>
      </c>
      <c r="D108" s="299"/>
      <c r="E108" s="107">
        <v>25.03</v>
      </c>
      <c r="F108" s="108">
        <v>1844</v>
      </c>
      <c r="G108" s="109">
        <f t="shared" si="30"/>
        <v>46155.32</v>
      </c>
      <c r="H108" s="26"/>
      <c r="I108" s="110">
        <v>4</v>
      </c>
      <c r="J108" s="111">
        <v>3300</v>
      </c>
      <c r="K108" s="112">
        <f t="shared" si="26"/>
        <v>825</v>
      </c>
      <c r="L108" s="113">
        <v>4</v>
      </c>
      <c r="M108" s="111">
        <f>F108/V108*60</f>
        <v>2914.1352063213371</v>
      </c>
      <c r="N108" s="112">
        <f>M108/L108</f>
        <v>728.53380158033428</v>
      </c>
      <c r="O108" s="114">
        <f>L108-I108</f>
        <v>0</v>
      </c>
      <c r="P108" s="115">
        <f>N108-K108</f>
        <v>-96.466198419665716</v>
      </c>
      <c r="Q108" s="116">
        <f>N108/K108</f>
        <v>0.88307127464282942</v>
      </c>
      <c r="R108" s="309"/>
      <c r="S108" s="47">
        <v>0.27780092592592592</v>
      </c>
      <c r="T108" s="48">
        <v>0.30416666666666664</v>
      </c>
      <c r="U108" s="117">
        <v>14.749999999999988</v>
      </c>
      <c r="V108" s="118">
        <v>37.966666666666633</v>
      </c>
      <c r="W108" s="119"/>
      <c r="X108" s="13"/>
      <c r="Y108" s="300"/>
      <c r="Z108" s="301"/>
      <c r="AA108" s="124">
        <f>M108-J108</f>
        <v>-385.86479367866286</v>
      </c>
      <c r="AB108" s="116">
        <f>M108/J108</f>
        <v>0.88307127464282942</v>
      </c>
      <c r="AC108" s="314"/>
    </row>
    <row r="109" spans="1:29" ht="15.75" customHeight="1">
      <c r="A109" s="303"/>
      <c r="B109" s="106" t="s">
        <v>118</v>
      </c>
      <c r="C109" s="298" t="s">
        <v>140</v>
      </c>
      <c r="D109" s="299"/>
      <c r="E109" s="107">
        <v>24.82</v>
      </c>
      <c r="F109" s="108">
        <v>2034</v>
      </c>
      <c r="G109" s="109">
        <f t="shared" si="30"/>
        <v>50483.88</v>
      </c>
      <c r="H109" s="26"/>
      <c r="I109" s="110">
        <v>4</v>
      </c>
      <c r="J109" s="111">
        <v>3300</v>
      </c>
      <c r="K109" s="112">
        <f t="shared" si="26"/>
        <v>825</v>
      </c>
      <c r="L109" s="113">
        <v>4</v>
      </c>
      <c r="M109" s="111">
        <f>F109/V109*60</f>
        <v>2918.4535671582298</v>
      </c>
      <c r="N109" s="112">
        <f>M109/L109</f>
        <v>729.61339178955745</v>
      </c>
      <c r="O109" s="114">
        <f>L109-I109</f>
        <v>0</v>
      </c>
      <c r="P109" s="115">
        <f>N109-K109</f>
        <v>-95.386608210442546</v>
      </c>
      <c r="Q109" s="116">
        <f>N109/K109</f>
        <v>0.8843798688358272</v>
      </c>
      <c r="R109" s="309"/>
      <c r="S109" s="47">
        <v>0.31471064814814814</v>
      </c>
      <c r="T109" s="48">
        <v>0.34375</v>
      </c>
      <c r="U109" s="117">
        <v>15.183333333333362</v>
      </c>
      <c r="V109" s="118">
        <v>41.816666666666677</v>
      </c>
      <c r="W109" s="119"/>
      <c r="X109" s="13"/>
      <c r="Y109" s="300"/>
      <c r="Z109" s="301"/>
      <c r="AA109" s="124">
        <f>M109-J109</f>
        <v>-381.54643284177018</v>
      </c>
      <c r="AB109" s="116">
        <f>M109/J109</f>
        <v>0.8843798688358272</v>
      </c>
      <c r="AC109" s="314"/>
    </row>
    <row r="110" spans="1:29" ht="15.75" customHeight="1">
      <c r="A110" s="303"/>
      <c r="B110" s="106" t="s">
        <v>118</v>
      </c>
      <c r="C110" s="298" t="s">
        <v>141</v>
      </c>
      <c r="D110" s="299"/>
      <c r="E110" s="107">
        <v>30</v>
      </c>
      <c r="F110" s="108">
        <v>3480</v>
      </c>
      <c r="G110" s="109">
        <f t="shared" si="30"/>
        <v>104400</v>
      </c>
      <c r="H110" s="26"/>
      <c r="I110" s="110">
        <v>3</v>
      </c>
      <c r="J110" s="111">
        <v>3000</v>
      </c>
      <c r="K110" s="112">
        <f t="shared" si="26"/>
        <v>1000</v>
      </c>
      <c r="L110" s="113">
        <v>3</v>
      </c>
      <c r="M110" s="111">
        <f>F110/V110*60</f>
        <v>2684.9549935705118</v>
      </c>
      <c r="N110" s="112">
        <f>M110/L110</f>
        <v>894.98499785683725</v>
      </c>
      <c r="O110" s="114">
        <f>L110-I110</f>
        <v>0</v>
      </c>
      <c r="P110" s="115">
        <f>N110-K110</f>
        <v>-105.01500214316275</v>
      </c>
      <c r="Q110" s="116">
        <f>N110/K110</f>
        <v>0.89498499785683727</v>
      </c>
      <c r="R110" s="309"/>
      <c r="S110" s="47">
        <v>0.35432870370370373</v>
      </c>
      <c r="T110" s="48">
        <v>0.40833333333333333</v>
      </c>
      <c r="U110" s="117">
        <v>15.23333333333337</v>
      </c>
      <c r="V110" s="118">
        <v>77.766666666666623</v>
      </c>
      <c r="W110" s="119"/>
      <c r="X110" s="123"/>
      <c r="Y110" s="300"/>
      <c r="Z110" s="301"/>
      <c r="AA110" s="124">
        <f>M110-J110</f>
        <v>-315.04500642948824</v>
      </c>
      <c r="AB110" s="116">
        <f>M110/J110</f>
        <v>0.89498499785683727</v>
      </c>
      <c r="AC110" s="314"/>
    </row>
    <row r="111" spans="1:29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50"/>
      <c r="Y112" s="300"/>
      <c r="Z112" s="301"/>
      <c r="AA112" s="124"/>
      <c r="AB112" s="116"/>
      <c r="AC112" s="314"/>
    </row>
    <row r="113" spans="1:29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34"/>
      <c r="X115" s="135"/>
      <c r="Y115" s="300"/>
      <c r="Z115" s="301"/>
      <c r="AA115" s="124"/>
      <c r="AB115" s="116"/>
      <c r="AC115" s="314"/>
    </row>
    <row r="116" spans="1:29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34"/>
      <c r="X116" s="135"/>
      <c r="Y116" s="300"/>
      <c r="Z116" s="301"/>
      <c r="AA116" s="124"/>
      <c r="AB116" s="116"/>
      <c r="AC116" s="314"/>
    </row>
    <row r="117" spans="1:29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34"/>
      <c r="X117" s="135"/>
      <c r="Y117" s="300"/>
      <c r="Z117" s="301"/>
      <c r="AA117" s="124"/>
      <c r="AB117" s="116"/>
      <c r="AC117" s="314"/>
    </row>
    <row r="118" spans="1:29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34"/>
      <c r="X118" s="135"/>
      <c r="Y118" s="300"/>
      <c r="Z118" s="301"/>
      <c r="AA118" s="124"/>
      <c r="AB118" s="116"/>
      <c r="AC118" s="314"/>
    </row>
    <row r="119" spans="1:29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34"/>
      <c r="X119" s="135"/>
      <c r="Y119" s="300"/>
      <c r="Z119" s="301"/>
      <c r="AA119" s="124"/>
      <c r="AB119" s="116"/>
      <c r="AC119" s="314"/>
    </row>
    <row r="120" spans="1:29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34"/>
      <c r="X120" s="135"/>
      <c r="Y120" s="300"/>
      <c r="Z120" s="301"/>
      <c r="AA120" s="124"/>
      <c r="AB120" s="116"/>
      <c r="AC120" s="314"/>
    </row>
    <row r="121" spans="1:29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34"/>
      <c r="X121" s="135"/>
      <c r="Y121" s="300"/>
      <c r="Z121" s="301"/>
      <c r="AA121" s="124"/>
      <c r="AB121" s="116"/>
      <c r="AC121" s="314"/>
    </row>
    <row r="122" spans="1:29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31">AVERAGE(I107:I122)</f>
        <v>3.75</v>
      </c>
      <c r="J123" s="148">
        <f t="shared" si="31"/>
        <v>3225</v>
      </c>
      <c r="K123" s="149">
        <f t="shared" ref="K123" si="32">J123/I123</f>
        <v>860</v>
      </c>
      <c r="L123" s="147">
        <f t="shared" ref="L123:M123" si="33">AVERAGE(L107:L122)</f>
        <v>3.75</v>
      </c>
      <c r="M123" s="148">
        <f t="shared" si="33"/>
        <v>2857.9291190861841</v>
      </c>
      <c r="N123" s="149">
        <f t="shared" ref="N123:N128" si="34">M123/L123</f>
        <v>762.11443175631575</v>
      </c>
      <c r="O123" s="150">
        <f t="shared" ref="O123:O128" si="35">L123-I123</f>
        <v>0</v>
      </c>
      <c r="P123" s="151">
        <f t="shared" ref="P123:P128" si="36">N123-K123</f>
        <v>-97.885568243684247</v>
      </c>
      <c r="Q123" s="152">
        <f t="shared" ref="Q123:Q128" si="37">N123/K123</f>
        <v>0.88617957180966944</v>
      </c>
      <c r="R123" s="310"/>
      <c r="S123" s="153">
        <f>S107</f>
        <v>0.25</v>
      </c>
      <c r="T123" s="154">
        <f>INDEX(T107:T122,COUNTA(T107:T122))</f>
        <v>0.40833333333333333</v>
      </c>
      <c r="U123" s="155"/>
      <c r="V123" s="181"/>
      <c r="W123" s="182"/>
      <c r="X123" s="149"/>
      <c r="Y123" s="296"/>
      <c r="Z123" s="297"/>
      <c r="AA123" s="183">
        <f t="shared" ref="AA123:AA128" si="38">M123-J123</f>
        <v>-367.07088091381593</v>
      </c>
      <c r="AB123" s="152">
        <f t="shared" ref="AB123:AB128" si="39">M123/J123</f>
        <v>0.88617957180966944</v>
      </c>
      <c r="AC123" s="315"/>
    </row>
    <row r="124" spans="1:29" ht="15.75" customHeight="1">
      <c r="A124" s="316" t="s">
        <v>142</v>
      </c>
      <c r="B124" s="120" t="s">
        <v>118</v>
      </c>
      <c r="C124" s="306" t="s">
        <v>289</v>
      </c>
      <c r="D124" s="307"/>
      <c r="E124" s="162">
        <v>13.42</v>
      </c>
      <c r="F124" s="103">
        <v>141</v>
      </c>
      <c r="G124" s="163">
        <f t="shared" ref="G124:G128" si="40">E124*F124</f>
        <v>1892.22</v>
      </c>
      <c r="H124" s="164"/>
      <c r="I124" s="165">
        <v>6</v>
      </c>
      <c r="J124" s="166">
        <v>3600</v>
      </c>
      <c r="K124" s="167">
        <f>J124/I124</f>
        <v>600</v>
      </c>
      <c r="L124" s="168">
        <v>6</v>
      </c>
      <c r="M124" s="166">
        <f>F124/V124*60</f>
        <v>3233.1210191082355</v>
      </c>
      <c r="N124" s="167">
        <f t="shared" si="34"/>
        <v>538.85350318470591</v>
      </c>
      <c r="O124" s="169">
        <f t="shared" si="35"/>
        <v>0</v>
      </c>
      <c r="P124" s="170">
        <f t="shared" si="36"/>
        <v>-61.146496815294086</v>
      </c>
      <c r="Q124" s="171">
        <f t="shared" si="37"/>
        <v>0.89808917197450988</v>
      </c>
      <c r="R124" s="308">
        <f>Q140</f>
        <v>0.87285292266705172</v>
      </c>
      <c r="S124" s="172">
        <v>0.70859953703703704</v>
      </c>
      <c r="T124" s="173">
        <v>0.7104166666666667</v>
      </c>
      <c r="U124" s="174"/>
      <c r="V124" s="175">
        <v>2.6166666666667027</v>
      </c>
      <c r="W124" s="173"/>
      <c r="X124" s="184"/>
      <c r="Y124" s="311"/>
      <c r="Z124" s="312"/>
      <c r="AA124" s="121">
        <f t="shared" si="38"/>
        <v>-366.87898089176451</v>
      </c>
      <c r="AB124" s="171">
        <f t="shared" si="39"/>
        <v>0.89808917197450988</v>
      </c>
      <c r="AC124" s="313">
        <f>AB140</f>
        <v>0.87285292266705172</v>
      </c>
    </row>
    <row r="125" spans="1:29" ht="15.75" customHeight="1">
      <c r="A125" s="317"/>
      <c r="B125" s="106" t="s">
        <v>116</v>
      </c>
      <c r="C125" s="298" t="s">
        <v>143</v>
      </c>
      <c r="D125" s="299"/>
      <c r="E125" s="107">
        <v>25.64</v>
      </c>
      <c r="F125" s="108">
        <v>1773</v>
      </c>
      <c r="G125" s="109">
        <f t="shared" si="40"/>
        <v>45459.72</v>
      </c>
      <c r="H125" s="26"/>
      <c r="I125" s="110">
        <v>11</v>
      </c>
      <c r="J125" s="111">
        <v>3600</v>
      </c>
      <c r="K125" s="112">
        <f t="shared" si="26"/>
        <v>327.27272727272725</v>
      </c>
      <c r="L125" s="113">
        <v>11</v>
      </c>
      <c r="M125" s="111">
        <f>F125/V125*60</f>
        <v>3142.6883308714905</v>
      </c>
      <c r="N125" s="112">
        <f t="shared" si="34"/>
        <v>285.69893917013547</v>
      </c>
      <c r="O125" s="114">
        <f t="shared" si="35"/>
        <v>0</v>
      </c>
      <c r="P125" s="115">
        <f t="shared" si="36"/>
        <v>-41.573788102591777</v>
      </c>
      <c r="Q125" s="116">
        <f t="shared" si="37"/>
        <v>0.87296898079763618</v>
      </c>
      <c r="R125" s="309"/>
      <c r="S125" s="47">
        <v>0.71399305555555559</v>
      </c>
      <c r="T125" s="48">
        <v>0.73750000000000004</v>
      </c>
      <c r="U125" s="117">
        <v>5.1500000000000057</v>
      </c>
      <c r="V125" s="118">
        <v>33.850000000000016</v>
      </c>
      <c r="W125" s="119"/>
      <c r="X125" s="13"/>
      <c r="Y125" s="300"/>
      <c r="Z125" s="301"/>
      <c r="AA125" s="124">
        <f t="shared" si="38"/>
        <v>-457.31166912850949</v>
      </c>
      <c r="AB125" s="116">
        <f t="shared" si="39"/>
        <v>0.8729689807976363</v>
      </c>
      <c r="AC125" s="314"/>
    </row>
    <row r="126" spans="1:29" ht="15.75" customHeight="1">
      <c r="A126" s="317"/>
      <c r="B126" s="106" t="s">
        <v>116</v>
      </c>
      <c r="C126" s="298" t="s">
        <v>144</v>
      </c>
      <c r="D126" s="299"/>
      <c r="E126" s="107">
        <v>29.52</v>
      </c>
      <c r="F126" s="108">
        <v>2160</v>
      </c>
      <c r="G126" s="109">
        <f t="shared" si="40"/>
        <v>63763.199999999997</v>
      </c>
      <c r="H126" s="26"/>
      <c r="I126" s="110">
        <v>17</v>
      </c>
      <c r="J126" s="111">
        <v>3600</v>
      </c>
      <c r="K126" s="112">
        <f t="shared" si="26"/>
        <v>211.76470588235293</v>
      </c>
      <c r="L126" s="113">
        <v>17</v>
      </c>
      <c r="M126" s="111">
        <f>F126/V126*60</f>
        <v>3114.1369643572243</v>
      </c>
      <c r="N126" s="112">
        <f t="shared" si="34"/>
        <v>183.18452731513085</v>
      </c>
      <c r="O126" s="114">
        <f t="shared" si="35"/>
        <v>0</v>
      </c>
      <c r="P126" s="115">
        <f t="shared" si="36"/>
        <v>-28.580178567222077</v>
      </c>
      <c r="Q126" s="116">
        <f t="shared" si="37"/>
        <v>0.86503804565478459</v>
      </c>
      <c r="R126" s="309"/>
      <c r="S126" s="47">
        <v>0.74123842592592593</v>
      </c>
      <c r="T126" s="48">
        <v>0.77013888888888893</v>
      </c>
      <c r="U126" s="117">
        <v>5.3833333333332689</v>
      </c>
      <c r="V126" s="118">
        <v>41.616666666666724</v>
      </c>
      <c r="W126" s="119"/>
      <c r="X126" s="13"/>
      <c r="Y126" s="300"/>
      <c r="Z126" s="301"/>
      <c r="AA126" s="124">
        <f t="shared" si="38"/>
        <v>-485.86303564277569</v>
      </c>
      <c r="AB126" s="116">
        <f t="shared" si="39"/>
        <v>0.86503804565478448</v>
      </c>
      <c r="AC126" s="314"/>
    </row>
    <row r="127" spans="1:29" ht="15.75" customHeight="1">
      <c r="A127" s="317"/>
      <c r="B127" s="106" t="s">
        <v>116</v>
      </c>
      <c r="C127" s="298" t="s">
        <v>145</v>
      </c>
      <c r="D127" s="299"/>
      <c r="E127" s="107">
        <v>29.85</v>
      </c>
      <c r="F127" s="108">
        <v>2250</v>
      </c>
      <c r="G127" s="109">
        <f t="shared" si="40"/>
        <v>67162.5</v>
      </c>
      <c r="H127" s="26"/>
      <c r="I127" s="110">
        <v>17</v>
      </c>
      <c r="J127" s="111">
        <v>3600</v>
      </c>
      <c r="K127" s="112">
        <f t="shared" si="26"/>
        <v>211.76470588235293</v>
      </c>
      <c r="L127" s="113">
        <v>17</v>
      </c>
      <c r="M127" s="111">
        <f>F127/V127*60</f>
        <v>3114.1868512110796</v>
      </c>
      <c r="N127" s="112">
        <f t="shared" si="34"/>
        <v>183.18746183594587</v>
      </c>
      <c r="O127" s="114">
        <f t="shared" si="35"/>
        <v>0</v>
      </c>
      <c r="P127" s="115">
        <f t="shared" si="36"/>
        <v>-28.57724404640706</v>
      </c>
      <c r="Q127" s="116">
        <f t="shared" si="37"/>
        <v>0.86505190311418889</v>
      </c>
      <c r="R127" s="309"/>
      <c r="S127" s="47">
        <v>0.77361111111111114</v>
      </c>
      <c r="T127" s="48">
        <v>0.80371527777777774</v>
      </c>
      <c r="U127" s="117">
        <v>4.9999999999999822</v>
      </c>
      <c r="V127" s="118">
        <v>43.349999999999902</v>
      </c>
      <c r="W127" s="119"/>
      <c r="X127" s="123"/>
      <c r="Y127" s="300"/>
      <c r="Z127" s="301"/>
      <c r="AA127" s="124">
        <f t="shared" si="38"/>
        <v>-485.81314878892044</v>
      </c>
      <c r="AB127" s="116">
        <f t="shared" si="39"/>
        <v>0.86505190311418878</v>
      </c>
      <c r="AC127" s="314"/>
    </row>
    <row r="128" spans="1:29" ht="15.75" customHeight="1">
      <c r="A128" s="317"/>
      <c r="B128" s="106" t="s">
        <v>118</v>
      </c>
      <c r="C128" s="298" t="s">
        <v>146</v>
      </c>
      <c r="D128" s="299"/>
      <c r="E128" s="107">
        <v>28.57</v>
      </c>
      <c r="F128" s="108">
        <v>2415</v>
      </c>
      <c r="G128" s="109">
        <f t="shared" si="40"/>
        <v>68996.55</v>
      </c>
      <c r="H128" s="13"/>
      <c r="I128" s="110">
        <v>12</v>
      </c>
      <c r="J128" s="111">
        <v>3600</v>
      </c>
      <c r="K128" s="112">
        <f t="shared" si="26"/>
        <v>300</v>
      </c>
      <c r="L128" s="126">
        <v>12</v>
      </c>
      <c r="M128" s="111">
        <f>F128/V128*60</f>
        <v>3107.2194424588997</v>
      </c>
      <c r="N128" s="112">
        <f t="shared" si="34"/>
        <v>258.93495353824164</v>
      </c>
      <c r="O128" s="114">
        <f t="shared" si="35"/>
        <v>0</v>
      </c>
      <c r="P128" s="115">
        <f t="shared" si="36"/>
        <v>-41.065046461758357</v>
      </c>
      <c r="Q128" s="116">
        <f t="shared" si="37"/>
        <v>0.86311651179413884</v>
      </c>
      <c r="R128" s="309"/>
      <c r="S128" s="47">
        <v>0.8071990740740741</v>
      </c>
      <c r="T128" s="48">
        <v>0.83958333333333335</v>
      </c>
      <c r="U128" s="117">
        <v>5.0166666666667581</v>
      </c>
      <c r="V128" s="118">
        <v>46.633333333333326</v>
      </c>
      <c r="W128" s="119"/>
      <c r="X128" s="123"/>
      <c r="Y128" s="300"/>
      <c r="Z128" s="301"/>
      <c r="AA128" s="124">
        <f t="shared" si="38"/>
        <v>-492.78055754110028</v>
      </c>
      <c r="AB128" s="116">
        <f t="shared" si="39"/>
        <v>0.86311651179413884</v>
      </c>
      <c r="AC128" s="314"/>
    </row>
    <row r="129" spans="1:29" ht="15.75" customHeight="1">
      <c r="A129" s="317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50"/>
      <c r="Y129" s="300"/>
      <c r="Z129" s="301"/>
      <c r="AA129" s="124"/>
      <c r="AB129" s="116"/>
      <c r="AC129" s="314"/>
    </row>
    <row r="130" spans="1:29" ht="15.75" customHeight="1">
      <c r="A130" s="317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17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17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34"/>
      <c r="X132" s="135"/>
      <c r="Y132" s="300"/>
      <c r="Z132" s="301"/>
      <c r="AA132" s="124"/>
      <c r="AB132" s="116"/>
      <c r="AC132" s="314"/>
    </row>
    <row r="133" spans="1:29" ht="15.75" customHeight="1">
      <c r="A133" s="317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34"/>
      <c r="X133" s="135"/>
      <c r="Y133" s="300"/>
      <c r="Z133" s="301"/>
      <c r="AA133" s="124"/>
      <c r="AB133" s="116"/>
      <c r="AC133" s="314"/>
    </row>
    <row r="134" spans="1:29" ht="15.75" customHeight="1">
      <c r="A134" s="317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17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17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17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17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41">AVERAGE(I124:I139)</f>
        <v>12.6</v>
      </c>
      <c r="J140" s="148">
        <f t="shared" si="41"/>
        <v>3600</v>
      </c>
      <c r="K140" s="149">
        <f t="shared" ref="K140" si="42">J140/I140</f>
        <v>285.71428571428572</v>
      </c>
      <c r="L140" s="147">
        <f t="shared" ref="L140:M140" si="43">AVERAGE(L124:L139)</f>
        <v>12.6</v>
      </c>
      <c r="M140" s="148">
        <f t="shared" si="43"/>
        <v>3142.270521601386</v>
      </c>
      <c r="N140" s="149">
        <f>M140/L140</f>
        <v>249.38654933344336</v>
      </c>
      <c r="O140" s="150">
        <f>L140-I140</f>
        <v>0</v>
      </c>
      <c r="P140" s="151">
        <f>N140-K140</f>
        <v>-36.327736380842367</v>
      </c>
      <c r="Q140" s="152">
        <f>N140/K140</f>
        <v>0.87285292266705172</v>
      </c>
      <c r="R140" s="310"/>
      <c r="S140" s="153">
        <f>S124</f>
        <v>0.70859953703703704</v>
      </c>
      <c r="T140" s="154">
        <f>INDEX(T124:T139,COUNTA(T124:T139))</f>
        <v>0.83958333333333335</v>
      </c>
      <c r="U140" s="155"/>
      <c r="V140" s="181"/>
      <c r="W140" s="182"/>
      <c r="X140" s="149"/>
      <c r="Y140" s="296"/>
      <c r="Z140" s="297"/>
      <c r="AA140" s="183">
        <f>M140-J140</f>
        <v>-457.72947839861399</v>
      </c>
      <c r="AB140" s="152">
        <f>M140/J140</f>
        <v>0.87285292266705172</v>
      </c>
      <c r="AC140" s="315"/>
    </row>
    <row r="141" spans="1:29" ht="15.75" customHeight="1">
      <c r="A141" s="302" t="s">
        <v>147</v>
      </c>
      <c r="B141" s="120" t="s">
        <v>118</v>
      </c>
      <c r="C141" s="306" t="s">
        <v>150</v>
      </c>
      <c r="D141" s="307"/>
      <c r="E141" s="162">
        <v>17.89</v>
      </c>
      <c r="F141" s="103">
        <v>5452</v>
      </c>
      <c r="G141" s="163">
        <f t="shared" ref="G141:G143" si="44">E141*F141</f>
        <v>97536.28</v>
      </c>
      <c r="H141" s="164"/>
      <c r="I141" s="165">
        <v>4</v>
      </c>
      <c r="J141" s="166">
        <v>3300</v>
      </c>
      <c r="K141" s="167">
        <f>J141/I141</f>
        <v>825</v>
      </c>
      <c r="L141" s="168">
        <v>4</v>
      </c>
      <c r="M141" s="166">
        <f>F141/V141*60</f>
        <v>2939.5237382057803</v>
      </c>
      <c r="N141" s="167">
        <f>M141/L141</f>
        <v>734.88093455144508</v>
      </c>
      <c r="O141" s="169">
        <f>L141-I141</f>
        <v>0</v>
      </c>
      <c r="P141" s="170">
        <f>N141-K141</f>
        <v>-90.11906544855492</v>
      </c>
      <c r="Q141" s="171">
        <f>N141/K141</f>
        <v>0.89076476915326674</v>
      </c>
      <c r="R141" s="308">
        <f>Q157</f>
        <v>0.88902043179264068</v>
      </c>
      <c r="S141" s="172">
        <v>0.70833333333333337</v>
      </c>
      <c r="T141" s="173">
        <v>0.78561342592592598</v>
      </c>
      <c r="U141" s="174"/>
      <c r="V141" s="175">
        <v>111.28333333333336</v>
      </c>
      <c r="W141" s="176"/>
      <c r="X141" s="177"/>
      <c r="Y141" s="311"/>
      <c r="Z141" s="312"/>
      <c r="AA141" s="121">
        <f>M141-J141</f>
        <v>-360.47626179421968</v>
      </c>
      <c r="AB141" s="171">
        <f>M141/J141</f>
        <v>0.89076476915326674</v>
      </c>
      <c r="AC141" s="313">
        <f>AB157</f>
        <v>0.88902043179264079</v>
      </c>
    </row>
    <row r="142" spans="1:29" ht="15.75" customHeight="1">
      <c r="A142" s="303"/>
      <c r="B142" s="106" t="s">
        <v>118</v>
      </c>
      <c r="C142" s="298" t="s">
        <v>153</v>
      </c>
      <c r="D142" s="299"/>
      <c r="E142" s="107">
        <v>22.28</v>
      </c>
      <c r="F142" s="108">
        <v>1826</v>
      </c>
      <c r="G142" s="109">
        <f t="shared" si="44"/>
        <v>40683.279999999999</v>
      </c>
      <c r="H142" s="26"/>
      <c r="I142" s="110">
        <v>5</v>
      </c>
      <c r="J142" s="111">
        <v>3300</v>
      </c>
      <c r="K142" s="112">
        <f t="shared" ref="K142:K143" si="45">J142/I142</f>
        <v>660</v>
      </c>
      <c r="L142" s="113">
        <v>5</v>
      </c>
      <c r="M142" s="111">
        <f>F142/V142*60</f>
        <v>2941.2080536912699</v>
      </c>
      <c r="N142" s="112">
        <f>M142/L142</f>
        <v>588.24161073825394</v>
      </c>
      <c r="O142" s="114">
        <f>L142-I142</f>
        <v>0</v>
      </c>
      <c r="P142" s="115">
        <f>N142-K142</f>
        <v>-71.758389261746061</v>
      </c>
      <c r="Q142" s="116">
        <f>N142/K142</f>
        <v>0.89127516778523319</v>
      </c>
      <c r="R142" s="309"/>
      <c r="S142" s="47">
        <v>0.78888888888888886</v>
      </c>
      <c r="T142" s="48">
        <v>0.81475694444444446</v>
      </c>
      <c r="U142" s="117">
        <v>4.7166666666665513</v>
      </c>
      <c r="V142" s="118">
        <v>37.250000000000071</v>
      </c>
      <c r="W142" s="119"/>
      <c r="X142" s="123"/>
      <c r="Y142" s="300"/>
      <c r="Z142" s="301"/>
      <c r="AA142" s="124">
        <f>M142-J142</f>
        <v>-358.79194630873008</v>
      </c>
      <c r="AB142" s="116">
        <f>M142/J142</f>
        <v>0.8912751677852333</v>
      </c>
      <c r="AC142" s="314"/>
    </row>
    <row r="143" spans="1:29" ht="15.75" customHeight="1">
      <c r="A143" s="303"/>
      <c r="B143" s="106" t="s">
        <v>118</v>
      </c>
      <c r="C143" s="298" t="s">
        <v>149</v>
      </c>
      <c r="D143" s="299"/>
      <c r="E143" s="107">
        <v>24.54</v>
      </c>
      <c r="F143" s="108">
        <v>3739</v>
      </c>
      <c r="G143" s="109">
        <f t="shared" si="44"/>
        <v>91755.06</v>
      </c>
      <c r="H143" s="26"/>
      <c r="I143" s="110">
        <v>4</v>
      </c>
      <c r="J143" s="111">
        <v>3000</v>
      </c>
      <c r="K143" s="112">
        <f t="shared" si="45"/>
        <v>750</v>
      </c>
      <c r="L143" s="113">
        <v>4</v>
      </c>
      <c r="M143" s="111">
        <f>F143/V143*60</f>
        <v>2653.8643533123027</v>
      </c>
      <c r="N143" s="112">
        <f>M143/L143</f>
        <v>663.46608832807567</v>
      </c>
      <c r="O143" s="114">
        <f>L143-I143</f>
        <v>0</v>
      </c>
      <c r="P143" s="115">
        <f>N143-K143</f>
        <v>-86.533911671924329</v>
      </c>
      <c r="Q143" s="116">
        <f>N143/K143</f>
        <v>0.88462145110410084</v>
      </c>
      <c r="R143" s="309"/>
      <c r="S143" s="47">
        <v>0.81837962962962962</v>
      </c>
      <c r="T143" s="48">
        <v>0.87708333333333333</v>
      </c>
      <c r="U143" s="117">
        <v>5.2166666666666295</v>
      </c>
      <c r="V143" s="118">
        <v>84.533333333333331</v>
      </c>
      <c r="W143" s="119"/>
      <c r="X143" s="123"/>
      <c r="Y143" s="300"/>
      <c r="Z143" s="301"/>
      <c r="AA143" s="124">
        <f>M143-J143</f>
        <v>-346.13564668769732</v>
      </c>
      <c r="AB143" s="116">
        <f>M143/J143</f>
        <v>0.88462145110410084</v>
      </c>
      <c r="AC143" s="314"/>
    </row>
    <row r="144" spans="1:29" ht="15.75" customHeight="1">
      <c r="A144" s="303"/>
      <c r="B144" s="106"/>
      <c r="C144" s="298"/>
      <c r="D144" s="299"/>
      <c r="E144" s="107"/>
      <c r="F144" s="108"/>
      <c r="G144" s="109"/>
      <c r="H144" s="26"/>
      <c r="I144" s="110"/>
      <c r="J144" s="111"/>
      <c r="K144" s="112"/>
      <c r="L144" s="113"/>
      <c r="M144" s="111"/>
      <c r="N144" s="112"/>
      <c r="O144" s="114"/>
      <c r="P144" s="115"/>
      <c r="Q144" s="116"/>
      <c r="R144" s="309"/>
      <c r="S144" s="47"/>
      <c r="T144" s="48"/>
      <c r="U144" s="117"/>
      <c r="V144" s="118"/>
      <c r="W144" s="119"/>
      <c r="X144" s="123"/>
      <c r="Y144" s="300"/>
      <c r="Z144" s="301"/>
      <c r="AA144" s="124"/>
      <c r="AB144" s="116"/>
      <c r="AC144" s="314"/>
    </row>
    <row r="145" spans="1:29" ht="15.75" customHeight="1">
      <c r="A145" s="304"/>
      <c r="B145" s="106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300"/>
      <c r="Z145" s="301"/>
      <c r="AA145" s="124"/>
      <c r="AB145" s="116"/>
      <c r="AC145" s="314"/>
    </row>
    <row r="146" spans="1:29" ht="15.75" customHeight="1">
      <c r="A146" s="304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04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04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04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04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04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19"/>
      <c r="X151" s="123"/>
      <c r="Y151" s="300"/>
      <c r="Z151" s="301"/>
      <c r="AA151" s="124"/>
      <c r="AB151" s="116"/>
      <c r="AC151" s="314"/>
    </row>
    <row r="152" spans="1:29" ht="15.75" customHeight="1">
      <c r="A152" s="304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19"/>
      <c r="X152" s="123"/>
      <c r="Y152" s="300"/>
      <c r="Z152" s="301"/>
      <c r="AA152" s="124"/>
      <c r="AB152" s="116"/>
      <c r="AC152" s="314"/>
    </row>
    <row r="153" spans="1:29" ht="15.75" customHeight="1">
      <c r="A153" s="304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19"/>
      <c r="X153" s="123"/>
      <c r="Y153" s="300"/>
      <c r="Z153" s="301"/>
      <c r="AA153" s="124"/>
      <c r="AB153" s="116"/>
      <c r="AC153" s="314"/>
    </row>
    <row r="154" spans="1:29" ht="15.75" customHeight="1">
      <c r="A154" s="304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19"/>
      <c r="X154" s="123"/>
      <c r="Y154" s="300"/>
      <c r="Z154" s="301"/>
      <c r="AA154" s="124"/>
      <c r="AB154" s="116"/>
      <c r="AC154" s="314"/>
    </row>
    <row r="155" spans="1:29" ht="15.75" customHeight="1">
      <c r="A155" s="304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19"/>
      <c r="X155" s="123"/>
      <c r="Y155" s="300"/>
      <c r="Z155" s="301"/>
      <c r="AA155" s="124"/>
      <c r="AB155" s="116"/>
      <c r="AC155" s="314"/>
    </row>
    <row r="156" spans="1:29" ht="15.75" customHeight="1">
      <c r="A156" s="304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05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46">AVERAGE(I141:I156)</f>
        <v>4.333333333333333</v>
      </c>
      <c r="J157" s="148">
        <f t="shared" si="46"/>
        <v>3200</v>
      </c>
      <c r="K157" s="149">
        <f t="shared" ref="K157" si="47">J157/I157</f>
        <v>738.46153846153857</v>
      </c>
      <c r="L157" s="147">
        <f t="shared" ref="L157:M157" si="48">AVERAGE(L141:L156)</f>
        <v>4.333333333333333</v>
      </c>
      <c r="M157" s="148">
        <f t="shared" si="48"/>
        <v>2844.8653817364507</v>
      </c>
      <c r="N157" s="149">
        <f>M157/L157</f>
        <v>656.50739578533478</v>
      </c>
      <c r="O157" s="150">
        <f>L157-I157</f>
        <v>0</v>
      </c>
      <c r="P157" s="151">
        <f>N157-K157</f>
        <v>-81.954142676203787</v>
      </c>
      <c r="Q157" s="152">
        <f>N157/K157</f>
        <v>0.88902043179264068</v>
      </c>
      <c r="R157" s="310"/>
      <c r="S157" s="153">
        <f>S141</f>
        <v>0.70833333333333337</v>
      </c>
      <c r="T157" s="154">
        <f>INDEX(T141:T156,COUNTA(T141:T156))</f>
        <v>0.87708333333333333</v>
      </c>
      <c r="U157" s="155"/>
      <c r="V157" s="181"/>
      <c r="W157" s="105"/>
      <c r="X157" s="75"/>
      <c r="Y157" s="296"/>
      <c r="Z157" s="297"/>
      <c r="AA157" s="183">
        <f>M157-J157</f>
        <v>-355.13461826354933</v>
      </c>
      <c r="AB157" s="152">
        <f>M157/J157</f>
        <v>0.88902043179264079</v>
      </c>
      <c r="AC157" s="315"/>
    </row>
    <row r="158" spans="1:29" ht="15.75" customHeight="1">
      <c r="A158" s="316" t="s">
        <v>151</v>
      </c>
      <c r="B158" s="120" t="s">
        <v>118</v>
      </c>
      <c r="C158" s="306" t="s">
        <v>152</v>
      </c>
      <c r="D158" s="307"/>
      <c r="E158" s="162">
        <v>16.7</v>
      </c>
      <c r="F158" s="103">
        <v>2545</v>
      </c>
      <c r="G158" s="163">
        <f t="shared" ref="G158:G160" si="49">E158*F158</f>
        <v>42501.5</v>
      </c>
      <c r="H158" s="164"/>
      <c r="I158" s="165">
        <v>3</v>
      </c>
      <c r="J158" s="166">
        <v>3300</v>
      </c>
      <c r="K158" s="167">
        <f>J158/I158</f>
        <v>1100</v>
      </c>
      <c r="L158" s="168">
        <v>3</v>
      </c>
      <c r="M158" s="166">
        <f>F158/V158*60</f>
        <v>2941.2520064205419</v>
      </c>
      <c r="N158" s="167">
        <f>M158/L158</f>
        <v>980.41733547351396</v>
      </c>
      <c r="O158" s="169">
        <f>L158-I158</f>
        <v>0</v>
      </c>
      <c r="P158" s="170">
        <f>N158-K158</f>
        <v>-119.58266452648604</v>
      </c>
      <c r="Q158" s="171">
        <f>N158/K158</f>
        <v>0.89128848679410355</v>
      </c>
      <c r="R158" s="308">
        <f>Q174</f>
        <v>0.89178281660991732</v>
      </c>
      <c r="S158" s="172">
        <v>0.70839120370370368</v>
      </c>
      <c r="T158" s="173">
        <v>0.74444444444444446</v>
      </c>
      <c r="U158" s="174"/>
      <c r="V158" s="175">
        <v>51.916666666666735</v>
      </c>
      <c r="W158" s="176"/>
      <c r="X158" s="177"/>
      <c r="Y158" s="311"/>
      <c r="Z158" s="312"/>
      <c r="AA158" s="121">
        <f>M158-J158</f>
        <v>-358.74799357945813</v>
      </c>
      <c r="AB158" s="171">
        <f>M158/J158</f>
        <v>0.89128848679410355</v>
      </c>
      <c r="AC158" s="313">
        <f>AB174</f>
        <v>0.89178281660991721</v>
      </c>
    </row>
    <row r="159" spans="1:29" ht="15.75" customHeight="1">
      <c r="A159" s="317"/>
      <c r="B159" s="106" t="s">
        <v>118</v>
      </c>
      <c r="C159" s="298" t="s">
        <v>154</v>
      </c>
      <c r="D159" s="299"/>
      <c r="E159" s="107">
        <v>18.18</v>
      </c>
      <c r="F159" s="108">
        <v>1092</v>
      </c>
      <c r="G159" s="109">
        <f t="shared" si="49"/>
        <v>19852.560000000001</v>
      </c>
      <c r="H159" s="26"/>
      <c r="I159" s="110">
        <v>4</v>
      </c>
      <c r="J159" s="111">
        <v>3300</v>
      </c>
      <c r="K159" s="112">
        <f t="shared" ref="K159:K197" si="50">J159/I159</f>
        <v>825</v>
      </c>
      <c r="L159" s="113">
        <v>4</v>
      </c>
      <c r="M159" s="111">
        <f>F159/V159*60</f>
        <v>2946.9265367316325</v>
      </c>
      <c r="N159" s="112">
        <f>M159/L159</f>
        <v>736.73163418290812</v>
      </c>
      <c r="O159" s="114">
        <f>L159-I159</f>
        <v>0</v>
      </c>
      <c r="P159" s="115">
        <f>N159-K159</f>
        <v>-88.268365817091876</v>
      </c>
      <c r="Q159" s="116">
        <f>N159/K159</f>
        <v>0.89300804143382806</v>
      </c>
      <c r="R159" s="309"/>
      <c r="S159" s="47">
        <v>0.74861111111111112</v>
      </c>
      <c r="T159" s="48">
        <v>0.76405092592592594</v>
      </c>
      <c r="U159" s="117">
        <v>5.9999999999999787</v>
      </c>
      <c r="V159" s="118">
        <v>22.233333333333345</v>
      </c>
      <c r="W159" s="119"/>
      <c r="X159" s="123"/>
      <c r="Y159" s="300"/>
      <c r="Z159" s="301"/>
      <c r="AA159" s="124">
        <f>M159-J159</f>
        <v>-353.0734632683675</v>
      </c>
      <c r="AB159" s="116">
        <f>M159/J159</f>
        <v>0.89300804143382806</v>
      </c>
      <c r="AC159" s="314"/>
    </row>
    <row r="160" spans="1:29" ht="15.75" customHeight="1">
      <c r="A160" s="317"/>
      <c r="B160" s="106" t="s">
        <v>118</v>
      </c>
      <c r="C160" s="298" t="s">
        <v>155</v>
      </c>
      <c r="D160" s="299"/>
      <c r="E160" s="107">
        <v>16.66</v>
      </c>
      <c r="F160" s="108">
        <v>8422</v>
      </c>
      <c r="G160" s="109">
        <f t="shared" si="49"/>
        <v>140310.51999999999</v>
      </c>
      <c r="H160" s="26"/>
      <c r="I160" s="110">
        <v>4</v>
      </c>
      <c r="J160" s="111">
        <v>3300</v>
      </c>
      <c r="K160" s="112">
        <f t="shared" si="50"/>
        <v>825</v>
      </c>
      <c r="L160" s="113">
        <v>4</v>
      </c>
      <c r="M160" s="111">
        <f>F160/V160*60</f>
        <v>2940.4713412860051</v>
      </c>
      <c r="N160" s="112">
        <f>M160/L160</f>
        <v>735.11783532150127</v>
      </c>
      <c r="O160" s="114">
        <f>L160-I160</f>
        <v>0</v>
      </c>
      <c r="P160" s="115">
        <f>N160-K160</f>
        <v>-89.882164678498725</v>
      </c>
      <c r="Q160" s="116">
        <f>N160/K160</f>
        <v>0.89105192160181967</v>
      </c>
      <c r="R160" s="309"/>
      <c r="S160" s="47">
        <v>0.76746527777777773</v>
      </c>
      <c r="T160" s="48">
        <v>0.88680555555555551</v>
      </c>
      <c r="U160" s="117">
        <v>4.9166666666665826</v>
      </c>
      <c r="V160" s="118">
        <v>171.85</v>
      </c>
      <c r="W160" s="119"/>
      <c r="X160" s="123"/>
      <c r="Y160" s="300"/>
      <c r="Z160" s="301"/>
      <c r="AA160" s="124">
        <f>M160-J160</f>
        <v>-359.5286587139949</v>
      </c>
      <c r="AB160" s="116">
        <f>M160/J160</f>
        <v>0.89105192160181967</v>
      </c>
      <c r="AC160" s="314"/>
    </row>
    <row r="161" spans="1:29" ht="15.75" customHeight="1">
      <c r="A161" s="317"/>
      <c r="B161" s="106"/>
      <c r="C161" s="298"/>
      <c r="D161" s="299"/>
      <c r="E161" s="107"/>
      <c r="F161" s="108"/>
      <c r="G161" s="109"/>
      <c r="H161" s="26"/>
      <c r="I161" s="110"/>
      <c r="J161" s="111"/>
      <c r="K161" s="112"/>
      <c r="L161" s="113"/>
      <c r="M161" s="111"/>
      <c r="N161" s="112"/>
      <c r="O161" s="114"/>
      <c r="P161" s="115"/>
      <c r="Q161" s="116"/>
      <c r="R161" s="309"/>
      <c r="S161" s="47"/>
      <c r="T161" s="48"/>
      <c r="U161" s="117"/>
      <c r="V161" s="118"/>
      <c r="W161" s="119"/>
      <c r="X161" s="123"/>
      <c r="Y161" s="300"/>
      <c r="Z161" s="301"/>
      <c r="AA161" s="124"/>
      <c r="AB161" s="116"/>
      <c r="AC161" s="314"/>
    </row>
    <row r="162" spans="1:29" ht="15.75" customHeight="1">
      <c r="A162" s="317"/>
      <c r="B162" s="106"/>
      <c r="C162" s="298"/>
      <c r="D162" s="299"/>
      <c r="E162" s="107"/>
      <c r="F162" s="108"/>
      <c r="G162" s="109"/>
      <c r="H162" s="13"/>
      <c r="I162" s="110"/>
      <c r="J162" s="111"/>
      <c r="K162" s="112"/>
      <c r="L162" s="126"/>
      <c r="M162" s="111"/>
      <c r="N162" s="112"/>
      <c r="O162" s="114"/>
      <c r="P162" s="115"/>
      <c r="Q162" s="116"/>
      <c r="R162" s="309"/>
      <c r="S162" s="47"/>
      <c r="T162" s="48"/>
      <c r="U162" s="117"/>
      <c r="V162" s="118"/>
      <c r="W162" s="119"/>
      <c r="X162" s="123"/>
      <c r="Y162" s="300"/>
      <c r="Z162" s="301"/>
      <c r="AA162" s="124"/>
      <c r="AB162" s="116"/>
      <c r="AC162" s="314"/>
    </row>
    <row r="163" spans="1:29" ht="15.75" customHeight="1">
      <c r="A163" s="317"/>
      <c r="B163" s="106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123"/>
      <c r="Y163" s="300"/>
      <c r="Z163" s="301"/>
      <c r="AA163" s="124"/>
      <c r="AB163" s="116"/>
      <c r="AC163" s="314"/>
    </row>
    <row r="164" spans="1:29" ht="15.75" customHeight="1">
      <c r="A164" s="317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24"/>
      <c r="AB164" s="116"/>
      <c r="AC164" s="314"/>
    </row>
    <row r="165" spans="1:29" ht="15.75" customHeight="1">
      <c r="A165" s="317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24"/>
      <c r="AB165" s="116"/>
      <c r="AC165" s="314"/>
    </row>
    <row r="166" spans="1:29" ht="15.75" customHeight="1">
      <c r="A166" s="317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19"/>
      <c r="X166" s="123"/>
      <c r="Y166" s="300"/>
      <c r="Z166" s="301"/>
      <c r="AA166" s="124"/>
      <c r="AB166" s="116"/>
      <c r="AC166" s="314"/>
    </row>
    <row r="167" spans="1:29" ht="15.75" customHeight="1">
      <c r="A167" s="317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19"/>
      <c r="X167" s="123"/>
      <c r="Y167" s="300"/>
      <c r="Z167" s="301"/>
      <c r="AA167" s="124"/>
      <c r="AB167" s="116"/>
      <c r="AC167" s="314"/>
    </row>
    <row r="168" spans="1:29" ht="15.75" customHeight="1">
      <c r="A168" s="317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24"/>
      <c r="AB168" s="116"/>
      <c r="AC168" s="314"/>
    </row>
    <row r="169" spans="1:29" ht="15.75" customHeight="1">
      <c r="A169" s="317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24"/>
      <c r="AB169" s="116"/>
      <c r="AC169" s="314"/>
    </row>
    <row r="170" spans="1:29" ht="15.75" customHeight="1">
      <c r="A170" s="317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24"/>
      <c r="AB170" s="116"/>
      <c r="AC170" s="314"/>
    </row>
    <row r="171" spans="1:29" ht="15.75" customHeight="1">
      <c r="A171" s="317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34"/>
      <c r="X171" s="135"/>
      <c r="Y171" s="300"/>
      <c r="Z171" s="301"/>
      <c r="AA171" s="124"/>
      <c r="AB171" s="116"/>
      <c r="AC171" s="314"/>
    </row>
    <row r="172" spans="1:29" ht="15.75" customHeight="1">
      <c r="A172" s="317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24"/>
      <c r="AB172" s="116"/>
      <c r="AC172" s="314"/>
    </row>
    <row r="173" spans="1:29" ht="15.75" customHeight="1">
      <c r="A173" s="317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0"/>
      <c r="AB173" s="133"/>
      <c r="AC173" s="314"/>
    </row>
    <row r="174" spans="1:29" ht="15.75" customHeight="1" thickBot="1">
      <c r="A174" s="318"/>
      <c r="B174" s="144" t="s">
        <v>124</v>
      </c>
      <c r="C174" s="295"/>
      <c r="D174" s="295"/>
      <c r="E174" s="145"/>
      <c r="F174" s="105"/>
      <c r="G174" s="146"/>
      <c r="H174" s="75"/>
      <c r="I174" s="147">
        <f t="shared" ref="I174:J174" si="51">AVERAGE(I158:I173)</f>
        <v>3.6666666666666665</v>
      </c>
      <c r="J174" s="148">
        <f t="shared" si="51"/>
        <v>3300</v>
      </c>
      <c r="K174" s="149">
        <f t="shared" ref="K174" si="52">J174/I174</f>
        <v>900</v>
      </c>
      <c r="L174" s="147">
        <f t="shared" ref="L174:M174" si="53">AVERAGE(L158:L173)</f>
        <v>3.6666666666666665</v>
      </c>
      <c r="M174" s="148">
        <f t="shared" si="53"/>
        <v>2942.8832948127269</v>
      </c>
      <c r="N174" s="149">
        <f>M174/L174</f>
        <v>802.60453494892556</v>
      </c>
      <c r="O174" s="150">
        <f>L174-I174</f>
        <v>0</v>
      </c>
      <c r="P174" s="151">
        <f>N174-K174</f>
        <v>-97.395465051074439</v>
      </c>
      <c r="Q174" s="152">
        <f>N174/K174</f>
        <v>0.89178281660991732</v>
      </c>
      <c r="R174" s="310"/>
      <c r="S174" s="153">
        <f>S158</f>
        <v>0.70839120370370368</v>
      </c>
      <c r="T174" s="154">
        <f>INDEX(T158:T173,COUNTA(T158:T173))</f>
        <v>0.88680555555555551</v>
      </c>
      <c r="U174" s="155"/>
      <c r="V174" s="181"/>
      <c r="W174" s="105"/>
      <c r="X174" s="75"/>
      <c r="Y174" s="296"/>
      <c r="Z174" s="297"/>
      <c r="AA174" s="183">
        <f>M174-J174</f>
        <v>-357.11670518727306</v>
      </c>
      <c r="AB174" s="152">
        <f>M174/J174</f>
        <v>0.89178281660991721</v>
      </c>
      <c r="AC174" s="315"/>
    </row>
    <row r="175" spans="1:29" ht="15.75" customHeight="1">
      <c r="A175" s="302" t="s">
        <v>156</v>
      </c>
      <c r="B175" s="120" t="s">
        <v>118</v>
      </c>
      <c r="C175" s="306" t="s">
        <v>157</v>
      </c>
      <c r="D175" s="307"/>
      <c r="E175" s="162">
        <v>14.03</v>
      </c>
      <c r="F175" s="103">
        <v>1442</v>
      </c>
      <c r="G175" s="163">
        <f t="shared" ref="G175:G178" si="54">E175*F175</f>
        <v>20231.259999999998</v>
      </c>
      <c r="H175" s="164">
        <v>2</v>
      </c>
      <c r="I175" s="165">
        <v>3</v>
      </c>
      <c r="J175" s="166">
        <v>3000</v>
      </c>
      <c r="K175" s="167">
        <f>J175/I175</f>
        <v>1000</v>
      </c>
      <c r="L175" s="168">
        <v>3</v>
      </c>
      <c r="M175" s="166">
        <f>F175/V175*60</f>
        <v>2678.6377708978384</v>
      </c>
      <c r="N175" s="167">
        <f>M175/L175</f>
        <v>892.87925696594618</v>
      </c>
      <c r="O175" s="169">
        <f>L175-I175</f>
        <v>0</v>
      </c>
      <c r="P175" s="170">
        <f>N175-K175</f>
        <v>-107.12074303405382</v>
      </c>
      <c r="Q175" s="171">
        <f>N175/K175</f>
        <v>0.89287925696594617</v>
      </c>
      <c r="R175" s="308">
        <f>Q191</f>
        <v>0.88466496469112466</v>
      </c>
      <c r="S175" s="172">
        <v>0.70833333333333337</v>
      </c>
      <c r="T175" s="173">
        <v>0.73076388888888888</v>
      </c>
      <c r="U175" s="174"/>
      <c r="V175" s="175">
        <v>32.299999999999933</v>
      </c>
      <c r="W175" s="176"/>
      <c r="X175" s="177"/>
      <c r="Y175" s="311"/>
      <c r="Z175" s="312"/>
      <c r="AA175" s="121">
        <f>M175-J175</f>
        <v>-321.36222910216156</v>
      </c>
      <c r="AB175" s="171">
        <f>M175/J175</f>
        <v>0.89287925696594617</v>
      </c>
      <c r="AC175" s="313">
        <f>AB191</f>
        <v>0.88466496469112466</v>
      </c>
    </row>
    <row r="176" spans="1:29" ht="15.75" customHeight="1">
      <c r="A176" s="303"/>
      <c r="B176" s="106" t="s">
        <v>118</v>
      </c>
      <c r="C176" s="298" t="s">
        <v>158</v>
      </c>
      <c r="D176" s="299"/>
      <c r="E176" s="107">
        <v>18.18</v>
      </c>
      <c r="F176" s="108">
        <v>2076</v>
      </c>
      <c r="G176" s="109">
        <f t="shared" si="54"/>
        <v>37741.68</v>
      </c>
      <c r="H176" s="26"/>
      <c r="I176" s="110">
        <v>4</v>
      </c>
      <c r="J176" s="111">
        <v>3000</v>
      </c>
      <c r="K176" s="112">
        <f t="shared" si="50"/>
        <v>750</v>
      </c>
      <c r="L176" s="113">
        <v>4</v>
      </c>
      <c r="M176" s="111">
        <f>F176/V176*60</f>
        <v>2676.7908309455602</v>
      </c>
      <c r="N176" s="112">
        <f>M176/L176</f>
        <v>669.19770773639004</v>
      </c>
      <c r="O176" s="114">
        <f>L176-I176</f>
        <v>0</v>
      </c>
      <c r="P176" s="115">
        <f>N176-K176</f>
        <v>-80.802292263609957</v>
      </c>
      <c r="Q176" s="116">
        <f>N176/K176</f>
        <v>0.89226361031518675</v>
      </c>
      <c r="R176" s="309"/>
      <c r="S176" s="47">
        <v>0.74129629629629634</v>
      </c>
      <c r="T176" s="48">
        <v>0.77361111111111114</v>
      </c>
      <c r="U176" s="117">
        <v>15.166666666666746</v>
      </c>
      <c r="V176" s="118">
        <v>46.533333333333303</v>
      </c>
      <c r="W176" s="119"/>
      <c r="X176" s="123"/>
      <c r="Y176" s="300"/>
      <c r="Z176" s="301"/>
      <c r="AA176" s="124">
        <f>M176-J176</f>
        <v>-323.20916905443983</v>
      </c>
      <c r="AB176" s="116">
        <f>M176/J176</f>
        <v>0.89226361031518675</v>
      </c>
      <c r="AC176" s="314"/>
    </row>
    <row r="177" spans="1:29" ht="15.75" customHeight="1">
      <c r="A177" s="303"/>
      <c r="B177" s="106" t="s">
        <v>118</v>
      </c>
      <c r="C177" s="298" t="s">
        <v>159</v>
      </c>
      <c r="D177" s="299"/>
      <c r="E177" s="107">
        <v>14.28</v>
      </c>
      <c r="F177" s="108">
        <v>5417</v>
      </c>
      <c r="G177" s="109">
        <f t="shared" si="54"/>
        <v>77354.759999999995</v>
      </c>
      <c r="H177" s="26">
        <v>2</v>
      </c>
      <c r="I177" s="110">
        <v>3</v>
      </c>
      <c r="J177" s="111">
        <v>3600</v>
      </c>
      <c r="K177" s="112">
        <f t="shared" si="50"/>
        <v>1200</v>
      </c>
      <c r="L177" s="113">
        <v>3</v>
      </c>
      <c r="M177" s="111">
        <f>F177/V177*60</f>
        <v>3112.224704755823</v>
      </c>
      <c r="N177" s="112">
        <f>M177/L177</f>
        <v>1037.4082349186076</v>
      </c>
      <c r="O177" s="114">
        <f>L177-I177</f>
        <v>0</v>
      </c>
      <c r="P177" s="115">
        <f>N177-K177</f>
        <v>-162.5917650813924</v>
      </c>
      <c r="Q177" s="116">
        <f>N177/K177</f>
        <v>0.86450686243217301</v>
      </c>
      <c r="R177" s="309"/>
      <c r="S177" s="47">
        <v>0.78402777777777777</v>
      </c>
      <c r="T177" s="48">
        <v>0.85655092592592597</v>
      </c>
      <c r="U177" s="117">
        <v>14.999999999999947</v>
      </c>
      <c r="V177" s="118">
        <v>104.43333333333341</v>
      </c>
      <c r="W177" s="119">
        <v>0.85655092592592597</v>
      </c>
      <c r="X177" s="123">
        <v>0.91048611111111111</v>
      </c>
      <c r="Y177" s="300"/>
      <c r="Z177" s="301"/>
      <c r="AA177" s="124">
        <f>M177-J177</f>
        <v>-487.77529524417696</v>
      </c>
      <c r="AB177" s="116">
        <f>M177/J177</f>
        <v>0.86450686243217312</v>
      </c>
      <c r="AC177" s="314"/>
    </row>
    <row r="178" spans="1:29" ht="15.75" customHeight="1">
      <c r="A178" s="303"/>
      <c r="B178" s="106" t="s">
        <v>118</v>
      </c>
      <c r="C178" s="298" t="s">
        <v>157</v>
      </c>
      <c r="D178" s="299"/>
      <c r="E178" s="107">
        <v>14.03</v>
      </c>
      <c r="F178" s="108">
        <v>6738</v>
      </c>
      <c r="G178" s="109">
        <f t="shared" si="54"/>
        <v>94534.14</v>
      </c>
      <c r="H178" s="26"/>
      <c r="I178" s="110">
        <v>3</v>
      </c>
      <c r="J178" s="111">
        <v>3000</v>
      </c>
      <c r="K178" s="112">
        <f t="shared" si="50"/>
        <v>1000</v>
      </c>
      <c r="L178" s="113">
        <v>3</v>
      </c>
      <c r="M178" s="111">
        <f>F178/V178*60</f>
        <v>2679.1252485089481</v>
      </c>
      <c r="N178" s="112">
        <f>M178/L178</f>
        <v>893.04174950298273</v>
      </c>
      <c r="O178" s="114">
        <f>L178-I178</f>
        <v>0</v>
      </c>
      <c r="P178" s="115">
        <f>N178-K178</f>
        <v>-106.95825049701727</v>
      </c>
      <c r="Q178" s="116">
        <f>N178/K178</f>
        <v>0.89304174950298276</v>
      </c>
      <c r="R178" s="309"/>
      <c r="S178" s="47">
        <v>0.91048611111111111</v>
      </c>
      <c r="T178" s="48">
        <v>1.0152777777777777</v>
      </c>
      <c r="U178" s="117">
        <v>77.6666666666666</v>
      </c>
      <c r="V178" s="118">
        <v>150.89999999999992</v>
      </c>
      <c r="W178" s="119"/>
      <c r="X178" s="123"/>
      <c r="Y178" s="300"/>
      <c r="Z178" s="301"/>
      <c r="AA178" s="124">
        <f>M178-J178</f>
        <v>-320.87475149105194</v>
      </c>
      <c r="AB178" s="116">
        <f>M178/J178</f>
        <v>0.89304174950298265</v>
      </c>
      <c r="AC178" s="314"/>
    </row>
    <row r="179" spans="1:29" ht="15.75" customHeight="1">
      <c r="A179" s="304"/>
      <c r="B179" s="106"/>
      <c r="C179" s="298"/>
      <c r="D179" s="299"/>
      <c r="E179" s="107"/>
      <c r="F179" s="108"/>
      <c r="G179" s="109"/>
      <c r="H179" s="13"/>
      <c r="I179" s="110"/>
      <c r="J179" s="111"/>
      <c r="K179" s="112"/>
      <c r="L179" s="126"/>
      <c r="M179" s="111"/>
      <c r="N179" s="112"/>
      <c r="O179" s="114"/>
      <c r="P179" s="115"/>
      <c r="Q179" s="116"/>
      <c r="R179" s="309"/>
      <c r="S179" s="47"/>
      <c r="T179" s="48"/>
      <c r="U179" s="117"/>
      <c r="V179" s="118"/>
      <c r="W179" s="119"/>
      <c r="X179" s="123"/>
      <c r="Y179" s="300"/>
      <c r="Z179" s="301"/>
      <c r="AA179" s="124"/>
      <c r="AB179" s="116"/>
      <c r="AC179" s="314"/>
    </row>
    <row r="180" spans="1:29" ht="15.75" customHeight="1">
      <c r="A180" s="304"/>
      <c r="B180" s="106"/>
      <c r="C180" s="298"/>
      <c r="D180" s="299"/>
      <c r="E180" s="107"/>
      <c r="F180" s="108"/>
      <c r="G180" s="129"/>
      <c r="H180" s="130"/>
      <c r="I180" s="110"/>
      <c r="J180" s="111"/>
      <c r="K180" s="112"/>
      <c r="L180" s="113"/>
      <c r="M180" s="111"/>
      <c r="N180" s="112"/>
      <c r="O180" s="114"/>
      <c r="P180" s="115"/>
      <c r="Q180" s="116"/>
      <c r="R180" s="309"/>
      <c r="S180" s="47"/>
      <c r="T180" s="48"/>
      <c r="U180" s="117"/>
      <c r="V180" s="118"/>
      <c r="W180" s="119"/>
      <c r="X180" s="123"/>
      <c r="Y180" s="300"/>
      <c r="Z180" s="301"/>
      <c r="AA180" s="124"/>
      <c r="AB180" s="116"/>
      <c r="AC180" s="314"/>
    </row>
    <row r="181" spans="1:29" ht="15.75" customHeight="1">
      <c r="A181" s="304"/>
      <c r="B181" s="106"/>
      <c r="C181" s="298"/>
      <c r="D181" s="299"/>
      <c r="E181" s="107"/>
      <c r="F181" s="108"/>
      <c r="G181" s="129"/>
      <c r="H181" s="68"/>
      <c r="I181" s="110"/>
      <c r="J181" s="111"/>
      <c r="K181" s="112"/>
      <c r="L181" s="126"/>
      <c r="M181" s="111"/>
      <c r="N181" s="112"/>
      <c r="O181" s="131"/>
      <c r="P181" s="132"/>
      <c r="Q181" s="133"/>
      <c r="R181" s="309"/>
      <c r="S181" s="47"/>
      <c r="T181" s="48"/>
      <c r="U181" s="117"/>
      <c r="V181" s="118"/>
      <c r="W181" s="119"/>
      <c r="X181" s="123"/>
      <c r="Y181" s="300"/>
      <c r="Z181" s="301"/>
      <c r="AA181" s="124"/>
      <c r="AB181" s="116"/>
      <c r="AC181" s="314"/>
    </row>
    <row r="182" spans="1:29" ht="15.75" customHeight="1">
      <c r="A182" s="304"/>
      <c r="B182" s="106"/>
      <c r="C182" s="298"/>
      <c r="D182" s="299"/>
      <c r="E182" s="107"/>
      <c r="F182" s="108"/>
      <c r="G182" s="129"/>
      <c r="H182" s="68"/>
      <c r="I182" s="110"/>
      <c r="J182" s="111"/>
      <c r="K182" s="112"/>
      <c r="L182" s="126"/>
      <c r="M182" s="111"/>
      <c r="N182" s="112"/>
      <c r="O182" s="131"/>
      <c r="P182" s="132"/>
      <c r="Q182" s="133"/>
      <c r="R182" s="309"/>
      <c r="S182" s="47"/>
      <c r="T182" s="48"/>
      <c r="U182" s="117"/>
      <c r="V182" s="118"/>
      <c r="W182" s="119"/>
      <c r="X182" s="123"/>
      <c r="Y182" s="300"/>
      <c r="Z182" s="301"/>
      <c r="AA182" s="124"/>
      <c r="AB182" s="116"/>
      <c r="AC182" s="314"/>
    </row>
    <row r="183" spans="1:29" ht="15.75" customHeight="1">
      <c r="A183" s="304"/>
      <c r="B183" s="106"/>
      <c r="C183" s="298"/>
      <c r="D183" s="299"/>
      <c r="E183" s="107"/>
      <c r="F183" s="108"/>
      <c r="G183" s="129"/>
      <c r="H183" s="68"/>
      <c r="I183" s="110"/>
      <c r="J183" s="111"/>
      <c r="K183" s="112"/>
      <c r="L183" s="126"/>
      <c r="M183" s="111"/>
      <c r="N183" s="112"/>
      <c r="O183" s="131"/>
      <c r="P183" s="132"/>
      <c r="Q183" s="133"/>
      <c r="R183" s="309"/>
      <c r="S183" s="47"/>
      <c r="T183" s="48"/>
      <c r="U183" s="117"/>
      <c r="V183" s="118"/>
      <c r="W183" s="119"/>
      <c r="X183" s="123"/>
      <c r="Y183" s="300"/>
      <c r="Z183" s="301"/>
      <c r="AA183" s="124"/>
      <c r="AB183" s="116"/>
      <c r="AC183" s="314"/>
    </row>
    <row r="184" spans="1:29" ht="15.75" customHeight="1">
      <c r="A184" s="304"/>
      <c r="B184" s="106"/>
      <c r="C184" s="298"/>
      <c r="D184" s="299"/>
      <c r="E184" s="107"/>
      <c r="F184" s="108"/>
      <c r="G184" s="129"/>
      <c r="H184" s="68"/>
      <c r="I184" s="110"/>
      <c r="J184" s="111"/>
      <c r="K184" s="112"/>
      <c r="L184" s="126"/>
      <c r="M184" s="111"/>
      <c r="N184" s="112"/>
      <c r="O184" s="131"/>
      <c r="P184" s="132"/>
      <c r="Q184" s="133"/>
      <c r="R184" s="309"/>
      <c r="S184" s="47"/>
      <c r="T184" s="48"/>
      <c r="U184" s="117"/>
      <c r="V184" s="118"/>
      <c r="W184" s="119"/>
      <c r="X184" s="123"/>
      <c r="Y184" s="300"/>
      <c r="Z184" s="301"/>
      <c r="AA184" s="124"/>
      <c r="AB184" s="116"/>
      <c r="AC184" s="314"/>
    </row>
    <row r="185" spans="1:29" ht="15.75" customHeight="1">
      <c r="A185" s="304"/>
      <c r="B185" s="106"/>
      <c r="C185" s="298"/>
      <c r="D185" s="299"/>
      <c r="E185" s="107"/>
      <c r="F185" s="108"/>
      <c r="G185" s="129"/>
      <c r="H185" s="68"/>
      <c r="I185" s="110"/>
      <c r="J185" s="111"/>
      <c r="K185" s="112"/>
      <c r="L185" s="126"/>
      <c r="M185" s="111"/>
      <c r="N185" s="112"/>
      <c r="O185" s="131"/>
      <c r="P185" s="132"/>
      <c r="Q185" s="133"/>
      <c r="R185" s="309"/>
      <c r="S185" s="47"/>
      <c r="T185" s="48"/>
      <c r="U185" s="117"/>
      <c r="V185" s="118"/>
      <c r="W185" s="134"/>
      <c r="X185" s="135"/>
      <c r="Y185" s="300"/>
      <c r="Z185" s="301"/>
      <c r="AA185" s="124"/>
      <c r="AB185" s="116"/>
      <c r="AC185" s="314"/>
    </row>
    <row r="186" spans="1:29" ht="15.75" customHeight="1">
      <c r="A186" s="304"/>
      <c r="B186" s="106"/>
      <c r="C186" s="298"/>
      <c r="D186" s="299"/>
      <c r="E186" s="107"/>
      <c r="F186" s="108"/>
      <c r="G186" s="129"/>
      <c r="H186" s="68"/>
      <c r="I186" s="110"/>
      <c r="J186" s="111"/>
      <c r="K186" s="112"/>
      <c r="L186" s="126"/>
      <c r="M186" s="111"/>
      <c r="N186" s="112"/>
      <c r="O186" s="131"/>
      <c r="P186" s="132"/>
      <c r="Q186" s="133"/>
      <c r="R186" s="309"/>
      <c r="S186" s="47"/>
      <c r="T186" s="48"/>
      <c r="U186" s="117"/>
      <c r="V186" s="118"/>
      <c r="W186" s="134"/>
      <c r="X186" s="135"/>
      <c r="Y186" s="300"/>
      <c r="Z186" s="301"/>
      <c r="AA186" s="124"/>
      <c r="AB186" s="116"/>
      <c r="AC186" s="314"/>
    </row>
    <row r="187" spans="1:29" ht="15.75" customHeight="1">
      <c r="A187" s="304"/>
      <c r="B187" s="106"/>
      <c r="C187" s="298"/>
      <c r="D187" s="299"/>
      <c r="E187" s="107"/>
      <c r="F187" s="108"/>
      <c r="G187" s="129"/>
      <c r="H187" s="68"/>
      <c r="I187" s="110"/>
      <c r="J187" s="111"/>
      <c r="K187" s="112"/>
      <c r="L187" s="126"/>
      <c r="M187" s="111"/>
      <c r="N187" s="112"/>
      <c r="O187" s="131"/>
      <c r="P187" s="132"/>
      <c r="Q187" s="133"/>
      <c r="R187" s="309"/>
      <c r="S187" s="47"/>
      <c r="T187" s="48"/>
      <c r="U187" s="117"/>
      <c r="V187" s="118"/>
      <c r="W187" s="134"/>
      <c r="X187" s="135"/>
      <c r="Y187" s="300"/>
      <c r="Z187" s="301"/>
      <c r="AA187" s="124"/>
      <c r="AB187" s="116"/>
      <c r="AC187" s="314"/>
    </row>
    <row r="188" spans="1:29" ht="15.75" customHeight="1">
      <c r="A188" s="304"/>
      <c r="B188" s="106"/>
      <c r="C188" s="298"/>
      <c r="D188" s="299"/>
      <c r="E188" s="107"/>
      <c r="F188" s="108"/>
      <c r="G188" s="129"/>
      <c r="H188" s="68"/>
      <c r="I188" s="110"/>
      <c r="J188" s="111"/>
      <c r="K188" s="112"/>
      <c r="L188" s="126"/>
      <c r="M188" s="111"/>
      <c r="N188" s="112"/>
      <c r="O188" s="131"/>
      <c r="P188" s="132"/>
      <c r="Q188" s="133"/>
      <c r="R188" s="309"/>
      <c r="S188" s="47"/>
      <c r="T188" s="48"/>
      <c r="U188" s="117"/>
      <c r="V188" s="118"/>
      <c r="W188" s="134"/>
      <c r="X188" s="135"/>
      <c r="Y188" s="300"/>
      <c r="Z188" s="301"/>
      <c r="AA188" s="124"/>
      <c r="AB188" s="116"/>
      <c r="AC188" s="314"/>
    </row>
    <row r="189" spans="1:29" ht="15.75" customHeight="1">
      <c r="A189" s="304"/>
      <c r="B189" s="106"/>
      <c r="C189" s="298"/>
      <c r="D189" s="299"/>
      <c r="E189" s="107"/>
      <c r="F189" s="108"/>
      <c r="G189" s="129"/>
      <c r="H189" s="68"/>
      <c r="I189" s="110"/>
      <c r="J189" s="111"/>
      <c r="K189" s="112"/>
      <c r="L189" s="126"/>
      <c r="M189" s="111"/>
      <c r="N189" s="112"/>
      <c r="O189" s="131"/>
      <c r="P189" s="132"/>
      <c r="Q189" s="133"/>
      <c r="R189" s="309"/>
      <c r="S189" s="47"/>
      <c r="T189" s="48"/>
      <c r="U189" s="117"/>
      <c r="V189" s="118"/>
      <c r="W189" s="134"/>
      <c r="X189" s="135"/>
      <c r="Y189" s="300"/>
      <c r="Z189" s="301"/>
      <c r="AA189" s="124"/>
      <c r="AB189" s="116"/>
      <c r="AC189" s="314"/>
    </row>
    <row r="190" spans="1:29" ht="15.75" customHeight="1">
      <c r="A190" s="304"/>
      <c r="B190" s="106"/>
      <c r="C190" s="298"/>
      <c r="D190" s="299"/>
      <c r="E190" s="185"/>
      <c r="F190" s="108"/>
      <c r="G190" s="139"/>
      <c r="H190" s="68"/>
      <c r="I190" s="110"/>
      <c r="J190" s="111"/>
      <c r="K190" s="112"/>
      <c r="L190" s="126"/>
      <c r="M190" s="111"/>
      <c r="N190" s="112"/>
      <c r="O190" s="131"/>
      <c r="P190" s="132"/>
      <c r="Q190" s="133"/>
      <c r="R190" s="309"/>
      <c r="S190" s="127"/>
      <c r="T190" s="128"/>
      <c r="U190" s="140"/>
      <c r="V190" s="141"/>
      <c r="W190" s="134"/>
      <c r="X190" s="135"/>
      <c r="Y190" s="300"/>
      <c r="Z190" s="301"/>
      <c r="AA190" s="180"/>
      <c r="AB190" s="133"/>
      <c r="AC190" s="314"/>
    </row>
    <row r="191" spans="1:29" ht="15.75" customHeight="1" thickBot="1">
      <c r="A191" s="305"/>
      <c r="B191" s="144" t="s">
        <v>124</v>
      </c>
      <c r="C191" s="295"/>
      <c r="D191" s="295"/>
      <c r="E191" s="145"/>
      <c r="F191" s="105"/>
      <c r="G191" s="146"/>
      <c r="H191" s="75"/>
      <c r="I191" s="147">
        <f t="shared" ref="I191:J191" si="55">AVERAGE(I175:I190)</f>
        <v>3.25</v>
      </c>
      <c r="J191" s="148">
        <f t="shared" si="55"/>
        <v>3150</v>
      </c>
      <c r="K191" s="149">
        <f t="shared" ref="K191" si="56">J191/I191</f>
        <v>969.23076923076928</v>
      </c>
      <c r="L191" s="147">
        <f t="shared" ref="L191:M191" si="57">AVERAGE(L175:L190)</f>
        <v>3.25</v>
      </c>
      <c r="M191" s="148">
        <f t="shared" si="57"/>
        <v>2786.6946387770427</v>
      </c>
      <c r="N191" s="149">
        <f t="shared" ref="N191:N197" si="58">M191/L191</f>
        <v>857.44450423909007</v>
      </c>
      <c r="O191" s="150">
        <f t="shared" ref="O191:O197" si="59">L191-I191</f>
        <v>0</v>
      </c>
      <c r="P191" s="151">
        <f t="shared" ref="P191:P197" si="60">N191-K191</f>
        <v>-111.78626499167922</v>
      </c>
      <c r="Q191" s="152">
        <f t="shared" ref="Q191:Q197" si="61">N191/K191</f>
        <v>0.88466496469112466</v>
      </c>
      <c r="R191" s="310"/>
      <c r="S191" s="153">
        <f>S175</f>
        <v>0.70833333333333337</v>
      </c>
      <c r="T191" s="154">
        <f>INDEX(T175:T190,COUNTA(T175:T190))</f>
        <v>1.0152777777777777</v>
      </c>
      <c r="U191" s="155"/>
      <c r="V191" s="181"/>
      <c r="W191" s="105"/>
      <c r="X191" s="75"/>
      <c r="Y191" s="296"/>
      <c r="Z191" s="297"/>
      <c r="AA191" s="183">
        <f t="shared" ref="AA191:AA197" si="62">M191-J191</f>
        <v>-363.30536122295734</v>
      </c>
      <c r="AB191" s="152">
        <f t="shared" ref="AB191:AB197" si="63">M191/J191</f>
        <v>0.88466496469112466</v>
      </c>
      <c r="AC191" s="315"/>
    </row>
    <row r="192" spans="1:29" ht="15.75" customHeight="1">
      <c r="A192" s="316" t="s">
        <v>160</v>
      </c>
      <c r="B192" s="120" t="s">
        <v>118</v>
      </c>
      <c r="C192" s="306" t="s">
        <v>164</v>
      </c>
      <c r="D192" s="307"/>
      <c r="E192" s="162">
        <v>18.18</v>
      </c>
      <c r="F192" s="103">
        <v>1867</v>
      </c>
      <c r="G192" s="163">
        <f t="shared" ref="G192:G197" si="64">E192*F192</f>
        <v>33942.06</v>
      </c>
      <c r="H192" s="164">
        <v>2</v>
      </c>
      <c r="I192" s="165">
        <v>3</v>
      </c>
      <c r="J192" s="166">
        <v>3600</v>
      </c>
      <c r="K192" s="167">
        <f>J192/I192</f>
        <v>1200</v>
      </c>
      <c r="L192" s="168">
        <v>3</v>
      </c>
      <c r="M192" s="166">
        <f t="shared" ref="M192:M197" si="65">F192/V192*60</f>
        <v>3111.6666666666774</v>
      </c>
      <c r="N192" s="167">
        <f t="shared" si="58"/>
        <v>1037.2222222222258</v>
      </c>
      <c r="O192" s="169">
        <f t="shared" si="59"/>
        <v>0</v>
      </c>
      <c r="P192" s="170">
        <f t="shared" si="60"/>
        <v>-162.77777777777419</v>
      </c>
      <c r="Q192" s="171">
        <f t="shared" si="61"/>
        <v>0.86435185185185481</v>
      </c>
      <c r="R192" s="308">
        <f>Q208</f>
        <v>0.87038950235491575</v>
      </c>
      <c r="S192" s="172">
        <v>0.70833333333333337</v>
      </c>
      <c r="T192" s="173">
        <v>0.73333333333333328</v>
      </c>
      <c r="U192" s="174"/>
      <c r="V192" s="175">
        <v>35.999999999999872</v>
      </c>
      <c r="W192" s="173"/>
      <c r="X192" s="184"/>
      <c r="Y192" s="311"/>
      <c r="Z192" s="312"/>
      <c r="AA192" s="186">
        <f t="shared" si="62"/>
        <v>-488.33333333332257</v>
      </c>
      <c r="AB192" s="171">
        <f t="shared" si="63"/>
        <v>0.86435185185185481</v>
      </c>
      <c r="AC192" s="313">
        <f>AB208</f>
        <v>0.87038950235491575</v>
      </c>
    </row>
    <row r="193" spans="1:29" ht="15.75" customHeight="1">
      <c r="A193" s="317"/>
      <c r="B193" s="106" t="s">
        <v>118</v>
      </c>
      <c r="C193" s="298" t="s">
        <v>161</v>
      </c>
      <c r="D193" s="299"/>
      <c r="E193" s="107">
        <v>18.18</v>
      </c>
      <c r="F193" s="108">
        <v>1631</v>
      </c>
      <c r="G193" s="109">
        <f t="shared" si="64"/>
        <v>29651.579999999998</v>
      </c>
      <c r="H193" s="26"/>
      <c r="I193" s="110">
        <v>3</v>
      </c>
      <c r="J193" s="111">
        <v>3600</v>
      </c>
      <c r="K193" s="112">
        <f t="shared" si="50"/>
        <v>1200</v>
      </c>
      <c r="L193" s="113">
        <v>3</v>
      </c>
      <c r="M193" s="111">
        <f t="shared" si="65"/>
        <v>3109.9576271186529</v>
      </c>
      <c r="N193" s="112">
        <f t="shared" si="58"/>
        <v>1036.6525423728842</v>
      </c>
      <c r="O193" s="114">
        <f t="shared" si="59"/>
        <v>0</v>
      </c>
      <c r="P193" s="115">
        <f t="shared" si="60"/>
        <v>-163.34745762711577</v>
      </c>
      <c r="Q193" s="116">
        <f t="shared" si="61"/>
        <v>0.86387711864407024</v>
      </c>
      <c r="R193" s="309"/>
      <c r="S193" s="47">
        <v>0.74375000000000002</v>
      </c>
      <c r="T193" s="48">
        <v>0.76560185185185181</v>
      </c>
      <c r="U193" s="117">
        <v>15.000000000000107</v>
      </c>
      <c r="V193" s="118">
        <v>31.466666666666576</v>
      </c>
      <c r="W193" s="119"/>
      <c r="X193" s="13"/>
      <c r="Y193" s="300"/>
      <c r="Z193" s="301"/>
      <c r="AA193" s="187">
        <f t="shared" si="62"/>
        <v>-490.04237288134709</v>
      </c>
      <c r="AB193" s="116">
        <f t="shared" si="63"/>
        <v>0.86387711864407024</v>
      </c>
      <c r="AC193" s="314"/>
    </row>
    <row r="194" spans="1:29" ht="15.75" customHeight="1">
      <c r="A194" s="317"/>
      <c r="B194" s="106" t="s">
        <v>118</v>
      </c>
      <c r="C194" s="298" t="s">
        <v>162</v>
      </c>
      <c r="D194" s="299"/>
      <c r="E194" s="107">
        <v>24.82</v>
      </c>
      <c r="F194" s="108">
        <v>2770</v>
      </c>
      <c r="G194" s="109">
        <f t="shared" si="64"/>
        <v>68751.399999999994</v>
      </c>
      <c r="H194" s="26"/>
      <c r="I194" s="110">
        <v>4</v>
      </c>
      <c r="J194" s="111">
        <v>3300</v>
      </c>
      <c r="K194" s="112">
        <f t="shared" si="50"/>
        <v>825</v>
      </c>
      <c r="L194" s="113">
        <v>4</v>
      </c>
      <c r="M194" s="111">
        <f t="shared" si="65"/>
        <v>2917.4956114686925</v>
      </c>
      <c r="N194" s="112">
        <f t="shared" si="58"/>
        <v>729.37390286717311</v>
      </c>
      <c r="O194" s="114">
        <f t="shared" si="59"/>
        <v>0</v>
      </c>
      <c r="P194" s="115">
        <f t="shared" si="60"/>
        <v>-95.626097132826885</v>
      </c>
      <c r="Q194" s="116">
        <f t="shared" si="61"/>
        <v>0.88408957923293707</v>
      </c>
      <c r="R194" s="309"/>
      <c r="S194" s="47">
        <v>0.77571759259259254</v>
      </c>
      <c r="T194" s="48">
        <v>0.81527777777777777</v>
      </c>
      <c r="U194" s="117">
        <v>14.566666666666652</v>
      </c>
      <c r="V194" s="118">
        <v>56.966666666666725</v>
      </c>
      <c r="W194" s="119"/>
      <c r="X194" s="13"/>
      <c r="Y194" s="300"/>
      <c r="Z194" s="301"/>
      <c r="AA194" s="187">
        <f t="shared" si="62"/>
        <v>-382.50438853130754</v>
      </c>
      <c r="AB194" s="116">
        <f t="shared" si="63"/>
        <v>0.88408957923293707</v>
      </c>
      <c r="AC194" s="314"/>
    </row>
    <row r="195" spans="1:29" ht="15.75" customHeight="1">
      <c r="A195" s="317"/>
      <c r="B195" s="106" t="s">
        <v>118</v>
      </c>
      <c r="C195" s="298" t="s">
        <v>163</v>
      </c>
      <c r="D195" s="299"/>
      <c r="E195" s="107">
        <v>25.03</v>
      </c>
      <c r="F195" s="108">
        <v>2256</v>
      </c>
      <c r="G195" s="109">
        <f t="shared" si="64"/>
        <v>56467.68</v>
      </c>
      <c r="H195" s="26"/>
      <c r="I195" s="110">
        <v>4</v>
      </c>
      <c r="J195" s="111">
        <v>3300</v>
      </c>
      <c r="K195" s="112">
        <f t="shared" si="50"/>
        <v>825</v>
      </c>
      <c r="L195" s="113">
        <v>4</v>
      </c>
      <c r="M195" s="111">
        <f t="shared" si="65"/>
        <v>2916.193895870736</v>
      </c>
      <c r="N195" s="112">
        <f t="shared" si="58"/>
        <v>729.048473967684</v>
      </c>
      <c r="O195" s="114">
        <f t="shared" si="59"/>
        <v>0</v>
      </c>
      <c r="P195" s="115">
        <f t="shared" si="60"/>
        <v>-95.951526032315996</v>
      </c>
      <c r="Q195" s="116">
        <f t="shared" si="61"/>
        <v>0.88369511996082906</v>
      </c>
      <c r="R195" s="309"/>
      <c r="S195" s="47">
        <v>0.8256944444444444</v>
      </c>
      <c r="T195" s="48">
        <v>0.8579282407407407</v>
      </c>
      <c r="U195" s="117">
        <v>14.999999999999947</v>
      </c>
      <c r="V195" s="118">
        <v>46.416666666666671</v>
      </c>
      <c r="W195" s="119">
        <v>0.8579282407407407</v>
      </c>
      <c r="X195" s="123">
        <v>0.9097222222222221</v>
      </c>
      <c r="Y195" s="300"/>
      <c r="Z195" s="301"/>
      <c r="AA195" s="187">
        <f t="shared" si="62"/>
        <v>-383.80610412926399</v>
      </c>
      <c r="AB195" s="116">
        <f t="shared" si="63"/>
        <v>0.88369511996082906</v>
      </c>
      <c r="AC195" s="314"/>
    </row>
    <row r="196" spans="1:29" ht="15.75" customHeight="1">
      <c r="A196" s="317"/>
      <c r="B196" s="106" t="s">
        <v>118</v>
      </c>
      <c r="C196" s="298" t="s">
        <v>164</v>
      </c>
      <c r="D196" s="299"/>
      <c r="E196" s="107">
        <v>18.18</v>
      </c>
      <c r="F196" s="108">
        <v>1989</v>
      </c>
      <c r="G196" s="109">
        <f t="shared" si="64"/>
        <v>36160.019999999997</v>
      </c>
      <c r="H196" s="13"/>
      <c r="I196" s="110">
        <v>3</v>
      </c>
      <c r="J196" s="111">
        <v>3600</v>
      </c>
      <c r="K196" s="112">
        <f t="shared" si="50"/>
        <v>1200</v>
      </c>
      <c r="L196" s="126">
        <v>3</v>
      </c>
      <c r="M196" s="111">
        <f t="shared" si="65"/>
        <v>3110.5125977410789</v>
      </c>
      <c r="N196" s="112">
        <f t="shared" si="58"/>
        <v>1036.8375325803597</v>
      </c>
      <c r="O196" s="114">
        <f t="shared" si="59"/>
        <v>0</v>
      </c>
      <c r="P196" s="115">
        <f t="shared" si="60"/>
        <v>-163.16246741964028</v>
      </c>
      <c r="Q196" s="116">
        <f t="shared" si="61"/>
        <v>0.86403127715029981</v>
      </c>
      <c r="R196" s="309"/>
      <c r="S196" s="47">
        <v>0.9097222222222221</v>
      </c>
      <c r="T196" s="48">
        <v>0.93636574074074075</v>
      </c>
      <c r="U196" s="117">
        <v>74.583333333333215</v>
      </c>
      <c r="V196" s="118">
        <v>38.366666666666859</v>
      </c>
      <c r="W196" s="119"/>
      <c r="X196" s="123"/>
      <c r="Y196" s="300"/>
      <c r="Z196" s="301"/>
      <c r="AA196" s="187">
        <f t="shared" si="62"/>
        <v>-489.48740225892107</v>
      </c>
      <c r="AB196" s="116">
        <f t="shared" si="63"/>
        <v>0.8640312771502997</v>
      </c>
      <c r="AC196" s="314"/>
    </row>
    <row r="197" spans="1:29" ht="15.75" customHeight="1">
      <c r="A197" s="317"/>
      <c r="B197" s="106" t="s">
        <v>118</v>
      </c>
      <c r="C197" s="298" t="s">
        <v>159</v>
      </c>
      <c r="D197" s="299"/>
      <c r="E197" s="107">
        <v>14.28</v>
      </c>
      <c r="F197" s="108">
        <v>4857</v>
      </c>
      <c r="G197" s="129">
        <f t="shared" si="64"/>
        <v>69357.959999999992</v>
      </c>
      <c r="H197" s="130"/>
      <c r="I197" s="110">
        <v>3</v>
      </c>
      <c r="J197" s="111">
        <v>3600</v>
      </c>
      <c r="K197" s="112">
        <f t="shared" si="50"/>
        <v>1200</v>
      </c>
      <c r="L197" s="113">
        <v>3</v>
      </c>
      <c r="M197" s="111">
        <f t="shared" si="65"/>
        <v>3112.353150587393</v>
      </c>
      <c r="N197" s="112">
        <f t="shared" si="58"/>
        <v>1037.4510501957977</v>
      </c>
      <c r="O197" s="114">
        <f t="shared" si="59"/>
        <v>0</v>
      </c>
      <c r="P197" s="115">
        <f t="shared" si="60"/>
        <v>-162.54894980420227</v>
      </c>
      <c r="Q197" s="116">
        <f t="shared" si="61"/>
        <v>0.86454254182983148</v>
      </c>
      <c r="R197" s="309"/>
      <c r="S197" s="47">
        <v>0.94678240740740738</v>
      </c>
      <c r="T197" s="48">
        <v>1.0118055555555556</v>
      </c>
      <c r="U197" s="117">
        <v>14.999999999999947</v>
      </c>
      <c r="V197" s="118">
        <v>93.633333333333468</v>
      </c>
      <c r="W197" s="119"/>
      <c r="X197" s="50"/>
      <c r="Y197" s="300"/>
      <c r="Z197" s="301"/>
      <c r="AA197" s="187">
        <f t="shared" si="62"/>
        <v>-487.64684941260703</v>
      </c>
      <c r="AB197" s="116">
        <f t="shared" si="63"/>
        <v>0.86454254182983137</v>
      </c>
      <c r="AC197" s="314"/>
    </row>
    <row r="198" spans="1:29" ht="15.75" customHeight="1">
      <c r="A198" s="317"/>
      <c r="B198" s="106"/>
      <c r="C198" s="298"/>
      <c r="D198" s="299"/>
      <c r="E198" s="107"/>
      <c r="F198" s="108"/>
      <c r="G198" s="129"/>
      <c r="H198" s="68"/>
      <c r="I198" s="110"/>
      <c r="J198" s="111"/>
      <c r="K198" s="112"/>
      <c r="L198" s="126"/>
      <c r="M198" s="111"/>
      <c r="N198" s="112"/>
      <c r="O198" s="131"/>
      <c r="P198" s="132"/>
      <c r="Q198" s="133"/>
      <c r="R198" s="309"/>
      <c r="S198" s="47"/>
      <c r="T198" s="48"/>
      <c r="U198" s="117"/>
      <c r="V198" s="118"/>
      <c r="W198" s="119"/>
      <c r="X198" s="123"/>
      <c r="Y198" s="300"/>
      <c r="Z198" s="301"/>
      <c r="AA198" s="187"/>
      <c r="AB198" s="116"/>
      <c r="AC198" s="314"/>
    </row>
    <row r="199" spans="1:29" ht="15.75" customHeight="1">
      <c r="A199" s="317"/>
      <c r="B199" s="106"/>
      <c r="C199" s="298"/>
      <c r="D199" s="299"/>
      <c r="E199" s="107"/>
      <c r="F199" s="108"/>
      <c r="G199" s="129"/>
      <c r="H199" s="68"/>
      <c r="I199" s="110"/>
      <c r="J199" s="111"/>
      <c r="K199" s="112"/>
      <c r="L199" s="126"/>
      <c r="M199" s="111"/>
      <c r="N199" s="112"/>
      <c r="O199" s="131"/>
      <c r="P199" s="132"/>
      <c r="Q199" s="133"/>
      <c r="R199" s="309"/>
      <c r="S199" s="47"/>
      <c r="T199" s="48"/>
      <c r="U199" s="117"/>
      <c r="V199" s="118"/>
      <c r="W199" s="119"/>
      <c r="X199" s="123"/>
      <c r="Y199" s="300"/>
      <c r="Z199" s="301"/>
      <c r="AA199" s="187"/>
      <c r="AB199" s="116"/>
      <c r="AC199" s="314"/>
    </row>
    <row r="200" spans="1:29" ht="15.75" customHeight="1">
      <c r="A200" s="317"/>
      <c r="B200" s="106"/>
      <c r="C200" s="298"/>
      <c r="D200" s="299"/>
      <c r="E200" s="107"/>
      <c r="F200" s="108"/>
      <c r="G200" s="129"/>
      <c r="H200" s="68"/>
      <c r="I200" s="110"/>
      <c r="J200" s="111"/>
      <c r="K200" s="112"/>
      <c r="L200" s="126"/>
      <c r="M200" s="111"/>
      <c r="N200" s="112"/>
      <c r="O200" s="131"/>
      <c r="P200" s="132"/>
      <c r="Q200" s="133"/>
      <c r="R200" s="309"/>
      <c r="S200" s="47"/>
      <c r="T200" s="48"/>
      <c r="U200" s="117"/>
      <c r="V200" s="118"/>
      <c r="W200" s="134"/>
      <c r="X200" s="135"/>
      <c r="Y200" s="300"/>
      <c r="Z200" s="301"/>
      <c r="AA200" s="187"/>
      <c r="AB200" s="116"/>
      <c r="AC200" s="314"/>
    </row>
    <row r="201" spans="1:29" ht="15.75" customHeight="1">
      <c r="A201" s="317"/>
      <c r="B201" s="106"/>
      <c r="C201" s="298"/>
      <c r="D201" s="299"/>
      <c r="E201" s="107"/>
      <c r="F201" s="108"/>
      <c r="G201" s="129"/>
      <c r="H201" s="68"/>
      <c r="I201" s="110"/>
      <c r="J201" s="111"/>
      <c r="K201" s="112"/>
      <c r="L201" s="126"/>
      <c r="M201" s="111"/>
      <c r="N201" s="112"/>
      <c r="O201" s="131"/>
      <c r="P201" s="132"/>
      <c r="Q201" s="133"/>
      <c r="R201" s="309"/>
      <c r="S201" s="47"/>
      <c r="T201" s="48"/>
      <c r="U201" s="117"/>
      <c r="V201" s="118"/>
      <c r="W201" s="134"/>
      <c r="X201" s="135"/>
      <c r="Y201" s="300"/>
      <c r="Z201" s="301"/>
      <c r="AA201" s="187"/>
      <c r="AB201" s="116"/>
      <c r="AC201" s="314"/>
    </row>
    <row r="202" spans="1:29" ht="15.75" customHeight="1">
      <c r="A202" s="317"/>
      <c r="B202" s="106"/>
      <c r="C202" s="298"/>
      <c r="D202" s="299"/>
      <c r="E202" s="107"/>
      <c r="F202" s="108"/>
      <c r="G202" s="129"/>
      <c r="H202" s="68"/>
      <c r="I202" s="110"/>
      <c r="J202" s="111"/>
      <c r="K202" s="112"/>
      <c r="L202" s="126"/>
      <c r="M202" s="111"/>
      <c r="N202" s="112"/>
      <c r="O202" s="131"/>
      <c r="P202" s="132"/>
      <c r="Q202" s="133"/>
      <c r="R202" s="309"/>
      <c r="S202" s="47"/>
      <c r="T202" s="48"/>
      <c r="U202" s="117"/>
      <c r="V202" s="118"/>
      <c r="W202" s="134"/>
      <c r="X202" s="135"/>
      <c r="Y202" s="300"/>
      <c r="Z202" s="301"/>
      <c r="AA202" s="187"/>
      <c r="AB202" s="116"/>
      <c r="AC202" s="314"/>
    </row>
    <row r="203" spans="1:29" ht="15.75" customHeight="1">
      <c r="A203" s="317"/>
      <c r="B203" s="106"/>
      <c r="C203" s="298"/>
      <c r="D203" s="299"/>
      <c r="E203" s="107"/>
      <c r="F203" s="108"/>
      <c r="G203" s="129"/>
      <c r="H203" s="68"/>
      <c r="I203" s="110"/>
      <c r="J203" s="111"/>
      <c r="K203" s="112"/>
      <c r="L203" s="126"/>
      <c r="M203" s="111"/>
      <c r="N203" s="112"/>
      <c r="O203" s="131"/>
      <c r="P203" s="132"/>
      <c r="Q203" s="133"/>
      <c r="R203" s="309"/>
      <c r="S203" s="47"/>
      <c r="T203" s="48"/>
      <c r="U203" s="117"/>
      <c r="V203" s="118"/>
      <c r="W203" s="134"/>
      <c r="X203" s="135"/>
      <c r="Y203" s="300"/>
      <c r="Z203" s="301"/>
      <c r="AA203" s="187"/>
      <c r="AB203" s="116"/>
      <c r="AC203" s="314"/>
    </row>
    <row r="204" spans="1:29" ht="15.75" customHeight="1">
      <c r="A204" s="317"/>
      <c r="B204" s="106"/>
      <c r="C204" s="298"/>
      <c r="D204" s="299"/>
      <c r="E204" s="107"/>
      <c r="F204" s="108"/>
      <c r="G204" s="129"/>
      <c r="H204" s="68"/>
      <c r="I204" s="110"/>
      <c r="J204" s="111"/>
      <c r="K204" s="112"/>
      <c r="L204" s="126"/>
      <c r="M204" s="111"/>
      <c r="N204" s="112"/>
      <c r="O204" s="131"/>
      <c r="P204" s="132"/>
      <c r="Q204" s="133"/>
      <c r="R204" s="309"/>
      <c r="S204" s="47"/>
      <c r="T204" s="48"/>
      <c r="U204" s="117"/>
      <c r="V204" s="118"/>
      <c r="W204" s="134"/>
      <c r="X204" s="135"/>
      <c r="Y204" s="300"/>
      <c r="Z204" s="301"/>
      <c r="AA204" s="187"/>
      <c r="AB204" s="116"/>
      <c r="AC204" s="314"/>
    </row>
    <row r="205" spans="1:29" ht="15.75" customHeight="1">
      <c r="A205" s="317"/>
      <c r="B205" s="106"/>
      <c r="C205" s="298"/>
      <c r="D205" s="299"/>
      <c r="E205" s="107"/>
      <c r="F205" s="108"/>
      <c r="G205" s="129"/>
      <c r="H205" s="68"/>
      <c r="I205" s="110"/>
      <c r="J205" s="111"/>
      <c r="K205" s="112"/>
      <c r="L205" s="126"/>
      <c r="M205" s="111"/>
      <c r="N205" s="112"/>
      <c r="O205" s="131"/>
      <c r="P205" s="132"/>
      <c r="Q205" s="133"/>
      <c r="R205" s="309"/>
      <c r="S205" s="47"/>
      <c r="T205" s="48"/>
      <c r="U205" s="117"/>
      <c r="V205" s="118"/>
      <c r="W205" s="119"/>
      <c r="X205" s="123"/>
      <c r="Y205" s="300"/>
      <c r="Z205" s="301"/>
      <c r="AA205" s="187"/>
      <c r="AB205" s="116"/>
      <c r="AC205" s="314"/>
    </row>
    <row r="206" spans="1:29" ht="15.75" customHeight="1">
      <c r="A206" s="317"/>
      <c r="B206" s="106"/>
      <c r="C206" s="298"/>
      <c r="D206" s="299"/>
      <c r="E206" s="107"/>
      <c r="F206" s="108"/>
      <c r="G206" s="129"/>
      <c r="H206" s="68"/>
      <c r="I206" s="110"/>
      <c r="J206" s="111"/>
      <c r="K206" s="112"/>
      <c r="L206" s="126"/>
      <c r="M206" s="111"/>
      <c r="N206" s="112"/>
      <c r="O206" s="131"/>
      <c r="P206" s="132"/>
      <c r="Q206" s="133"/>
      <c r="R206" s="309"/>
      <c r="S206" s="47"/>
      <c r="T206" s="48"/>
      <c r="U206" s="117"/>
      <c r="V206" s="118"/>
      <c r="W206" s="134"/>
      <c r="X206" s="135"/>
      <c r="Y206" s="300"/>
      <c r="Z206" s="301"/>
      <c r="AA206" s="187"/>
      <c r="AB206" s="116"/>
      <c r="AC206" s="314"/>
    </row>
    <row r="207" spans="1:29" ht="15.75" customHeight="1">
      <c r="A207" s="317"/>
      <c r="B207" s="106"/>
      <c r="C207" s="298"/>
      <c r="D207" s="299"/>
      <c r="E207" s="185"/>
      <c r="F207" s="108"/>
      <c r="G207" s="139"/>
      <c r="H207" s="68"/>
      <c r="I207" s="110"/>
      <c r="J207" s="111"/>
      <c r="K207" s="112"/>
      <c r="L207" s="126"/>
      <c r="M207" s="111"/>
      <c r="N207" s="112"/>
      <c r="O207" s="131"/>
      <c r="P207" s="132"/>
      <c r="Q207" s="133"/>
      <c r="R207" s="309"/>
      <c r="S207" s="127"/>
      <c r="T207" s="128"/>
      <c r="U207" s="140"/>
      <c r="V207" s="141"/>
      <c r="W207" s="134"/>
      <c r="X207" s="135"/>
      <c r="Y207" s="300"/>
      <c r="Z207" s="301"/>
      <c r="AA207" s="188"/>
      <c r="AB207" s="133"/>
      <c r="AC207" s="314"/>
    </row>
    <row r="208" spans="1:29" ht="15.75" customHeight="1" thickBot="1">
      <c r="A208" s="318"/>
      <c r="B208" s="144" t="s">
        <v>124</v>
      </c>
      <c r="C208" s="295"/>
      <c r="D208" s="295"/>
      <c r="E208" s="145"/>
      <c r="F208" s="182"/>
      <c r="G208" s="146"/>
      <c r="H208" s="75"/>
      <c r="I208" s="147">
        <f t="shared" ref="I208:J208" si="66">AVERAGE(I192:I207)</f>
        <v>3.3333333333333335</v>
      </c>
      <c r="J208" s="148">
        <f t="shared" si="66"/>
        <v>3500</v>
      </c>
      <c r="K208" s="149">
        <f t="shared" ref="K208" si="67">J208/I208</f>
        <v>1050</v>
      </c>
      <c r="L208" s="147">
        <f t="shared" ref="L208:M208" si="68">AVERAGE(L192:L207)</f>
        <v>3.3333333333333335</v>
      </c>
      <c r="M208" s="148">
        <f t="shared" si="68"/>
        <v>3046.3632582422051</v>
      </c>
      <c r="N208" s="149">
        <f>M208/L208</f>
        <v>913.90897747266149</v>
      </c>
      <c r="O208" s="150">
        <f>L208-I208</f>
        <v>0</v>
      </c>
      <c r="P208" s="151">
        <f>N208-K208</f>
        <v>-136.09102252733851</v>
      </c>
      <c r="Q208" s="152">
        <f>N208/K208</f>
        <v>0.87038950235491575</v>
      </c>
      <c r="R208" s="310"/>
      <c r="S208" s="153">
        <f>S192</f>
        <v>0.70833333333333337</v>
      </c>
      <c r="T208" s="154">
        <f>INDEX(T192:T207,COUNTA(T192:T207))</f>
        <v>1.0118055555555556</v>
      </c>
      <c r="U208" s="155"/>
      <c r="V208" s="181"/>
      <c r="W208" s="182"/>
      <c r="X208" s="149"/>
      <c r="Y208" s="296"/>
      <c r="Z208" s="297"/>
      <c r="AA208" s="189">
        <f>M208-J208</f>
        <v>-453.63674175779488</v>
      </c>
      <c r="AB208" s="152">
        <f>M208/J208</f>
        <v>0.87038950235491575</v>
      </c>
      <c r="AC208" s="315"/>
    </row>
    <row r="210" spans="25:26">
      <c r="Y210" s="294" t="s">
        <v>165</v>
      </c>
      <c r="Z210" s="294"/>
    </row>
    <row r="211" spans="25:26">
      <c r="Y211" s="294" t="s">
        <v>166</v>
      </c>
      <c r="Z211" s="294"/>
    </row>
    <row r="212" spans="25:26">
      <c r="Y212" s="294" t="s">
        <v>167</v>
      </c>
      <c r="Z212" s="294"/>
    </row>
    <row r="213" spans="25:26">
      <c r="Y213" s="294" t="s">
        <v>168</v>
      </c>
      <c r="Z213" s="294"/>
    </row>
    <row r="214" spans="25:26">
      <c r="Y214" s="294" t="s">
        <v>169</v>
      </c>
      <c r="Z214" s="294"/>
    </row>
    <row r="215" spans="25:26">
      <c r="Y215" s="294" t="s">
        <v>170</v>
      </c>
      <c r="Z215" s="294"/>
    </row>
    <row r="216" spans="25:26">
      <c r="Y216" s="294" t="s">
        <v>171</v>
      </c>
      <c r="Z216" s="294"/>
    </row>
    <row r="217" spans="25:26">
      <c r="Y217" s="294" t="s">
        <v>172</v>
      </c>
      <c r="Z217" s="294"/>
    </row>
    <row r="218" spans="25:26">
      <c r="Y218" s="294" t="s">
        <v>173</v>
      </c>
      <c r="Z218" s="294"/>
    </row>
    <row r="219" spans="25:26">
      <c r="Y219" s="294" t="s">
        <v>174</v>
      </c>
      <c r="Z219" s="294"/>
    </row>
    <row r="220" spans="25:26">
      <c r="Y220" s="294" t="s">
        <v>175</v>
      </c>
      <c r="Z220" s="294"/>
    </row>
    <row r="221" spans="25:26">
      <c r="Y221" s="294" t="s">
        <v>176</v>
      </c>
      <c r="Z221" s="294"/>
    </row>
    <row r="222" spans="25:26">
      <c r="Y222" s="294" t="s">
        <v>177</v>
      </c>
      <c r="Z222" s="294"/>
    </row>
  </sheetData>
  <mergeCells count="489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</mergeCells>
  <phoneticPr fontId="5" type="noConversion"/>
  <conditionalFormatting sqref="O5:O208">
    <cfRule type="cellIs" dxfId="80" priority="1" operator="greaterThan">
      <formula>0</formula>
    </cfRule>
  </conditionalFormatting>
  <conditionalFormatting sqref="P5:P208 AA5:AA208">
    <cfRule type="cellIs" dxfId="79" priority="4" operator="lessThan">
      <formula>0</formula>
    </cfRule>
  </conditionalFormatting>
  <conditionalFormatting sqref="Q5:Q208 AB5:AB208">
    <cfRule type="cellIs" dxfId="78" priority="2" operator="greaterThan">
      <formula>1</formula>
    </cfRule>
    <cfRule type="cellIs" dxfId="77" priority="3" operator="lessThan">
      <formula>0.8</formula>
    </cfRule>
  </conditionalFormatting>
  <conditionalFormatting sqref="AC5:AC23 R5:R208 AC124:AC129">
    <cfRule type="cellIs" dxfId="76" priority="5" operator="lessThan">
      <formula>0.8</formula>
    </cfRule>
  </conditionalFormatting>
  <conditionalFormatting sqref="AC29:AC37">
    <cfRule type="cellIs" dxfId="75" priority="15" operator="lessThan">
      <formula>0.8</formula>
    </cfRule>
  </conditionalFormatting>
  <conditionalFormatting sqref="AC39:AC44">
    <cfRule type="cellIs" dxfId="74" priority="14" operator="lessThan">
      <formula>0.8</formula>
    </cfRule>
  </conditionalFormatting>
  <conditionalFormatting sqref="AC56:AC61">
    <cfRule type="cellIs" dxfId="73" priority="8" operator="lessThan">
      <formula>0.8</formula>
    </cfRule>
  </conditionalFormatting>
  <conditionalFormatting sqref="AC73">
    <cfRule type="cellIs" dxfId="72" priority="13" operator="lessThan">
      <formula>0.8</formula>
    </cfRule>
  </conditionalFormatting>
  <conditionalFormatting sqref="AC90">
    <cfRule type="cellIs" dxfId="71" priority="7" operator="lessThan">
      <formula>0.8</formula>
    </cfRule>
  </conditionalFormatting>
  <conditionalFormatting sqref="AC107:AC112">
    <cfRule type="cellIs" dxfId="70" priority="6" operator="lessThan">
      <formula>0.8</formula>
    </cfRule>
  </conditionalFormatting>
  <conditionalFormatting sqref="AC141">
    <cfRule type="cellIs" dxfId="69" priority="12" operator="lessThan">
      <formula>0.8</formula>
    </cfRule>
  </conditionalFormatting>
  <conditionalFormatting sqref="AC158">
    <cfRule type="cellIs" dxfId="68" priority="11" operator="lessThan">
      <formula>0.8</formula>
    </cfRule>
  </conditionalFormatting>
  <conditionalFormatting sqref="AC175">
    <cfRule type="cellIs" dxfId="67" priority="10" operator="lessThan">
      <formula>0.8</formula>
    </cfRule>
  </conditionalFormatting>
  <conditionalFormatting sqref="AC192:AC197">
    <cfRule type="cellIs" dxfId="66" priority="9" operator="lessThan">
      <formula>0.8</formula>
    </cfRule>
  </conditionalFormatting>
  <dataValidations count="1">
    <dataValidation type="list" allowBlank="1" showInputMessage="1" showErrorMessage="1" sqref="Y5:Z208" xr:uid="{03FABCF6-7B4E-49E9-8DCB-36DF1AC9F3DE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B260D-E59A-437D-9DAC-6435E3891A51}">
  <sheetPr>
    <tabColor theme="9" tint="0.59999389629810485"/>
    <pageSetUpPr fitToPage="1"/>
  </sheetPr>
  <dimension ref="A1:AK171"/>
  <sheetViews>
    <sheetView zoomScale="85" zoomScaleNormal="85" workbookViewId="0">
      <pane ySplit="4" topLeftCell="A5" activePane="bottomLeft" state="frozen"/>
      <selection pane="bottomLeft" activeCell="I3" sqref="I3:J4"/>
      <selection activeCell="I3" sqref="I3:J4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SUM(F5:F157)</f>
        <v>95240</v>
      </c>
      <c r="E1" s="94" t="s">
        <v>4</v>
      </c>
      <c r="F1" s="95">
        <f>SUM(G5:G157)</f>
        <v>4560334.8499999996</v>
      </c>
      <c r="G1" s="96" t="s">
        <v>85</v>
      </c>
      <c r="H1" s="97">
        <f>L21+L38+L55+L72+L89+L106+L123+L140+L157</f>
        <v>169.3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45994</v>
      </c>
      <c r="B2" s="353"/>
      <c r="C2" s="98" t="s">
        <v>41</v>
      </c>
      <c r="D2" s="99">
        <f>AVERAGE(N21,N38,N55,N72,N89,N106,N123,N140,N157)</f>
        <v>143.94677356068141</v>
      </c>
      <c r="E2" s="99" t="s">
        <v>92</v>
      </c>
      <c r="F2" s="100">
        <f>F1/D1</f>
        <v>47.882558273834519</v>
      </c>
      <c r="G2" s="101" t="s">
        <v>93</v>
      </c>
      <c r="H2" s="102">
        <f>COUNT(H5:H157)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SUM(Y21+Y38+Y55+Y72+Y89+Y106+Y123+Y140+Y157)</f>
        <v>0</v>
      </c>
      <c r="Z2" s="195">
        <f>SUM(Z21+Z38+Z55+Z72+Z89+Z106+Z123+Z140+Z157)</f>
        <v>0</v>
      </c>
      <c r="AA2" s="398"/>
      <c r="AB2" s="399"/>
      <c r="AC2" s="196">
        <f>SUM(AC21+AC38+AC55+AC72+AC89+AC106+AC123+AC140+AC157)</f>
        <v>0</v>
      </c>
      <c r="AD2" s="197">
        <f>SUM(AD21+AD38+AD55+AD72+AD89+AD106+AD123+AD140+AD157)</f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422" t="s">
        <v>103</v>
      </c>
      <c r="AK3" s="424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423"/>
      <c r="AK4" s="425"/>
    </row>
    <row r="5" spans="1:37" ht="15.75" customHeight="1">
      <c r="A5" s="302" t="s">
        <v>243</v>
      </c>
      <c r="B5" s="120" t="s">
        <v>195</v>
      </c>
      <c r="C5" s="400" t="s">
        <v>196</v>
      </c>
      <c r="D5" s="401"/>
      <c r="E5" s="162">
        <v>19.7</v>
      </c>
      <c r="F5" s="103">
        <v>3567</v>
      </c>
      <c r="G5" s="163">
        <f t="shared" ref="G5:G7" si="0">E5*F5</f>
        <v>70269.899999999994</v>
      </c>
      <c r="H5" s="164"/>
      <c r="I5" s="165">
        <v>13</v>
      </c>
      <c r="J5" s="166">
        <v>1200</v>
      </c>
      <c r="K5" s="167">
        <f>J5/I5</f>
        <v>92.307692307692307</v>
      </c>
      <c r="L5" s="168">
        <v>13</v>
      </c>
      <c r="M5" s="166">
        <f>F5/V5*60</f>
        <v>1077.7339488040284</v>
      </c>
      <c r="N5" s="167">
        <f>M5/L5</f>
        <v>82.902611446463723</v>
      </c>
      <c r="O5" s="200">
        <f>L5-I5</f>
        <v>0</v>
      </c>
      <c r="P5" s="201">
        <f>N5-K5</f>
        <v>-9.4050808612285834</v>
      </c>
      <c r="Q5" s="143">
        <f>N5/K5</f>
        <v>0.89811162400335698</v>
      </c>
      <c r="R5" s="309">
        <f>Q21</f>
        <v>0.88847522795811629</v>
      </c>
      <c r="S5" s="172">
        <v>0.25028935185185186</v>
      </c>
      <c r="T5" s="173">
        <v>0.38819444444444445</v>
      </c>
      <c r="U5" s="174"/>
      <c r="V5" s="175">
        <v>198.58333333333334</v>
      </c>
      <c r="W5" s="103"/>
      <c r="X5" s="104"/>
      <c r="Y5" s="202"/>
      <c r="Z5" s="203"/>
      <c r="AA5" s="421"/>
      <c r="AB5" s="405"/>
      <c r="AC5" s="202"/>
      <c r="AD5" s="203"/>
      <c r="AE5" s="311"/>
      <c r="AF5" s="312"/>
      <c r="AG5" s="311"/>
      <c r="AH5" s="312"/>
      <c r="AI5" s="121">
        <f>M5-J5</f>
        <v>-122.26605119597161</v>
      </c>
      <c r="AJ5" s="122">
        <f>M5/J5</f>
        <v>0.89811162400335698</v>
      </c>
      <c r="AK5" s="426">
        <f>AJ21</f>
        <v>0.8884752279581164</v>
      </c>
    </row>
    <row r="6" spans="1:37" ht="15.75" customHeight="1">
      <c r="A6" s="303"/>
      <c r="B6" s="106" t="s">
        <v>188</v>
      </c>
      <c r="C6" s="402" t="s">
        <v>189</v>
      </c>
      <c r="D6" s="403"/>
      <c r="E6" s="107">
        <v>24.07</v>
      </c>
      <c r="F6" s="108">
        <v>2244</v>
      </c>
      <c r="G6" s="109">
        <f t="shared" si="0"/>
        <v>54013.08</v>
      </c>
      <c r="H6" s="26"/>
      <c r="I6" s="110">
        <v>20</v>
      </c>
      <c r="J6" s="111">
        <v>2600</v>
      </c>
      <c r="K6" s="112">
        <f t="shared" ref="K6:K7" si="1">J6/I6</f>
        <v>130</v>
      </c>
      <c r="L6" s="113">
        <v>20</v>
      </c>
      <c r="M6" s="111">
        <f>F6/V6*60</f>
        <v>2304.1642897889333</v>
      </c>
      <c r="N6" s="112">
        <f>M6/L6</f>
        <v>115.20821448944666</v>
      </c>
      <c r="O6" s="114">
        <f>L6-I6</f>
        <v>0</v>
      </c>
      <c r="P6" s="115">
        <f>N6-K6</f>
        <v>-14.791785510553339</v>
      </c>
      <c r="Q6" s="116">
        <f>N6/K6</f>
        <v>0.88621703453420508</v>
      </c>
      <c r="R6" s="309"/>
      <c r="S6" s="47">
        <v>0.4597222222222222</v>
      </c>
      <c r="T6" s="48">
        <v>0.5003009259259259</v>
      </c>
      <c r="U6" s="117">
        <v>4.9833333333332863</v>
      </c>
      <c r="V6" s="118">
        <v>58.43333333333333</v>
      </c>
      <c r="W6" s="119">
        <v>0.5003009259259259</v>
      </c>
      <c r="X6" s="123">
        <v>0.53962962962962968</v>
      </c>
      <c r="Y6" s="106"/>
      <c r="Z6" s="205"/>
      <c r="AA6" s="419"/>
      <c r="AB6" s="404"/>
      <c r="AC6" s="106"/>
      <c r="AD6" s="205"/>
      <c r="AE6" s="300"/>
      <c r="AF6" s="301"/>
      <c r="AG6" s="300"/>
      <c r="AH6" s="301"/>
      <c r="AI6" s="124">
        <f>M6-J6</f>
        <v>-295.83571021106673</v>
      </c>
      <c r="AJ6" s="125">
        <f>M6/J6</f>
        <v>0.88621703453420508</v>
      </c>
      <c r="AK6" s="427"/>
    </row>
    <row r="7" spans="1:37" ht="15.75" customHeight="1">
      <c r="A7" s="303"/>
      <c r="B7" s="106" t="s">
        <v>188</v>
      </c>
      <c r="C7" s="402" t="s">
        <v>190</v>
      </c>
      <c r="D7" s="403"/>
      <c r="E7" s="107">
        <v>29.97</v>
      </c>
      <c r="F7" s="108">
        <v>2417</v>
      </c>
      <c r="G7" s="109">
        <f t="shared" si="0"/>
        <v>72437.489999999991</v>
      </c>
      <c r="H7" s="13"/>
      <c r="I7" s="110">
        <v>20</v>
      </c>
      <c r="J7" s="111">
        <v>2600</v>
      </c>
      <c r="K7" s="112">
        <f t="shared" si="1"/>
        <v>130</v>
      </c>
      <c r="L7" s="126">
        <v>20</v>
      </c>
      <c r="M7" s="111">
        <f>F7/V7*60</f>
        <v>2304.3432203389839</v>
      </c>
      <c r="N7" s="112">
        <f>M7/L7</f>
        <v>115.21716101694919</v>
      </c>
      <c r="O7" s="114">
        <f>L7-I7</f>
        <v>0</v>
      </c>
      <c r="P7" s="115">
        <f>N7-K7</f>
        <v>-14.782838983050809</v>
      </c>
      <c r="Q7" s="116">
        <f>N7/K7</f>
        <v>0.88628585397653226</v>
      </c>
      <c r="R7" s="309"/>
      <c r="S7" s="47">
        <v>0.53962962962962968</v>
      </c>
      <c r="T7" s="48">
        <v>0.58333333333333337</v>
      </c>
      <c r="U7" s="117">
        <v>56.633333333333447</v>
      </c>
      <c r="V7" s="118">
        <v>62.933333333333309</v>
      </c>
      <c r="W7" s="119"/>
      <c r="X7" s="123"/>
      <c r="Y7" s="106"/>
      <c r="Z7" s="205"/>
      <c r="AA7" s="419"/>
      <c r="AB7" s="404"/>
      <c r="AC7" s="106"/>
      <c r="AD7" s="205"/>
      <c r="AE7" s="300"/>
      <c r="AF7" s="301"/>
      <c r="AG7" s="300"/>
      <c r="AH7" s="301"/>
      <c r="AI7" s="124">
        <f>M7-J7</f>
        <v>-295.65677966101612</v>
      </c>
      <c r="AJ7" s="125">
        <f>M7/J7</f>
        <v>0.88628585397653226</v>
      </c>
      <c r="AK7" s="427"/>
    </row>
    <row r="8" spans="1:37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127"/>
      <c r="T8" s="128"/>
      <c r="U8" s="117"/>
      <c r="V8" s="118"/>
      <c r="W8" s="119"/>
      <c r="X8" s="123"/>
      <c r="Y8" s="106"/>
      <c r="Z8" s="205"/>
      <c r="AA8" s="419"/>
      <c r="AB8" s="404"/>
      <c r="AC8" s="106"/>
      <c r="AD8" s="205"/>
      <c r="AE8" s="300"/>
      <c r="AF8" s="301"/>
      <c r="AG8" s="300"/>
      <c r="AH8" s="301"/>
      <c r="AI8" s="124"/>
      <c r="AJ8" s="125"/>
      <c r="AK8" s="427"/>
    </row>
    <row r="9" spans="1:37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106"/>
      <c r="Z9" s="205"/>
      <c r="AA9" s="419"/>
      <c r="AB9" s="404"/>
      <c r="AC9" s="106"/>
      <c r="AD9" s="205"/>
      <c r="AE9" s="300"/>
      <c r="AF9" s="301"/>
      <c r="AG9" s="300"/>
      <c r="AH9" s="301"/>
      <c r="AI9" s="124"/>
      <c r="AJ9" s="125"/>
      <c r="AK9" s="427"/>
    </row>
    <row r="10" spans="1:37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106"/>
      <c r="Z10" s="205"/>
      <c r="AA10" s="419"/>
      <c r="AB10" s="404"/>
      <c r="AC10" s="106"/>
      <c r="AD10" s="205"/>
      <c r="AE10" s="300"/>
      <c r="AF10" s="301"/>
      <c r="AG10" s="300"/>
      <c r="AH10" s="301"/>
      <c r="AI10" s="124"/>
      <c r="AJ10" s="125"/>
      <c r="AK10" s="427"/>
    </row>
    <row r="11" spans="1:37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106"/>
      <c r="Z11" s="205"/>
      <c r="AA11" s="419"/>
      <c r="AB11" s="404"/>
      <c r="AC11" s="106"/>
      <c r="AD11" s="205"/>
      <c r="AE11" s="300"/>
      <c r="AF11" s="301"/>
      <c r="AG11" s="300"/>
      <c r="AH11" s="301"/>
      <c r="AI11" s="124"/>
      <c r="AJ11" s="125"/>
      <c r="AK11" s="427"/>
    </row>
    <row r="12" spans="1:37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106"/>
      <c r="Z12" s="205"/>
      <c r="AA12" s="419"/>
      <c r="AB12" s="404"/>
      <c r="AC12" s="106"/>
      <c r="AD12" s="205"/>
      <c r="AE12" s="300"/>
      <c r="AF12" s="301"/>
      <c r="AG12" s="300"/>
      <c r="AH12" s="301"/>
      <c r="AI12" s="124"/>
      <c r="AJ12" s="125"/>
      <c r="AK12" s="427"/>
    </row>
    <row r="13" spans="1:37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106"/>
      <c r="Z13" s="205"/>
      <c r="AA13" s="419"/>
      <c r="AB13" s="404"/>
      <c r="AC13" s="106"/>
      <c r="AD13" s="205"/>
      <c r="AE13" s="300"/>
      <c r="AF13" s="301"/>
      <c r="AG13" s="300"/>
      <c r="AH13" s="301"/>
      <c r="AI13" s="124"/>
      <c r="AJ13" s="125"/>
      <c r="AK13" s="427"/>
    </row>
    <row r="14" spans="1:37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106"/>
      <c r="Z14" s="205"/>
      <c r="AA14" s="419"/>
      <c r="AB14" s="404"/>
      <c r="AC14" s="106"/>
      <c r="AD14" s="205"/>
      <c r="AE14" s="300"/>
      <c r="AF14" s="301"/>
      <c r="AG14" s="300"/>
      <c r="AH14" s="301"/>
      <c r="AI14" s="124"/>
      <c r="AJ14" s="125"/>
      <c r="AK14" s="427"/>
    </row>
    <row r="15" spans="1:37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106"/>
      <c r="Z15" s="205"/>
      <c r="AA15" s="419"/>
      <c r="AB15" s="404"/>
      <c r="AC15" s="106"/>
      <c r="AD15" s="205"/>
      <c r="AE15" s="300"/>
      <c r="AF15" s="301"/>
      <c r="AG15" s="300"/>
      <c r="AH15" s="301"/>
      <c r="AI15" s="124"/>
      <c r="AJ15" s="125"/>
      <c r="AK15" s="427"/>
    </row>
    <row r="16" spans="1:37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106"/>
      <c r="Z16" s="205"/>
      <c r="AA16" s="419"/>
      <c r="AB16" s="404"/>
      <c r="AC16" s="106"/>
      <c r="AD16" s="205"/>
      <c r="AE16" s="300"/>
      <c r="AF16" s="301"/>
      <c r="AG16" s="300"/>
      <c r="AH16" s="301"/>
      <c r="AI16" s="124"/>
      <c r="AJ16" s="125"/>
      <c r="AK16" s="427"/>
    </row>
    <row r="17" spans="1:37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106"/>
      <c r="Z17" s="205"/>
      <c r="AA17" s="419"/>
      <c r="AB17" s="404"/>
      <c r="AC17" s="106"/>
      <c r="AD17" s="205"/>
      <c r="AE17" s="300"/>
      <c r="AF17" s="301"/>
      <c r="AG17" s="300"/>
      <c r="AH17" s="301"/>
      <c r="AI17" s="124"/>
      <c r="AJ17" s="125"/>
      <c r="AK17" s="427"/>
    </row>
    <row r="18" spans="1:37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106"/>
      <c r="Z18" s="205"/>
      <c r="AA18" s="419"/>
      <c r="AB18" s="404"/>
      <c r="AC18" s="106"/>
      <c r="AD18" s="205"/>
      <c r="AE18" s="300"/>
      <c r="AF18" s="301"/>
      <c r="AG18" s="300"/>
      <c r="AH18" s="301"/>
      <c r="AI18" s="124"/>
      <c r="AJ18" s="125"/>
      <c r="AK18" s="427"/>
    </row>
    <row r="19" spans="1:37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106"/>
      <c r="Z19" s="205"/>
      <c r="AA19" s="419"/>
      <c r="AB19" s="404"/>
      <c r="AC19" s="106"/>
      <c r="AD19" s="205"/>
      <c r="AE19" s="300"/>
      <c r="AF19" s="301"/>
      <c r="AG19" s="300"/>
      <c r="AH19" s="301"/>
      <c r="AI19" s="124"/>
      <c r="AJ19" s="125"/>
      <c r="AK19" s="427"/>
    </row>
    <row r="20" spans="1:37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106"/>
      <c r="Z20" s="205"/>
      <c r="AA20" s="419"/>
      <c r="AB20" s="404"/>
      <c r="AC20" s="106"/>
      <c r="AD20" s="205"/>
      <c r="AE20" s="300"/>
      <c r="AF20" s="301"/>
      <c r="AG20" s="300"/>
      <c r="AH20" s="301"/>
      <c r="AI20" s="142"/>
      <c r="AJ20" s="143"/>
      <c r="AK20" s="380"/>
    </row>
    <row r="21" spans="1:37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17.666666666666668</v>
      </c>
      <c r="J21" s="148">
        <f t="shared" si="2"/>
        <v>2133.3333333333335</v>
      </c>
      <c r="K21" s="149">
        <f t="shared" ref="K21" si="3">J21/I21</f>
        <v>120.75471698113208</v>
      </c>
      <c r="L21" s="147">
        <f t="shared" ref="L21:M21" si="4">AVERAGE(L5:L20)</f>
        <v>17.666666666666668</v>
      </c>
      <c r="M21" s="148">
        <f t="shared" si="4"/>
        <v>1895.4138196439817</v>
      </c>
      <c r="N21" s="149">
        <f>M21/L21</f>
        <v>107.28757469682914</v>
      </c>
      <c r="O21" s="150">
        <f>L21-I21</f>
        <v>0</v>
      </c>
      <c r="P21" s="151">
        <f>N21-K21</f>
        <v>-13.467142284302938</v>
      </c>
      <c r="Q21" s="152">
        <f>N21/K21</f>
        <v>0.88847522795811629</v>
      </c>
      <c r="R21" s="310"/>
      <c r="S21" s="153">
        <f>S5</f>
        <v>0.25028935185185186</v>
      </c>
      <c r="T21" s="154">
        <f>INDEX(T5:T20,COUNTA(T5:T20))</f>
        <v>0.58333333333333337</v>
      </c>
      <c r="U21" s="155"/>
      <c r="V21" s="155"/>
      <c r="W21" s="156"/>
      <c r="X21" s="157"/>
      <c r="Y21" s="206">
        <f>SUM(Y5:Y20)</f>
        <v>0</v>
      </c>
      <c r="Z21" s="207">
        <f>SUM(Z5:Z20)</f>
        <v>0</v>
      </c>
      <c r="AA21" s="420"/>
      <c r="AB21" s="406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158">
        <f>M21-J21</f>
        <v>-237.91951368935179</v>
      </c>
      <c r="AJ21" s="159">
        <f>M21/J21</f>
        <v>0.8884752279581164</v>
      </c>
      <c r="AK21" s="381"/>
    </row>
    <row r="22" spans="1:37" ht="15.75" customHeight="1">
      <c r="A22" s="316" t="s">
        <v>185</v>
      </c>
      <c r="B22" s="120" t="s">
        <v>186</v>
      </c>
      <c r="C22" s="383" t="s">
        <v>187</v>
      </c>
      <c r="D22" s="383"/>
      <c r="E22" s="162">
        <v>56.77</v>
      </c>
      <c r="F22" s="166">
        <v>3889</v>
      </c>
      <c r="G22" s="163">
        <f t="shared" ref="G22:G25" si="5">E22*F22</f>
        <v>220778.53</v>
      </c>
      <c r="H22" s="164"/>
      <c r="I22" s="165">
        <v>25</v>
      </c>
      <c r="J22" s="166">
        <v>2000</v>
      </c>
      <c r="K22" s="167">
        <f>J22/I22</f>
        <v>80</v>
      </c>
      <c r="L22" s="168">
        <v>25</v>
      </c>
      <c r="M22" s="166">
        <f>F22/V22*60</f>
        <v>1774.6735961465333</v>
      </c>
      <c r="N22" s="167">
        <f>M22/L22</f>
        <v>70.986943845861333</v>
      </c>
      <c r="O22" s="169">
        <f>L22-I22</f>
        <v>0</v>
      </c>
      <c r="P22" s="170">
        <f>N22-K22</f>
        <v>-9.0130561541386669</v>
      </c>
      <c r="Q22" s="171">
        <f>N22/K22</f>
        <v>0.88733679807326671</v>
      </c>
      <c r="R22" s="308">
        <f>Q38</f>
        <v>0.88745232797110118</v>
      </c>
      <c r="S22" s="172">
        <v>0.25</v>
      </c>
      <c r="T22" s="173">
        <v>0.34130787037037036</v>
      </c>
      <c r="U22" s="174"/>
      <c r="V22" s="175">
        <v>131.48333333333332</v>
      </c>
      <c r="W22" s="208"/>
      <c r="X22" s="167"/>
      <c r="Y22" s="202"/>
      <c r="Z22" s="203"/>
      <c r="AA22" s="311"/>
      <c r="AB22" s="312"/>
      <c r="AC22" s="202"/>
      <c r="AD22" s="203"/>
      <c r="AE22" s="311"/>
      <c r="AF22" s="312"/>
      <c r="AG22" s="411"/>
      <c r="AH22" s="412"/>
      <c r="AI22" s="121">
        <f>M22-J22</f>
        <v>-225.32640385346667</v>
      </c>
      <c r="AJ22" s="171">
        <f>M22/J22</f>
        <v>0.88733679807326671</v>
      </c>
      <c r="AK22" s="379">
        <f>AJ38</f>
        <v>0.88745232797110107</v>
      </c>
    </row>
    <row r="23" spans="1:37" ht="15.75" customHeight="1">
      <c r="A23" s="317"/>
      <c r="B23" s="106" t="s">
        <v>186</v>
      </c>
      <c r="C23" s="382" t="s">
        <v>259</v>
      </c>
      <c r="D23" s="382"/>
      <c r="E23" s="107">
        <v>51.86</v>
      </c>
      <c r="F23" s="108">
        <v>1255</v>
      </c>
      <c r="G23" s="109">
        <f t="shared" si="5"/>
        <v>65084.3</v>
      </c>
      <c r="H23" s="26"/>
      <c r="I23" s="110">
        <v>25</v>
      </c>
      <c r="J23" s="111">
        <v>2000</v>
      </c>
      <c r="K23" s="112">
        <f t="shared" ref="K23:K60" si="6">J23/I23</f>
        <v>80</v>
      </c>
      <c r="L23" s="113">
        <v>25</v>
      </c>
      <c r="M23" s="111">
        <f>F23/V23*60</f>
        <v>1768.9898198903695</v>
      </c>
      <c r="N23" s="112">
        <f>M23/L23</f>
        <v>70.759592795614779</v>
      </c>
      <c r="O23" s="114">
        <f>L23-I23</f>
        <v>0</v>
      </c>
      <c r="P23" s="115">
        <f>N23-K23</f>
        <v>-9.240407204385221</v>
      </c>
      <c r="Q23" s="116">
        <f>N23/K23</f>
        <v>0.88449490994518476</v>
      </c>
      <c r="R23" s="309"/>
      <c r="S23" s="47">
        <v>0.3447453703703704</v>
      </c>
      <c r="T23" s="48">
        <v>0.37430555555555556</v>
      </c>
      <c r="U23" s="117">
        <v>4.9500000000000544</v>
      </c>
      <c r="V23" s="118">
        <v>42.566666666666634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407"/>
      <c r="AH23" s="408"/>
      <c r="AI23" s="124">
        <f>M23-J23</f>
        <v>-231.01018010963048</v>
      </c>
      <c r="AJ23" s="116">
        <f>M23/J23</f>
        <v>0.88449490994518476</v>
      </c>
      <c r="AK23" s="380"/>
    </row>
    <row r="24" spans="1:37" ht="15.75" customHeight="1">
      <c r="A24" s="317"/>
      <c r="B24" s="106" t="s">
        <v>191</v>
      </c>
      <c r="C24" s="382" t="s">
        <v>193</v>
      </c>
      <c r="D24" s="382"/>
      <c r="E24" s="107">
        <v>59.52</v>
      </c>
      <c r="F24" s="108">
        <v>4521</v>
      </c>
      <c r="G24" s="109">
        <f t="shared" si="5"/>
        <v>269089.92000000004</v>
      </c>
      <c r="H24" s="26"/>
      <c r="I24" s="110">
        <v>25</v>
      </c>
      <c r="J24" s="111">
        <v>2000</v>
      </c>
      <c r="K24" s="112">
        <f t="shared" si="6"/>
        <v>80</v>
      </c>
      <c r="L24" s="113">
        <v>25</v>
      </c>
      <c r="M24" s="111">
        <f>F24/V24*60</f>
        <v>1780.7002188183803</v>
      </c>
      <c r="N24" s="112">
        <f>M24/L24</f>
        <v>71.228008752735207</v>
      </c>
      <c r="O24" s="114">
        <f>L24-I24</f>
        <v>0</v>
      </c>
      <c r="P24" s="115">
        <f>N24-K24</f>
        <v>-8.7719912472647934</v>
      </c>
      <c r="Q24" s="116">
        <f>N24/K24</f>
        <v>0.89035010940919013</v>
      </c>
      <c r="R24" s="309"/>
      <c r="S24" s="47">
        <v>0.37777777777777777</v>
      </c>
      <c r="T24" s="48">
        <v>0.48356481481481484</v>
      </c>
      <c r="U24" s="117">
        <v>4.9999999999999822</v>
      </c>
      <c r="V24" s="118">
        <v>152.33333333333337</v>
      </c>
      <c r="W24" s="119">
        <v>0.48356481481481484</v>
      </c>
      <c r="X24" s="123">
        <v>0.52361111111111114</v>
      </c>
      <c r="Y24" s="106"/>
      <c r="Z24" s="205"/>
      <c r="AA24" s="300"/>
      <c r="AB24" s="301"/>
      <c r="AC24" s="106"/>
      <c r="AD24" s="205"/>
      <c r="AE24" s="300"/>
      <c r="AF24" s="301"/>
      <c r="AG24" s="407"/>
      <c r="AH24" s="408"/>
      <c r="AI24" s="124">
        <f>M24-J24</f>
        <v>-219.29978118161966</v>
      </c>
      <c r="AJ24" s="116">
        <f>M24/J24</f>
        <v>0.89035010940919013</v>
      </c>
      <c r="AK24" s="380"/>
    </row>
    <row r="25" spans="1:37" ht="15.75" customHeight="1">
      <c r="A25" s="317"/>
      <c r="B25" s="106" t="s">
        <v>191</v>
      </c>
      <c r="C25" s="382" t="s">
        <v>192</v>
      </c>
      <c r="D25" s="382"/>
      <c r="E25" s="107">
        <v>77.34</v>
      </c>
      <c r="F25" s="108">
        <v>2224</v>
      </c>
      <c r="G25" s="109">
        <f t="shared" si="5"/>
        <v>172004.16</v>
      </c>
      <c r="H25" s="26"/>
      <c r="I25" s="110">
        <v>25</v>
      </c>
      <c r="J25" s="111">
        <v>2000</v>
      </c>
      <c r="K25" s="112">
        <f t="shared" si="6"/>
        <v>80</v>
      </c>
      <c r="L25" s="113">
        <v>25</v>
      </c>
      <c r="M25" s="111">
        <f>F25/V25*60</f>
        <v>1775.254988913525</v>
      </c>
      <c r="N25" s="112">
        <f>M25/L25</f>
        <v>71.010199556540996</v>
      </c>
      <c r="O25" s="114">
        <f>L25-I25</f>
        <v>0</v>
      </c>
      <c r="P25" s="115">
        <f>N25-K25</f>
        <v>-8.9898004434590035</v>
      </c>
      <c r="Q25" s="116">
        <f>N25/K25</f>
        <v>0.88762749445676248</v>
      </c>
      <c r="R25" s="309"/>
      <c r="S25" s="47">
        <v>0.52361111111111114</v>
      </c>
      <c r="T25" s="48">
        <v>0.57581018518518523</v>
      </c>
      <c r="U25" s="117">
        <v>57.666666666666671</v>
      </c>
      <c r="V25" s="118">
        <v>75.166666666666686</v>
      </c>
      <c r="W25" s="119"/>
      <c r="X25" s="123"/>
      <c r="Y25" s="106"/>
      <c r="Z25" s="205"/>
      <c r="AA25" s="300"/>
      <c r="AB25" s="301"/>
      <c r="AC25" s="106"/>
      <c r="AD25" s="205"/>
      <c r="AE25" s="300"/>
      <c r="AF25" s="301"/>
      <c r="AG25" s="407"/>
      <c r="AH25" s="408"/>
      <c r="AI25" s="124">
        <f>M25-J25</f>
        <v>-224.74501108647496</v>
      </c>
      <c r="AJ25" s="116">
        <f>M25/J25</f>
        <v>0.88762749445676248</v>
      </c>
      <c r="AK25" s="380"/>
    </row>
    <row r="26" spans="1:37" ht="15.75" customHeight="1">
      <c r="A26" s="317"/>
      <c r="B26" s="106"/>
      <c r="C26" s="382"/>
      <c r="D26" s="382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407"/>
      <c r="AH26" s="408"/>
      <c r="AI26" s="124"/>
      <c r="AJ26" s="116"/>
      <c r="AK26" s="380"/>
    </row>
    <row r="27" spans="1:37" ht="15.75" customHeight="1">
      <c r="A27" s="317"/>
      <c r="B27" s="106"/>
      <c r="C27" s="382"/>
      <c r="D27" s="382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407"/>
      <c r="AH27" s="408"/>
      <c r="AI27" s="124"/>
      <c r="AJ27" s="116"/>
      <c r="AK27" s="380"/>
    </row>
    <row r="28" spans="1:37" ht="15.75" customHeight="1">
      <c r="A28" s="317"/>
      <c r="B28" s="106"/>
      <c r="C28" s="382"/>
      <c r="D28" s="382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407"/>
      <c r="AH28" s="408"/>
      <c r="AI28" s="124"/>
      <c r="AJ28" s="116"/>
      <c r="AK28" s="380"/>
    </row>
    <row r="29" spans="1:37" ht="15.75" customHeight="1">
      <c r="A29" s="317"/>
      <c r="B29" s="106"/>
      <c r="C29" s="382"/>
      <c r="D29" s="382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407"/>
      <c r="AH29" s="408"/>
      <c r="AI29" s="124"/>
      <c r="AJ29" s="116"/>
      <c r="AK29" s="380"/>
    </row>
    <row r="30" spans="1:37" ht="15.75" customHeight="1">
      <c r="A30" s="317"/>
      <c r="B30" s="106"/>
      <c r="C30" s="382"/>
      <c r="D30" s="382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407"/>
      <c r="AH30" s="408"/>
      <c r="AI30" s="124"/>
      <c r="AJ30" s="116"/>
      <c r="AK30" s="380"/>
    </row>
    <row r="31" spans="1:37" ht="15.75" customHeight="1">
      <c r="A31" s="317"/>
      <c r="B31" s="106"/>
      <c r="C31" s="382"/>
      <c r="D31" s="382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407"/>
      <c r="AH31" s="408"/>
      <c r="AI31" s="124"/>
      <c r="AJ31" s="116"/>
      <c r="AK31" s="380"/>
    </row>
    <row r="32" spans="1:37" ht="15.75" customHeight="1">
      <c r="A32" s="317"/>
      <c r="B32" s="106"/>
      <c r="C32" s="382"/>
      <c r="D32" s="382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407"/>
      <c r="AH32" s="408"/>
      <c r="AI32" s="124"/>
      <c r="AJ32" s="116"/>
      <c r="AK32" s="380"/>
    </row>
    <row r="33" spans="1:37" ht="15.75" customHeight="1">
      <c r="A33" s="317"/>
      <c r="B33" s="106"/>
      <c r="C33" s="382"/>
      <c r="D33" s="382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407"/>
      <c r="AH33" s="408"/>
      <c r="AI33" s="124"/>
      <c r="AJ33" s="116"/>
      <c r="AK33" s="380"/>
    </row>
    <row r="34" spans="1:37" ht="15.75" customHeight="1">
      <c r="A34" s="317"/>
      <c r="B34" s="106"/>
      <c r="C34" s="382"/>
      <c r="D34" s="382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407"/>
      <c r="AH34" s="408"/>
      <c r="AI34" s="124"/>
      <c r="AJ34" s="116"/>
      <c r="AK34" s="380"/>
    </row>
    <row r="35" spans="1:37" ht="15.75" customHeight="1">
      <c r="A35" s="317"/>
      <c r="B35" s="106"/>
      <c r="C35" s="382"/>
      <c r="D35" s="382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23"/>
      <c r="Y35" s="106"/>
      <c r="Z35" s="205"/>
      <c r="AA35" s="300"/>
      <c r="AB35" s="301"/>
      <c r="AC35" s="106"/>
      <c r="AD35" s="205"/>
      <c r="AE35" s="300"/>
      <c r="AF35" s="301"/>
      <c r="AG35" s="407"/>
      <c r="AH35" s="408"/>
      <c r="AI35" s="124"/>
      <c r="AJ35" s="116"/>
      <c r="AK35" s="380"/>
    </row>
    <row r="36" spans="1:37" ht="15.75" customHeight="1">
      <c r="A36" s="317"/>
      <c r="B36" s="106"/>
      <c r="C36" s="382"/>
      <c r="D36" s="382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23"/>
      <c r="Y36" s="106"/>
      <c r="Z36" s="205"/>
      <c r="AA36" s="300"/>
      <c r="AB36" s="301"/>
      <c r="AC36" s="106"/>
      <c r="AD36" s="205"/>
      <c r="AE36" s="300"/>
      <c r="AF36" s="301"/>
      <c r="AG36" s="407"/>
      <c r="AH36" s="408"/>
      <c r="AI36" s="124"/>
      <c r="AJ36" s="116"/>
      <c r="AK36" s="380"/>
    </row>
    <row r="37" spans="1:37" ht="15.75" customHeight="1">
      <c r="A37" s="317"/>
      <c r="B37" s="106"/>
      <c r="C37" s="382"/>
      <c r="D37" s="382"/>
      <c r="E37" s="209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119"/>
      <c r="X37" s="123"/>
      <c r="Y37" s="106"/>
      <c r="Z37" s="205"/>
      <c r="AA37" s="300"/>
      <c r="AB37" s="301"/>
      <c r="AC37" s="106"/>
      <c r="AD37" s="205"/>
      <c r="AE37" s="300"/>
      <c r="AF37" s="301"/>
      <c r="AG37" s="407"/>
      <c r="AH37" s="408"/>
      <c r="AI37" s="124"/>
      <c r="AJ37" s="116"/>
      <c r="AK37" s="380"/>
    </row>
    <row r="38" spans="1:37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25</v>
      </c>
      <c r="J38" s="148">
        <f t="shared" si="7"/>
        <v>2000</v>
      </c>
      <c r="K38" s="149">
        <f t="shared" ref="K38" si="8">J38/I38</f>
        <v>80</v>
      </c>
      <c r="L38" s="147">
        <f t="shared" ref="L38:M38" si="9">AVERAGE(L22:L37)</f>
        <v>25</v>
      </c>
      <c r="M38" s="148">
        <f t="shared" si="9"/>
        <v>1774.9046559422022</v>
      </c>
      <c r="N38" s="149">
        <f t="shared" ref="N38:N46" si="10">M38/L38</f>
        <v>70.996186237688093</v>
      </c>
      <c r="O38" s="150">
        <f t="shared" ref="O38:O46" si="11">L38-I38</f>
        <v>0</v>
      </c>
      <c r="P38" s="151">
        <f t="shared" ref="P38:P46" si="12">N38-K38</f>
        <v>-9.003813762311907</v>
      </c>
      <c r="Q38" s="152">
        <f t="shared" ref="Q38:Q46" si="13">N38/K38</f>
        <v>0.88745232797110118</v>
      </c>
      <c r="R38" s="310"/>
      <c r="S38" s="153">
        <f>S22</f>
        <v>0.25</v>
      </c>
      <c r="T38" s="154">
        <f>INDEX(T22:T37,COUNTA(T22:T37))</f>
        <v>0.57581018518518523</v>
      </c>
      <c r="U38" s="155"/>
      <c r="V38" s="181"/>
      <c r="W38" s="182"/>
      <c r="X38" s="149"/>
      <c r="Y38" s="206">
        <f t="shared" ref="Y38:Z38" si="14">SUM(Y22:Y37)</f>
        <v>0</v>
      </c>
      <c r="Z38" s="207">
        <f t="shared" si="14"/>
        <v>0</v>
      </c>
      <c r="AA38" s="296"/>
      <c r="AB38" s="297"/>
      <c r="AC38" s="206">
        <f t="shared" ref="AC38:AD38" si="15">SUM(AC22:AC37)</f>
        <v>0</v>
      </c>
      <c r="AD38" s="207">
        <f t="shared" si="15"/>
        <v>0</v>
      </c>
      <c r="AE38" s="296"/>
      <c r="AF38" s="297"/>
      <c r="AG38" s="409"/>
      <c r="AH38" s="410"/>
      <c r="AI38" s="183">
        <f t="shared" ref="AI38:AI46" si="16">M38-J38</f>
        <v>-225.09534405779777</v>
      </c>
      <c r="AJ38" s="152">
        <f t="shared" ref="AJ38:AJ46" si="17">M38/J38</f>
        <v>0.88745232797110107</v>
      </c>
      <c r="AK38" s="381"/>
    </row>
    <row r="39" spans="1:37" ht="15.75" customHeight="1">
      <c r="A39" s="302" t="s">
        <v>194</v>
      </c>
      <c r="B39" s="161" t="s">
        <v>200</v>
      </c>
      <c r="C39" s="306" t="s">
        <v>208</v>
      </c>
      <c r="D39" s="307"/>
      <c r="E39" s="162">
        <v>57.3</v>
      </c>
      <c r="F39" s="174">
        <v>2846</v>
      </c>
      <c r="G39" s="163">
        <f t="shared" ref="G39:G46" si="18">E39*F39</f>
        <v>163075.79999999999</v>
      </c>
      <c r="H39" s="164"/>
      <c r="I39" s="168">
        <v>22</v>
      </c>
      <c r="J39" s="166">
        <v>1800</v>
      </c>
      <c r="K39" s="167">
        <f>J39/I39</f>
        <v>81.818181818181813</v>
      </c>
      <c r="L39" s="168">
        <v>22</v>
      </c>
      <c r="M39" s="166">
        <f t="shared" ref="M39:M46" si="19">F39/V39*60</f>
        <v>1592.4152937519425</v>
      </c>
      <c r="N39" s="167">
        <f t="shared" si="10"/>
        <v>72.382513352361016</v>
      </c>
      <c r="O39" s="169">
        <f t="shared" si="11"/>
        <v>0</v>
      </c>
      <c r="P39" s="170">
        <f t="shared" si="12"/>
        <v>-9.4356684658207968</v>
      </c>
      <c r="Q39" s="171">
        <f t="shared" si="13"/>
        <v>0.88467516319552364</v>
      </c>
      <c r="R39" s="308">
        <f>Q55</f>
        <v>0.88483883755616322</v>
      </c>
      <c r="S39" s="172">
        <v>0.16666666666666666</v>
      </c>
      <c r="T39" s="173">
        <v>0.24113425925925927</v>
      </c>
      <c r="U39" s="174"/>
      <c r="V39" s="175">
        <v>107.23333333333336</v>
      </c>
      <c r="W39" s="103"/>
      <c r="X39" s="104"/>
      <c r="Y39" s="202"/>
      <c r="Z39" s="203"/>
      <c r="AA39" s="311"/>
      <c r="AB39" s="312"/>
      <c r="AC39" s="202"/>
      <c r="AD39" s="203"/>
      <c r="AE39" s="311"/>
      <c r="AF39" s="312"/>
      <c r="AG39" s="411"/>
      <c r="AH39" s="412"/>
      <c r="AI39" s="121">
        <f t="shared" si="16"/>
        <v>-207.5847062480575</v>
      </c>
      <c r="AJ39" s="171">
        <f t="shared" si="17"/>
        <v>0.88467516319552364</v>
      </c>
      <c r="AK39" s="379">
        <f>AJ55</f>
        <v>0.88483883755616322</v>
      </c>
    </row>
    <row r="40" spans="1:37" ht="15.75" customHeight="1">
      <c r="A40" s="303"/>
      <c r="B40" s="178" t="s">
        <v>186</v>
      </c>
      <c r="C40" s="298" t="s">
        <v>260</v>
      </c>
      <c r="D40" s="299"/>
      <c r="E40" s="107">
        <v>56.43</v>
      </c>
      <c r="F40" s="117">
        <v>2356</v>
      </c>
      <c r="G40" s="109">
        <f t="shared" si="18"/>
        <v>132949.07999999999</v>
      </c>
      <c r="H40" s="26"/>
      <c r="I40" s="113">
        <v>22</v>
      </c>
      <c r="J40" s="111">
        <v>2000</v>
      </c>
      <c r="K40" s="112">
        <f t="shared" si="6"/>
        <v>90.909090909090907</v>
      </c>
      <c r="L40" s="113">
        <v>22</v>
      </c>
      <c r="M40" s="111">
        <f t="shared" si="19"/>
        <v>1769.2115143929918</v>
      </c>
      <c r="N40" s="112">
        <f t="shared" si="10"/>
        <v>80.41870519968144</v>
      </c>
      <c r="O40" s="114">
        <f t="shared" si="11"/>
        <v>0</v>
      </c>
      <c r="P40" s="115">
        <f t="shared" si="12"/>
        <v>-10.490385709409466</v>
      </c>
      <c r="Q40" s="116">
        <f t="shared" si="13"/>
        <v>0.88460575719649592</v>
      </c>
      <c r="R40" s="309"/>
      <c r="S40" s="47">
        <v>0.24451388888888889</v>
      </c>
      <c r="T40" s="48">
        <v>0.3</v>
      </c>
      <c r="U40" s="117">
        <v>4.8666666666666547</v>
      </c>
      <c r="V40" s="118">
        <v>79.899999999999977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407"/>
      <c r="AH40" s="408"/>
      <c r="AI40" s="124">
        <f t="shared" si="16"/>
        <v>-230.78848560700817</v>
      </c>
      <c r="AJ40" s="116">
        <f t="shared" si="17"/>
        <v>0.88460575719649592</v>
      </c>
      <c r="AK40" s="380"/>
    </row>
    <row r="41" spans="1:37" ht="15.75" customHeight="1">
      <c r="A41" s="303"/>
      <c r="B41" s="178" t="s">
        <v>191</v>
      </c>
      <c r="C41" s="298" t="s">
        <v>198</v>
      </c>
      <c r="D41" s="299"/>
      <c r="E41" s="107">
        <v>53.76</v>
      </c>
      <c r="F41" s="117">
        <v>3237</v>
      </c>
      <c r="G41" s="109">
        <f t="shared" si="18"/>
        <v>174021.12</v>
      </c>
      <c r="H41" s="26"/>
      <c r="I41" s="113">
        <v>21</v>
      </c>
      <c r="J41" s="111">
        <v>2000</v>
      </c>
      <c r="K41" s="112">
        <f t="shared" si="6"/>
        <v>95.238095238095241</v>
      </c>
      <c r="L41" s="113">
        <v>21</v>
      </c>
      <c r="M41" s="111">
        <f t="shared" si="19"/>
        <v>1769.3896143334346</v>
      </c>
      <c r="N41" s="112">
        <f t="shared" si="10"/>
        <v>84.256648301592122</v>
      </c>
      <c r="O41" s="114">
        <f t="shared" si="11"/>
        <v>0</v>
      </c>
      <c r="P41" s="115">
        <f t="shared" si="12"/>
        <v>-10.981446936503119</v>
      </c>
      <c r="Q41" s="116">
        <f t="shared" si="13"/>
        <v>0.88469480716671722</v>
      </c>
      <c r="R41" s="309"/>
      <c r="S41" s="47">
        <v>0.30363425925925924</v>
      </c>
      <c r="T41" s="48">
        <v>0.37986111111111109</v>
      </c>
      <c r="U41" s="117">
        <v>5.2333333333333254</v>
      </c>
      <c r="V41" s="118">
        <v>109.76666666666667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407"/>
      <c r="AH41" s="408"/>
      <c r="AI41" s="124">
        <f t="shared" si="16"/>
        <v>-230.61038566656543</v>
      </c>
      <c r="AJ41" s="116">
        <f t="shared" si="17"/>
        <v>0.88469480716671733</v>
      </c>
      <c r="AK41" s="380"/>
    </row>
    <row r="42" spans="1:37" ht="15.75" customHeight="1">
      <c r="A42" s="303"/>
      <c r="B42" s="178" t="s">
        <v>191</v>
      </c>
      <c r="C42" s="298" t="s">
        <v>197</v>
      </c>
      <c r="D42" s="299"/>
      <c r="E42" s="107">
        <v>47.37</v>
      </c>
      <c r="F42" s="117">
        <v>1630</v>
      </c>
      <c r="G42" s="109">
        <f t="shared" si="18"/>
        <v>77213.099999999991</v>
      </c>
      <c r="H42" s="26"/>
      <c r="I42" s="113">
        <v>21</v>
      </c>
      <c r="J42" s="111">
        <v>2000</v>
      </c>
      <c r="K42" s="112">
        <f t="shared" si="6"/>
        <v>95.238095238095241</v>
      </c>
      <c r="L42" s="113">
        <v>21</v>
      </c>
      <c r="M42" s="111">
        <f t="shared" si="19"/>
        <v>1770.6698853349435</v>
      </c>
      <c r="N42" s="112">
        <f t="shared" si="10"/>
        <v>84.317613587378261</v>
      </c>
      <c r="O42" s="114">
        <f t="shared" si="11"/>
        <v>0</v>
      </c>
      <c r="P42" s="115">
        <f t="shared" si="12"/>
        <v>-10.92048165071698</v>
      </c>
      <c r="Q42" s="116">
        <f t="shared" si="13"/>
        <v>0.8853349426674717</v>
      </c>
      <c r="R42" s="309"/>
      <c r="S42" s="47">
        <v>0.38333333333333336</v>
      </c>
      <c r="T42" s="48">
        <v>0.42168981481481482</v>
      </c>
      <c r="U42" s="117">
        <v>5.0000000000000622</v>
      </c>
      <c r="V42" s="118">
        <v>55.233333333333306</v>
      </c>
      <c r="W42" s="119"/>
      <c r="X42" s="123"/>
      <c r="Y42" s="106"/>
      <c r="Z42" s="205"/>
      <c r="AA42" s="300"/>
      <c r="AB42" s="301"/>
      <c r="AC42" s="106"/>
      <c r="AD42" s="205"/>
      <c r="AE42" s="300"/>
      <c r="AF42" s="301"/>
      <c r="AG42" s="407"/>
      <c r="AH42" s="408"/>
      <c r="AI42" s="124">
        <f t="shared" si="16"/>
        <v>-229.3301146650565</v>
      </c>
      <c r="AJ42" s="116">
        <f t="shared" si="17"/>
        <v>0.8853349426674717</v>
      </c>
      <c r="AK42" s="380"/>
    </row>
    <row r="43" spans="1:37" ht="15.75" customHeight="1">
      <c r="A43" s="304"/>
      <c r="B43" s="178" t="s">
        <v>186</v>
      </c>
      <c r="C43" s="298" t="s">
        <v>290</v>
      </c>
      <c r="D43" s="299"/>
      <c r="E43" s="107">
        <v>57.3</v>
      </c>
      <c r="F43" s="117">
        <v>332</v>
      </c>
      <c r="G43" s="109">
        <f t="shared" si="18"/>
        <v>19023.599999999999</v>
      </c>
      <c r="H43" s="13"/>
      <c r="I43" s="126">
        <v>20</v>
      </c>
      <c r="J43" s="111">
        <v>2000</v>
      </c>
      <c r="K43" s="112">
        <f t="shared" si="6"/>
        <v>100</v>
      </c>
      <c r="L43" s="126">
        <v>20</v>
      </c>
      <c r="M43" s="111">
        <f t="shared" si="19"/>
        <v>1768.0473372781018</v>
      </c>
      <c r="N43" s="112">
        <f t="shared" si="10"/>
        <v>88.402366863905087</v>
      </c>
      <c r="O43" s="114">
        <f t="shared" si="11"/>
        <v>0</v>
      </c>
      <c r="P43" s="115">
        <f t="shared" si="12"/>
        <v>-11.597633136094913</v>
      </c>
      <c r="Q43" s="116">
        <f t="shared" si="13"/>
        <v>0.88402366863905091</v>
      </c>
      <c r="R43" s="309"/>
      <c r="S43" s="47">
        <v>0.42499999999999999</v>
      </c>
      <c r="T43" s="48">
        <v>0.43282407407407408</v>
      </c>
      <c r="U43" s="117">
        <v>4.7666666666666391</v>
      </c>
      <c r="V43" s="118">
        <v>11.266666666666696</v>
      </c>
      <c r="W43" s="119"/>
      <c r="X43" s="123"/>
      <c r="Y43" s="106"/>
      <c r="Z43" s="205"/>
      <c r="AA43" s="300"/>
      <c r="AB43" s="301"/>
      <c r="AC43" s="106"/>
      <c r="AD43" s="205"/>
      <c r="AE43" s="300"/>
      <c r="AF43" s="301"/>
      <c r="AG43" s="407"/>
      <c r="AH43" s="408"/>
      <c r="AI43" s="124">
        <f t="shared" si="16"/>
        <v>-231.95266272189815</v>
      </c>
      <c r="AJ43" s="116">
        <f t="shared" si="17"/>
        <v>0.88402366863905091</v>
      </c>
      <c r="AK43" s="380"/>
    </row>
    <row r="44" spans="1:37" ht="15.75" customHeight="1">
      <c r="A44" s="304"/>
      <c r="B44" s="178" t="s">
        <v>191</v>
      </c>
      <c r="C44" s="298" t="s">
        <v>248</v>
      </c>
      <c r="D44" s="299"/>
      <c r="E44" s="107">
        <v>59.36</v>
      </c>
      <c r="F44" s="117">
        <v>1140</v>
      </c>
      <c r="G44" s="129">
        <f t="shared" si="18"/>
        <v>67670.399999999994</v>
      </c>
      <c r="H44" s="130"/>
      <c r="I44" s="113">
        <v>20</v>
      </c>
      <c r="J44" s="111">
        <v>2000</v>
      </c>
      <c r="K44" s="112">
        <f t="shared" si="6"/>
        <v>100</v>
      </c>
      <c r="L44" s="113">
        <v>20</v>
      </c>
      <c r="M44" s="111">
        <f t="shared" si="19"/>
        <v>1768.9655172413795</v>
      </c>
      <c r="N44" s="112">
        <f t="shared" si="10"/>
        <v>88.448275862068982</v>
      </c>
      <c r="O44" s="114">
        <f t="shared" si="11"/>
        <v>0</v>
      </c>
      <c r="P44" s="115">
        <f t="shared" si="12"/>
        <v>-11.551724137931018</v>
      </c>
      <c r="Q44" s="116">
        <f t="shared" si="13"/>
        <v>0.88448275862068981</v>
      </c>
      <c r="R44" s="309"/>
      <c r="S44" s="47">
        <v>0.43703703703703706</v>
      </c>
      <c r="T44" s="48">
        <v>0.46388888888888891</v>
      </c>
      <c r="U44" s="117">
        <v>6.0666666666666824</v>
      </c>
      <c r="V44" s="118">
        <v>38.666666666666664</v>
      </c>
      <c r="W44" s="119">
        <v>0.46388888888888891</v>
      </c>
      <c r="X44" s="123">
        <v>0.50296296296296295</v>
      </c>
      <c r="Y44" s="106"/>
      <c r="Z44" s="205"/>
      <c r="AA44" s="300"/>
      <c r="AB44" s="301"/>
      <c r="AC44" s="106"/>
      <c r="AD44" s="205"/>
      <c r="AE44" s="300"/>
      <c r="AF44" s="301"/>
      <c r="AG44" s="407"/>
      <c r="AH44" s="408"/>
      <c r="AI44" s="124">
        <f t="shared" si="16"/>
        <v>-231.03448275862047</v>
      </c>
      <c r="AJ44" s="116">
        <f t="shared" si="17"/>
        <v>0.88448275862068981</v>
      </c>
      <c r="AK44" s="380"/>
    </row>
    <row r="45" spans="1:37" ht="15.75" customHeight="1">
      <c r="A45" s="304"/>
      <c r="B45" s="178" t="s">
        <v>191</v>
      </c>
      <c r="C45" s="298" t="s">
        <v>199</v>
      </c>
      <c r="D45" s="299"/>
      <c r="E45" s="107">
        <v>64.97</v>
      </c>
      <c r="F45" s="117">
        <v>1704</v>
      </c>
      <c r="G45" s="129">
        <f t="shared" si="18"/>
        <v>110708.88</v>
      </c>
      <c r="H45" s="68"/>
      <c r="I45" s="126">
        <v>21</v>
      </c>
      <c r="J45" s="111">
        <v>2000</v>
      </c>
      <c r="K45" s="112">
        <f t="shared" si="6"/>
        <v>95.238095238095241</v>
      </c>
      <c r="L45" s="126">
        <v>21</v>
      </c>
      <c r="M45" s="111">
        <f t="shared" si="19"/>
        <v>1770.9006928406477</v>
      </c>
      <c r="N45" s="112">
        <f t="shared" si="10"/>
        <v>84.328604420983226</v>
      </c>
      <c r="O45" s="131">
        <f t="shared" si="11"/>
        <v>0</v>
      </c>
      <c r="P45" s="132">
        <f t="shared" si="12"/>
        <v>-10.909490817112015</v>
      </c>
      <c r="Q45" s="133">
        <f t="shared" si="13"/>
        <v>0.88545034642032383</v>
      </c>
      <c r="R45" s="309"/>
      <c r="S45" s="47">
        <v>0.50296296296296295</v>
      </c>
      <c r="T45" s="48">
        <v>0.54305555555555551</v>
      </c>
      <c r="U45" s="117">
        <v>56.266666666666616</v>
      </c>
      <c r="V45" s="118">
        <v>57.733333333333299</v>
      </c>
      <c r="W45" s="119"/>
      <c r="X45" s="123"/>
      <c r="Y45" s="106"/>
      <c r="Z45" s="205"/>
      <c r="AA45" s="300"/>
      <c r="AB45" s="301"/>
      <c r="AC45" s="106"/>
      <c r="AD45" s="205"/>
      <c r="AE45" s="300"/>
      <c r="AF45" s="301"/>
      <c r="AG45" s="407"/>
      <c r="AH45" s="408"/>
      <c r="AI45" s="124">
        <f t="shared" si="16"/>
        <v>-229.09930715935229</v>
      </c>
      <c r="AJ45" s="116">
        <f t="shared" si="17"/>
        <v>0.88545034642032383</v>
      </c>
      <c r="AK45" s="380"/>
    </row>
    <row r="46" spans="1:37" ht="15.75" customHeight="1">
      <c r="A46" s="304"/>
      <c r="B46" s="178" t="s">
        <v>200</v>
      </c>
      <c r="C46" s="298" t="s">
        <v>201</v>
      </c>
      <c r="D46" s="299"/>
      <c r="E46" s="107">
        <v>57.3</v>
      </c>
      <c r="F46" s="117">
        <v>2005</v>
      </c>
      <c r="G46" s="129">
        <f t="shared" si="18"/>
        <v>114886.5</v>
      </c>
      <c r="H46" s="68"/>
      <c r="I46" s="126">
        <v>21</v>
      </c>
      <c r="J46" s="111">
        <v>2000</v>
      </c>
      <c r="K46" s="112">
        <f t="shared" si="6"/>
        <v>95.238095238095241</v>
      </c>
      <c r="L46" s="126">
        <v>21</v>
      </c>
      <c r="M46" s="111">
        <f t="shared" si="19"/>
        <v>1770.853778213936</v>
      </c>
      <c r="N46" s="112">
        <f t="shared" si="10"/>
        <v>84.326370391139818</v>
      </c>
      <c r="O46" s="131">
        <f t="shared" si="11"/>
        <v>0</v>
      </c>
      <c r="P46" s="132">
        <f t="shared" si="12"/>
        <v>-10.911724846955423</v>
      </c>
      <c r="Q46" s="133">
        <f t="shared" si="13"/>
        <v>0.8854268891069681</v>
      </c>
      <c r="R46" s="309"/>
      <c r="S46" s="47">
        <v>0.54726851851851854</v>
      </c>
      <c r="T46" s="48">
        <v>0.59444444444444444</v>
      </c>
      <c r="U46" s="117">
        <v>6.0666666666667624</v>
      </c>
      <c r="V46" s="118">
        <v>67.933333333333294</v>
      </c>
      <c r="W46" s="119"/>
      <c r="X46" s="123"/>
      <c r="Y46" s="106"/>
      <c r="Z46" s="205"/>
      <c r="AA46" s="300"/>
      <c r="AB46" s="301"/>
      <c r="AC46" s="106"/>
      <c r="AD46" s="205"/>
      <c r="AE46" s="300"/>
      <c r="AF46" s="301"/>
      <c r="AG46" s="407"/>
      <c r="AH46" s="408"/>
      <c r="AI46" s="124">
        <f t="shared" si="16"/>
        <v>-229.14622178606396</v>
      </c>
      <c r="AJ46" s="116">
        <f t="shared" si="17"/>
        <v>0.88542688910696798</v>
      </c>
      <c r="AK46" s="380"/>
    </row>
    <row r="47" spans="1:37" ht="15.75" customHeight="1">
      <c r="A47" s="304"/>
      <c r="B47" s="178"/>
      <c r="C47" s="298"/>
      <c r="D47" s="299"/>
      <c r="E47" s="107"/>
      <c r="F47" s="117"/>
      <c r="G47" s="129"/>
      <c r="H47" s="68"/>
      <c r="I47" s="126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106"/>
      <c r="Z47" s="205"/>
      <c r="AA47" s="300"/>
      <c r="AB47" s="301"/>
      <c r="AC47" s="106"/>
      <c r="AD47" s="205"/>
      <c r="AE47" s="300"/>
      <c r="AF47" s="301"/>
      <c r="AG47" s="407"/>
      <c r="AH47" s="408"/>
      <c r="AI47" s="124"/>
      <c r="AJ47" s="116"/>
      <c r="AK47" s="380"/>
    </row>
    <row r="48" spans="1:37" ht="15.75" customHeight="1">
      <c r="A48" s="304"/>
      <c r="B48" s="178"/>
      <c r="C48" s="298"/>
      <c r="D48" s="299"/>
      <c r="E48" s="107"/>
      <c r="F48" s="117"/>
      <c r="G48" s="129"/>
      <c r="H48" s="68"/>
      <c r="I48" s="126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106"/>
      <c r="Z48" s="205"/>
      <c r="AA48" s="300"/>
      <c r="AB48" s="301"/>
      <c r="AC48" s="106"/>
      <c r="AD48" s="205"/>
      <c r="AE48" s="300"/>
      <c r="AF48" s="301"/>
      <c r="AG48" s="407"/>
      <c r="AH48" s="408"/>
      <c r="AI48" s="124"/>
      <c r="AJ48" s="116"/>
      <c r="AK48" s="380"/>
    </row>
    <row r="49" spans="1:37" ht="15.75" customHeight="1">
      <c r="A49" s="304"/>
      <c r="B49" s="178"/>
      <c r="C49" s="298"/>
      <c r="D49" s="299"/>
      <c r="E49" s="107"/>
      <c r="F49" s="117"/>
      <c r="G49" s="129"/>
      <c r="H49" s="68"/>
      <c r="I49" s="126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106"/>
      <c r="Z49" s="205"/>
      <c r="AA49" s="300"/>
      <c r="AB49" s="301"/>
      <c r="AC49" s="106"/>
      <c r="AD49" s="205"/>
      <c r="AE49" s="300"/>
      <c r="AF49" s="301"/>
      <c r="AG49" s="407"/>
      <c r="AH49" s="408"/>
      <c r="AI49" s="124"/>
      <c r="AJ49" s="116"/>
      <c r="AK49" s="380"/>
    </row>
    <row r="50" spans="1:37" ht="15.75" customHeight="1">
      <c r="A50" s="304"/>
      <c r="B50" s="178"/>
      <c r="C50" s="298"/>
      <c r="D50" s="299"/>
      <c r="E50" s="107"/>
      <c r="F50" s="117"/>
      <c r="G50" s="129"/>
      <c r="H50" s="68"/>
      <c r="I50" s="126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106"/>
      <c r="Z50" s="205"/>
      <c r="AA50" s="300"/>
      <c r="AB50" s="301"/>
      <c r="AC50" s="106"/>
      <c r="AD50" s="205"/>
      <c r="AE50" s="300"/>
      <c r="AF50" s="301"/>
      <c r="AG50" s="407"/>
      <c r="AH50" s="408"/>
      <c r="AI50" s="124"/>
      <c r="AJ50" s="116"/>
      <c r="AK50" s="380"/>
    </row>
    <row r="51" spans="1:37" ht="15.75" customHeight="1">
      <c r="A51" s="304"/>
      <c r="B51" s="178"/>
      <c r="C51" s="298"/>
      <c r="D51" s="299"/>
      <c r="E51" s="107"/>
      <c r="F51" s="117"/>
      <c r="G51" s="129"/>
      <c r="H51" s="68"/>
      <c r="I51" s="126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106"/>
      <c r="Z51" s="205"/>
      <c r="AA51" s="300"/>
      <c r="AB51" s="301"/>
      <c r="AC51" s="106"/>
      <c r="AD51" s="205"/>
      <c r="AE51" s="300"/>
      <c r="AF51" s="301"/>
      <c r="AG51" s="407"/>
      <c r="AH51" s="408"/>
      <c r="AI51" s="124"/>
      <c r="AJ51" s="116"/>
      <c r="AK51" s="380"/>
    </row>
    <row r="52" spans="1:37" ht="15.75" customHeight="1">
      <c r="A52" s="304"/>
      <c r="B52" s="178"/>
      <c r="C52" s="298"/>
      <c r="D52" s="299"/>
      <c r="E52" s="107"/>
      <c r="F52" s="117"/>
      <c r="G52" s="129"/>
      <c r="H52" s="68"/>
      <c r="I52" s="126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210"/>
      <c r="X52" s="211"/>
      <c r="Y52" s="106"/>
      <c r="Z52" s="205"/>
      <c r="AA52" s="300"/>
      <c r="AB52" s="301"/>
      <c r="AC52" s="106"/>
      <c r="AD52" s="205"/>
      <c r="AE52" s="300"/>
      <c r="AF52" s="301"/>
      <c r="AG52" s="407"/>
      <c r="AH52" s="408"/>
      <c r="AI52" s="124"/>
      <c r="AJ52" s="116"/>
      <c r="AK52" s="380"/>
    </row>
    <row r="53" spans="1:37" ht="15.75" customHeight="1">
      <c r="A53" s="304"/>
      <c r="B53" s="178"/>
      <c r="C53" s="298"/>
      <c r="D53" s="299"/>
      <c r="E53" s="107"/>
      <c r="F53" s="117"/>
      <c r="G53" s="129"/>
      <c r="H53" s="68"/>
      <c r="I53" s="126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212"/>
      <c r="X53" s="213"/>
      <c r="Y53" s="106"/>
      <c r="Z53" s="205"/>
      <c r="AA53" s="300"/>
      <c r="AB53" s="301"/>
      <c r="AC53" s="106"/>
      <c r="AD53" s="205"/>
      <c r="AE53" s="300"/>
      <c r="AF53" s="301"/>
      <c r="AG53" s="407"/>
      <c r="AH53" s="408"/>
      <c r="AI53" s="124"/>
      <c r="AJ53" s="116"/>
      <c r="AK53" s="380"/>
    </row>
    <row r="54" spans="1:37" ht="15.75" customHeight="1">
      <c r="A54" s="304"/>
      <c r="B54" s="106"/>
      <c r="C54" s="298"/>
      <c r="D54" s="299"/>
      <c r="E54" s="185"/>
      <c r="F54" s="108"/>
      <c r="G54" s="139"/>
      <c r="H54" s="68"/>
      <c r="I54" s="126"/>
      <c r="J54" s="111"/>
      <c r="K54" s="112"/>
      <c r="L54" s="126"/>
      <c r="M54" s="111"/>
      <c r="N54" s="112"/>
      <c r="O54" s="131"/>
      <c r="P54" s="132"/>
      <c r="Q54" s="133"/>
      <c r="R54" s="309"/>
      <c r="S54" s="47"/>
      <c r="T54" s="48"/>
      <c r="U54" s="140"/>
      <c r="V54" s="118"/>
      <c r="W54" s="212"/>
      <c r="X54" s="213"/>
      <c r="Y54" s="106"/>
      <c r="Z54" s="205"/>
      <c r="AA54" s="300"/>
      <c r="AB54" s="301"/>
      <c r="AC54" s="106"/>
      <c r="AD54" s="205"/>
      <c r="AE54" s="300"/>
      <c r="AF54" s="301"/>
      <c r="AG54" s="407"/>
      <c r="AH54" s="408"/>
      <c r="AI54" s="124"/>
      <c r="AJ54" s="116"/>
      <c r="AK54" s="380"/>
    </row>
    <row r="55" spans="1:37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20">AVERAGE(I39:I54)</f>
        <v>21</v>
      </c>
      <c r="J55" s="148">
        <f t="shared" si="20"/>
        <v>1975</v>
      </c>
      <c r="K55" s="149">
        <f t="shared" ref="K55" si="21">J55/I55</f>
        <v>94.047619047619051</v>
      </c>
      <c r="L55" s="147">
        <f t="shared" ref="L55:M55" si="22">AVERAGE(L39:L54)</f>
        <v>21</v>
      </c>
      <c r="M55" s="148">
        <f t="shared" si="22"/>
        <v>1747.5567041734223</v>
      </c>
      <c r="N55" s="149">
        <f t="shared" ref="N55:N60" si="23">M55/L55</f>
        <v>83.21698591302011</v>
      </c>
      <c r="O55" s="150">
        <f t="shared" ref="O55:O60" si="24">L55-I55</f>
        <v>0</v>
      </c>
      <c r="P55" s="151">
        <f t="shared" ref="P55:P60" si="25">N55-K55</f>
        <v>-10.830633134598941</v>
      </c>
      <c r="Q55" s="152">
        <f t="shared" ref="Q55:Q60" si="26">N55/K55</f>
        <v>0.88483883755616322</v>
      </c>
      <c r="R55" s="310"/>
      <c r="S55" s="153">
        <f>S39</f>
        <v>0.16666666666666666</v>
      </c>
      <c r="T55" s="154">
        <f>INDEX(T39:T54,COUNTA(T39:T54))</f>
        <v>0.59444444444444444</v>
      </c>
      <c r="U55" s="155"/>
      <c r="V55" s="181"/>
      <c r="W55" s="214"/>
      <c r="X55" s="215"/>
      <c r="Y55" s="206">
        <f t="shared" ref="Y55:Z55" si="27">SUM(Y39:Y54)</f>
        <v>0</v>
      </c>
      <c r="Z55" s="207">
        <f t="shared" si="27"/>
        <v>0</v>
      </c>
      <c r="AA55" s="296"/>
      <c r="AB55" s="297"/>
      <c r="AC55" s="206">
        <f t="shared" ref="AC55:AD55" si="28">SUM(AC39:AC54)</f>
        <v>0</v>
      </c>
      <c r="AD55" s="207">
        <f t="shared" si="28"/>
        <v>0</v>
      </c>
      <c r="AE55" s="296"/>
      <c r="AF55" s="297"/>
      <c r="AG55" s="409"/>
      <c r="AH55" s="410"/>
      <c r="AI55" s="183">
        <f t="shared" ref="AI55:AI60" si="29">M55-J55</f>
        <v>-227.4432958265777</v>
      </c>
      <c r="AJ55" s="152">
        <f t="shared" ref="AJ55:AJ60" si="30">M55/J55</f>
        <v>0.88483883755616322</v>
      </c>
      <c r="AK55" s="381"/>
    </row>
    <row r="56" spans="1:37" ht="15.75" customHeight="1">
      <c r="A56" s="316" t="s">
        <v>202</v>
      </c>
      <c r="B56" s="161" t="s">
        <v>191</v>
      </c>
      <c r="C56" s="306" t="s">
        <v>203</v>
      </c>
      <c r="D56" s="307"/>
      <c r="E56" s="162">
        <v>59.34</v>
      </c>
      <c r="F56" s="103">
        <v>1584</v>
      </c>
      <c r="G56" s="163">
        <f t="shared" ref="G56:G60" si="31">E56*F56</f>
        <v>93994.560000000012</v>
      </c>
      <c r="H56" s="164"/>
      <c r="I56" s="165">
        <v>24</v>
      </c>
      <c r="J56" s="166">
        <v>2000</v>
      </c>
      <c r="K56" s="167">
        <f>J56/I56</f>
        <v>83.333333333333329</v>
      </c>
      <c r="L56" s="168">
        <v>24</v>
      </c>
      <c r="M56" s="166">
        <f>F56/V56*60</f>
        <v>1769.2832764505135</v>
      </c>
      <c r="N56" s="167">
        <f t="shared" si="23"/>
        <v>73.720136518771398</v>
      </c>
      <c r="O56" s="169">
        <f t="shared" si="24"/>
        <v>0</v>
      </c>
      <c r="P56" s="170">
        <f t="shared" si="25"/>
        <v>-9.6131968145619311</v>
      </c>
      <c r="Q56" s="171">
        <f t="shared" si="26"/>
        <v>0.88464163822525677</v>
      </c>
      <c r="R56" s="308">
        <f>Q72</f>
        <v>0.88516178389781475</v>
      </c>
      <c r="S56" s="172">
        <v>0.25019675925925927</v>
      </c>
      <c r="T56" s="173">
        <v>0.28749999999999998</v>
      </c>
      <c r="U56" s="174"/>
      <c r="V56" s="175">
        <v>53.716666666666619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411"/>
      <c r="AH56" s="412"/>
      <c r="AI56" s="121">
        <f t="shared" si="29"/>
        <v>-230.71672354948646</v>
      </c>
      <c r="AJ56" s="171">
        <f t="shared" si="30"/>
        <v>0.88464163822525677</v>
      </c>
      <c r="AK56" s="313">
        <f>AJ72</f>
        <v>0.88516178389781486</v>
      </c>
    </row>
    <row r="57" spans="1:37" ht="15.75" customHeight="1">
      <c r="A57" s="317"/>
      <c r="B57" s="178" t="s">
        <v>191</v>
      </c>
      <c r="C57" s="298" t="s">
        <v>204</v>
      </c>
      <c r="D57" s="299"/>
      <c r="E57" s="107">
        <v>58.67</v>
      </c>
      <c r="F57" s="108">
        <v>3137</v>
      </c>
      <c r="G57" s="109">
        <f t="shared" si="31"/>
        <v>184047.79</v>
      </c>
      <c r="H57" s="26"/>
      <c r="I57" s="110">
        <v>23</v>
      </c>
      <c r="J57" s="111">
        <v>2000</v>
      </c>
      <c r="K57" s="112">
        <f t="shared" si="6"/>
        <v>86.956521739130437</v>
      </c>
      <c r="L57" s="113">
        <v>23</v>
      </c>
      <c r="M57" s="111">
        <f>F57/V57*60</f>
        <v>1773.9868049010363</v>
      </c>
      <c r="N57" s="112">
        <f t="shared" si="23"/>
        <v>77.129861082653747</v>
      </c>
      <c r="O57" s="114">
        <f t="shared" si="24"/>
        <v>0</v>
      </c>
      <c r="P57" s="115">
        <f t="shared" si="25"/>
        <v>-9.8266606564766903</v>
      </c>
      <c r="Q57" s="116">
        <f t="shared" si="26"/>
        <v>0.88699340245051805</v>
      </c>
      <c r="R57" s="309"/>
      <c r="S57" s="47">
        <v>0.29166666666666663</v>
      </c>
      <c r="T57" s="48">
        <v>0.36534722222222221</v>
      </c>
      <c r="U57" s="117">
        <v>5.9999999999999787</v>
      </c>
      <c r="V57" s="118">
        <v>106.10000000000004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407"/>
      <c r="AH57" s="408"/>
      <c r="AI57" s="124">
        <f t="shared" si="29"/>
        <v>-226.01319509896371</v>
      </c>
      <c r="AJ57" s="116">
        <f t="shared" si="30"/>
        <v>0.88699340245051816</v>
      </c>
      <c r="AK57" s="314"/>
    </row>
    <row r="58" spans="1:37" ht="15.75" customHeight="1">
      <c r="A58" s="317"/>
      <c r="B58" s="178" t="s">
        <v>191</v>
      </c>
      <c r="C58" s="298" t="s">
        <v>274</v>
      </c>
      <c r="D58" s="299"/>
      <c r="E58" s="107">
        <v>59.14</v>
      </c>
      <c r="F58" s="108">
        <v>2936</v>
      </c>
      <c r="G58" s="109">
        <f t="shared" si="31"/>
        <v>173635.04</v>
      </c>
      <c r="H58" s="26"/>
      <c r="I58" s="110">
        <v>23</v>
      </c>
      <c r="J58" s="111">
        <v>2000</v>
      </c>
      <c r="K58" s="112">
        <f t="shared" si="6"/>
        <v>86.956521739130437</v>
      </c>
      <c r="L58" s="113">
        <v>23</v>
      </c>
      <c r="M58" s="111">
        <f>F58/V58*60</f>
        <v>1769.5630336514319</v>
      </c>
      <c r="N58" s="112">
        <f t="shared" si="23"/>
        <v>76.937523202236164</v>
      </c>
      <c r="O58" s="114">
        <f t="shared" si="24"/>
        <v>0</v>
      </c>
      <c r="P58" s="115">
        <f t="shared" si="25"/>
        <v>-10.018998536894273</v>
      </c>
      <c r="Q58" s="116">
        <f t="shared" si="26"/>
        <v>0.88478151682571582</v>
      </c>
      <c r="R58" s="309"/>
      <c r="S58" s="47">
        <v>0.36906250000000002</v>
      </c>
      <c r="T58" s="48">
        <v>0.43819444444444444</v>
      </c>
      <c r="U58" s="117">
        <v>5.3500000000000369</v>
      </c>
      <c r="V58" s="118">
        <v>99.549999999999969</v>
      </c>
      <c r="W58" s="119"/>
      <c r="X58" s="123"/>
      <c r="Y58" s="106"/>
      <c r="Z58" s="205"/>
      <c r="AA58" s="300"/>
      <c r="AB58" s="301"/>
      <c r="AC58" s="106"/>
      <c r="AD58" s="205"/>
      <c r="AE58" s="300"/>
      <c r="AF58" s="301"/>
      <c r="AG58" s="407"/>
      <c r="AH58" s="408"/>
      <c r="AI58" s="124">
        <f t="shared" si="29"/>
        <v>-230.43696634856815</v>
      </c>
      <c r="AJ58" s="116">
        <f t="shared" si="30"/>
        <v>0.88478151682571593</v>
      </c>
      <c r="AK58" s="314"/>
    </row>
    <row r="59" spans="1:37" ht="15.75" customHeight="1">
      <c r="A59" s="317"/>
      <c r="B59" s="178" t="s">
        <v>191</v>
      </c>
      <c r="C59" s="298" t="s">
        <v>206</v>
      </c>
      <c r="D59" s="299"/>
      <c r="E59" s="107">
        <v>71.55</v>
      </c>
      <c r="F59" s="108">
        <v>2386</v>
      </c>
      <c r="G59" s="109">
        <f t="shared" si="31"/>
        <v>170718.3</v>
      </c>
      <c r="H59" s="26"/>
      <c r="I59" s="110">
        <v>23</v>
      </c>
      <c r="J59" s="111">
        <v>2000</v>
      </c>
      <c r="K59" s="112">
        <f t="shared" si="6"/>
        <v>86.956521739130437</v>
      </c>
      <c r="L59" s="113">
        <v>23</v>
      </c>
      <c r="M59" s="111">
        <f>F59/V59*60</f>
        <v>1770.3215169002465</v>
      </c>
      <c r="N59" s="112">
        <f t="shared" si="23"/>
        <v>76.970500734793319</v>
      </c>
      <c r="O59" s="114">
        <f t="shared" si="24"/>
        <v>0</v>
      </c>
      <c r="P59" s="115">
        <f t="shared" si="25"/>
        <v>-9.9860210043371183</v>
      </c>
      <c r="Q59" s="116">
        <f t="shared" si="26"/>
        <v>0.8851607584501231</v>
      </c>
      <c r="R59" s="309"/>
      <c r="S59" s="47">
        <v>0.44175925925925924</v>
      </c>
      <c r="T59" s="48">
        <v>0.49791666666666667</v>
      </c>
      <c r="U59" s="117">
        <v>5.1333333333333098</v>
      </c>
      <c r="V59" s="118">
        <v>80.866666666666703</v>
      </c>
      <c r="W59" s="119">
        <v>0.49791666666666667</v>
      </c>
      <c r="X59" s="123">
        <v>0.53758101851851847</v>
      </c>
      <c r="Y59" s="106"/>
      <c r="Z59" s="205"/>
      <c r="AA59" s="300"/>
      <c r="AB59" s="301"/>
      <c r="AC59" s="106"/>
      <c r="AD59" s="205"/>
      <c r="AE59" s="300"/>
      <c r="AF59" s="301"/>
      <c r="AG59" s="407"/>
      <c r="AH59" s="408"/>
      <c r="AI59" s="124">
        <f t="shared" si="29"/>
        <v>-229.67848309975352</v>
      </c>
      <c r="AJ59" s="116">
        <f t="shared" si="30"/>
        <v>0.88516075845012321</v>
      </c>
      <c r="AK59" s="314"/>
    </row>
    <row r="60" spans="1:37" ht="15.75" customHeight="1">
      <c r="A60" s="317"/>
      <c r="B60" s="178" t="s">
        <v>191</v>
      </c>
      <c r="C60" s="298" t="s">
        <v>205</v>
      </c>
      <c r="D60" s="299"/>
      <c r="E60" s="107">
        <v>59.54</v>
      </c>
      <c r="F60" s="108">
        <v>2944</v>
      </c>
      <c r="G60" s="109">
        <f t="shared" si="31"/>
        <v>175285.76000000001</v>
      </c>
      <c r="H60" s="13"/>
      <c r="I60" s="110">
        <v>23</v>
      </c>
      <c r="J60" s="111">
        <v>2000</v>
      </c>
      <c r="K60" s="112">
        <f t="shared" si="6"/>
        <v>86.956521739130437</v>
      </c>
      <c r="L60" s="126">
        <v>23</v>
      </c>
      <c r="M60" s="111">
        <f>F60/V60*60</f>
        <v>1768.463207074921</v>
      </c>
      <c r="N60" s="112">
        <f t="shared" si="23"/>
        <v>76.889704655431345</v>
      </c>
      <c r="O60" s="114">
        <f t="shared" si="24"/>
        <v>0</v>
      </c>
      <c r="P60" s="115">
        <f t="shared" si="25"/>
        <v>-10.066817083699092</v>
      </c>
      <c r="Q60" s="116">
        <f t="shared" si="26"/>
        <v>0.88423160353746044</v>
      </c>
      <c r="R60" s="309"/>
      <c r="S60" s="47">
        <v>0.53758101851851847</v>
      </c>
      <c r="T60" s="48">
        <v>0.6069444444444444</v>
      </c>
      <c r="U60" s="117">
        <v>57.116666666666589</v>
      </c>
      <c r="V60" s="118">
        <v>99.883333333333326</v>
      </c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407"/>
      <c r="AH60" s="408"/>
      <c r="AI60" s="124">
        <f t="shared" si="29"/>
        <v>-231.536792925079</v>
      </c>
      <c r="AJ60" s="116">
        <f t="shared" si="30"/>
        <v>0.88423160353746055</v>
      </c>
      <c r="AK60" s="314"/>
    </row>
    <row r="61" spans="1:37" ht="15.75" customHeight="1">
      <c r="A61" s="317"/>
      <c r="B61" s="178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407"/>
      <c r="AH61" s="408"/>
      <c r="AI61" s="124"/>
      <c r="AJ61" s="116"/>
      <c r="AK61" s="314"/>
    </row>
    <row r="62" spans="1:37" ht="15.75" customHeight="1">
      <c r="A62" s="317"/>
      <c r="B62" s="178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127"/>
      <c r="T62" s="128"/>
      <c r="U62" s="117"/>
      <c r="V62" s="118"/>
      <c r="W62" s="128"/>
      <c r="X62" s="216"/>
      <c r="Y62" s="106"/>
      <c r="Z62" s="205"/>
      <c r="AA62" s="300"/>
      <c r="AB62" s="301"/>
      <c r="AC62" s="106"/>
      <c r="AD62" s="205"/>
      <c r="AE62" s="300"/>
      <c r="AF62" s="301"/>
      <c r="AG62" s="407"/>
      <c r="AH62" s="408"/>
      <c r="AI62" s="124"/>
      <c r="AJ62" s="116"/>
      <c r="AK62" s="314"/>
    </row>
    <row r="63" spans="1:37" ht="15.75" customHeight="1">
      <c r="A63" s="317"/>
      <c r="B63" s="178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127"/>
      <c r="T63" s="128"/>
      <c r="U63" s="117"/>
      <c r="V63" s="118"/>
      <c r="W63" s="128"/>
      <c r="X63" s="216"/>
      <c r="Y63" s="106"/>
      <c r="Z63" s="205"/>
      <c r="AA63" s="300"/>
      <c r="AB63" s="301"/>
      <c r="AC63" s="106"/>
      <c r="AD63" s="205"/>
      <c r="AE63" s="300"/>
      <c r="AF63" s="301"/>
      <c r="AG63" s="407"/>
      <c r="AH63" s="408"/>
      <c r="AI63" s="124"/>
      <c r="AJ63" s="116"/>
      <c r="AK63" s="314"/>
    </row>
    <row r="64" spans="1:37" ht="15.75" customHeight="1">
      <c r="A64" s="317"/>
      <c r="B64" s="178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127"/>
      <c r="T64" s="128"/>
      <c r="U64" s="117"/>
      <c r="V64" s="118"/>
      <c r="W64" s="128"/>
      <c r="X64" s="216"/>
      <c r="Y64" s="106"/>
      <c r="Z64" s="205"/>
      <c r="AA64" s="300"/>
      <c r="AB64" s="301"/>
      <c r="AC64" s="106"/>
      <c r="AD64" s="205"/>
      <c r="AE64" s="300"/>
      <c r="AF64" s="301"/>
      <c r="AG64" s="407"/>
      <c r="AH64" s="408"/>
      <c r="AI64" s="124"/>
      <c r="AJ64" s="116"/>
      <c r="AK64" s="314"/>
    </row>
    <row r="65" spans="1:37" ht="15.75" customHeight="1">
      <c r="A65" s="317"/>
      <c r="B65" s="178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127"/>
      <c r="T65" s="128"/>
      <c r="U65" s="117"/>
      <c r="V65" s="118"/>
      <c r="W65" s="128"/>
      <c r="X65" s="216"/>
      <c r="Y65" s="106"/>
      <c r="Z65" s="205"/>
      <c r="AA65" s="300"/>
      <c r="AB65" s="301"/>
      <c r="AC65" s="106"/>
      <c r="AD65" s="205"/>
      <c r="AE65" s="300"/>
      <c r="AF65" s="301"/>
      <c r="AG65" s="407"/>
      <c r="AH65" s="408"/>
      <c r="AI65" s="124"/>
      <c r="AJ65" s="116"/>
      <c r="AK65" s="314"/>
    </row>
    <row r="66" spans="1:37" ht="15.75" customHeight="1">
      <c r="A66" s="317"/>
      <c r="B66" s="178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127"/>
      <c r="T66" s="128"/>
      <c r="U66" s="117"/>
      <c r="V66" s="118"/>
      <c r="W66" s="128"/>
      <c r="X66" s="216"/>
      <c r="Y66" s="106"/>
      <c r="Z66" s="205"/>
      <c r="AA66" s="300"/>
      <c r="AB66" s="301"/>
      <c r="AC66" s="106"/>
      <c r="AD66" s="205"/>
      <c r="AE66" s="300"/>
      <c r="AF66" s="301"/>
      <c r="AG66" s="407"/>
      <c r="AH66" s="408"/>
      <c r="AI66" s="124"/>
      <c r="AJ66" s="116"/>
      <c r="AK66" s="314"/>
    </row>
    <row r="67" spans="1:37" ht="15.75" customHeight="1">
      <c r="A67" s="317"/>
      <c r="B67" s="178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127"/>
      <c r="T67" s="128"/>
      <c r="U67" s="117"/>
      <c r="V67" s="118"/>
      <c r="W67" s="128"/>
      <c r="X67" s="216"/>
      <c r="Y67" s="106"/>
      <c r="Z67" s="205"/>
      <c r="AA67" s="300"/>
      <c r="AB67" s="301"/>
      <c r="AC67" s="106"/>
      <c r="AD67" s="205"/>
      <c r="AE67" s="300"/>
      <c r="AF67" s="301"/>
      <c r="AG67" s="407"/>
      <c r="AH67" s="408"/>
      <c r="AI67" s="124"/>
      <c r="AJ67" s="116"/>
      <c r="AK67" s="314"/>
    </row>
    <row r="68" spans="1:37" ht="15.75" customHeight="1">
      <c r="A68" s="317"/>
      <c r="B68" s="178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127"/>
      <c r="T68" s="128"/>
      <c r="U68" s="117"/>
      <c r="V68" s="118"/>
      <c r="W68" s="128"/>
      <c r="X68" s="216"/>
      <c r="Y68" s="106"/>
      <c r="Z68" s="205"/>
      <c r="AA68" s="300"/>
      <c r="AB68" s="301"/>
      <c r="AC68" s="106"/>
      <c r="AD68" s="205"/>
      <c r="AE68" s="300"/>
      <c r="AF68" s="301"/>
      <c r="AG68" s="407"/>
      <c r="AH68" s="408"/>
      <c r="AI68" s="124"/>
      <c r="AJ68" s="116"/>
      <c r="AK68" s="314"/>
    </row>
    <row r="69" spans="1:37" ht="15.75" customHeight="1">
      <c r="A69" s="317"/>
      <c r="B69" s="178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127"/>
      <c r="T69" s="128"/>
      <c r="U69" s="117"/>
      <c r="V69" s="118"/>
      <c r="W69" s="128"/>
      <c r="X69" s="216"/>
      <c r="Y69" s="106"/>
      <c r="Z69" s="205"/>
      <c r="AA69" s="300"/>
      <c r="AB69" s="301"/>
      <c r="AC69" s="106"/>
      <c r="AD69" s="205"/>
      <c r="AE69" s="300"/>
      <c r="AF69" s="301"/>
      <c r="AG69" s="407"/>
      <c r="AH69" s="408"/>
      <c r="AI69" s="124"/>
      <c r="AJ69" s="116"/>
      <c r="AK69" s="314"/>
    </row>
    <row r="70" spans="1:37" ht="15.75" customHeight="1">
      <c r="A70" s="317"/>
      <c r="B70" s="178"/>
      <c r="C70" s="298"/>
      <c r="D70" s="299"/>
      <c r="E70" s="107"/>
      <c r="F70" s="13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127"/>
      <c r="T70" s="128"/>
      <c r="U70" s="117"/>
      <c r="V70" s="118"/>
      <c r="W70" s="128"/>
      <c r="X70" s="216"/>
      <c r="Y70" s="106"/>
      <c r="Z70" s="205"/>
      <c r="AA70" s="300"/>
      <c r="AB70" s="301"/>
      <c r="AC70" s="106"/>
      <c r="AD70" s="205"/>
      <c r="AE70" s="300"/>
      <c r="AF70" s="301"/>
      <c r="AG70" s="407"/>
      <c r="AH70" s="408"/>
      <c r="AI70" s="124"/>
      <c r="AJ70" s="116"/>
      <c r="AK70" s="314"/>
    </row>
    <row r="71" spans="1:37" ht="15.75" customHeight="1">
      <c r="A71" s="317"/>
      <c r="B71" s="178"/>
      <c r="C71" s="298"/>
      <c r="D71" s="299"/>
      <c r="E71" s="179"/>
      <c r="F71" s="13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407"/>
      <c r="AH71" s="408"/>
      <c r="AI71" s="180"/>
      <c r="AJ71" s="133"/>
      <c r="AK71" s="314"/>
    </row>
    <row r="72" spans="1:37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32">AVERAGE(I56:I71)</f>
        <v>23.2</v>
      </c>
      <c r="J72" s="148">
        <f t="shared" si="32"/>
        <v>2000</v>
      </c>
      <c r="K72" s="149">
        <f t="shared" ref="K72" si="33">J72/I72</f>
        <v>86.206896551724142</v>
      </c>
      <c r="L72" s="147">
        <f t="shared" ref="L72:M72" si="34">AVERAGE(L56:L71)</f>
        <v>23.2</v>
      </c>
      <c r="M72" s="148">
        <f t="shared" si="34"/>
        <v>1770.3235677956297</v>
      </c>
      <c r="N72" s="149">
        <f t="shared" ref="N72:N82" si="35">M72/L72</f>
        <v>76.30705033601852</v>
      </c>
      <c r="O72" s="150">
        <f t="shared" ref="O72:O82" si="36">L72-I72</f>
        <v>0</v>
      </c>
      <c r="P72" s="151">
        <f t="shared" ref="P72:P82" si="37">N72-K72</f>
        <v>-9.8998462157056224</v>
      </c>
      <c r="Q72" s="152">
        <f t="shared" ref="Q72:Q82" si="38">N72/K72</f>
        <v>0.88516178389781475</v>
      </c>
      <c r="R72" s="310"/>
      <c r="S72" s="153">
        <f>S56</f>
        <v>0.25019675925925927</v>
      </c>
      <c r="T72" s="154">
        <f>INDEX(T56:T71,COUNTA(T56:T71))</f>
        <v>0.6069444444444444</v>
      </c>
      <c r="U72" s="155"/>
      <c r="V72" s="181"/>
      <c r="W72" s="182"/>
      <c r="X72" s="149"/>
      <c r="Y72" s="206">
        <f t="shared" ref="Y72:Z72" si="39">SUM(Y56:Y71)</f>
        <v>0</v>
      </c>
      <c r="Z72" s="207">
        <f t="shared" si="39"/>
        <v>0</v>
      </c>
      <c r="AA72" s="296"/>
      <c r="AB72" s="297"/>
      <c r="AC72" s="206">
        <f t="shared" ref="AC72:AD72" si="40">SUM(AC56:AC71)</f>
        <v>0</v>
      </c>
      <c r="AD72" s="207">
        <f t="shared" si="40"/>
        <v>0</v>
      </c>
      <c r="AE72" s="296"/>
      <c r="AF72" s="297"/>
      <c r="AG72" s="409"/>
      <c r="AH72" s="410"/>
      <c r="AI72" s="183">
        <f t="shared" ref="AI72:AI82" si="41">M72-J72</f>
        <v>-229.67643220437026</v>
      </c>
      <c r="AJ72" s="152">
        <f t="shared" ref="AJ72:AJ82" si="42">M72/J72</f>
        <v>0.88516178389781486</v>
      </c>
      <c r="AK72" s="315"/>
    </row>
    <row r="73" spans="1:37" ht="15.75" customHeight="1">
      <c r="A73" s="302" t="s">
        <v>207</v>
      </c>
      <c r="B73" s="120" t="s">
        <v>209</v>
      </c>
      <c r="C73" s="383" t="s">
        <v>275</v>
      </c>
      <c r="D73" s="383"/>
      <c r="E73" s="162">
        <v>38.630000000000003</v>
      </c>
      <c r="F73" s="103">
        <v>1921</v>
      </c>
      <c r="G73" s="163">
        <f t="shared" ref="G73:G82" si="43">E73*F73</f>
        <v>74208.23000000001</v>
      </c>
      <c r="H73" s="164"/>
      <c r="I73" s="165">
        <v>20</v>
      </c>
      <c r="J73" s="166">
        <v>3600</v>
      </c>
      <c r="K73" s="167">
        <f>J73/I73</f>
        <v>180</v>
      </c>
      <c r="L73" s="168">
        <v>20</v>
      </c>
      <c r="M73" s="166">
        <f t="shared" ref="M73:M82" si="44">F73/V73*60</f>
        <v>3254.3999999999996</v>
      </c>
      <c r="N73" s="167">
        <f t="shared" si="35"/>
        <v>162.71999999999997</v>
      </c>
      <c r="O73" s="169">
        <f t="shared" si="36"/>
        <v>0</v>
      </c>
      <c r="P73" s="170">
        <f t="shared" si="37"/>
        <v>-17.28000000000003</v>
      </c>
      <c r="Q73" s="171">
        <f t="shared" si="38"/>
        <v>0.9039999999999998</v>
      </c>
      <c r="R73" s="308">
        <f>Q89</f>
        <v>0.88829867194833445</v>
      </c>
      <c r="S73" s="172">
        <v>0.16666666666666666</v>
      </c>
      <c r="T73" s="173">
        <v>0.19126157407407407</v>
      </c>
      <c r="U73" s="174"/>
      <c r="V73" s="175">
        <v>35.416666666666671</v>
      </c>
      <c r="W73" s="173"/>
      <c r="X73" s="184"/>
      <c r="Y73" s="202"/>
      <c r="Z73" s="203"/>
      <c r="AA73" s="311"/>
      <c r="AB73" s="312"/>
      <c r="AC73" s="202"/>
      <c r="AD73" s="203"/>
      <c r="AE73" s="311"/>
      <c r="AF73" s="312"/>
      <c r="AG73" s="411"/>
      <c r="AH73" s="412"/>
      <c r="AI73" s="121">
        <f t="shared" si="41"/>
        <v>-345.60000000000036</v>
      </c>
      <c r="AJ73" s="171">
        <f t="shared" si="42"/>
        <v>0.90399999999999991</v>
      </c>
      <c r="AK73" s="313">
        <f>AJ89</f>
        <v>0.88829867194833423</v>
      </c>
    </row>
    <row r="74" spans="1:37" ht="15.75" customHeight="1">
      <c r="A74" s="303"/>
      <c r="B74" s="106" t="s">
        <v>209</v>
      </c>
      <c r="C74" s="382" t="s">
        <v>276</v>
      </c>
      <c r="D74" s="382"/>
      <c r="E74" s="107">
        <v>38</v>
      </c>
      <c r="F74" s="108">
        <v>2495</v>
      </c>
      <c r="G74" s="109">
        <f t="shared" si="43"/>
        <v>94810</v>
      </c>
      <c r="H74" s="26"/>
      <c r="I74" s="110">
        <v>21</v>
      </c>
      <c r="J74" s="111">
        <v>3600</v>
      </c>
      <c r="K74" s="112">
        <f t="shared" ref="K74:K111" si="45">J74/I74</f>
        <v>171.42857142857142</v>
      </c>
      <c r="L74" s="113">
        <v>21</v>
      </c>
      <c r="M74" s="111">
        <f t="shared" si="44"/>
        <v>3254.3478260869565</v>
      </c>
      <c r="N74" s="112">
        <f t="shared" si="35"/>
        <v>154.96894409937889</v>
      </c>
      <c r="O74" s="114">
        <f t="shared" si="36"/>
        <v>0</v>
      </c>
      <c r="P74" s="115">
        <f t="shared" si="37"/>
        <v>-16.459627329192529</v>
      </c>
      <c r="Q74" s="116">
        <f t="shared" si="38"/>
        <v>0.90398550724637694</v>
      </c>
      <c r="R74" s="309"/>
      <c r="S74" s="47">
        <v>0.19444444444444445</v>
      </c>
      <c r="T74" s="48">
        <v>0.22638888888888889</v>
      </c>
      <c r="U74" s="117">
        <v>4.5833333333333437</v>
      </c>
      <c r="V74" s="118">
        <v>46</v>
      </c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407"/>
      <c r="AH74" s="408"/>
      <c r="AI74" s="124">
        <f t="shared" si="41"/>
        <v>-345.6521739130435</v>
      </c>
      <c r="AJ74" s="116">
        <f t="shared" si="42"/>
        <v>0.90398550724637683</v>
      </c>
      <c r="AK74" s="314"/>
    </row>
    <row r="75" spans="1:37" ht="15.75" customHeight="1">
      <c r="A75" s="303"/>
      <c r="B75" s="106" t="s">
        <v>209</v>
      </c>
      <c r="C75" s="382" t="s">
        <v>287</v>
      </c>
      <c r="D75" s="382"/>
      <c r="E75" s="107">
        <v>31.27</v>
      </c>
      <c r="F75" s="108">
        <v>1246</v>
      </c>
      <c r="G75" s="109">
        <f t="shared" si="43"/>
        <v>38962.42</v>
      </c>
      <c r="H75" s="26"/>
      <c r="I75" s="110">
        <v>19</v>
      </c>
      <c r="J75" s="111">
        <v>3600</v>
      </c>
      <c r="K75" s="112">
        <f t="shared" si="45"/>
        <v>189.47368421052633</v>
      </c>
      <c r="L75" s="113">
        <v>19</v>
      </c>
      <c r="M75" s="111">
        <f t="shared" si="44"/>
        <v>3167.7966101694901</v>
      </c>
      <c r="N75" s="112">
        <f t="shared" si="35"/>
        <v>166.72613737734159</v>
      </c>
      <c r="O75" s="114">
        <f t="shared" si="36"/>
        <v>0</v>
      </c>
      <c r="P75" s="115">
        <f t="shared" si="37"/>
        <v>-22.747546833184742</v>
      </c>
      <c r="Q75" s="116">
        <f t="shared" si="38"/>
        <v>0.87994350282485834</v>
      </c>
      <c r="R75" s="309"/>
      <c r="S75" s="47">
        <v>0.23013888888888889</v>
      </c>
      <c r="T75" s="48">
        <v>0.24652777777777779</v>
      </c>
      <c r="U75" s="117">
        <v>5.4000000000000048</v>
      </c>
      <c r="V75" s="118">
        <v>23.600000000000012</v>
      </c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407"/>
      <c r="AH75" s="408"/>
      <c r="AI75" s="124">
        <f t="shared" si="41"/>
        <v>-432.20338983050988</v>
      </c>
      <c r="AJ75" s="116">
        <f t="shared" si="42"/>
        <v>0.87994350282485834</v>
      </c>
      <c r="AK75" s="314"/>
    </row>
    <row r="76" spans="1:37" ht="15.75" customHeight="1">
      <c r="A76" s="303"/>
      <c r="B76" s="106" t="s">
        <v>209</v>
      </c>
      <c r="C76" s="382" t="s">
        <v>277</v>
      </c>
      <c r="D76" s="382"/>
      <c r="E76" s="107">
        <v>37.94</v>
      </c>
      <c r="F76" s="108">
        <v>2624</v>
      </c>
      <c r="G76" s="109">
        <f t="shared" si="43"/>
        <v>99554.559999999998</v>
      </c>
      <c r="H76" s="26"/>
      <c r="I76" s="110">
        <v>21</v>
      </c>
      <c r="J76" s="111">
        <v>3600</v>
      </c>
      <c r="K76" s="112">
        <f t="shared" si="45"/>
        <v>171.42857142857142</v>
      </c>
      <c r="L76" s="113">
        <v>21</v>
      </c>
      <c r="M76" s="111">
        <f t="shared" si="44"/>
        <v>3168.8695068768875</v>
      </c>
      <c r="N76" s="112">
        <f t="shared" si="35"/>
        <v>150.89854794651845</v>
      </c>
      <c r="O76" s="114">
        <f t="shared" si="36"/>
        <v>0</v>
      </c>
      <c r="P76" s="115">
        <f t="shared" si="37"/>
        <v>-20.530023482052968</v>
      </c>
      <c r="Q76" s="116">
        <f t="shared" si="38"/>
        <v>0.88024152968802438</v>
      </c>
      <c r="R76" s="309"/>
      <c r="S76" s="47">
        <v>0.2502199074074074</v>
      </c>
      <c r="T76" s="48">
        <v>0.28472222222222221</v>
      </c>
      <c r="U76" s="117">
        <v>5.3166666666666451</v>
      </c>
      <c r="V76" s="118">
        <v>49.683333333333323</v>
      </c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407"/>
      <c r="AH76" s="408"/>
      <c r="AI76" s="217">
        <f t="shared" si="41"/>
        <v>-431.1304931231125</v>
      </c>
      <c r="AJ76" s="218">
        <f t="shared" si="42"/>
        <v>0.88024152968802427</v>
      </c>
      <c r="AK76" s="314"/>
    </row>
    <row r="77" spans="1:37" ht="15.75" customHeight="1">
      <c r="A77" s="304"/>
      <c r="B77" s="106" t="s">
        <v>209</v>
      </c>
      <c r="C77" s="382" t="s">
        <v>212</v>
      </c>
      <c r="D77" s="382"/>
      <c r="E77" s="107">
        <v>32.06</v>
      </c>
      <c r="F77" s="111">
        <v>991</v>
      </c>
      <c r="G77" s="109">
        <f t="shared" si="43"/>
        <v>31771.460000000003</v>
      </c>
      <c r="H77" s="13"/>
      <c r="I77" s="110">
        <v>19</v>
      </c>
      <c r="J77" s="111">
        <v>3600</v>
      </c>
      <c r="K77" s="112">
        <f t="shared" si="45"/>
        <v>189.47368421052633</v>
      </c>
      <c r="L77" s="126">
        <v>19</v>
      </c>
      <c r="M77" s="111">
        <f t="shared" si="44"/>
        <v>3168.3836589698044</v>
      </c>
      <c r="N77" s="112">
        <f t="shared" si="35"/>
        <v>166.75703468262128</v>
      </c>
      <c r="O77" s="114">
        <f t="shared" si="36"/>
        <v>0</v>
      </c>
      <c r="P77" s="115">
        <f t="shared" si="37"/>
        <v>-22.716649527905048</v>
      </c>
      <c r="Q77" s="116">
        <f t="shared" si="38"/>
        <v>0.88010657193605668</v>
      </c>
      <c r="R77" s="309"/>
      <c r="S77" s="47">
        <v>0.28835648148148146</v>
      </c>
      <c r="T77" s="48">
        <v>0.30138888888888887</v>
      </c>
      <c r="U77" s="117">
        <v>5.2333333333333254</v>
      </c>
      <c r="V77" s="118">
        <v>18.766666666666669</v>
      </c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407"/>
      <c r="AH77" s="408"/>
      <c r="AI77" s="217">
        <f t="shared" si="41"/>
        <v>-431.6163410301956</v>
      </c>
      <c r="AJ77" s="218">
        <f t="shared" si="42"/>
        <v>0.88010657193605679</v>
      </c>
      <c r="AK77" s="314"/>
    </row>
    <row r="78" spans="1:37" ht="15.75" customHeight="1">
      <c r="A78" s="304"/>
      <c r="B78" s="106" t="s">
        <v>195</v>
      </c>
      <c r="C78" s="382" t="s">
        <v>214</v>
      </c>
      <c r="D78" s="382"/>
      <c r="E78" s="107">
        <v>57.73</v>
      </c>
      <c r="F78" s="111">
        <v>1348</v>
      </c>
      <c r="G78" s="129">
        <f t="shared" si="43"/>
        <v>77820.039999999994</v>
      </c>
      <c r="H78" s="130"/>
      <c r="I78" s="110">
        <v>22</v>
      </c>
      <c r="J78" s="111">
        <v>1800</v>
      </c>
      <c r="K78" s="112">
        <f t="shared" si="45"/>
        <v>81.818181818181813</v>
      </c>
      <c r="L78" s="113">
        <v>22</v>
      </c>
      <c r="M78" s="111">
        <f t="shared" si="44"/>
        <v>1594.2181340341658</v>
      </c>
      <c r="N78" s="112">
        <f t="shared" si="35"/>
        <v>72.464460637916631</v>
      </c>
      <c r="O78" s="114">
        <f t="shared" si="36"/>
        <v>0</v>
      </c>
      <c r="P78" s="115">
        <f t="shared" si="37"/>
        <v>-9.3537211802651825</v>
      </c>
      <c r="Q78" s="116">
        <f t="shared" si="38"/>
        <v>0.8856767411300922</v>
      </c>
      <c r="R78" s="309"/>
      <c r="S78" s="47">
        <v>0.30574074074074076</v>
      </c>
      <c r="T78" s="48">
        <v>0.34097222222222223</v>
      </c>
      <c r="U78" s="117">
        <v>6.2666666666667137</v>
      </c>
      <c r="V78" s="118">
        <v>50.73333333333332</v>
      </c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407"/>
      <c r="AH78" s="408"/>
      <c r="AI78" s="217">
        <f t="shared" si="41"/>
        <v>-205.78186596583419</v>
      </c>
      <c r="AJ78" s="218">
        <f t="shared" si="42"/>
        <v>0.88567674113009209</v>
      </c>
      <c r="AK78" s="314"/>
    </row>
    <row r="79" spans="1:37" ht="15.75" customHeight="1">
      <c r="A79" s="304"/>
      <c r="B79" s="106" t="s">
        <v>195</v>
      </c>
      <c r="C79" s="382" t="s">
        <v>213</v>
      </c>
      <c r="D79" s="382"/>
      <c r="E79" s="107">
        <v>57.73</v>
      </c>
      <c r="F79" s="111">
        <v>1352</v>
      </c>
      <c r="G79" s="129">
        <f t="shared" si="43"/>
        <v>78050.959999999992</v>
      </c>
      <c r="H79" s="68"/>
      <c r="I79" s="110">
        <v>22</v>
      </c>
      <c r="J79" s="111">
        <v>1800</v>
      </c>
      <c r="K79" s="112">
        <f t="shared" si="45"/>
        <v>81.818181818181813</v>
      </c>
      <c r="L79" s="126">
        <v>22</v>
      </c>
      <c r="M79" s="111">
        <f t="shared" si="44"/>
        <v>1594.2351785129376</v>
      </c>
      <c r="N79" s="112">
        <f t="shared" si="35"/>
        <v>72.465235386951704</v>
      </c>
      <c r="O79" s="131">
        <f t="shared" si="36"/>
        <v>0</v>
      </c>
      <c r="P79" s="132">
        <f t="shared" si="37"/>
        <v>-9.3529464312301087</v>
      </c>
      <c r="Q79" s="133">
        <f t="shared" si="38"/>
        <v>0.8856862102849653</v>
      </c>
      <c r="R79" s="309"/>
      <c r="S79" s="47">
        <v>0.34452546296296294</v>
      </c>
      <c r="T79" s="48">
        <v>0.37986111111111109</v>
      </c>
      <c r="U79" s="117">
        <v>5.1166666666666138</v>
      </c>
      <c r="V79" s="118">
        <v>50.883333333333347</v>
      </c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407"/>
      <c r="AH79" s="408"/>
      <c r="AI79" s="217">
        <f t="shared" si="41"/>
        <v>-205.76482148706236</v>
      </c>
      <c r="AJ79" s="218">
        <f t="shared" si="42"/>
        <v>0.8856862102849653</v>
      </c>
      <c r="AK79" s="314"/>
    </row>
    <row r="80" spans="1:37" ht="15.75" customHeight="1">
      <c r="A80" s="304"/>
      <c r="B80" s="106" t="s">
        <v>209</v>
      </c>
      <c r="C80" s="382" t="s">
        <v>210</v>
      </c>
      <c r="D80" s="382"/>
      <c r="E80" s="107">
        <v>71.84</v>
      </c>
      <c r="F80" s="111">
        <v>1928</v>
      </c>
      <c r="G80" s="129">
        <f t="shared" si="43"/>
        <v>138507.52000000002</v>
      </c>
      <c r="H80" s="68"/>
      <c r="I80" s="110">
        <v>19</v>
      </c>
      <c r="J80" s="111">
        <v>1800</v>
      </c>
      <c r="K80" s="112">
        <f t="shared" si="45"/>
        <v>94.736842105263165</v>
      </c>
      <c r="L80" s="126">
        <v>19</v>
      </c>
      <c r="M80" s="111">
        <f t="shared" si="44"/>
        <v>1594.4865609924193</v>
      </c>
      <c r="N80" s="112">
        <f t="shared" si="35"/>
        <v>83.920345315390492</v>
      </c>
      <c r="O80" s="131">
        <f t="shared" si="36"/>
        <v>0</v>
      </c>
      <c r="P80" s="132">
        <f t="shared" si="37"/>
        <v>-10.816496789872673</v>
      </c>
      <c r="Q80" s="133">
        <f t="shared" si="38"/>
        <v>0.88582586721801071</v>
      </c>
      <c r="R80" s="309"/>
      <c r="S80" s="47">
        <v>0.38364583333333335</v>
      </c>
      <c r="T80" s="48">
        <v>0.43402777777777779</v>
      </c>
      <c r="U80" s="117">
        <v>5.4500000000000526</v>
      </c>
      <c r="V80" s="118">
        <v>72.549999999999983</v>
      </c>
      <c r="W80" s="119">
        <v>0.43402777777777779</v>
      </c>
      <c r="X80" s="123">
        <v>0.47361111111111109</v>
      </c>
      <c r="Y80" s="106"/>
      <c r="Z80" s="205"/>
      <c r="AA80" s="300"/>
      <c r="AB80" s="301"/>
      <c r="AC80" s="106"/>
      <c r="AD80" s="205"/>
      <c r="AE80" s="300"/>
      <c r="AF80" s="301"/>
      <c r="AG80" s="407"/>
      <c r="AH80" s="408"/>
      <c r="AI80" s="217">
        <f t="shared" si="41"/>
        <v>-205.5134390075807</v>
      </c>
      <c r="AJ80" s="218">
        <f t="shared" si="42"/>
        <v>0.88582586721801071</v>
      </c>
      <c r="AK80" s="314"/>
    </row>
    <row r="81" spans="1:37" ht="15.75" customHeight="1">
      <c r="A81" s="304"/>
      <c r="B81" s="106" t="s">
        <v>209</v>
      </c>
      <c r="C81" s="382" t="s">
        <v>211</v>
      </c>
      <c r="D81" s="382"/>
      <c r="E81" s="107">
        <v>72.400000000000006</v>
      </c>
      <c r="F81" s="111">
        <v>1207</v>
      </c>
      <c r="G81" s="129">
        <f t="shared" si="43"/>
        <v>87386.8</v>
      </c>
      <c r="H81" s="68"/>
      <c r="I81" s="110">
        <v>18</v>
      </c>
      <c r="J81" s="111">
        <v>1800</v>
      </c>
      <c r="K81" s="112">
        <f t="shared" si="45"/>
        <v>100</v>
      </c>
      <c r="L81" s="126">
        <v>18</v>
      </c>
      <c r="M81" s="111">
        <f t="shared" si="44"/>
        <v>1593.3993399339909</v>
      </c>
      <c r="N81" s="112">
        <f t="shared" si="35"/>
        <v>88.522185551888384</v>
      </c>
      <c r="O81" s="131">
        <f t="shared" si="36"/>
        <v>0</v>
      </c>
      <c r="P81" s="132">
        <f t="shared" si="37"/>
        <v>-11.477814448111616</v>
      </c>
      <c r="Q81" s="133">
        <f t="shared" si="38"/>
        <v>0.88522185551888388</v>
      </c>
      <c r="R81" s="309"/>
      <c r="S81" s="47">
        <v>0.47361111111111109</v>
      </c>
      <c r="T81" s="48">
        <v>0.50517361111111114</v>
      </c>
      <c r="U81" s="117">
        <v>56.999999999999957</v>
      </c>
      <c r="V81" s="118">
        <v>45.450000000000074</v>
      </c>
      <c r="W81" s="119"/>
      <c r="X81" s="123"/>
      <c r="Y81" s="106"/>
      <c r="Z81" s="205"/>
      <c r="AA81" s="300"/>
      <c r="AB81" s="301"/>
      <c r="AC81" s="106"/>
      <c r="AD81" s="205"/>
      <c r="AE81" s="300"/>
      <c r="AF81" s="301"/>
      <c r="AG81" s="407"/>
      <c r="AH81" s="408"/>
      <c r="AI81" s="217">
        <f t="shared" si="41"/>
        <v>-206.60066006600914</v>
      </c>
      <c r="AJ81" s="218">
        <f t="shared" si="42"/>
        <v>0.88522185551888377</v>
      </c>
      <c r="AK81" s="314"/>
    </row>
    <row r="82" spans="1:37" ht="15.75" customHeight="1">
      <c r="A82" s="304"/>
      <c r="B82" s="106" t="s">
        <v>209</v>
      </c>
      <c r="C82" s="382" t="s">
        <v>272</v>
      </c>
      <c r="D82" s="382"/>
      <c r="E82" s="107">
        <v>79.19</v>
      </c>
      <c r="F82" s="111">
        <v>1779</v>
      </c>
      <c r="G82" s="129">
        <f t="shared" si="43"/>
        <v>140879.01</v>
      </c>
      <c r="H82" s="68"/>
      <c r="I82" s="110">
        <v>17</v>
      </c>
      <c r="J82" s="111">
        <v>1800</v>
      </c>
      <c r="K82" s="112">
        <f t="shared" si="45"/>
        <v>105.88235294117646</v>
      </c>
      <c r="L82" s="126">
        <v>17</v>
      </c>
      <c r="M82" s="111">
        <f t="shared" si="44"/>
        <v>1593.9273270283716</v>
      </c>
      <c r="N82" s="112">
        <f t="shared" si="35"/>
        <v>93.76043100166892</v>
      </c>
      <c r="O82" s="131">
        <f t="shared" si="36"/>
        <v>0</v>
      </c>
      <c r="P82" s="132">
        <f t="shared" si="37"/>
        <v>-12.121921939507544</v>
      </c>
      <c r="Q82" s="133">
        <f t="shared" si="38"/>
        <v>0.88551518168242871</v>
      </c>
      <c r="R82" s="309"/>
      <c r="S82" s="47">
        <v>0.50835648148148149</v>
      </c>
      <c r="T82" s="48">
        <v>0.55486111111111114</v>
      </c>
      <c r="U82" s="117">
        <v>4.5833333333333037</v>
      </c>
      <c r="V82" s="118">
        <v>66.966666666666697</v>
      </c>
      <c r="W82" s="119"/>
      <c r="X82" s="123"/>
      <c r="Y82" s="106"/>
      <c r="Z82" s="205"/>
      <c r="AA82" s="300"/>
      <c r="AB82" s="301"/>
      <c r="AC82" s="106"/>
      <c r="AD82" s="205"/>
      <c r="AE82" s="300"/>
      <c r="AF82" s="301"/>
      <c r="AG82" s="407"/>
      <c r="AH82" s="408"/>
      <c r="AI82" s="217">
        <f t="shared" si="41"/>
        <v>-206.07267297162844</v>
      </c>
      <c r="AJ82" s="218">
        <f t="shared" si="42"/>
        <v>0.8855151816824286</v>
      </c>
      <c r="AK82" s="314"/>
    </row>
    <row r="83" spans="1:37" ht="15.75" customHeight="1">
      <c r="A83" s="304"/>
      <c r="B83" s="106"/>
      <c r="C83" s="382"/>
      <c r="D83" s="382"/>
      <c r="E83" s="107"/>
      <c r="F83" s="111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106"/>
      <c r="Z83" s="205"/>
      <c r="AA83" s="300"/>
      <c r="AB83" s="301"/>
      <c r="AC83" s="106"/>
      <c r="AD83" s="205"/>
      <c r="AE83" s="300"/>
      <c r="AF83" s="301"/>
      <c r="AG83" s="407"/>
      <c r="AH83" s="408"/>
      <c r="AI83" s="217"/>
      <c r="AJ83" s="218"/>
      <c r="AK83" s="314"/>
    </row>
    <row r="84" spans="1:37" ht="15.75" customHeight="1">
      <c r="A84" s="304"/>
      <c r="B84" s="106"/>
      <c r="C84" s="382"/>
      <c r="D84" s="382"/>
      <c r="E84" s="107"/>
      <c r="F84" s="111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106"/>
      <c r="Z84" s="205"/>
      <c r="AA84" s="300"/>
      <c r="AB84" s="301"/>
      <c r="AC84" s="106"/>
      <c r="AD84" s="205"/>
      <c r="AE84" s="300"/>
      <c r="AF84" s="301"/>
      <c r="AG84" s="407"/>
      <c r="AH84" s="408"/>
      <c r="AI84" s="217"/>
      <c r="AJ84" s="218"/>
      <c r="AK84" s="314"/>
    </row>
    <row r="85" spans="1:37" ht="15.75" customHeight="1">
      <c r="A85" s="304"/>
      <c r="B85" s="106"/>
      <c r="C85" s="382"/>
      <c r="D85" s="382"/>
      <c r="E85" s="107"/>
      <c r="F85" s="111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106"/>
      <c r="Z85" s="205"/>
      <c r="AA85" s="300"/>
      <c r="AB85" s="301"/>
      <c r="AC85" s="106"/>
      <c r="AD85" s="205"/>
      <c r="AE85" s="300"/>
      <c r="AF85" s="301"/>
      <c r="AG85" s="407"/>
      <c r="AH85" s="408"/>
      <c r="AI85" s="217"/>
      <c r="AJ85" s="218"/>
      <c r="AK85" s="314"/>
    </row>
    <row r="86" spans="1:37" ht="15.75" customHeight="1">
      <c r="A86" s="304"/>
      <c r="B86" s="106"/>
      <c r="C86" s="382"/>
      <c r="D86" s="382"/>
      <c r="E86" s="107"/>
      <c r="F86" s="111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106"/>
      <c r="Z86" s="205"/>
      <c r="AA86" s="300"/>
      <c r="AB86" s="301"/>
      <c r="AC86" s="106"/>
      <c r="AD86" s="205"/>
      <c r="AE86" s="300"/>
      <c r="AF86" s="301"/>
      <c r="AG86" s="407"/>
      <c r="AH86" s="408"/>
      <c r="AI86" s="217"/>
      <c r="AJ86" s="218"/>
      <c r="AK86" s="314"/>
    </row>
    <row r="87" spans="1:37" ht="15.75" customHeight="1">
      <c r="A87" s="304"/>
      <c r="B87" s="106"/>
      <c r="C87" s="382"/>
      <c r="D87" s="382"/>
      <c r="E87" s="107"/>
      <c r="F87" s="111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106"/>
      <c r="Z87" s="205"/>
      <c r="AA87" s="300"/>
      <c r="AB87" s="301"/>
      <c r="AC87" s="106"/>
      <c r="AD87" s="205"/>
      <c r="AE87" s="300"/>
      <c r="AF87" s="301"/>
      <c r="AG87" s="407"/>
      <c r="AH87" s="408"/>
      <c r="AI87" s="217"/>
      <c r="AJ87" s="218"/>
      <c r="AK87" s="314"/>
    </row>
    <row r="88" spans="1:37" ht="15.75" customHeight="1">
      <c r="A88" s="304"/>
      <c r="B88" s="106"/>
      <c r="C88" s="382"/>
      <c r="D88" s="382"/>
      <c r="E88" s="209"/>
      <c r="F88" s="111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407"/>
      <c r="AH88" s="408"/>
      <c r="AI88" s="180"/>
      <c r="AJ88" s="133"/>
      <c r="AK88" s="314"/>
    </row>
    <row r="89" spans="1:37" ht="15.75" customHeight="1" thickBot="1">
      <c r="A89" s="305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46">AVERAGE(I73:I88)</f>
        <v>19.8</v>
      </c>
      <c r="J89" s="148">
        <f t="shared" si="46"/>
        <v>2700</v>
      </c>
      <c r="K89" s="149">
        <f t="shared" ref="K89:K93" si="47">J89/I89</f>
        <v>136.36363636363635</v>
      </c>
      <c r="L89" s="147">
        <f t="shared" ref="L89:M89" si="48">AVERAGE(L73:L88)</f>
        <v>19.8</v>
      </c>
      <c r="M89" s="148">
        <f t="shared" si="48"/>
        <v>2398.4064142605025</v>
      </c>
      <c r="N89" s="149">
        <f>M89/L89</f>
        <v>121.13163708386377</v>
      </c>
      <c r="O89" s="150">
        <f>L89-I89</f>
        <v>0</v>
      </c>
      <c r="P89" s="151">
        <f>N89-K89</f>
        <v>-15.23199927977258</v>
      </c>
      <c r="Q89" s="152">
        <f>N89/K89</f>
        <v>0.88829867194833445</v>
      </c>
      <c r="R89" s="310"/>
      <c r="S89" s="153">
        <f>S73</f>
        <v>0.16666666666666666</v>
      </c>
      <c r="T89" s="154">
        <f>INDEX(T73:T88,COUNTA(T73:T88))</f>
        <v>0.55486111111111114</v>
      </c>
      <c r="U89" s="155"/>
      <c r="V89" s="181"/>
      <c r="W89" s="182"/>
      <c r="X89" s="149"/>
      <c r="Y89" s="206">
        <f t="shared" ref="Y89:Z89" si="49">SUM(Y73:Y88)</f>
        <v>0</v>
      </c>
      <c r="Z89" s="207">
        <f t="shared" si="49"/>
        <v>0</v>
      </c>
      <c r="AA89" s="296"/>
      <c r="AB89" s="297"/>
      <c r="AC89" s="206">
        <f t="shared" ref="AC89:AD89" si="50">SUM(AC73:AC88)</f>
        <v>0</v>
      </c>
      <c r="AD89" s="207">
        <f t="shared" si="50"/>
        <v>0</v>
      </c>
      <c r="AE89" s="296"/>
      <c r="AF89" s="297"/>
      <c r="AG89" s="409"/>
      <c r="AH89" s="410"/>
      <c r="AI89" s="183">
        <f>M89-J89</f>
        <v>-301.59358573949748</v>
      </c>
      <c r="AJ89" s="152">
        <f>M89/J89</f>
        <v>0.88829867194833423</v>
      </c>
      <c r="AK89" s="315"/>
    </row>
    <row r="90" spans="1:37" ht="15.75" customHeight="1">
      <c r="A90" s="316" t="s">
        <v>115</v>
      </c>
      <c r="B90" s="106" t="s">
        <v>279</v>
      </c>
      <c r="C90" s="298" t="s">
        <v>282</v>
      </c>
      <c r="D90" s="299"/>
      <c r="E90" s="107">
        <v>30.84</v>
      </c>
      <c r="F90" s="108">
        <v>1427</v>
      </c>
      <c r="G90" s="109">
        <f t="shared" ref="G90:G93" si="51">E90*F90</f>
        <v>44008.68</v>
      </c>
      <c r="H90" s="26"/>
      <c r="I90" s="110">
        <v>15</v>
      </c>
      <c r="J90" s="111">
        <v>3000</v>
      </c>
      <c r="K90" s="112">
        <f t="shared" si="47"/>
        <v>200</v>
      </c>
      <c r="L90" s="113">
        <v>15</v>
      </c>
      <c r="M90" s="111">
        <f>F90/V90*60</f>
        <v>2618.3486238532114</v>
      </c>
      <c r="N90" s="112">
        <f>M90/L90</f>
        <v>174.55657492354743</v>
      </c>
      <c r="O90" s="114">
        <f>L90-I90</f>
        <v>0</v>
      </c>
      <c r="P90" s="115">
        <f>N90-K90</f>
        <v>-25.44342507645257</v>
      </c>
      <c r="Q90" s="116">
        <f>N90/K90</f>
        <v>0.87278287461773718</v>
      </c>
      <c r="R90" s="308">
        <f>Q106</f>
        <v>0.87971737810158401</v>
      </c>
      <c r="S90" s="47">
        <v>0.31895833333333334</v>
      </c>
      <c r="T90" s="48">
        <v>0.34166666666666667</v>
      </c>
      <c r="U90" s="117">
        <v>5.2333333333333254</v>
      </c>
      <c r="V90" s="118">
        <v>32.699999999999996</v>
      </c>
      <c r="W90" s="119"/>
      <c r="X90" s="123"/>
      <c r="Y90" s="202"/>
      <c r="Z90" s="203"/>
      <c r="AA90" s="311"/>
      <c r="AB90" s="312"/>
      <c r="AC90" s="202"/>
      <c r="AD90" s="203"/>
      <c r="AE90" s="311"/>
      <c r="AF90" s="312"/>
      <c r="AG90" s="411"/>
      <c r="AH90" s="412"/>
      <c r="AI90" s="121">
        <f>M90-J90</f>
        <v>-381.65137614678861</v>
      </c>
      <c r="AJ90" s="171">
        <f>M90/J90</f>
        <v>0.87278287461773718</v>
      </c>
      <c r="AK90" s="313">
        <f>AJ106</f>
        <v>0.87971737810158401</v>
      </c>
    </row>
    <row r="91" spans="1:37" ht="15.75" customHeight="1">
      <c r="A91" s="317"/>
      <c r="B91" s="106" t="s">
        <v>188</v>
      </c>
      <c r="C91" s="298" t="s">
        <v>261</v>
      </c>
      <c r="D91" s="299"/>
      <c r="E91" s="107">
        <v>34.229999999999997</v>
      </c>
      <c r="F91" s="108">
        <v>1851</v>
      </c>
      <c r="G91" s="109">
        <f t="shared" si="51"/>
        <v>63359.729999999996</v>
      </c>
      <c r="H91" s="26"/>
      <c r="I91" s="110">
        <v>16</v>
      </c>
      <c r="J91" s="111">
        <v>3000</v>
      </c>
      <c r="K91" s="112">
        <f t="shared" si="47"/>
        <v>187.5</v>
      </c>
      <c r="L91" s="113">
        <v>16</v>
      </c>
      <c r="M91" s="111">
        <f>F91/V91*60</f>
        <v>2602.9687500000009</v>
      </c>
      <c r="N91" s="112">
        <f>M91/L91</f>
        <v>162.68554687500006</v>
      </c>
      <c r="O91" s="114">
        <f>L91-I91</f>
        <v>0</v>
      </c>
      <c r="P91" s="115">
        <f>N91-K91</f>
        <v>-24.814453124999943</v>
      </c>
      <c r="Q91" s="116">
        <f>N91/K91</f>
        <v>0.86765625000000035</v>
      </c>
      <c r="R91" s="309"/>
      <c r="S91" s="47">
        <v>0.34537037037037038</v>
      </c>
      <c r="T91" s="48">
        <v>0.375</v>
      </c>
      <c r="U91" s="117">
        <v>5.333333333333341</v>
      </c>
      <c r="V91" s="118">
        <v>42.66666666666665</v>
      </c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407"/>
      <c r="AH91" s="408"/>
      <c r="AI91" s="124">
        <f>M91-J91</f>
        <v>-397.03124999999909</v>
      </c>
      <c r="AJ91" s="116">
        <f>M91/J91</f>
        <v>0.86765625000000035</v>
      </c>
      <c r="AK91" s="314"/>
    </row>
    <row r="92" spans="1:37" ht="15.75" customHeight="1">
      <c r="A92" s="317"/>
      <c r="B92" s="106" t="s">
        <v>188</v>
      </c>
      <c r="C92" s="298" t="s">
        <v>262</v>
      </c>
      <c r="D92" s="299"/>
      <c r="E92" s="107">
        <v>35.83</v>
      </c>
      <c r="F92" s="108">
        <v>5505</v>
      </c>
      <c r="G92" s="109">
        <f t="shared" si="51"/>
        <v>197244.15</v>
      </c>
      <c r="H92" s="13"/>
      <c r="I92" s="110">
        <v>12</v>
      </c>
      <c r="J92" s="111">
        <v>3273</v>
      </c>
      <c r="K92" s="112">
        <f t="shared" si="47"/>
        <v>272.75</v>
      </c>
      <c r="L92" s="126">
        <v>12</v>
      </c>
      <c r="M92" s="111">
        <f>F92/V92*60</f>
        <v>2907.570422535211</v>
      </c>
      <c r="N92" s="112">
        <f>M92/L92</f>
        <v>242.29753521126759</v>
      </c>
      <c r="O92" s="114">
        <f>L92-I92</f>
        <v>0</v>
      </c>
      <c r="P92" s="115">
        <f>N92-K92</f>
        <v>-30.452464788732414</v>
      </c>
      <c r="Q92" s="116">
        <f>N92/K92</f>
        <v>0.88835026658576566</v>
      </c>
      <c r="R92" s="309"/>
      <c r="S92" s="47">
        <v>0.37874999999999998</v>
      </c>
      <c r="T92" s="48">
        <v>0.45763888888888887</v>
      </c>
      <c r="U92" s="117">
        <v>5.3999999999999648</v>
      </c>
      <c r="V92" s="118">
        <v>113.60000000000001</v>
      </c>
      <c r="W92" s="119">
        <v>0.45763888888888887</v>
      </c>
      <c r="X92" s="123">
        <v>0.49811342592592595</v>
      </c>
      <c r="Y92" s="106"/>
      <c r="Z92" s="205"/>
      <c r="AA92" s="300"/>
      <c r="AB92" s="301"/>
      <c r="AC92" s="106"/>
      <c r="AD92" s="205"/>
      <c r="AE92" s="300"/>
      <c r="AF92" s="301"/>
      <c r="AG92" s="407"/>
      <c r="AH92" s="408"/>
      <c r="AI92" s="124">
        <f>M92-J92</f>
        <v>-365.42957746478896</v>
      </c>
      <c r="AJ92" s="116">
        <f>M92/J92</f>
        <v>0.88835026658576566</v>
      </c>
      <c r="AK92" s="314"/>
    </row>
    <row r="93" spans="1:37" ht="15.75" customHeight="1">
      <c r="A93" s="317"/>
      <c r="B93" s="106" t="s">
        <v>188</v>
      </c>
      <c r="C93" s="298" t="s">
        <v>263</v>
      </c>
      <c r="D93" s="299"/>
      <c r="E93" s="107">
        <v>36.409999999999997</v>
      </c>
      <c r="F93" s="108">
        <v>4106</v>
      </c>
      <c r="G93" s="129">
        <f t="shared" si="51"/>
        <v>149499.46</v>
      </c>
      <c r="H93" s="130"/>
      <c r="I93" s="110">
        <v>11</v>
      </c>
      <c r="J93" s="111">
        <v>3273</v>
      </c>
      <c r="K93" s="112">
        <f t="shared" si="47"/>
        <v>297.54545454545456</v>
      </c>
      <c r="L93" s="113">
        <v>11</v>
      </c>
      <c r="M93" s="111">
        <f>F93/V93*60</f>
        <v>2908.0464292740508</v>
      </c>
      <c r="N93" s="112">
        <f>M93/L93</f>
        <v>264.36785720673191</v>
      </c>
      <c r="O93" s="114">
        <f>L93-I93</f>
        <v>0</v>
      </c>
      <c r="P93" s="115">
        <f>N93-K93</f>
        <v>-33.177597338722649</v>
      </c>
      <c r="Q93" s="116">
        <f>N93/K93</f>
        <v>0.88849570096976804</v>
      </c>
      <c r="R93" s="309"/>
      <c r="S93" s="47">
        <v>0.49811342592592595</v>
      </c>
      <c r="T93" s="48">
        <v>0.55694444444444446</v>
      </c>
      <c r="U93" s="117">
        <v>58.283333333333388</v>
      </c>
      <c r="V93" s="118">
        <v>84.716666666666669</v>
      </c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407"/>
      <c r="AH93" s="408"/>
      <c r="AI93" s="124">
        <f>M93-J93</f>
        <v>-364.95357072594925</v>
      </c>
      <c r="AJ93" s="116">
        <f>M93/J93</f>
        <v>0.88849570096976804</v>
      </c>
      <c r="AK93" s="314"/>
    </row>
    <row r="94" spans="1:37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407"/>
      <c r="AH94" s="408"/>
      <c r="AI94" s="124"/>
      <c r="AJ94" s="116"/>
      <c r="AK94" s="314"/>
    </row>
    <row r="95" spans="1:37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407"/>
      <c r="AH95" s="408"/>
      <c r="AI95" s="124"/>
      <c r="AJ95" s="116"/>
      <c r="AK95" s="314"/>
    </row>
    <row r="96" spans="1:37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35"/>
      <c r="Y96" s="106"/>
      <c r="Z96" s="205"/>
      <c r="AA96" s="300"/>
      <c r="AB96" s="301"/>
      <c r="AC96" s="106"/>
      <c r="AD96" s="205"/>
      <c r="AE96" s="300"/>
      <c r="AF96" s="301"/>
      <c r="AG96" s="407"/>
      <c r="AH96" s="408"/>
      <c r="AI96" s="124"/>
      <c r="AJ96" s="116"/>
      <c r="AK96" s="314"/>
    </row>
    <row r="97" spans="1:37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106"/>
      <c r="Z97" s="205"/>
      <c r="AA97" s="300"/>
      <c r="AB97" s="301"/>
      <c r="AC97" s="106"/>
      <c r="AD97" s="205"/>
      <c r="AE97" s="300"/>
      <c r="AF97" s="301"/>
      <c r="AG97" s="407"/>
      <c r="AH97" s="408"/>
      <c r="AI97" s="124"/>
      <c r="AJ97" s="116"/>
      <c r="AK97" s="314"/>
    </row>
    <row r="98" spans="1:37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35"/>
      <c r="Y98" s="106"/>
      <c r="Z98" s="205"/>
      <c r="AA98" s="300"/>
      <c r="AB98" s="301"/>
      <c r="AC98" s="106"/>
      <c r="AD98" s="205"/>
      <c r="AE98" s="300"/>
      <c r="AF98" s="301"/>
      <c r="AG98" s="407"/>
      <c r="AH98" s="408"/>
      <c r="AI98" s="124"/>
      <c r="AJ98" s="116"/>
      <c r="AK98" s="314"/>
    </row>
    <row r="99" spans="1:37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35"/>
      <c r="Y99" s="106"/>
      <c r="Z99" s="205"/>
      <c r="AA99" s="300"/>
      <c r="AB99" s="301"/>
      <c r="AC99" s="106"/>
      <c r="AD99" s="205"/>
      <c r="AE99" s="300"/>
      <c r="AF99" s="301"/>
      <c r="AG99" s="407"/>
      <c r="AH99" s="408"/>
      <c r="AI99" s="124"/>
      <c r="AJ99" s="116"/>
      <c r="AK99" s="314"/>
    </row>
    <row r="100" spans="1:37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19"/>
      <c r="X100" s="135"/>
      <c r="Y100" s="106"/>
      <c r="Z100" s="205"/>
      <c r="AA100" s="300"/>
      <c r="AB100" s="301"/>
      <c r="AC100" s="106"/>
      <c r="AD100" s="205"/>
      <c r="AE100" s="300"/>
      <c r="AF100" s="301"/>
      <c r="AG100" s="407"/>
      <c r="AH100" s="408"/>
      <c r="AI100" s="124"/>
      <c r="AJ100" s="116"/>
      <c r="AK100" s="314"/>
    </row>
    <row r="101" spans="1:37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19"/>
      <c r="X101" s="135"/>
      <c r="Y101" s="106"/>
      <c r="Z101" s="205"/>
      <c r="AA101" s="300"/>
      <c r="AB101" s="301"/>
      <c r="AC101" s="106"/>
      <c r="AD101" s="205"/>
      <c r="AE101" s="300"/>
      <c r="AF101" s="301"/>
      <c r="AG101" s="407"/>
      <c r="AH101" s="408"/>
      <c r="AI101" s="124"/>
      <c r="AJ101" s="116"/>
      <c r="AK101" s="314"/>
    </row>
    <row r="102" spans="1:37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19"/>
      <c r="X102" s="135"/>
      <c r="Y102" s="106"/>
      <c r="Z102" s="205"/>
      <c r="AA102" s="300"/>
      <c r="AB102" s="301"/>
      <c r="AC102" s="106"/>
      <c r="AD102" s="205"/>
      <c r="AE102" s="300"/>
      <c r="AF102" s="301"/>
      <c r="AG102" s="407"/>
      <c r="AH102" s="408"/>
      <c r="AI102" s="124"/>
      <c r="AJ102" s="116"/>
      <c r="AK102" s="314"/>
    </row>
    <row r="103" spans="1:37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19"/>
      <c r="X103" s="135"/>
      <c r="Y103" s="106"/>
      <c r="Z103" s="205"/>
      <c r="AA103" s="300"/>
      <c r="AB103" s="301"/>
      <c r="AC103" s="106"/>
      <c r="AD103" s="205"/>
      <c r="AE103" s="300"/>
      <c r="AF103" s="301"/>
      <c r="AG103" s="407"/>
      <c r="AH103" s="408"/>
      <c r="AI103" s="124"/>
      <c r="AJ103" s="116"/>
      <c r="AK103" s="314"/>
    </row>
    <row r="104" spans="1:37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19"/>
      <c r="X104" s="135"/>
      <c r="Y104" s="106"/>
      <c r="Z104" s="205"/>
      <c r="AA104" s="300"/>
      <c r="AB104" s="301"/>
      <c r="AC104" s="106"/>
      <c r="AD104" s="205"/>
      <c r="AE104" s="300"/>
      <c r="AF104" s="301"/>
      <c r="AG104" s="407"/>
      <c r="AH104" s="408"/>
      <c r="AI104" s="124"/>
      <c r="AJ104" s="116"/>
      <c r="AK104" s="314"/>
    </row>
    <row r="105" spans="1:37" ht="15.75" customHeight="1">
      <c r="A105" s="317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407"/>
      <c r="AH105" s="408"/>
      <c r="AI105" s="180"/>
      <c r="AJ105" s="133"/>
      <c r="AK105" s="314"/>
    </row>
    <row r="106" spans="1:37" ht="15.75" customHeight="1" thickBot="1">
      <c r="A106" s="318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52">AVERAGE(I90:I105)</f>
        <v>13.5</v>
      </c>
      <c r="J106" s="148">
        <f t="shared" si="52"/>
        <v>3136.5</v>
      </c>
      <c r="K106" s="149">
        <f t="shared" ref="K106" si="53">J106/I106</f>
        <v>232.33333333333334</v>
      </c>
      <c r="L106" s="147">
        <f t="shared" ref="L106:M106" si="54">AVERAGE(L90:L105)</f>
        <v>13.5</v>
      </c>
      <c r="M106" s="148">
        <f t="shared" si="54"/>
        <v>2759.2335564156183</v>
      </c>
      <c r="N106" s="149">
        <f t="shared" ref="N106:N111" si="55">M106/L106</f>
        <v>204.38767084560135</v>
      </c>
      <c r="O106" s="150">
        <f t="shared" ref="O106:O111" si="56">L106-I106</f>
        <v>0</v>
      </c>
      <c r="P106" s="151">
        <f t="shared" ref="P106:P111" si="57">N106-K106</f>
        <v>-27.945662487731994</v>
      </c>
      <c r="Q106" s="152">
        <f t="shared" ref="Q106:Q111" si="58">N106/K106</f>
        <v>0.87971737810158401</v>
      </c>
      <c r="R106" s="310"/>
      <c r="S106" s="153">
        <f>S90</f>
        <v>0.31895833333333334</v>
      </c>
      <c r="T106" s="154">
        <f>INDEX(T90:T105,COUNTA(T90:T105))</f>
        <v>0.55694444444444446</v>
      </c>
      <c r="U106" s="155"/>
      <c r="V106" s="181"/>
      <c r="W106" s="182"/>
      <c r="X106" s="149"/>
      <c r="Y106" s="206">
        <f t="shared" ref="Y106:Z106" si="59">SUM(Y90:Y105)</f>
        <v>0</v>
      </c>
      <c r="Z106" s="207">
        <f t="shared" si="59"/>
        <v>0</v>
      </c>
      <c r="AA106" s="296"/>
      <c r="AB106" s="297"/>
      <c r="AC106" s="206">
        <f t="shared" ref="AC106:AD106" si="60">SUM(AC90:AC105)</f>
        <v>0</v>
      </c>
      <c r="AD106" s="207">
        <f t="shared" si="60"/>
        <v>0</v>
      </c>
      <c r="AE106" s="296"/>
      <c r="AF106" s="297"/>
      <c r="AG106" s="409"/>
      <c r="AH106" s="410"/>
      <c r="AI106" s="183">
        <f t="shared" ref="AI106:AI111" si="61">M106-J106</f>
        <v>-377.2664435843817</v>
      </c>
      <c r="AJ106" s="152">
        <f t="shared" ref="AJ106:AJ111" si="62">M106/J106</f>
        <v>0.87971737810158401</v>
      </c>
      <c r="AK106" s="315"/>
    </row>
    <row r="107" spans="1:37" ht="15.75" customHeight="1">
      <c r="A107" s="302" t="s">
        <v>251</v>
      </c>
      <c r="B107" s="120" t="s">
        <v>188</v>
      </c>
      <c r="C107" s="306" t="s">
        <v>264</v>
      </c>
      <c r="D107" s="307"/>
      <c r="E107" s="162">
        <v>22.83</v>
      </c>
      <c r="F107" s="103">
        <v>1361</v>
      </c>
      <c r="G107" s="163">
        <f t="shared" ref="G107:G111" si="63">E107*F107</f>
        <v>31071.629999999997</v>
      </c>
      <c r="H107" s="164"/>
      <c r="I107" s="165">
        <v>10</v>
      </c>
      <c r="J107" s="166">
        <v>3600</v>
      </c>
      <c r="K107" s="167">
        <f>J107/I107</f>
        <v>360</v>
      </c>
      <c r="L107" s="168">
        <v>10</v>
      </c>
      <c r="M107" s="166">
        <f>F107/V107*60</f>
        <v>3097.0922882427317</v>
      </c>
      <c r="N107" s="167">
        <f t="shared" si="55"/>
        <v>309.70922882427317</v>
      </c>
      <c r="O107" s="169">
        <f t="shared" si="56"/>
        <v>0</v>
      </c>
      <c r="P107" s="170">
        <f t="shared" si="57"/>
        <v>-50.290771175726832</v>
      </c>
      <c r="Q107" s="171">
        <f t="shared" si="58"/>
        <v>0.86030341340075878</v>
      </c>
      <c r="R107" s="308">
        <f>Q123</f>
        <v>0.89230837850339573</v>
      </c>
      <c r="S107" s="219">
        <v>0.25</v>
      </c>
      <c r="T107" s="220">
        <v>0.26831018518518518</v>
      </c>
      <c r="U107" s="174"/>
      <c r="V107" s="175">
        <v>26.36666666666666</v>
      </c>
      <c r="W107" s="173"/>
      <c r="X107" s="184"/>
      <c r="Y107" s="202"/>
      <c r="Z107" s="203"/>
      <c r="AA107" s="311"/>
      <c r="AB107" s="312"/>
      <c r="AC107" s="202"/>
      <c r="AD107" s="203"/>
      <c r="AE107" s="417"/>
      <c r="AF107" s="418"/>
      <c r="AG107" s="411"/>
      <c r="AH107" s="412"/>
      <c r="AI107" s="121">
        <f t="shared" si="61"/>
        <v>-502.90771175726832</v>
      </c>
      <c r="AJ107" s="171">
        <f t="shared" si="62"/>
        <v>0.86030341340075878</v>
      </c>
      <c r="AK107" s="313">
        <f>AJ123</f>
        <v>0.89230837850339573</v>
      </c>
    </row>
    <row r="108" spans="1:37" ht="15.75" customHeight="1">
      <c r="A108" s="303"/>
      <c r="B108" s="106" t="s">
        <v>188</v>
      </c>
      <c r="C108" s="298" t="s">
        <v>265</v>
      </c>
      <c r="D108" s="299"/>
      <c r="E108" s="107">
        <v>24.73</v>
      </c>
      <c r="F108" s="108">
        <v>2091</v>
      </c>
      <c r="G108" s="109">
        <f t="shared" si="63"/>
        <v>51710.43</v>
      </c>
      <c r="H108" s="26"/>
      <c r="I108" s="110">
        <v>6</v>
      </c>
      <c r="J108" s="111">
        <v>3600</v>
      </c>
      <c r="K108" s="112">
        <f t="shared" si="45"/>
        <v>600</v>
      </c>
      <c r="L108" s="113">
        <v>6</v>
      </c>
      <c r="M108" s="111">
        <f>F108/V108*60</f>
        <v>3257.2912159238454</v>
      </c>
      <c r="N108" s="112">
        <f t="shared" si="55"/>
        <v>542.88186932064093</v>
      </c>
      <c r="O108" s="114">
        <f t="shared" si="56"/>
        <v>0</v>
      </c>
      <c r="P108" s="115">
        <f t="shared" si="57"/>
        <v>-57.118130679359069</v>
      </c>
      <c r="Q108" s="116">
        <f t="shared" si="58"/>
        <v>0.90480311553440151</v>
      </c>
      <c r="R108" s="309"/>
      <c r="S108" s="47">
        <v>0.27186342592592594</v>
      </c>
      <c r="T108" s="48">
        <v>0.2986111111111111</v>
      </c>
      <c r="U108" s="117">
        <v>5.1166666666666938</v>
      </c>
      <c r="V108" s="118">
        <v>38.516666666666637</v>
      </c>
      <c r="W108" s="119"/>
      <c r="X108" s="13"/>
      <c r="Y108" s="106"/>
      <c r="Z108" s="205"/>
      <c r="AA108" s="300"/>
      <c r="AB108" s="301"/>
      <c r="AC108" s="106"/>
      <c r="AD108" s="205"/>
      <c r="AE108" s="300"/>
      <c r="AF108" s="301"/>
      <c r="AG108" s="407"/>
      <c r="AH108" s="408"/>
      <c r="AI108" s="124">
        <f t="shared" si="61"/>
        <v>-342.70878407615464</v>
      </c>
      <c r="AJ108" s="116">
        <f t="shared" si="62"/>
        <v>0.90480311553440151</v>
      </c>
      <c r="AK108" s="314"/>
    </row>
    <row r="109" spans="1:37" ht="15.75" customHeight="1">
      <c r="A109" s="303"/>
      <c r="B109" s="106" t="s">
        <v>188</v>
      </c>
      <c r="C109" s="298" t="s">
        <v>266</v>
      </c>
      <c r="D109" s="299"/>
      <c r="E109" s="107">
        <v>24.73</v>
      </c>
      <c r="F109" s="108">
        <v>1701</v>
      </c>
      <c r="G109" s="109">
        <f t="shared" si="63"/>
        <v>42065.73</v>
      </c>
      <c r="H109" s="26"/>
      <c r="I109" s="110">
        <v>6</v>
      </c>
      <c r="J109" s="111">
        <v>3600</v>
      </c>
      <c r="K109" s="112">
        <f t="shared" si="45"/>
        <v>600</v>
      </c>
      <c r="L109" s="113">
        <v>6</v>
      </c>
      <c r="M109" s="111">
        <f>F109/V109*60</f>
        <v>3258.9675359233584</v>
      </c>
      <c r="N109" s="112">
        <f t="shared" si="55"/>
        <v>543.16125598722635</v>
      </c>
      <c r="O109" s="114">
        <f t="shared" si="56"/>
        <v>0</v>
      </c>
      <c r="P109" s="115">
        <f t="shared" si="57"/>
        <v>-56.838744012773645</v>
      </c>
      <c r="Q109" s="116">
        <f t="shared" si="58"/>
        <v>0.90526875997871059</v>
      </c>
      <c r="R109" s="309"/>
      <c r="S109" s="47">
        <v>0.30208333333333331</v>
      </c>
      <c r="T109" s="48">
        <v>0.32383101851851853</v>
      </c>
      <c r="U109" s="117">
        <v>4.9999999999999822</v>
      </c>
      <c r="V109" s="118">
        <v>31.316666666666713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407"/>
      <c r="AH109" s="408"/>
      <c r="AI109" s="124">
        <f t="shared" si="61"/>
        <v>-341.03246407664165</v>
      </c>
      <c r="AJ109" s="116">
        <f t="shared" si="62"/>
        <v>0.9052687599787107</v>
      </c>
      <c r="AK109" s="314"/>
    </row>
    <row r="110" spans="1:37" ht="15.75" customHeight="1">
      <c r="A110" s="303"/>
      <c r="B110" s="106" t="s">
        <v>188</v>
      </c>
      <c r="C110" s="298" t="s">
        <v>215</v>
      </c>
      <c r="D110" s="299"/>
      <c r="E110" s="107">
        <v>21.74</v>
      </c>
      <c r="F110" s="108">
        <v>1760</v>
      </c>
      <c r="G110" s="109">
        <f t="shared" si="63"/>
        <v>38262.399999999994</v>
      </c>
      <c r="H110" s="26"/>
      <c r="I110" s="110">
        <v>6</v>
      </c>
      <c r="J110" s="111">
        <v>3600</v>
      </c>
      <c r="K110" s="112">
        <f t="shared" si="45"/>
        <v>600</v>
      </c>
      <c r="L110" s="113">
        <v>6</v>
      </c>
      <c r="M110" s="111">
        <f>F110/V110*60</f>
        <v>3257.5835475578428</v>
      </c>
      <c r="N110" s="112">
        <f t="shared" si="55"/>
        <v>542.93059125964044</v>
      </c>
      <c r="O110" s="114">
        <f t="shared" si="56"/>
        <v>0</v>
      </c>
      <c r="P110" s="115">
        <f t="shared" si="57"/>
        <v>-57.069408740359563</v>
      </c>
      <c r="Q110" s="116">
        <f t="shared" si="58"/>
        <v>0.90488431876606734</v>
      </c>
      <c r="R110" s="309"/>
      <c r="S110" s="47">
        <v>0.32708333333333334</v>
      </c>
      <c r="T110" s="48">
        <v>0.3495949074074074</v>
      </c>
      <c r="U110" s="117">
        <v>4.6833333333333194</v>
      </c>
      <c r="V110" s="118">
        <v>32.416666666666643</v>
      </c>
      <c r="W110" s="119"/>
      <c r="X110" s="13"/>
      <c r="Y110" s="106"/>
      <c r="Z110" s="205"/>
      <c r="AA110" s="300"/>
      <c r="AB110" s="301"/>
      <c r="AC110" s="106"/>
      <c r="AD110" s="205"/>
      <c r="AE110" s="300"/>
      <c r="AF110" s="301"/>
      <c r="AG110" s="407"/>
      <c r="AH110" s="408"/>
      <c r="AI110" s="124">
        <f t="shared" si="61"/>
        <v>-342.41645244215715</v>
      </c>
      <c r="AJ110" s="116">
        <f t="shared" si="62"/>
        <v>0.90488431876606745</v>
      </c>
      <c r="AK110" s="314"/>
    </row>
    <row r="111" spans="1:37" ht="15.75" customHeight="1">
      <c r="A111" s="304"/>
      <c r="B111" s="106" t="s">
        <v>279</v>
      </c>
      <c r="C111" s="298" t="s">
        <v>280</v>
      </c>
      <c r="D111" s="299"/>
      <c r="E111" s="107">
        <v>26.21</v>
      </c>
      <c r="F111" s="108">
        <v>1447</v>
      </c>
      <c r="G111" s="109">
        <f t="shared" si="63"/>
        <v>37925.870000000003</v>
      </c>
      <c r="H111" s="13"/>
      <c r="I111" s="110">
        <v>6</v>
      </c>
      <c r="J111" s="111">
        <v>3273</v>
      </c>
      <c r="K111" s="112">
        <f t="shared" si="45"/>
        <v>545.5</v>
      </c>
      <c r="L111" s="126">
        <v>6</v>
      </c>
      <c r="M111" s="111">
        <f>F111/V111*60</f>
        <v>2898.8313856427335</v>
      </c>
      <c r="N111" s="112">
        <f t="shared" si="55"/>
        <v>483.13856427378892</v>
      </c>
      <c r="O111" s="114">
        <f t="shared" si="56"/>
        <v>0</v>
      </c>
      <c r="P111" s="115">
        <f t="shared" si="57"/>
        <v>-62.361435726211084</v>
      </c>
      <c r="Q111" s="116">
        <f t="shared" si="58"/>
        <v>0.88568022781629496</v>
      </c>
      <c r="R111" s="309"/>
      <c r="S111" s="47">
        <v>0.35281249999999997</v>
      </c>
      <c r="T111" s="48">
        <v>0.37361111111111112</v>
      </c>
      <c r="U111" s="117">
        <v>4.6333333333333115</v>
      </c>
      <c r="V111" s="118">
        <v>29.950000000000045</v>
      </c>
      <c r="W111" s="119"/>
      <c r="X111" s="13"/>
      <c r="Y111" s="106"/>
      <c r="Z111" s="205"/>
      <c r="AA111" s="300"/>
      <c r="AB111" s="301"/>
      <c r="AC111" s="106"/>
      <c r="AD111" s="205"/>
      <c r="AE111" s="300"/>
      <c r="AF111" s="301"/>
      <c r="AG111" s="407"/>
      <c r="AH111" s="408"/>
      <c r="AI111" s="124">
        <f t="shared" si="61"/>
        <v>-374.16861435726651</v>
      </c>
      <c r="AJ111" s="116">
        <f t="shared" si="62"/>
        <v>0.88568022781629496</v>
      </c>
      <c r="AK111" s="314"/>
    </row>
    <row r="112" spans="1:37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3"/>
      <c r="Y112" s="106"/>
      <c r="Z112" s="205"/>
      <c r="AA112" s="300"/>
      <c r="AB112" s="301"/>
      <c r="AC112" s="106"/>
      <c r="AD112" s="205"/>
      <c r="AE112" s="300"/>
      <c r="AF112" s="301"/>
      <c r="AG112" s="407"/>
      <c r="AH112" s="408"/>
      <c r="AI112" s="124"/>
      <c r="AJ112" s="116"/>
      <c r="AK112" s="314"/>
    </row>
    <row r="113" spans="1:37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3"/>
      <c r="Y113" s="106"/>
      <c r="Z113" s="205"/>
      <c r="AA113" s="300"/>
      <c r="AB113" s="301"/>
      <c r="AC113" s="106"/>
      <c r="AD113" s="205"/>
      <c r="AE113" s="300"/>
      <c r="AF113" s="301"/>
      <c r="AG113" s="407"/>
      <c r="AH113" s="408"/>
      <c r="AI113" s="124"/>
      <c r="AJ113" s="116"/>
      <c r="AK113" s="314"/>
    </row>
    <row r="114" spans="1:37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407"/>
      <c r="AH114" s="408"/>
      <c r="AI114" s="124"/>
      <c r="AJ114" s="116"/>
      <c r="AK114" s="314"/>
    </row>
    <row r="115" spans="1:37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3"/>
      <c r="Y115" s="106"/>
      <c r="Z115" s="205"/>
      <c r="AA115" s="300"/>
      <c r="AB115" s="301"/>
      <c r="AC115" s="106"/>
      <c r="AD115" s="205"/>
      <c r="AE115" s="300"/>
      <c r="AF115" s="301"/>
      <c r="AG115" s="407"/>
      <c r="AH115" s="408"/>
      <c r="AI115" s="124"/>
      <c r="AJ115" s="116"/>
      <c r="AK115" s="314"/>
    </row>
    <row r="116" spans="1:37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3"/>
      <c r="Y116" s="106"/>
      <c r="Z116" s="205"/>
      <c r="AA116" s="300"/>
      <c r="AB116" s="301"/>
      <c r="AC116" s="106"/>
      <c r="AD116" s="205"/>
      <c r="AE116" s="300"/>
      <c r="AF116" s="301"/>
      <c r="AG116" s="407"/>
      <c r="AH116" s="408"/>
      <c r="AI116" s="124"/>
      <c r="AJ116" s="116"/>
      <c r="AK116" s="314"/>
    </row>
    <row r="117" spans="1:37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3"/>
      <c r="Y117" s="106"/>
      <c r="Z117" s="205"/>
      <c r="AA117" s="300"/>
      <c r="AB117" s="301"/>
      <c r="AC117" s="106"/>
      <c r="AD117" s="205"/>
      <c r="AE117" s="300"/>
      <c r="AF117" s="301"/>
      <c r="AG117" s="407"/>
      <c r="AH117" s="408"/>
      <c r="AI117" s="124"/>
      <c r="AJ117" s="116"/>
      <c r="AK117" s="314"/>
    </row>
    <row r="118" spans="1:37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3"/>
      <c r="Y118" s="106"/>
      <c r="Z118" s="205"/>
      <c r="AA118" s="300"/>
      <c r="AB118" s="301"/>
      <c r="AC118" s="106"/>
      <c r="AD118" s="205"/>
      <c r="AE118" s="300"/>
      <c r="AF118" s="301"/>
      <c r="AG118" s="407"/>
      <c r="AH118" s="408"/>
      <c r="AI118" s="124"/>
      <c r="AJ118" s="116"/>
      <c r="AK118" s="314"/>
    </row>
    <row r="119" spans="1:37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3"/>
      <c r="Y119" s="106"/>
      <c r="Z119" s="205"/>
      <c r="AA119" s="300"/>
      <c r="AB119" s="301"/>
      <c r="AC119" s="106"/>
      <c r="AD119" s="205"/>
      <c r="AE119" s="300"/>
      <c r="AF119" s="301"/>
      <c r="AG119" s="407"/>
      <c r="AH119" s="408"/>
      <c r="AI119" s="124"/>
      <c r="AJ119" s="116"/>
      <c r="AK119" s="314"/>
    </row>
    <row r="120" spans="1:37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3"/>
      <c r="Y120" s="106"/>
      <c r="Z120" s="205"/>
      <c r="AA120" s="300"/>
      <c r="AB120" s="301"/>
      <c r="AC120" s="106"/>
      <c r="AD120" s="205"/>
      <c r="AE120" s="300"/>
      <c r="AF120" s="301"/>
      <c r="AG120" s="407"/>
      <c r="AH120" s="408"/>
      <c r="AI120" s="124"/>
      <c r="AJ120" s="116"/>
      <c r="AK120" s="314"/>
    </row>
    <row r="121" spans="1:37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3"/>
      <c r="Y121" s="106"/>
      <c r="Z121" s="205"/>
      <c r="AA121" s="300"/>
      <c r="AB121" s="301"/>
      <c r="AC121" s="106"/>
      <c r="AD121" s="205"/>
      <c r="AE121" s="300"/>
      <c r="AF121" s="301"/>
      <c r="AG121" s="407"/>
      <c r="AH121" s="408"/>
      <c r="AI121" s="124"/>
      <c r="AJ121" s="116"/>
      <c r="AK121" s="314"/>
    </row>
    <row r="122" spans="1:37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106"/>
      <c r="Z122" s="205"/>
      <c r="AA122" s="300"/>
      <c r="AB122" s="301"/>
      <c r="AC122" s="106"/>
      <c r="AD122" s="205"/>
      <c r="AE122" s="300"/>
      <c r="AF122" s="301"/>
      <c r="AG122" s="407"/>
      <c r="AH122" s="408"/>
      <c r="AI122" s="180"/>
      <c r="AJ122" s="133"/>
      <c r="AK122" s="314"/>
    </row>
    <row r="123" spans="1:37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64">AVERAGE(I107:I122)</f>
        <v>6.8</v>
      </c>
      <c r="J123" s="148">
        <f t="shared" si="64"/>
        <v>3534.6</v>
      </c>
      <c r="K123" s="149">
        <f t="shared" ref="K123" si="65">J123/I123</f>
        <v>519.79411764705878</v>
      </c>
      <c r="L123" s="147">
        <f t="shared" ref="L123:M123" si="66">AVERAGE(L107:L122)</f>
        <v>6.8</v>
      </c>
      <c r="M123" s="148">
        <f t="shared" si="66"/>
        <v>3153.9531946581023</v>
      </c>
      <c r="N123" s="149">
        <f>M123/L123</f>
        <v>463.81664627325034</v>
      </c>
      <c r="O123" s="150">
        <f>L123-I123</f>
        <v>0</v>
      </c>
      <c r="P123" s="151">
        <f>N123-K123</f>
        <v>-55.977471373808442</v>
      </c>
      <c r="Q123" s="152">
        <f>N123/K123</f>
        <v>0.89230837850339573</v>
      </c>
      <c r="R123" s="310"/>
      <c r="S123" s="153">
        <f>S107</f>
        <v>0.25</v>
      </c>
      <c r="T123" s="154">
        <f>INDEX(T107:T122,COUNTA(T107:T122))</f>
        <v>0.37361111111111112</v>
      </c>
      <c r="U123" s="155"/>
      <c r="V123" s="181"/>
      <c r="W123" s="182"/>
      <c r="X123" s="149"/>
      <c r="Y123" s="206">
        <f t="shared" ref="Y123:Z123" si="67">SUM(Y107:Y122)</f>
        <v>0</v>
      </c>
      <c r="Z123" s="207">
        <f t="shared" si="67"/>
        <v>0</v>
      </c>
      <c r="AA123" s="296"/>
      <c r="AB123" s="297"/>
      <c r="AC123" s="206">
        <f t="shared" ref="AC123:AD123" si="68">SUM(AC107:AC122)</f>
        <v>0</v>
      </c>
      <c r="AD123" s="207">
        <f t="shared" si="68"/>
        <v>0</v>
      </c>
      <c r="AE123" s="415"/>
      <c r="AF123" s="416"/>
      <c r="AG123" s="409"/>
      <c r="AH123" s="410"/>
      <c r="AI123" s="183">
        <f>M123-J123</f>
        <v>-380.64680534189756</v>
      </c>
      <c r="AJ123" s="152">
        <f>M123/J123</f>
        <v>0.89230837850339573</v>
      </c>
      <c r="AK123" s="315"/>
    </row>
    <row r="124" spans="1:37" ht="15.75" customHeight="1">
      <c r="A124" s="316" t="s">
        <v>221</v>
      </c>
      <c r="B124" s="161" t="s">
        <v>186</v>
      </c>
      <c r="C124" s="306" t="s">
        <v>217</v>
      </c>
      <c r="D124" s="307"/>
      <c r="E124" s="162">
        <v>44.3</v>
      </c>
      <c r="F124" s="174">
        <v>1027</v>
      </c>
      <c r="G124" s="163">
        <f t="shared" ref="G124:G126" si="69">E124*F124</f>
        <v>45496.1</v>
      </c>
      <c r="H124" s="164"/>
      <c r="I124" s="165">
        <v>17</v>
      </c>
      <c r="J124" s="166">
        <v>2000</v>
      </c>
      <c r="K124" s="167">
        <f>J124/I124</f>
        <v>117.64705882352941</v>
      </c>
      <c r="L124" s="168">
        <v>17</v>
      </c>
      <c r="M124" s="166">
        <f>F124/V124*60</f>
        <v>1769.8420296792749</v>
      </c>
      <c r="N124" s="167">
        <f>M124/L124</f>
        <v>104.10835468701617</v>
      </c>
      <c r="O124" s="169">
        <f>L124-I124</f>
        <v>0</v>
      </c>
      <c r="P124" s="170">
        <f>N124-K124</f>
        <v>-13.538704136513232</v>
      </c>
      <c r="Q124" s="171">
        <f>N124/K124</f>
        <v>0.88492101483963748</v>
      </c>
      <c r="R124" s="308">
        <f>Q140</f>
        <v>0.88400549950330953</v>
      </c>
      <c r="S124" s="172">
        <v>0.70846064814814813</v>
      </c>
      <c r="T124" s="173">
        <v>0.73263888888888884</v>
      </c>
      <c r="U124" s="174"/>
      <c r="V124" s="175">
        <v>34.81666666666662</v>
      </c>
      <c r="W124" s="103"/>
      <c r="X124" s="104"/>
      <c r="Y124" s="202"/>
      <c r="Z124" s="203"/>
      <c r="AA124" s="311"/>
      <c r="AB124" s="312"/>
      <c r="AC124" s="202"/>
      <c r="AD124" s="203"/>
      <c r="AE124" s="311"/>
      <c r="AF124" s="312"/>
      <c r="AG124" s="411"/>
      <c r="AH124" s="412"/>
      <c r="AI124" s="121">
        <f>M124-J124</f>
        <v>-230.1579703207251</v>
      </c>
      <c r="AJ124" s="171">
        <f>M124/J124</f>
        <v>0.88492101483963748</v>
      </c>
      <c r="AK124" s="379">
        <f>AJ140</f>
        <v>0.88400549950330953</v>
      </c>
    </row>
    <row r="125" spans="1:37" ht="15.75" customHeight="1">
      <c r="A125" s="317"/>
      <c r="B125" s="178" t="s">
        <v>186</v>
      </c>
      <c r="C125" s="298" t="s">
        <v>219</v>
      </c>
      <c r="D125" s="299"/>
      <c r="E125" s="107">
        <v>50.67</v>
      </c>
      <c r="F125" s="117">
        <v>946</v>
      </c>
      <c r="G125" s="109">
        <f t="shared" si="69"/>
        <v>47933.82</v>
      </c>
      <c r="H125" s="26"/>
      <c r="I125" s="110">
        <v>20</v>
      </c>
      <c r="J125" s="111">
        <v>2000</v>
      </c>
      <c r="K125" s="112">
        <f t="shared" ref="K125:K126" si="70">J125/I125</f>
        <v>100</v>
      </c>
      <c r="L125" s="113">
        <v>20</v>
      </c>
      <c r="M125" s="111">
        <f>F125/V125*60</f>
        <v>1767.3066943435474</v>
      </c>
      <c r="N125" s="112">
        <f>M125/L125</f>
        <v>88.365334717177376</v>
      </c>
      <c r="O125" s="114">
        <f>L125-I125</f>
        <v>0</v>
      </c>
      <c r="P125" s="115">
        <f>N125-K125</f>
        <v>-11.634665282822624</v>
      </c>
      <c r="Q125" s="116">
        <f>N125/K125</f>
        <v>0.8836533471717738</v>
      </c>
      <c r="R125" s="309"/>
      <c r="S125" s="47">
        <v>0.73611111111111116</v>
      </c>
      <c r="T125" s="48">
        <v>0.7584143518518518</v>
      </c>
      <c r="U125" s="117">
        <v>5.0000000000001421</v>
      </c>
      <c r="V125" s="118">
        <v>32.116666666666518</v>
      </c>
      <c r="W125" s="119"/>
      <c r="X125" s="123"/>
      <c r="Y125" s="106"/>
      <c r="Z125" s="205"/>
      <c r="AA125" s="300"/>
      <c r="AB125" s="301"/>
      <c r="AC125" s="106"/>
      <c r="AD125" s="205"/>
      <c r="AE125" s="300"/>
      <c r="AF125" s="301"/>
      <c r="AG125" s="407"/>
      <c r="AH125" s="408"/>
      <c r="AI125" s="124">
        <f>M125-J125</f>
        <v>-232.69330565645259</v>
      </c>
      <c r="AJ125" s="116">
        <f>M125/J125</f>
        <v>0.88365334717177368</v>
      </c>
      <c r="AK125" s="380"/>
    </row>
    <row r="126" spans="1:37" ht="15.75" customHeight="1">
      <c r="A126" s="317"/>
      <c r="B126" s="178" t="s">
        <v>186</v>
      </c>
      <c r="C126" s="298" t="s">
        <v>220</v>
      </c>
      <c r="D126" s="299"/>
      <c r="E126" s="107">
        <v>57.3</v>
      </c>
      <c r="F126" s="117">
        <v>1654</v>
      </c>
      <c r="G126" s="109">
        <f t="shared" si="69"/>
        <v>94774.2</v>
      </c>
      <c r="H126" s="26"/>
      <c r="I126" s="110">
        <v>21</v>
      </c>
      <c r="J126" s="111">
        <v>2000</v>
      </c>
      <c r="K126" s="112">
        <f t="shared" si="70"/>
        <v>95.238095238095241</v>
      </c>
      <c r="L126" s="113">
        <v>21</v>
      </c>
      <c r="M126" s="111">
        <f>F126/V126*60</f>
        <v>1766.8842729970347</v>
      </c>
      <c r="N126" s="112">
        <f>M126/L126</f>
        <v>84.137346333192127</v>
      </c>
      <c r="O126" s="114">
        <f>L126-I126</f>
        <v>0</v>
      </c>
      <c r="P126" s="115">
        <f>N126-K126</f>
        <v>-11.100748904903114</v>
      </c>
      <c r="Q126" s="116">
        <f>N126/K126</f>
        <v>0.88344213649851733</v>
      </c>
      <c r="R126" s="309"/>
      <c r="S126" s="47">
        <v>0.76180555555555562</v>
      </c>
      <c r="T126" s="48">
        <v>0.80081018518518521</v>
      </c>
      <c r="U126" s="117">
        <v>4.8833333333335105</v>
      </c>
      <c r="V126" s="118">
        <v>56.1666666666666</v>
      </c>
      <c r="W126" s="119"/>
      <c r="X126" s="123"/>
      <c r="Y126" s="106"/>
      <c r="Z126" s="205"/>
      <c r="AA126" s="300"/>
      <c r="AB126" s="301"/>
      <c r="AC126" s="106"/>
      <c r="AD126" s="205"/>
      <c r="AE126" s="300"/>
      <c r="AF126" s="301"/>
      <c r="AG126" s="407"/>
      <c r="AH126" s="408"/>
      <c r="AI126" s="124">
        <f>M126-J126</f>
        <v>-233.11572700296529</v>
      </c>
      <c r="AJ126" s="116">
        <f>M126/J126</f>
        <v>0.88344213649851733</v>
      </c>
      <c r="AK126" s="380"/>
    </row>
    <row r="127" spans="1:37" ht="15.75" customHeight="1">
      <c r="A127" s="317"/>
      <c r="B127" s="178"/>
      <c r="C127" s="298"/>
      <c r="D127" s="299"/>
      <c r="E127" s="107"/>
      <c r="F127" s="117"/>
      <c r="G127" s="109"/>
      <c r="H127" s="26"/>
      <c r="I127" s="110"/>
      <c r="J127" s="111"/>
      <c r="K127" s="112"/>
      <c r="L127" s="113"/>
      <c r="M127" s="111"/>
      <c r="N127" s="112"/>
      <c r="O127" s="114"/>
      <c r="P127" s="115"/>
      <c r="Q127" s="116"/>
      <c r="R127" s="309"/>
      <c r="S127" s="47"/>
      <c r="T127" s="48"/>
      <c r="U127" s="117"/>
      <c r="V127" s="118"/>
      <c r="W127" s="119"/>
      <c r="X127" s="123"/>
      <c r="Y127" s="106"/>
      <c r="Z127" s="205"/>
      <c r="AA127" s="300"/>
      <c r="AB127" s="301"/>
      <c r="AC127" s="106"/>
      <c r="AD127" s="205"/>
      <c r="AE127" s="300"/>
      <c r="AF127" s="301"/>
      <c r="AG127" s="407"/>
      <c r="AH127" s="408"/>
      <c r="AI127" s="124"/>
      <c r="AJ127" s="116"/>
      <c r="AK127" s="380"/>
    </row>
    <row r="128" spans="1:37" ht="15.75" customHeight="1">
      <c r="A128" s="317"/>
      <c r="B128" s="178"/>
      <c r="C128" s="298"/>
      <c r="D128" s="299"/>
      <c r="E128" s="107"/>
      <c r="F128" s="117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106"/>
      <c r="Z128" s="205"/>
      <c r="AA128" s="300"/>
      <c r="AB128" s="301"/>
      <c r="AC128" s="106"/>
      <c r="AD128" s="205"/>
      <c r="AE128" s="300"/>
      <c r="AF128" s="301"/>
      <c r="AG128" s="407"/>
      <c r="AH128" s="408"/>
      <c r="AI128" s="124"/>
      <c r="AJ128" s="116"/>
      <c r="AK128" s="380"/>
    </row>
    <row r="129" spans="1:37" ht="15.75" customHeight="1">
      <c r="A129" s="317"/>
      <c r="B129" s="178"/>
      <c r="C129" s="298"/>
      <c r="D129" s="299"/>
      <c r="E129" s="107"/>
      <c r="F129" s="117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106"/>
      <c r="Z129" s="205"/>
      <c r="AA129" s="300"/>
      <c r="AB129" s="301"/>
      <c r="AC129" s="106"/>
      <c r="AD129" s="205"/>
      <c r="AE129" s="300"/>
      <c r="AF129" s="301"/>
      <c r="AG129" s="407"/>
      <c r="AH129" s="408"/>
      <c r="AI129" s="124"/>
      <c r="AJ129" s="116"/>
      <c r="AK129" s="380"/>
    </row>
    <row r="130" spans="1:37" ht="15.75" customHeight="1">
      <c r="A130" s="317"/>
      <c r="B130" s="178"/>
      <c r="C130" s="298"/>
      <c r="D130" s="299"/>
      <c r="E130" s="107"/>
      <c r="F130" s="117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106"/>
      <c r="Z130" s="205"/>
      <c r="AA130" s="300"/>
      <c r="AB130" s="301"/>
      <c r="AC130" s="106"/>
      <c r="AD130" s="205"/>
      <c r="AE130" s="300"/>
      <c r="AF130" s="301"/>
      <c r="AG130" s="407"/>
      <c r="AH130" s="408"/>
      <c r="AI130" s="124"/>
      <c r="AJ130" s="116"/>
      <c r="AK130" s="380"/>
    </row>
    <row r="131" spans="1:37" ht="15.75" customHeight="1">
      <c r="A131" s="317"/>
      <c r="B131" s="178"/>
      <c r="C131" s="298"/>
      <c r="D131" s="299"/>
      <c r="E131" s="107"/>
      <c r="F131" s="117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106"/>
      <c r="Z131" s="205"/>
      <c r="AA131" s="300"/>
      <c r="AB131" s="301"/>
      <c r="AC131" s="106"/>
      <c r="AD131" s="205"/>
      <c r="AE131" s="300"/>
      <c r="AF131" s="301"/>
      <c r="AG131" s="407"/>
      <c r="AH131" s="408"/>
      <c r="AI131" s="124"/>
      <c r="AJ131" s="116"/>
      <c r="AK131" s="380"/>
    </row>
    <row r="132" spans="1:37" ht="15.75" customHeight="1">
      <c r="A132" s="317"/>
      <c r="B132" s="178"/>
      <c r="C132" s="298"/>
      <c r="D132" s="299"/>
      <c r="E132" s="107"/>
      <c r="F132" s="117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106"/>
      <c r="Z132" s="205"/>
      <c r="AA132" s="300"/>
      <c r="AB132" s="301"/>
      <c r="AC132" s="106"/>
      <c r="AD132" s="205"/>
      <c r="AE132" s="300"/>
      <c r="AF132" s="301"/>
      <c r="AG132" s="407"/>
      <c r="AH132" s="408"/>
      <c r="AI132" s="124"/>
      <c r="AJ132" s="116"/>
      <c r="AK132" s="380"/>
    </row>
    <row r="133" spans="1:37" ht="15.75" customHeight="1">
      <c r="A133" s="317"/>
      <c r="B133" s="178"/>
      <c r="C133" s="298"/>
      <c r="D133" s="299"/>
      <c r="E133" s="107"/>
      <c r="F133" s="117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106"/>
      <c r="Z133" s="205"/>
      <c r="AA133" s="300"/>
      <c r="AB133" s="301"/>
      <c r="AC133" s="106"/>
      <c r="AD133" s="205"/>
      <c r="AE133" s="300"/>
      <c r="AF133" s="301"/>
      <c r="AG133" s="407"/>
      <c r="AH133" s="408"/>
      <c r="AI133" s="124"/>
      <c r="AJ133" s="116"/>
      <c r="AK133" s="380"/>
    </row>
    <row r="134" spans="1:37" ht="15.75" customHeight="1">
      <c r="A134" s="317"/>
      <c r="B134" s="178"/>
      <c r="C134" s="298"/>
      <c r="D134" s="299"/>
      <c r="E134" s="107"/>
      <c r="F134" s="117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19"/>
      <c r="X134" s="123"/>
      <c r="Y134" s="106"/>
      <c r="Z134" s="205"/>
      <c r="AA134" s="300"/>
      <c r="AB134" s="301"/>
      <c r="AC134" s="106"/>
      <c r="AD134" s="205"/>
      <c r="AE134" s="300"/>
      <c r="AF134" s="301"/>
      <c r="AG134" s="407"/>
      <c r="AH134" s="408"/>
      <c r="AI134" s="124"/>
      <c r="AJ134" s="116"/>
      <c r="AK134" s="380"/>
    </row>
    <row r="135" spans="1:37" ht="15.75" customHeight="1">
      <c r="A135" s="317"/>
      <c r="B135" s="178"/>
      <c r="C135" s="298"/>
      <c r="D135" s="299"/>
      <c r="E135" s="107"/>
      <c r="F135" s="117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19"/>
      <c r="X135" s="123"/>
      <c r="Y135" s="106"/>
      <c r="Z135" s="205"/>
      <c r="AA135" s="300"/>
      <c r="AB135" s="301"/>
      <c r="AC135" s="106"/>
      <c r="AD135" s="205"/>
      <c r="AE135" s="300"/>
      <c r="AF135" s="301"/>
      <c r="AG135" s="407"/>
      <c r="AH135" s="408"/>
      <c r="AI135" s="124"/>
      <c r="AJ135" s="116"/>
      <c r="AK135" s="380"/>
    </row>
    <row r="136" spans="1:37" ht="15.75" customHeight="1">
      <c r="A136" s="317"/>
      <c r="B136" s="178"/>
      <c r="C136" s="298"/>
      <c r="D136" s="299"/>
      <c r="E136" s="107"/>
      <c r="F136" s="117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19"/>
      <c r="X136" s="123"/>
      <c r="Y136" s="106"/>
      <c r="Z136" s="205"/>
      <c r="AA136" s="300"/>
      <c r="AB136" s="301"/>
      <c r="AC136" s="106"/>
      <c r="AD136" s="205"/>
      <c r="AE136" s="300"/>
      <c r="AF136" s="301"/>
      <c r="AG136" s="407"/>
      <c r="AH136" s="408"/>
      <c r="AI136" s="124"/>
      <c r="AJ136" s="116"/>
      <c r="AK136" s="380"/>
    </row>
    <row r="137" spans="1:37" ht="15.75" customHeight="1">
      <c r="A137" s="317"/>
      <c r="B137" s="178"/>
      <c r="C137" s="298"/>
      <c r="D137" s="299"/>
      <c r="E137" s="107"/>
      <c r="F137" s="117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210"/>
      <c r="X137" s="211"/>
      <c r="Y137" s="106"/>
      <c r="Z137" s="205"/>
      <c r="AA137" s="300"/>
      <c r="AB137" s="301"/>
      <c r="AC137" s="106"/>
      <c r="AD137" s="205"/>
      <c r="AE137" s="300"/>
      <c r="AF137" s="301"/>
      <c r="AG137" s="407"/>
      <c r="AH137" s="408"/>
      <c r="AI137" s="124"/>
      <c r="AJ137" s="116"/>
      <c r="AK137" s="380"/>
    </row>
    <row r="138" spans="1:37" ht="15.75" customHeight="1">
      <c r="A138" s="317"/>
      <c r="B138" s="178"/>
      <c r="C138" s="298"/>
      <c r="D138" s="299"/>
      <c r="E138" s="107"/>
      <c r="F138" s="117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212"/>
      <c r="X138" s="213"/>
      <c r="Y138" s="106"/>
      <c r="Z138" s="205"/>
      <c r="AA138" s="300"/>
      <c r="AB138" s="301"/>
      <c r="AC138" s="106"/>
      <c r="AD138" s="205"/>
      <c r="AE138" s="300"/>
      <c r="AF138" s="301"/>
      <c r="AG138" s="407"/>
      <c r="AH138" s="408"/>
      <c r="AI138" s="124"/>
      <c r="AJ138" s="116"/>
      <c r="AK138" s="380"/>
    </row>
    <row r="139" spans="1:37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47"/>
      <c r="T139" s="48"/>
      <c r="U139" s="140"/>
      <c r="V139" s="118"/>
      <c r="W139" s="212"/>
      <c r="X139" s="213"/>
      <c r="Y139" s="106"/>
      <c r="Z139" s="205"/>
      <c r="AA139" s="300"/>
      <c r="AB139" s="301"/>
      <c r="AC139" s="106"/>
      <c r="AD139" s="205"/>
      <c r="AE139" s="300"/>
      <c r="AF139" s="301"/>
      <c r="AG139" s="407"/>
      <c r="AH139" s="408"/>
      <c r="AI139" s="124"/>
      <c r="AJ139" s="116"/>
      <c r="AK139" s="380"/>
    </row>
    <row r="140" spans="1:37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71">AVERAGE(I124:I139)</f>
        <v>19.333333333333332</v>
      </c>
      <c r="J140" s="148">
        <f t="shared" si="71"/>
        <v>2000</v>
      </c>
      <c r="K140" s="149">
        <f t="shared" ref="K140" si="72">J140/I140</f>
        <v>103.44827586206897</v>
      </c>
      <c r="L140" s="147">
        <f t="shared" ref="L140:M140" si="73">AVERAGE(L124:L139)</f>
        <v>19.333333333333332</v>
      </c>
      <c r="M140" s="148">
        <f t="shared" si="73"/>
        <v>1768.0109990066192</v>
      </c>
      <c r="N140" s="149">
        <f>M140/L140</f>
        <v>91.448844776204439</v>
      </c>
      <c r="O140" s="150">
        <f>L140-I140</f>
        <v>0</v>
      </c>
      <c r="P140" s="151">
        <f>N140-K140</f>
        <v>-11.999431085864529</v>
      </c>
      <c r="Q140" s="152">
        <f>N140/K140</f>
        <v>0.88400549950330953</v>
      </c>
      <c r="R140" s="310"/>
      <c r="S140" s="153">
        <f>S124</f>
        <v>0.70846064814814813</v>
      </c>
      <c r="T140" s="154">
        <f>INDEX(T124:T139,COUNTA(T124:T139))</f>
        <v>0.80081018518518521</v>
      </c>
      <c r="U140" s="155"/>
      <c r="V140" s="181"/>
      <c r="W140" s="214"/>
      <c r="X140" s="215"/>
      <c r="Y140" s="206">
        <f t="shared" ref="Y140:Z140" si="74">SUM(Y124:Y139)</f>
        <v>0</v>
      </c>
      <c r="Z140" s="207">
        <f t="shared" si="74"/>
        <v>0</v>
      </c>
      <c r="AA140" s="296"/>
      <c r="AB140" s="297"/>
      <c r="AC140" s="206">
        <f t="shared" ref="AC140:AD140" si="75">SUM(AC124:AC139)</f>
        <v>0</v>
      </c>
      <c r="AD140" s="207">
        <f t="shared" si="75"/>
        <v>0</v>
      </c>
      <c r="AE140" s="296"/>
      <c r="AF140" s="297"/>
      <c r="AG140" s="409"/>
      <c r="AH140" s="410"/>
      <c r="AI140" s="183">
        <f>M140-J140</f>
        <v>-231.98900099338084</v>
      </c>
      <c r="AJ140" s="152">
        <f>M140/J140</f>
        <v>0.88400549950330953</v>
      </c>
      <c r="AK140" s="381"/>
    </row>
    <row r="141" spans="1:37" ht="15.75" customHeight="1">
      <c r="A141" s="302" t="s">
        <v>244</v>
      </c>
      <c r="B141" s="161" t="s">
        <v>186</v>
      </c>
      <c r="C141" s="306" t="s">
        <v>222</v>
      </c>
      <c r="D141" s="307"/>
      <c r="E141" s="162">
        <v>56.79</v>
      </c>
      <c r="F141" s="103">
        <v>1870</v>
      </c>
      <c r="G141" s="163">
        <f t="shared" ref="G141:G143" si="76">E141*F141</f>
        <v>106197.3</v>
      </c>
      <c r="H141" s="164"/>
      <c r="I141" s="165">
        <v>23</v>
      </c>
      <c r="J141" s="166">
        <v>2000</v>
      </c>
      <c r="K141" s="167">
        <f>J141/I141</f>
        <v>86.956521739130437</v>
      </c>
      <c r="L141" s="168">
        <v>23</v>
      </c>
      <c r="M141" s="166">
        <f>F141/V141*60</f>
        <v>1768.7861271676329</v>
      </c>
      <c r="N141" s="167">
        <f>M141/L141</f>
        <v>76.903744659462305</v>
      </c>
      <c r="O141" s="169">
        <f>L141-I141</f>
        <v>0</v>
      </c>
      <c r="P141" s="170">
        <f>N141-K141</f>
        <v>-10.052777079668132</v>
      </c>
      <c r="Q141" s="171">
        <f>N141/K141</f>
        <v>0.88439306358381653</v>
      </c>
      <c r="R141" s="308">
        <f>Q157</f>
        <v>0.88467620766205268</v>
      </c>
      <c r="S141" s="172">
        <v>0.70833333333333337</v>
      </c>
      <c r="T141" s="173">
        <v>0.75238425925925922</v>
      </c>
      <c r="U141" s="174"/>
      <c r="V141" s="175">
        <v>63.433333333333231</v>
      </c>
      <c r="W141" s="173"/>
      <c r="X141" s="184"/>
      <c r="Y141" s="202"/>
      <c r="Z141" s="203"/>
      <c r="AA141" s="311"/>
      <c r="AB141" s="312"/>
      <c r="AC141" s="202"/>
      <c r="AD141" s="203"/>
      <c r="AE141" s="311"/>
      <c r="AF141" s="312"/>
      <c r="AG141" s="411"/>
      <c r="AH141" s="412"/>
      <c r="AI141" s="121">
        <f>M141-J141</f>
        <v>-231.21387283236709</v>
      </c>
      <c r="AJ141" s="171">
        <f>M141/J141</f>
        <v>0.88439306358381642</v>
      </c>
      <c r="AK141" s="313">
        <f>AJ157</f>
        <v>0.88467620766205268</v>
      </c>
    </row>
    <row r="142" spans="1:37" ht="15.75" customHeight="1">
      <c r="A142" s="303"/>
      <c r="B142" s="178" t="s">
        <v>186</v>
      </c>
      <c r="C142" s="298" t="s">
        <v>223</v>
      </c>
      <c r="D142" s="299"/>
      <c r="E142" s="107">
        <v>56.87</v>
      </c>
      <c r="F142" s="108">
        <v>1432</v>
      </c>
      <c r="G142" s="109">
        <f t="shared" si="76"/>
        <v>81437.84</v>
      </c>
      <c r="H142" s="26"/>
      <c r="I142" s="110">
        <v>23</v>
      </c>
      <c r="J142" s="111">
        <v>2000</v>
      </c>
      <c r="K142" s="112">
        <f t="shared" ref="K142:K143" si="77">J142/I142</f>
        <v>86.956521739130437</v>
      </c>
      <c r="L142" s="113">
        <v>23</v>
      </c>
      <c r="M142" s="111">
        <f>F142/V142*60</f>
        <v>1768.507718696399</v>
      </c>
      <c r="N142" s="112">
        <f>M142/L142</f>
        <v>76.891639943321692</v>
      </c>
      <c r="O142" s="114">
        <f>L142-I142</f>
        <v>0</v>
      </c>
      <c r="P142" s="115">
        <f>N142-K142</f>
        <v>-10.064881795808745</v>
      </c>
      <c r="Q142" s="116">
        <f>N142/K142</f>
        <v>0.88425385934819944</v>
      </c>
      <c r="R142" s="309"/>
      <c r="S142" s="47">
        <v>0.7558449074074074</v>
      </c>
      <c r="T142" s="48">
        <v>0.7895833333333333</v>
      </c>
      <c r="U142" s="117">
        <v>4.9833333333333663</v>
      </c>
      <c r="V142" s="118">
        <v>48.583333333333307</v>
      </c>
      <c r="W142" s="119"/>
      <c r="X142" s="123"/>
      <c r="Y142" s="106"/>
      <c r="Z142" s="205"/>
      <c r="AA142" s="300"/>
      <c r="AB142" s="301"/>
      <c r="AC142" s="106"/>
      <c r="AD142" s="205"/>
      <c r="AE142" s="300"/>
      <c r="AF142" s="301"/>
      <c r="AG142" s="407"/>
      <c r="AH142" s="408"/>
      <c r="AI142" s="124">
        <f>M142-J142</f>
        <v>-231.49228130360098</v>
      </c>
      <c r="AJ142" s="116">
        <f>M142/J142</f>
        <v>0.88425385934819956</v>
      </c>
      <c r="AK142" s="314"/>
    </row>
    <row r="143" spans="1:37" ht="15.75" customHeight="1">
      <c r="A143" s="303"/>
      <c r="B143" s="178" t="s">
        <v>186</v>
      </c>
      <c r="C143" s="298" t="s">
        <v>224</v>
      </c>
      <c r="D143" s="299"/>
      <c r="E143" s="107">
        <v>47.6</v>
      </c>
      <c r="F143" s="108">
        <v>1817</v>
      </c>
      <c r="G143" s="109">
        <f t="shared" si="76"/>
        <v>86489.2</v>
      </c>
      <c r="H143" s="26"/>
      <c r="I143" s="110">
        <v>23</v>
      </c>
      <c r="J143" s="111">
        <v>2000</v>
      </c>
      <c r="K143" s="112">
        <f t="shared" si="77"/>
        <v>86.956521739130437</v>
      </c>
      <c r="L143" s="113">
        <v>23</v>
      </c>
      <c r="M143" s="111">
        <f>F143/V143*60</f>
        <v>1770.7634001082843</v>
      </c>
      <c r="N143" s="112">
        <f>M143/L143</f>
        <v>76.989713048186275</v>
      </c>
      <c r="O143" s="114">
        <f>L143-I143</f>
        <v>0</v>
      </c>
      <c r="P143" s="115">
        <f>N143-K143</f>
        <v>-9.9668086909441627</v>
      </c>
      <c r="Q143" s="116">
        <f>N143/K143</f>
        <v>0.88538170005414218</v>
      </c>
      <c r="R143" s="309"/>
      <c r="S143" s="47">
        <v>0.79335648148148152</v>
      </c>
      <c r="T143" s="48">
        <v>0.83611111111111114</v>
      </c>
      <c r="U143" s="117">
        <v>5.4333333333334366</v>
      </c>
      <c r="V143" s="118">
        <v>61.566666666666649</v>
      </c>
      <c r="W143" s="119"/>
      <c r="X143" s="123"/>
      <c r="Y143" s="106"/>
      <c r="Z143" s="205"/>
      <c r="AA143" s="300"/>
      <c r="AB143" s="301"/>
      <c r="AC143" s="106"/>
      <c r="AD143" s="205"/>
      <c r="AE143" s="300"/>
      <c r="AF143" s="301"/>
      <c r="AG143" s="407"/>
      <c r="AH143" s="408"/>
      <c r="AI143" s="124">
        <f>M143-J143</f>
        <v>-229.23659989171574</v>
      </c>
      <c r="AJ143" s="116">
        <f>M143/J143</f>
        <v>0.88538170005414218</v>
      </c>
      <c r="AK143" s="314"/>
    </row>
    <row r="144" spans="1:37" ht="15.75" customHeight="1">
      <c r="A144" s="303"/>
      <c r="B144" s="178"/>
      <c r="C144" s="298"/>
      <c r="D144" s="299"/>
      <c r="E144" s="107"/>
      <c r="F144" s="108"/>
      <c r="G144" s="109"/>
      <c r="H144" s="26"/>
      <c r="I144" s="110"/>
      <c r="J144" s="111"/>
      <c r="K144" s="112"/>
      <c r="L144" s="113"/>
      <c r="M144" s="111"/>
      <c r="N144" s="112"/>
      <c r="O144" s="114"/>
      <c r="P144" s="115"/>
      <c r="Q144" s="116"/>
      <c r="R144" s="309"/>
      <c r="S144" s="47"/>
      <c r="T144" s="48"/>
      <c r="U144" s="117"/>
      <c r="V144" s="118"/>
      <c r="W144" s="119"/>
      <c r="X144" s="123"/>
      <c r="Y144" s="106"/>
      <c r="Z144" s="205"/>
      <c r="AA144" s="300"/>
      <c r="AB144" s="301"/>
      <c r="AC144" s="106"/>
      <c r="AD144" s="205"/>
      <c r="AE144" s="300"/>
      <c r="AF144" s="301"/>
      <c r="AG144" s="407"/>
      <c r="AH144" s="408"/>
      <c r="AI144" s="124"/>
      <c r="AJ144" s="116"/>
      <c r="AK144" s="314"/>
    </row>
    <row r="145" spans="1:37" ht="15.75" customHeight="1">
      <c r="A145" s="304"/>
      <c r="B145" s="178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106"/>
      <c r="Z145" s="205"/>
      <c r="AA145" s="300"/>
      <c r="AB145" s="301"/>
      <c r="AC145" s="106"/>
      <c r="AD145" s="205"/>
      <c r="AE145" s="300"/>
      <c r="AF145" s="301"/>
      <c r="AG145" s="407"/>
      <c r="AH145" s="408"/>
      <c r="AI145" s="124"/>
      <c r="AJ145" s="116"/>
      <c r="AK145" s="314"/>
    </row>
    <row r="146" spans="1:37" ht="15.75" customHeight="1">
      <c r="A146" s="304"/>
      <c r="B146" s="178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106"/>
      <c r="Z146" s="205"/>
      <c r="AA146" s="300"/>
      <c r="AB146" s="301"/>
      <c r="AC146" s="106"/>
      <c r="AD146" s="205"/>
      <c r="AE146" s="300"/>
      <c r="AF146" s="301"/>
      <c r="AG146" s="407"/>
      <c r="AH146" s="408"/>
      <c r="AI146" s="124"/>
      <c r="AJ146" s="116"/>
      <c r="AK146" s="314"/>
    </row>
    <row r="147" spans="1:37" ht="15.75" customHeight="1">
      <c r="A147" s="304"/>
      <c r="B147" s="178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127"/>
      <c r="T147" s="128"/>
      <c r="U147" s="117"/>
      <c r="V147" s="118"/>
      <c r="W147" s="128"/>
      <c r="X147" s="216"/>
      <c r="Y147" s="106"/>
      <c r="Z147" s="205"/>
      <c r="AA147" s="300"/>
      <c r="AB147" s="301"/>
      <c r="AC147" s="106"/>
      <c r="AD147" s="205"/>
      <c r="AE147" s="300"/>
      <c r="AF147" s="301"/>
      <c r="AG147" s="407"/>
      <c r="AH147" s="408"/>
      <c r="AI147" s="124"/>
      <c r="AJ147" s="116"/>
      <c r="AK147" s="314"/>
    </row>
    <row r="148" spans="1:37" ht="15.75" customHeight="1">
      <c r="A148" s="304"/>
      <c r="B148" s="178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127"/>
      <c r="T148" s="128"/>
      <c r="U148" s="117"/>
      <c r="V148" s="118"/>
      <c r="W148" s="128"/>
      <c r="X148" s="216"/>
      <c r="Y148" s="106"/>
      <c r="Z148" s="205"/>
      <c r="AA148" s="300"/>
      <c r="AB148" s="301"/>
      <c r="AC148" s="106"/>
      <c r="AD148" s="205"/>
      <c r="AE148" s="300"/>
      <c r="AF148" s="301"/>
      <c r="AG148" s="407"/>
      <c r="AH148" s="408"/>
      <c r="AI148" s="124"/>
      <c r="AJ148" s="116"/>
      <c r="AK148" s="314"/>
    </row>
    <row r="149" spans="1:37" ht="15.75" customHeight="1">
      <c r="A149" s="304"/>
      <c r="B149" s="178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127"/>
      <c r="T149" s="128"/>
      <c r="U149" s="117"/>
      <c r="V149" s="118"/>
      <c r="W149" s="128"/>
      <c r="X149" s="216"/>
      <c r="Y149" s="106"/>
      <c r="Z149" s="205"/>
      <c r="AA149" s="300"/>
      <c r="AB149" s="301"/>
      <c r="AC149" s="106"/>
      <c r="AD149" s="205"/>
      <c r="AE149" s="300"/>
      <c r="AF149" s="301"/>
      <c r="AG149" s="407"/>
      <c r="AH149" s="408"/>
      <c r="AI149" s="124"/>
      <c r="AJ149" s="116"/>
      <c r="AK149" s="314"/>
    </row>
    <row r="150" spans="1:37" ht="15.75" customHeight="1">
      <c r="A150" s="304"/>
      <c r="B150" s="178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127"/>
      <c r="T150" s="128"/>
      <c r="U150" s="117"/>
      <c r="V150" s="118"/>
      <c r="W150" s="128"/>
      <c r="X150" s="216"/>
      <c r="Y150" s="106"/>
      <c r="Z150" s="205"/>
      <c r="AA150" s="300"/>
      <c r="AB150" s="301"/>
      <c r="AC150" s="106"/>
      <c r="AD150" s="205"/>
      <c r="AE150" s="300"/>
      <c r="AF150" s="301"/>
      <c r="AG150" s="407"/>
      <c r="AH150" s="408"/>
      <c r="AI150" s="124"/>
      <c r="AJ150" s="116"/>
      <c r="AK150" s="314"/>
    </row>
    <row r="151" spans="1:37" ht="15.75" customHeight="1">
      <c r="A151" s="304"/>
      <c r="B151" s="178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127"/>
      <c r="T151" s="128"/>
      <c r="U151" s="117"/>
      <c r="V151" s="118"/>
      <c r="W151" s="128"/>
      <c r="X151" s="216"/>
      <c r="Y151" s="106"/>
      <c r="Z151" s="205"/>
      <c r="AA151" s="300"/>
      <c r="AB151" s="301"/>
      <c r="AC151" s="106"/>
      <c r="AD151" s="205"/>
      <c r="AE151" s="300"/>
      <c r="AF151" s="301"/>
      <c r="AG151" s="407"/>
      <c r="AH151" s="408"/>
      <c r="AI151" s="124"/>
      <c r="AJ151" s="116"/>
      <c r="AK151" s="314"/>
    </row>
    <row r="152" spans="1:37" ht="15.75" customHeight="1">
      <c r="A152" s="304"/>
      <c r="B152" s="178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127"/>
      <c r="T152" s="128"/>
      <c r="U152" s="117"/>
      <c r="V152" s="118"/>
      <c r="W152" s="128"/>
      <c r="X152" s="216"/>
      <c r="Y152" s="106"/>
      <c r="Z152" s="205"/>
      <c r="AA152" s="300"/>
      <c r="AB152" s="301"/>
      <c r="AC152" s="106"/>
      <c r="AD152" s="205"/>
      <c r="AE152" s="300"/>
      <c r="AF152" s="301"/>
      <c r="AG152" s="407"/>
      <c r="AH152" s="408"/>
      <c r="AI152" s="124"/>
      <c r="AJ152" s="116"/>
      <c r="AK152" s="314"/>
    </row>
    <row r="153" spans="1:37" ht="15.75" customHeight="1">
      <c r="A153" s="304"/>
      <c r="B153" s="178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127"/>
      <c r="T153" s="128"/>
      <c r="U153" s="117"/>
      <c r="V153" s="118"/>
      <c r="W153" s="128"/>
      <c r="X153" s="216"/>
      <c r="Y153" s="106"/>
      <c r="Z153" s="205"/>
      <c r="AA153" s="300"/>
      <c r="AB153" s="301"/>
      <c r="AC153" s="106"/>
      <c r="AD153" s="205"/>
      <c r="AE153" s="300"/>
      <c r="AF153" s="301"/>
      <c r="AG153" s="407"/>
      <c r="AH153" s="408"/>
      <c r="AI153" s="124"/>
      <c r="AJ153" s="116"/>
      <c r="AK153" s="314"/>
    </row>
    <row r="154" spans="1:37" ht="15.75" customHeight="1">
      <c r="A154" s="304"/>
      <c r="B154" s="178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127"/>
      <c r="T154" s="128"/>
      <c r="U154" s="117"/>
      <c r="V154" s="118"/>
      <c r="W154" s="128"/>
      <c r="X154" s="216"/>
      <c r="Y154" s="106"/>
      <c r="Z154" s="205"/>
      <c r="AA154" s="300"/>
      <c r="AB154" s="301"/>
      <c r="AC154" s="106"/>
      <c r="AD154" s="205"/>
      <c r="AE154" s="300"/>
      <c r="AF154" s="301"/>
      <c r="AG154" s="407"/>
      <c r="AH154" s="408"/>
      <c r="AI154" s="124"/>
      <c r="AJ154" s="116"/>
      <c r="AK154" s="314"/>
    </row>
    <row r="155" spans="1:37" ht="15.75" customHeight="1">
      <c r="A155" s="304"/>
      <c r="B155" s="178"/>
      <c r="C155" s="298"/>
      <c r="D155" s="299"/>
      <c r="E155" s="107"/>
      <c r="F155" s="13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127"/>
      <c r="T155" s="128"/>
      <c r="U155" s="117"/>
      <c r="V155" s="118"/>
      <c r="W155" s="128"/>
      <c r="X155" s="216"/>
      <c r="Y155" s="106"/>
      <c r="Z155" s="205"/>
      <c r="AA155" s="300"/>
      <c r="AB155" s="301"/>
      <c r="AC155" s="106"/>
      <c r="AD155" s="205"/>
      <c r="AE155" s="300"/>
      <c r="AF155" s="301"/>
      <c r="AG155" s="407"/>
      <c r="AH155" s="408"/>
      <c r="AI155" s="124"/>
      <c r="AJ155" s="116"/>
      <c r="AK155" s="314"/>
    </row>
    <row r="156" spans="1:37" ht="15.75" customHeight="1">
      <c r="A156" s="304"/>
      <c r="B156" s="178"/>
      <c r="C156" s="298"/>
      <c r="D156" s="299"/>
      <c r="E156" s="179"/>
      <c r="F156" s="13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106"/>
      <c r="Z156" s="205"/>
      <c r="AA156" s="300"/>
      <c r="AB156" s="301"/>
      <c r="AC156" s="106"/>
      <c r="AD156" s="205"/>
      <c r="AE156" s="300"/>
      <c r="AF156" s="301"/>
      <c r="AG156" s="407"/>
      <c r="AH156" s="408"/>
      <c r="AI156" s="180"/>
      <c r="AJ156" s="133"/>
      <c r="AK156" s="314"/>
    </row>
    <row r="157" spans="1:37" ht="15.75" customHeight="1" thickBot="1">
      <c r="A157" s="305"/>
      <c r="B157" s="144" t="s">
        <v>124</v>
      </c>
      <c r="C157" s="295"/>
      <c r="D157" s="295"/>
      <c r="E157" s="145"/>
      <c r="F157" s="182"/>
      <c r="G157" s="146"/>
      <c r="H157" s="75"/>
      <c r="I157" s="147">
        <f t="shared" ref="I157:J157" si="78">AVERAGE(I141:I156)</f>
        <v>23</v>
      </c>
      <c r="J157" s="148">
        <f t="shared" si="78"/>
        <v>2000</v>
      </c>
      <c r="K157" s="149">
        <f t="shared" ref="K157" si="79">J157/I157</f>
        <v>86.956521739130437</v>
      </c>
      <c r="L157" s="147">
        <f t="shared" ref="L157:M157" si="80">AVERAGE(L141:L156)</f>
        <v>23</v>
      </c>
      <c r="M157" s="148">
        <f t="shared" si="80"/>
        <v>1769.3524153241053</v>
      </c>
      <c r="N157" s="149">
        <f>M157/L157</f>
        <v>76.928365883656753</v>
      </c>
      <c r="O157" s="150">
        <f>L157-I157</f>
        <v>0</v>
      </c>
      <c r="P157" s="151">
        <f>N157-K157</f>
        <v>-10.028155855473685</v>
      </c>
      <c r="Q157" s="152">
        <f>N157/K157</f>
        <v>0.88467620766205268</v>
      </c>
      <c r="R157" s="310"/>
      <c r="S157" s="153">
        <f>S141</f>
        <v>0.70833333333333337</v>
      </c>
      <c r="T157" s="154">
        <f>INDEX(T141:T156,COUNTA(T141:T156))</f>
        <v>0.83611111111111114</v>
      </c>
      <c r="U157" s="155"/>
      <c r="V157" s="181"/>
      <c r="W157" s="182"/>
      <c r="X157" s="149"/>
      <c r="Y157" s="206">
        <f t="shared" ref="Y157:Z157" si="81">SUM(Y141:Y156)</f>
        <v>0</v>
      </c>
      <c r="Z157" s="207">
        <f t="shared" si="81"/>
        <v>0</v>
      </c>
      <c r="AA157" s="296"/>
      <c r="AB157" s="297"/>
      <c r="AC157" s="206">
        <f t="shared" ref="AC157:AD157" si="82">SUM(AC141:AC156)</f>
        <v>0</v>
      </c>
      <c r="AD157" s="207">
        <f t="shared" si="82"/>
        <v>0</v>
      </c>
      <c r="AE157" s="296"/>
      <c r="AF157" s="297"/>
      <c r="AG157" s="409"/>
      <c r="AH157" s="410"/>
      <c r="AI157" s="183">
        <f>M157-J157</f>
        <v>-230.64758467589468</v>
      </c>
      <c r="AJ157" s="152">
        <f>M157/J157</f>
        <v>0.88467620766205268</v>
      </c>
      <c r="AK157" s="315"/>
    </row>
    <row r="159" spans="1:37">
      <c r="AA159" s="294" t="s">
        <v>165</v>
      </c>
      <c r="AB159" s="294"/>
      <c r="AE159" s="5" t="s">
        <v>226</v>
      </c>
      <c r="AF159" s="190"/>
      <c r="AG159" s="190"/>
      <c r="AH159" s="190"/>
    </row>
    <row r="160" spans="1:37">
      <c r="AA160" s="294" t="s">
        <v>166</v>
      </c>
      <c r="AB160" s="294"/>
      <c r="AE160" s="5" t="s">
        <v>227</v>
      </c>
      <c r="AF160" s="190"/>
      <c r="AG160" s="190"/>
      <c r="AH160" s="190"/>
    </row>
    <row r="161" spans="27:34">
      <c r="AA161" s="294" t="s">
        <v>167</v>
      </c>
      <c r="AB161" s="294"/>
      <c r="AE161" s="5" t="s">
        <v>228</v>
      </c>
      <c r="AF161" s="190"/>
      <c r="AG161" s="190"/>
      <c r="AH161" s="190"/>
    </row>
    <row r="162" spans="27:34">
      <c r="AA162" s="294" t="s">
        <v>168</v>
      </c>
      <c r="AB162" s="294"/>
      <c r="AE162" s="5" t="s">
        <v>229</v>
      </c>
      <c r="AF162" s="190"/>
      <c r="AG162" s="190"/>
      <c r="AH162" s="190"/>
    </row>
    <row r="163" spans="27:34">
      <c r="AA163" s="294" t="s">
        <v>169</v>
      </c>
      <c r="AB163" s="294"/>
      <c r="AE163" s="5" t="s">
        <v>230</v>
      </c>
      <c r="AF163" s="190"/>
      <c r="AG163" s="190"/>
      <c r="AH163" s="190"/>
    </row>
    <row r="164" spans="27:34">
      <c r="AA164" s="294" t="s">
        <v>170</v>
      </c>
      <c r="AB164" s="294"/>
      <c r="AE164" s="5" t="s">
        <v>231</v>
      </c>
      <c r="AF164" s="190"/>
      <c r="AG164" s="190"/>
      <c r="AH164" s="190"/>
    </row>
    <row r="165" spans="27:34">
      <c r="AA165" s="294" t="s">
        <v>171</v>
      </c>
      <c r="AB165" s="294"/>
      <c r="AE165" s="221" t="s">
        <v>232</v>
      </c>
      <c r="AF165" s="190"/>
      <c r="AG165" s="190"/>
      <c r="AH165" s="190"/>
    </row>
    <row r="166" spans="27:34">
      <c r="AA166" s="294" t="s">
        <v>172</v>
      </c>
      <c r="AB166" s="294"/>
      <c r="AE166" s="221" t="s">
        <v>233</v>
      </c>
      <c r="AF166" s="190"/>
      <c r="AG166" s="190"/>
      <c r="AH166" s="190"/>
    </row>
    <row r="167" spans="27:34">
      <c r="AA167" s="294" t="s">
        <v>173</v>
      </c>
      <c r="AB167" s="294"/>
      <c r="AE167" s="221" t="s">
        <v>234</v>
      </c>
      <c r="AF167" s="190"/>
      <c r="AG167" s="190"/>
      <c r="AH167" s="190"/>
    </row>
    <row r="168" spans="27:34">
      <c r="AA168" s="294" t="s">
        <v>174</v>
      </c>
      <c r="AB168" s="294"/>
      <c r="AE168" s="221"/>
      <c r="AF168" s="190"/>
      <c r="AG168" s="190"/>
      <c r="AH168" s="190"/>
    </row>
    <row r="169" spans="27:34">
      <c r="AA169" s="294" t="s">
        <v>175</v>
      </c>
      <c r="AB169" s="294"/>
      <c r="AE169" s="221"/>
      <c r="AF169" s="190"/>
      <c r="AG169" s="190"/>
      <c r="AH169" s="190"/>
    </row>
    <row r="170" spans="27:34">
      <c r="AA170" s="294" t="s">
        <v>176</v>
      </c>
      <c r="AB170" s="294"/>
      <c r="AE170" s="190"/>
      <c r="AF170" s="190"/>
      <c r="AG170" s="190"/>
      <c r="AH170" s="190"/>
    </row>
    <row r="171" spans="27:34">
      <c r="AA171" s="294" t="s">
        <v>177</v>
      </c>
      <c r="AB171" s="294"/>
      <c r="AE171" s="190"/>
      <c r="AF171" s="190"/>
      <c r="AG171" s="190"/>
      <c r="AH171" s="190"/>
    </row>
  </sheetData>
  <mergeCells count="690"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AK124:AK140"/>
    <mergeCell ref="C125:D125"/>
    <mergeCell ref="AA125:AB125"/>
    <mergeCell ref="AE125:AF125"/>
    <mergeCell ref="AG125:AH125"/>
    <mergeCell ref="C126:D126"/>
    <mergeCell ref="AA126:AB126"/>
    <mergeCell ref="AE126:AF126"/>
    <mergeCell ref="AG126:AH126"/>
    <mergeCell ref="C127:D127"/>
    <mergeCell ref="C124:D124"/>
    <mergeCell ref="R124:R140"/>
    <mergeCell ref="AA124:AB124"/>
    <mergeCell ref="AE124:AF124"/>
    <mergeCell ref="AG124:AH124"/>
    <mergeCell ref="AA127:AB127"/>
    <mergeCell ref="AE127:AF127"/>
    <mergeCell ref="AG127:AH127"/>
    <mergeCell ref="C128:D128"/>
    <mergeCell ref="C130:D130"/>
    <mergeCell ref="AA130:AB130"/>
    <mergeCell ref="AE130:AF130"/>
    <mergeCell ref="AG130:AH130"/>
    <mergeCell ref="C131:D131"/>
    <mergeCell ref="AA131:AB131"/>
    <mergeCell ref="AE131:AF131"/>
    <mergeCell ref="AG131:AH131"/>
    <mergeCell ref="AA128:AB128"/>
    <mergeCell ref="AE128:AF128"/>
    <mergeCell ref="AG128:AH128"/>
    <mergeCell ref="C129:D129"/>
    <mergeCell ref="AA129:AB129"/>
    <mergeCell ref="AE129:AF129"/>
    <mergeCell ref="AG129:AH129"/>
    <mergeCell ref="C134:D134"/>
    <mergeCell ref="AA134:AB134"/>
    <mergeCell ref="AE134:AF134"/>
    <mergeCell ref="AG134:AH134"/>
    <mergeCell ref="C135:D135"/>
    <mergeCell ref="AA135:AB135"/>
    <mergeCell ref="AE135:AF135"/>
    <mergeCell ref="AG135:AH135"/>
    <mergeCell ref="C132:D132"/>
    <mergeCell ref="AA132:AB132"/>
    <mergeCell ref="AE132:AF132"/>
    <mergeCell ref="AG132:AH132"/>
    <mergeCell ref="C133:D133"/>
    <mergeCell ref="AA133:AB133"/>
    <mergeCell ref="AE133:AF133"/>
    <mergeCell ref="AG133:AH133"/>
    <mergeCell ref="C138:D138"/>
    <mergeCell ref="AA138:AB138"/>
    <mergeCell ref="AE138:AF138"/>
    <mergeCell ref="AG138:AH138"/>
    <mergeCell ref="C139:D139"/>
    <mergeCell ref="AA139:AB139"/>
    <mergeCell ref="AE139:AF139"/>
    <mergeCell ref="AG139:AH139"/>
    <mergeCell ref="C136:D136"/>
    <mergeCell ref="AA136:AB136"/>
    <mergeCell ref="AE136:AF136"/>
    <mergeCell ref="AG136:AH136"/>
    <mergeCell ref="C137:D137"/>
    <mergeCell ref="AA137:AB137"/>
    <mergeCell ref="AE137:AF137"/>
    <mergeCell ref="AG137:AH137"/>
    <mergeCell ref="C140:D140"/>
    <mergeCell ref="AA140:AB140"/>
    <mergeCell ref="AE140:AF140"/>
    <mergeCell ref="AG140:AH140"/>
    <mergeCell ref="A141:A157"/>
    <mergeCell ref="C141:D141"/>
    <mergeCell ref="R141:R157"/>
    <mergeCell ref="AA141:AB141"/>
    <mergeCell ref="AE141:AF141"/>
    <mergeCell ref="AG141:AH141"/>
    <mergeCell ref="A124:A140"/>
    <mergeCell ref="AA144:AB144"/>
    <mergeCell ref="AE144:AF144"/>
    <mergeCell ref="AG144:AH144"/>
    <mergeCell ref="C145:D145"/>
    <mergeCell ref="AA145:AB145"/>
    <mergeCell ref="AE145:AF145"/>
    <mergeCell ref="AG145:AH145"/>
    <mergeCell ref="AE147:AF147"/>
    <mergeCell ref="AG147:AH147"/>
    <mergeCell ref="C152:D152"/>
    <mergeCell ref="AA152:AB152"/>
    <mergeCell ref="AE152:AF152"/>
    <mergeCell ref="AG152:AH152"/>
    <mergeCell ref="AK141:AK157"/>
    <mergeCell ref="C142:D142"/>
    <mergeCell ref="AA142:AB142"/>
    <mergeCell ref="AE142:AF142"/>
    <mergeCell ref="AG142:AH142"/>
    <mergeCell ref="C143:D143"/>
    <mergeCell ref="AA143:AB143"/>
    <mergeCell ref="AE143:AF143"/>
    <mergeCell ref="AG143:AH143"/>
    <mergeCell ref="C144:D144"/>
    <mergeCell ref="C148:D148"/>
    <mergeCell ref="AA148:AB148"/>
    <mergeCell ref="AE148:AF148"/>
    <mergeCell ref="AG148:AH148"/>
    <mergeCell ref="C149:D149"/>
    <mergeCell ref="AA149:AB149"/>
    <mergeCell ref="AE149:AF149"/>
    <mergeCell ref="AG149:AH149"/>
    <mergeCell ref="C146:D146"/>
    <mergeCell ref="AA146:AB146"/>
    <mergeCell ref="AE146:AF146"/>
    <mergeCell ref="AG146:AH146"/>
    <mergeCell ref="C147:D147"/>
    <mergeCell ref="AA147:AB147"/>
    <mergeCell ref="C153:D153"/>
    <mergeCell ref="AA153:AB153"/>
    <mergeCell ref="AE153:AF153"/>
    <mergeCell ref="AG153:AH153"/>
    <mergeCell ref="C150:D150"/>
    <mergeCell ref="AA150:AB150"/>
    <mergeCell ref="AE150:AF150"/>
    <mergeCell ref="AG150:AH150"/>
    <mergeCell ref="C151:D151"/>
    <mergeCell ref="AA151:AB151"/>
    <mergeCell ref="AE151:AF151"/>
    <mergeCell ref="AG151:AH151"/>
    <mergeCell ref="C156:D156"/>
    <mergeCell ref="AA156:AB156"/>
    <mergeCell ref="AE156:AF156"/>
    <mergeCell ref="AG156:AH156"/>
    <mergeCell ref="C157:D157"/>
    <mergeCell ref="AA157:AB157"/>
    <mergeCell ref="AE157:AF157"/>
    <mergeCell ref="AG157:AH157"/>
    <mergeCell ref="C154:D154"/>
    <mergeCell ref="AA154:AB154"/>
    <mergeCell ref="AE154:AF154"/>
    <mergeCell ref="AG154:AH154"/>
    <mergeCell ref="C155:D155"/>
    <mergeCell ref="AA155:AB155"/>
    <mergeCell ref="AE155:AF155"/>
    <mergeCell ref="AG155:AH155"/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</mergeCells>
  <phoneticPr fontId="5" type="noConversion"/>
  <conditionalFormatting sqref="O5:O157">
    <cfRule type="cellIs" dxfId="65" priority="3" operator="greaterThan">
      <formula>0</formula>
    </cfRule>
  </conditionalFormatting>
  <conditionalFormatting sqref="P5:P157 AI5:AI157">
    <cfRule type="cellIs" dxfId="64" priority="6" operator="lessThan">
      <formula>0</formula>
    </cfRule>
  </conditionalFormatting>
  <conditionalFormatting sqref="Q5:Q157 AJ5:AJ157">
    <cfRule type="cellIs" dxfId="63" priority="4" operator="greaterThan">
      <formula>1</formula>
    </cfRule>
    <cfRule type="cellIs" dxfId="62" priority="5" operator="lessThan">
      <formula>0.8</formula>
    </cfRule>
  </conditionalFormatting>
  <conditionalFormatting sqref="R5:R157 AK124">
    <cfRule type="cellIs" dxfId="61" priority="7" operator="lessThan">
      <formula>0.8</formula>
    </cfRule>
  </conditionalFormatting>
  <conditionalFormatting sqref="AK5:AK22 AK56:AK91">
    <cfRule type="cellIs" dxfId="60" priority="9" operator="lessThan">
      <formula>0.8</formula>
    </cfRule>
  </conditionalFormatting>
  <conditionalFormatting sqref="AK39">
    <cfRule type="cellIs" dxfId="59" priority="12" operator="lessThan">
      <formula>0.8</formula>
    </cfRule>
  </conditionalFormatting>
  <conditionalFormatting sqref="AK54">
    <cfRule type="cellIs" dxfId="58" priority="11" operator="lessThan">
      <formula>0.8</formula>
    </cfRule>
  </conditionalFormatting>
  <conditionalFormatting sqref="AK97:AK105">
    <cfRule type="cellIs" dxfId="57" priority="10" operator="lessThan">
      <formula>0.8</formula>
    </cfRule>
  </conditionalFormatting>
  <conditionalFormatting sqref="AK107:AK112">
    <cfRule type="cellIs" dxfId="56" priority="8" operator="lessThan">
      <formula>0.8</formula>
    </cfRule>
  </conditionalFormatting>
  <conditionalFormatting sqref="AK139">
    <cfRule type="cellIs" dxfId="55" priority="2" operator="lessThan">
      <formula>0.8</formula>
    </cfRule>
  </conditionalFormatting>
  <conditionalFormatting sqref="AK141:AK157">
    <cfRule type="cellIs" dxfId="54" priority="1" operator="lessThan">
      <formula>0.8</formula>
    </cfRule>
  </conditionalFormatting>
  <dataValidations count="2">
    <dataValidation type="list" allowBlank="1" showInputMessage="1" showErrorMessage="1" sqref="AA5:AB157" xr:uid="{F9DDA7BD-8285-4578-A095-5502EE4800E9}">
      <formula1>$AA$159:$AA$187</formula1>
    </dataValidation>
    <dataValidation type="list" allowBlank="1" showInputMessage="1" showErrorMessage="1" sqref="AE5:AH157" xr:uid="{C900B6F9-4AFD-45C2-9F14-B94AD960934F}">
      <formula1>$AE$159:$AE$167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D2323-80FD-4A39-B8C9-3884B317434A}">
  <sheetPr>
    <tabColor theme="8" tint="0.59999389629810485"/>
  </sheetPr>
  <dimension ref="B1:AR42"/>
  <sheetViews>
    <sheetView zoomScale="70" zoomScaleNormal="70" workbookViewId="0">
      <selection activeCell="S17" sqref="S1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292</v>
      </c>
      <c r="D3" s="284"/>
      <c r="E3" s="3" t="s">
        <v>3</v>
      </c>
      <c r="F3" s="285">
        <f>'1202(18度C)'!D1+'1202(4度C)'!D1</f>
        <v>218629</v>
      </c>
      <c r="G3" s="286"/>
      <c r="H3" s="3" t="s">
        <v>4</v>
      </c>
      <c r="I3" s="287">
        <f>'1202(18度C)'!F1+'1202(4度C)'!F1</f>
        <v>7216854.1399999978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454.7269205880072</v>
      </c>
      <c r="F6" s="259" t="e">
        <f>AVERAGE(#REF!,D14:K14)</f>
        <v>#REF!</v>
      </c>
      <c r="G6" s="260">
        <f>AVERAGE(D14:K14)</f>
        <v>181.80524391762583</v>
      </c>
      <c r="H6" s="261"/>
      <c r="I6" s="260">
        <f>AVERAGE(L14:O14)</f>
        <v>95.202398800599696</v>
      </c>
      <c r="J6" s="261"/>
      <c r="K6" s="260">
        <f>AVERAGE(D32:O32)</f>
        <v>594.46839605407388</v>
      </c>
      <c r="L6" s="261"/>
      <c r="M6" s="260">
        <f>AVERAGE(P32:X32)</f>
        <v>784.98901098901092</v>
      </c>
      <c r="N6" s="261"/>
      <c r="O6" s="262">
        <f>'[1]1201(4度C)'!Y2</f>
        <v>0</v>
      </c>
      <c r="P6" s="250">
        <f>'[1]1201(4度C)'!Z2</f>
        <v>0</v>
      </c>
      <c r="Q6" s="251">
        <f>'[1]1201(4度C)'!AC2</f>
        <v>0</v>
      </c>
      <c r="R6" s="250">
        <f>'[1]1201(4度C)'!AD2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401.3557595014463</v>
      </c>
      <c r="F7" s="255" t="e">
        <f>AVERAGE(#REF!,D15:K15)</f>
        <v>#REF!</v>
      </c>
      <c r="G7" s="256">
        <f>AVERAGE(D15:K15)</f>
        <v>161.39983263784691</v>
      </c>
      <c r="H7" s="257"/>
      <c r="I7" s="256">
        <f>AVERAGE(L15:O15)</f>
        <v>84.18417066949138</v>
      </c>
      <c r="J7" s="257"/>
      <c r="K7" s="256">
        <f>AVERAGE(D33:O33)</f>
        <v>523.98735088679746</v>
      </c>
      <c r="L7" s="257"/>
      <c r="M7" s="256">
        <f>AVERAGE(P33:X33)</f>
        <v>692.47846470377567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0.88310194548442089</v>
      </c>
      <c r="F8" s="264" t="e">
        <f>AVERAGE(D16:K16,#REF!)</f>
        <v>#REF!</v>
      </c>
      <c r="G8" s="243">
        <f>AVERAGE(D16:K16)</f>
        <v>0.88645624130068768</v>
      </c>
      <c r="H8" s="244"/>
      <c r="I8" s="243">
        <f>AVERAGE(L16:O16)</f>
        <v>0.88429300081007445</v>
      </c>
      <c r="J8" s="244"/>
      <c r="K8" s="243">
        <f>AVERAGE(D34:O34)</f>
        <v>0.88058505376975138</v>
      </c>
      <c r="L8" s="244"/>
      <c r="M8" s="243">
        <f>AVERAGE(P34:X34)</f>
        <v>0.88145315761192311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>
        <v>120.75471698113208</v>
      </c>
      <c r="E14" s="28">
        <v>81.300813008130078</v>
      </c>
      <c r="F14" s="28">
        <v>92</v>
      </c>
      <c r="G14" s="28">
        <v>90.090090090090087</v>
      </c>
      <c r="H14" s="28">
        <v>136.36363636363635</v>
      </c>
      <c r="I14" s="28">
        <v>232.33333333333334</v>
      </c>
      <c r="J14" s="28" t="s">
        <v>43</v>
      </c>
      <c r="K14" s="29">
        <v>519.79411764705878</v>
      </c>
      <c r="L14" s="27" t="s">
        <v>43</v>
      </c>
      <c r="M14" s="30" t="s">
        <v>43</v>
      </c>
      <c r="N14" s="28">
        <v>103.44827586206897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>
        <v>107.27894130132229</v>
      </c>
      <c r="E15" s="35">
        <v>72.143291006792495</v>
      </c>
      <c r="F15" s="35">
        <v>81.358935204943293</v>
      </c>
      <c r="G15" s="35">
        <v>79.715747708091229</v>
      </c>
      <c r="H15" s="35">
        <v>121.13611011746441</v>
      </c>
      <c r="I15" s="35">
        <v>204.37224822207202</v>
      </c>
      <c r="J15" s="35" t="s">
        <v>43</v>
      </c>
      <c r="K15" s="36">
        <v>463.79355490424274</v>
      </c>
      <c r="L15" s="34" t="s">
        <v>43</v>
      </c>
      <c r="M15" s="37" t="s">
        <v>43</v>
      </c>
      <c r="N15" s="35">
        <v>91.445412969901582</v>
      </c>
      <c r="O15" s="38">
        <v>76.922928369081177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>
        <f t="shared" ref="D16:I16" si="0">D15/D14</f>
        <v>0.88840373265157524</v>
      </c>
      <c r="E16" s="43">
        <f t="shared" si="0"/>
        <v>0.88736247938354773</v>
      </c>
      <c r="F16" s="43">
        <f t="shared" si="0"/>
        <v>0.88433625222764445</v>
      </c>
      <c r="G16" s="43">
        <f t="shared" si="0"/>
        <v>0.88484479955981266</v>
      </c>
      <c r="H16" s="43">
        <f t="shared" si="0"/>
        <v>0.88833147419473912</v>
      </c>
      <c r="I16" s="43">
        <f t="shared" si="0"/>
        <v>0.8796509966516729</v>
      </c>
      <c r="J16" s="43" t="s">
        <v>43</v>
      </c>
      <c r="K16" s="44">
        <f t="shared" ref="K16" si="1">K15/K14</f>
        <v>0.89226395443582041</v>
      </c>
      <c r="L16" s="42" t="s">
        <v>43</v>
      </c>
      <c r="M16" s="45" t="s">
        <v>43</v>
      </c>
      <c r="N16" s="43">
        <f t="shared" ref="N16:O16" si="2">N15/N14</f>
        <v>0.88397232537571524</v>
      </c>
      <c r="O16" s="46">
        <f t="shared" si="2"/>
        <v>0.88461367624443354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>
        <v>0.25</v>
      </c>
      <c r="E17" s="48">
        <v>0.16674768518518518</v>
      </c>
      <c r="F17" s="48">
        <v>0.16666666666666666</v>
      </c>
      <c r="G17" s="48">
        <v>0.16666666666666666</v>
      </c>
      <c r="H17" s="48">
        <v>0.16699074074074075</v>
      </c>
      <c r="I17" s="48">
        <v>0.31881944444444443</v>
      </c>
      <c r="J17" s="48" t="s">
        <v>43</v>
      </c>
      <c r="K17" s="48">
        <v>0.25</v>
      </c>
      <c r="L17" s="47" t="s">
        <v>43</v>
      </c>
      <c r="M17" s="49" t="s">
        <v>43</v>
      </c>
      <c r="N17" s="48">
        <v>0.70843750000000005</v>
      </c>
      <c r="O17" s="50">
        <v>0.70849537037037036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>
        <v>0.58194444444444449</v>
      </c>
      <c r="E18" s="48">
        <v>0.60575231481481484</v>
      </c>
      <c r="F18" s="48">
        <v>0.51811342592592591</v>
      </c>
      <c r="G18" s="48">
        <v>0.54054398148148153</v>
      </c>
      <c r="H18" s="48">
        <v>0.59403935185185186</v>
      </c>
      <c r="I18" s="48">
        <v>0.56805555555555554</v>
      </c>
      <c r="J18" s="48" t="s">
        <v>43</v>
      </c>
      <c r="K18" s="48">
        <v>0.37986111111111109</v>
      </c>
      <c r="L18" s="47" t="s">
        <v>43</v>
      </c>
      <c r="M18" s="49" t="s">
        <v>43</v>
      </c>
      <c r="N18" s="48">
        <v>0.81180555555555556</v>
      </c>
      <c r="O18" s="50">
        <v>0.85138888888888886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52"/>
      <c r="E19" s="53"/>
      <c r="F19" s="53"/>
      <c r="G19" s="53"/>
      <c r="H19" s="53"/>
      <c r="I19" s="53"/>
      <c r="J19" s="53"/>
      <c r="K19" s="54"/>
      <c r="L19" s="52"/>
      <c r="M19" s="55"/>
      <c r="N19" s="53"/>
      <c r="O19" s="56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52"/>
      <c r="E20" s="53"/>
      <c r="F20" s="53"/>
      <c r="G20" s="53"/>
      <c r="H20" s="53"/>
      <c r="I20" s="53"/>
      <c r="J20" s="53"/>
      <c r="K20" s="54"/>
      <c r="L20" s="52"/>
      <c r="M20" s="55"/>
      <c r="N20" s="53"/>
      <c r="O20" s="56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57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57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>
        <v>17.666666666666668</v>
      </c>
      <c r="E23" s="64">
        <v>24.6</v>
      </c>
      <c r="F23" s="64">
        <v>21.428571428571427</v>
      </c>
      <c r="G23" s="64">
        <v>22.2</v>
      </c>
      <c r="H23" s="64">
        <v>19.8</v>
      </c>
      <c r="I23" s="64">
        <v>13.5</v>
      </c>
      <c r="J23" s="64" t="s">
        <v>43</v>
      </c>
      <c r="K23" s="65">
        <v>6.8</v>
      </c>
      <c r="L23" s="63" t="s">
        <v>43</v>
      </c>
      <c r="M23" s="66" t="s">
        <v>43</v>
      </c>
      <c r="N23" s="64">
        <v>19.333333333333332</v>
      </c>
      <c r="O23" s="67">
        <v>23</v>
      </c>
      <c r="W23" s="25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>
        <v>211.76470588235293</v>
      </c>
      <c r="E32" s="28" t="s">
        <v>43</v>
      </c>
      <c r="F32" s="28" t="s">
        <v>43</v>
      </c>
      <c r="G32" s="28">
        <v>313.04347826086956</v>
      </c>
      <c r="H32" s="28">
        <v>433.33333333333331</v>
      </c>
      <c r="I32" s="28">
        <v>416.66666666666669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285.71428571428572</v>
      </c>
      <c r="Q32" s="28" t="s">
        <v>43</v>
      </c>
      <c r="R32" s="28" t="s">
        <v>43</v>
      </c>
      <c r="S32" s="28" t="s">
        <v>43</v>
      </c>
      <c r="T32" s="28">
        <v>795</v>
      </c>
      <c r="U32" s="28" t="s">
        <v>43</v>
      </c>
      <c r="V32" s="28">
        <v>825</v>
      </c>
      <c r="W32" s="28">
        <v>969.23076923076928</v>
      </c>
      <c r="X32" s="31">
        <v>1050</v>
      </c>
    </row>
    <row r="33" spans="2:24" ht="39.6" customHeight="1">
      <c r="B33" s="240"/>
      <c r="C33" s="33" t="s">
        <v>44</v>
      </c>
      <c r="D33" s="35">
        <v>183.4158927375851</v>
      </c>
      <c r="E33" s="35" t="s">
        <v>43</v>
      </c>
      <c r="F33" s="35" t="s">
        <v>43</v>
      </c>
      <c r="G33" s="35">
        <v>271.74356819282303</v>
      </c>
      <c r="H33" s="35">
        <v>384.75725755268809</v>
      </c>
      <c r="I33" s="35">
        <v>372.04968944099386</v>
      </c>
      <c r="J33" s="35" t="s">
        <v>43</v>
      </c>
      <c r="K33" s="35" t="s">
        <v>43</v>
      </c>
      <c r="L33" s="35" t="s">
        <v>43</v>
      </c>
      <c r="M33" s="35">
        <v>693.31766204273572</v>
      </c>
      <c r="N33" s="35">
        <v>1000.6000033989989</v>
      </c>
      <c r="O33" s="35">
        <v>762.02738284175723</v>
      </c>
      <c r="P33" s="34">
        <v>249.20440122299047</v>
      </c>
      <c r="Q33" s="35" t="s">
        <v>43</v>
      </c>
      <c r="R33" s="35" t="s">
        <v>43</v>
      </c>
      <c r="S33" s="35" t="s">
        <v>43</v>
      </c>
      <c r="T33" s="35">
        <v>706.79394376053733</v>
      </c>
      <c r="U33" s="35" t="s">
        <v>43</v>
      </c>
      <c r="V33" s="35">
        <v>735.0001316875323</v>
      </c>
      <c r="W33" s="35">
        <v>857.4348948960228</v>
      </c>
      <c r="X33" s="38">
        <v>913.9589519517956</v>
      </c>
    </row>
    <row r="34" spans="2:24" ht="40.15" customHeight="1">
      <c r="B34" s="240"/>
      <c r="C34" s="41" t="s">
        <v>45</v>
      </c>
      <c r="D34" s="43">
        <f>D33/D32</f>
        <v>0.86613060459415192</v>
      </c>
      <c r="E34" s="43" t="s">
        <v>43</v>
      </c>
      <c r="F34" s="43" t="s">
        <v>43</v>
      </c>
      <c r="G34" s="43">
        <f>G33/G32</f>
        <v>0.86806973172707358</v>
      </c>
      <c r="H34" s="43">
        <f>H33/H32</f>
        <v>0.88790136358312644</v>
      </c>
      <c r="I34" s="43">
        <f>I33/I32</f>
        <v>0.89291925465838518</v>
      </c>
      <c r="J34" s="43" t="s">
        <v>43</v>
      </c>
      <c r="K34" s="43" t="s">
        <v>43</v>
      </c>
      <c r="L34" s="43" t="s">
        <v>43</v>
      </c>
      <c r="M34" s="43">
        <f>M33/M32</f>
        <v>0.8929091102065535</v>
      </c>
      <c r="N34" s="43">
        <f>N33/N32</f>
        <v>0.87008695947739034</v>
      </c>
      <c r="O34" s="43">
        <f>O33/O32</f>
        <v>0.88607835214157815</v>
      </c>
      <c r="P34" s="42">
        <f>P33/P32</f>
        <v>0.87221540428046662</v>
      </c>
      <c r="Q34" s="43" t="s">
        <v>43</v>
      </c>
      <c r="R34" s="43" t="s">
        <v>43</v>
      </c>
      <c r="S34" s="43" t="s">
        <v>43</v>
      </c>
      <c r="T34" s="43">
        <f>T33/T32</f>
        <v>0.88904898586231107</v>
      </c>
      <c r="U34" s="43" t="s">
        <v>43</v>
      </c>
      <c r="V34" s="43">
        <f>V33/V32</f>
        <v>0.8909092505303422</v>
      </c>
      <c r="W34" s="43">
        <f>W33/W32</f>
        <v>0.88465505028954727</v>
      </c>
      <c r="X34" s="46">
        <f>X33/X32</f>
        <v>0.87043709709694816</v>
      </c>
    </row>
    <row r="35" spans="2:24" ht="17.25" customHeight="1">
      <c r="B35" s="225" t="s">
        <v>46</v>
      </c>
      <c r="C35" s="13" t="s">
        <v>47</v>
      </c>
      <c r="D35" s="48">
        <v>0.38819444444444445</v>
      </c>
      <c r="E35" s="48" t="s">
        <v>43</v>
      </c>
      <c r="F35" s="48" t="s">
        <v>43</v>
      </c>
      <c r="G35" s="48">
        <v>0.25001157407407409</v>
      </c>
      <c r="H35" s="48">
        <v>0.25012731481481482</v>
      </c>
      <c r="I35" s="48">
        <v>0.38333333333333336</v>
      </c>
      <c r="J35" s="48" t="s">
        <v>43</v>
      </c>
      <c r="K35" s="48" t="s">
        <v>43</v>
      </c>
      <c r="L35" s="48" t="s">
        <v>43</v>
      </c>
      <c r="M35" s="48">
        <v>0.25</v>
      </c>
      <c r="N35" s="48">
        <v>0.16700231481481481</v>
      </c>
      <c r="O35" s="48">
        <v>0.25032407407407409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>
        <v>0.7086689814814815</v>
      </c>
      <c r="U35" s="48" t="s">
        <v>43</v>
      </c>
      <c r="V35" s="48">
        <v>0.70833333333333337</v>
      </c>
      <c r="W35" s="48">
        <v>0.70833333333333337</v>
      </c>
      <c r="X35" s="50">
        <v>0.70855324074074078</v>
      </c>
    </row>
    <row r="36" spans="2:24" ht="17.25" customHeight="1">
      <c r="B36" s="226"/>
      <c r="C36" s="13" t="s">
        <v>48</v>
      </c>
      <c r="D36" s="48">
        <v>0.45145833333333335</v>
      </c>
      <c r="E36" s="48" t="s">
        <v>43</v>
      </c>
      <c r="F36" s="48" t="s">
        <v>43</v>
      </c>
      <c r="G36" s="48">
        <v>0.31548611111111113</v>
      </c>
      <c r="H36" s="48">
        <v>0.33089120370370373</v>
      </c>
      <c r="I36" s="48">
        <v>0.40569444444444447</v>
      </c>
      <c r="J36" s="48" t="s">
        <v>43</v>
      </c>
      <c r="K36" s="48" t="s">
        <v>43</v>
      </c>
      <c r="L36" s="48" t="s">
        <v>43</v>
      </c>
      <c r="M36" s="48">
        <v>0.43767361111111114</v>
      </c>
      <c r="N36" s="48">
        <v>0.4259722222222222</v>
      </c>
      <c r="O36" s="48">
        <v>0.40833333333333333</v>
      </c>
      <c r="P36" s="47">
        <v>0.83773148148148147</v>
      </c>
      <c r="Q36" s="48" t="s">
        <v>43</v>
      </c>
      <c r="R36" s="48" t="s">
        <v>43</v>
      </c>
      <c r="S36" s="48" t="s">
        <v>43</v>
      </c>
      <c r="T36" s="48">
        <v>0.87430555555555556</v>
      </c>
      <c r="U36" s="48" t="s">
        <v>43</v>
      </c>
      <c r="V36" s="48">
        <v>0.91666666666666663</v>
      </c>
      <c r="W36" s="48">
        <v>1.0208333333333333</v>
      </c>
      <c r="X36" s="50">
        <v>1.0229166666666667</v>
      </c>
    </row>
    <row r="37" spans="2:24" ht="17.25" customHeight="1">
      <c r="B37" s="226" t="s">
        <v>54</v>
      </c>
      <c r="C37" s="227"/>
      <c r="D37" s="64">
        <v>17</v>
      </c>
      <c r="E37" s="64" t="s">
        <v>43</v>
      </c>
      <c r="F37" s="64" t="s">
        <v>43</v>
      </c>
      <c r="G37" s="64">
        <v>11.5</v>
      </c>
      <c r="H37" s="64">
        <v>6</v>
      </c>
      <c r="I37" s="64">
        <v>6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12.6</v>
      </c>
      <c r="Q37" s="64" t="s">
        <v>43</v>
      </c>
      <c r="R37" s="64" t="s">
        <v>43</v>
      </c>
      <c r="S37" s="64" t="s">
        <v>43</v>
      </c>
      <c r="T37" s="64">
        <v>4</v>
      </c>
      <c r="U37" s="48" t="s">
        <v>43</v>
      </c>
      <c r="V37" s="64">
        <v>4</v>
      </c>
      <c r="W37" s="64">
        <v>3.25</v>
      </c>
      <c r="X37" s="67">
        <v>3.3333333333333335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30:C31"/>
    <mergeCell ref="B40:C40"/>
    <mergeCell ref="B35:B36"/>
    <mergeCell ref="B37:C37"/>
    <mergeCell ref="B38:C38"/>
    <mergeCell ref="B39:C39"/>
    <mergeCell ref="B32:B34"/>
    <mergeCell ref="B21:B22"/>
    <mergeCell ref="B23:C23"/>
    <mergeCell ref="B24:C24"/>
    <mergeCell ref="D29:O29"/>
    <mergeCell ref="P29:X2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D0D6F-4CA0-4B6D-A876-87E6461155B9}">
  <sheetPr>
    <tabColor theme="8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pane="bottomLeft" activeCell="Y3" sqref="Y3:Z4"/>
      <selection activeCell="W23" sqref="W23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SUM(F5:F208)</f>
        <v>116992</v>
      </c>
      <c r="E1" s="94" t="s">
        <v>4</v>
      </c>
      <c r="F1" s="95">
        <f>SUM(G5:G208)</f>
        <v>2307005.84</v>
      </c>
      <c r="G1" s="96" t="s">
        <v>85</v>
      </c>
      <c r="H1" s="97">
        <f>L21+L38+L55+L72+L89+L106+L123+L140+L157+L174+L191+L208</f>
        <v>78.683333333333323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45993</v>
      </c>
      <c r="B2" s="353"/>
      <c r="C2" s="98" t="s">
        <v>41</v>
      </c>
      <c r="D2" s="99">
        <f>AVERAGE(N21,N38,N55,N72,N89,N106,N123,N140,N157,N174,N191,N208)</f>
        <v>594.19198164387171</v>
      </c>
      <c r="E2" s="99" t="s">
        <v>92</v>
      </c>
      <c r="F2" s="100">
        <f>F1/D1</f>
        <v>19.719346963894967</v>
      </c>
      <c r="G2" s="101" t="s">
        <v>93</v>
      </c>
      <c r="H2" s="102">
        <f>COUNT(H5:H208)</f>
        <v>3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428"/>
      <c r="AA3" s="332" t="s">
        <v>102</v>
      </c>
      <c r="AB3" s="422" t="s">
        <v>103</v>
      </c>
      <c r="AC3" s="424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429"/>
      <c r="AA4" s="333"/>
      <c r="AB4" s="423"/>
      <c r="AC4" s="425"/>
    </row>
    <row r="5" spans="1:29" ht="15.75" customHeight="1">
      <c r="A5" s="302" t="s">
        <v>243</v>
      </c>
      <c r="B5" s="106" t="s">
        <v>116</v>
      </c>
      <c r="C5" s="402" t="s">
        <v>120</v>
      </c>
      <c r="D5" s="403"/>
      <c r="E5" s="107">
        <v>29.85</v>
      </c>
      <c r="F5" s="108">
        <v>2297</v>
      </c>
      <c r="G5" s="109">
        <f t="shared" ref="G5:G6" si="0">E5*F5</f>
        <v>68565.45</v>
      </c>
      <c r="H5" s="26"/>
      <c r="I5" s="110">
        <v>17</v>
      </c>
      <c r="J5" s="111">
        <v>3600</v>
      </c>
      <c r="K5" s="112">
        <f t="shared" ref="K5:K6" si="1">J5/I5</f>
        <v>211.76470588235293</v>
      </c>
      <c r="L5" s="113">
        <v>17</v>
      </c>
      <c r="M5" s="111">
        <f>F5/V5*60</f>
        <v>3119.2757450018858</v>
      </c>
      <c r="N5" s="112">
        <f>M5/L5</f>
        <v>183.4868085295227</v>
      </c>
      <c r="O5" s="114">
        <f>L5-I5</f>
        <v>0</v>
      </c>
      <c r="P5" s="115">
        <f>N5-K5</f>
        <v>-28.277897352830223</v>
      </c>
      <c r="Q5" s="116">
        <f>N5/K5</f>
        <v>0.8664654847227462</v>
      </c>
      <c r="R5" s="309">
        <f>Q21</f>
        <v>0.86613060459415192</v>
      </c>
      <c r="S5" s="47">
        <v>0.38819444444444445</v>
      </c>
      <c r="T5" s="48">
        <v>0.41887731481481483</v>
      </c>
      <c r="U5" s="117">
        <v>4.5999999999999996</v>
      </c>
      <c r="V5" s="118">
        <v>44.183333333333337</v>
      </c>
      <c r="W5" s="119"/>
      <c r="X5" s="104"/>
      <c r="Y5" s="311"/>
      <c r="Z5" s="312"/>
      <c r="AA5" s="121">
        <f>M5-J5</f>
        <v>-480.72425499811425</v>
      </c>
      <c r="AB5" s="122">
        <f>M5/J5</f>
        <v>0.86646548472274609</v>
      </c>
      <c r="AC5" s="426">
        <f>AB21</f>
        <v>0.86613060459415192</v>
      </c>
    </row>
    <row r="6" spans="1:29" ht="15.75" customHeight="1">
      <c r="A6" s="303"/>
      <c r="B6" s="106" t="s">
        <v>116</v>
      </c>
      <c r="C6" s="402" t="s">
        <v>121</v>
      </c>
      <c r="D6" s="403"/>
      <c r="E6" s="107">
        <v>29.52</v>
      </c>
      <c r="F6" s="108">
        <v>2187</v>
      </c>
      <c r="G6" s="109">
        <f t="shared" si="0"/>
        <v>64560.24</v>
      </c>
      <c r="H6" s="26"/>
      <c r="I6" s="110">
        <v>17</v>
      </c>
      <c r="J6" s="111">
        <v>3600</v>
      </c>
      <c r="K6" s="112">
        <f t="shared" si="1"/>
        <v>211.76470588235293</v>
      </c>
      <c r="L6" s="113">
        <v>17</v>
      </c>
      <c r="M6" s="111">
        <f>F6/V6*60</f>
        <v>3116.8646080760077</v>
      </c>
      <c r="N6" s="112">
        <f>M6/L6</f>
        <v>183.34497694564752</v>
      </c>
      <c r="O6" s="114">
        <f>L6-I6</f>
        <v>0</v>
      </c>
      <c r="P6" s="115">
        <f>N6-K6</f>
        <v>-28.419728936705411</v>
      </c>
      <c r="Q6" s="116">
        <f>N6/K6</f>
        <v>0.86579572446555775</v>
      </c>
      <c r="R6" s="309"/>
      <c r="S6" s="47">
        <v>0.42222222222222222</v>
      </c>
      <c r="T6" s="48">
        <v>0.45145833333333335</v>
      </c>
      <c r="U6" s="117">
        <v>4.8166666666666469</v>
      </c>
      <c r="V6" s="118">
        <v>42.100000000000023</v>
      </c>
      <c r="W6" s="119"/>
      <c r="X6" s="123"/>
      <c r="Y6" s="300"/>
      <c r="Z6" s="301"/>
      <c r="AA6" s="124">
        <f>M6-J6</f>
        <v>-483.1353919239923</v>
      </c>
      <c r="AB6" s="125">
        <f>M6/J6</f>
        <v>0.86579572446555775</v>
      </c>
      <c r="AC6" s="427"/>
    </row>
    <row r="7" spans="1:29" ht="15.75" customHeight="1">
      <c r="A7" s="303"/>
      <c r="B7" s="106"/>
      <c r="C7" s="402"/>
      <c r="D7" s="403"/>
      <c r="E7" s="107"/>
      <c r="F7" s="108"/>
      <c r="G7" s="109"/>
      <c r="H7" s="26"/>
      <c r="I7" s="110"/>
      <c r="J7" s="111"/>
      <c r="K7" s="112"/>
      <c r="L7" s="113"/>
      <c r="M7" s="111"/>
      <c r="N7" s="112"/>
      <c r="O7" s="114"/>
      <c r="P7" s="115"/>
      <c r="Q7" s="116"/>
      <c r="R7" s="309"/>
      <c r="S7" s="47"/>
      <c r="T7" s="48"/>
      <c r="U7" s="117"/>
      <c r="V7" s="118"/>
      <c r="W7" s="119"/>
      <c r="X7" s="123"/>
      <c r="Y7" s="300"/>
      <c r="Z7" s="301"/>
      <c r="AA7" s="124"/>
      <c r="AB7" s="125"/>
      <c r="AC7" s="427"/>
    </row>
    <row r="8" spans="1:29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300"/>
      <c r="Z8" s="301"/>
      <c r="AA8" s="124"/>
      <c r="AB8" s="125"/>
      <c r="AC8" s="427"/>
    </row>
    <row r="9" spans="1:29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300"/>
      <c r="Z9" s="301"/>
      <c r="AA9" s="124"/>
      <c r="AB9" s="125"/>
      <c r="AC9" s="427"/>
    </row>
    <row r="10" spans="1:29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300"/>
      <c r="Z10" s="301"/>
      <c r="AA10" s="124"/>
      <c r="AB10" s="125"/>
      <c r="AC10" s="427"/>
    </row>
    <row r="11" spans="1:29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300"/>
      <c r="Z11" s="301"/>
      <c r="AA11" s="124"/>
      <c r="AB11" s="125"/>
      <c r="AC11" s="427"/>
    </row>
    <row r="12" spans="1:29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300"/>
      <c r="Z12" s="301"/>
      <c r="AA12" s="124"/>
      <c r="AB12" s="125"/>
      <c r="AC12" s="427"/>
    </row>
    <row r="13" spans="1:29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300"/>
      <c r="Z13" s="301"/>
      <c r="AA13" s="124"/>
      <c r="AB13" s="125"/>
      <c r="AC13" s="427"/>
    </row>
    <row r="14" spans="1:29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300"/>
      <c r="Z14" s="301"/>
      <c r="AA14" s="124"/>
      <c r="AB14" s="125"/>
      <c r="AC14" s="427"/>
    </row>
    <row r="15" spans="1:29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300"/>
      <c r="Z15" s="301"/>
      <c r="AA15" s="124"/>
      <c r="AB15" s="125"/>
      <c r="AC15" s="427"/>
    </row>
    <row r="16" spans="1:29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300"/>
      <c r="Z16" s="301"/>
      <c r="AA16" s="124"/>
      <c r="AB16" s="125"/>
      <c r="AC16" s="427"/>
    </row>
    <row r="17" spans="1:29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300"/>
      <c r="Z17" s="301"/>
      <c r="AA17" s="124"/>
      <c r="AB17" s="125"/>
      <c r="AC17" s="427"/>
    </row>
    <row r="18" spans="1:29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300"/>
      <c r="Z18" s="301"/>
      <c r="AA18" s="124"/>
      <c r="AB18" s="125"/>
      <c r="AC18" s="427"/>
    </row>
    <row r="19" spans="1:29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300"/>
      <c r="Z19" s="301"/>
      <c r="AA19" s="124"/>
      <c r="AB19" s="125"/>
      <c r="AC19" s="427"/>
    </row>
    <row r="20" spans="1:29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301"/>
      <c r="AA20" s="142"/>
      <c r="AB20" s="143"/>
      <c r="AC20" s="380"/>
    </row>
    <row r="21" spans="1:29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</v>
      </c>
      <c r="J21" s="148">
        <f t="shared" si="2"/>
        <v>3600</v>
      </c>
      <c r="K21" s="149">
        <f t="shared" ref="K21" si="3">J21/I21</f>
        <v>211.76470588235293</v>
      </c>
      <c r="L21" s="147">
        <f t="shared" ref="L21:M21" si="4">AVERAGE(L5:L20)</f>
        <v>17</v>
      </c>
      <c r="M21" s="148">
        <f t="shared" si="4"/>
        <v>3118.0701765389467</v>
      </c>
      <c r="N21" s="149">
        <f>M21/L21</f>
        <v>183.4158927375851</v>
      </c>
      <c r="O21" s="150">
        <f>L21-I21</f>
        <v>0</v>
      </c>
      <c r="P21" s="151">
        <f>N21-K21</f>
        <v>-28.348813144767831</v>
      </c>
      <c r="Q21" s="152">
        <f>N21/K21</f>
        <v>0.86613060459415192</v>
      </c>
      <c r="R21" s="310"/>
      <c r="S21" s="153">
        <f>S5</f>
        <v>0.38819444444444445</v>
      </c>
      <c r="T21" s="154">
        <f>INDEX(T5:T20,COUNTA(T5:T20))</f>
        <v>0.45145833333333335</v>
      </c>
      <c r="U21" s="155"/>
      <c r="V21" s="155"/>
      <c r="W21" s="156"/>
      <c r="X21" s="157"/>
      <c r="Y21" s="296"/>
      <c r="Z21" s="297"/>
      <c r="AA21" s="158">
        <f>M21-J21</f>
        <v>-481.92982346105327</v>
      </c>
      <c r="AB21" s="159">
        <f>M21/J21</f>
        <v>0.86613060459415192</v>
      </c>
      <c r="AC21" s="381"/>
    </row>
    <row r="22" spans="1:29" ht="15.75" customHeight="1">
      <c r="A22" s="316" t="s">
        <v>115</v>
      </c>
      <c r="B22" s="161" t="s">
        <v>116</v>
      </c>
      <c r="C22" s="306" t="s">
        <v>122</v>
      </c>
      <c r="D22" s="307"/>
      <c r="E22" s="162">
        <v>25.64</v>
      </c>
      <c r="F22" s="103">
        <v>1414</v>
      </c>
      <c r="G22" s="163">
        <f t="shared" ref="G22:G23" si="5">E22*F22</f>
        <v>36254.959999999999</v>
      </c>
      <c r="H22" s="164"/>
      <c r="I22" s="165">
        <v>11</v>
      </c>
      <c r="J22" s="166">
        <v>3600</v>
      </c>
      <c r="K22" s="167">
        <f>J22/I22</f>
        <v>327.27272727272725</v>
      </c>
      <c r="L22" s="168">
        <v>11</v>
      </c>
      <c r="M22" s="166">
        <f>F22/V22*60</f>
        <v>3144.1630636195237</v>
      </c>
      <c r="N22" s="167">
        <f>M22/L22</f>
        <v>285.83300578359308</v>
      </c>
      <c r="O22" s="169">
        <f>L22-I22</f>
        <v>0</v>
      </c>
      <c r="P22" s="170">
        <f>N22-K22</f>
        <v>-41.439721489134172</v>
      </c>
      <c r="Q22" s="171">
        <f>N22/K22</f>
        <v>0.87337862878320116</v>
      </c>
      <c r="R22" s="308">
        <f>Q38</f>
        <v>0.86806973172707358</v>
      </c>
      <c r="S22" s="172">
        <v>0.25001157407407409</v>
      </c>
      <c r="T22" s="173">
        <v>0.26874999999999999</v>
      </c>
      <c r="U22" s="174"/>
      <c r="V22" s="175">
        <v>26.983333333333288</v>
      </c>
      <c r="W22" s="176"/>
      <c r="X22" s="177"/>
      <c r="Y22" s="311"/>
      <c r="Z22" s="312"/>
      <c r="AA22" s="121">
        <f>M22-J22</f>
        <v>-455.83693638047635</v>
      </c>
      <c r="AB22" s="171">
        <f>M22/J22</f>
        <v>0.87337862878320105</v>
      </c>
      <c r="AC22" s="313">
        <f>AB38</f>
        <v>0.86806973172707358</v>
      </c>
    </row>
    <row r="23" spans="1:29" ht="15.75" customHeight="1">
      <c r="A23" s="317"/>
      <c r="B23" s="106" t="s">
        <v>118</v>
      </c>
      <c r="C23" s="298" t="s">
        <v>119</v>
      </c>
      <c r="D23" s="299"/>
      <c r="E23" s="107">
        <v>28.57</v>
      </c>
      <c r="F23" s="108">
        <v>3225</v>
      </c>
      <c r="G23" s="109">
        <f t="shared" si="5"/>
        <v>92138.25</v>
      </c>
      <c r="H23" s="26"/>
      <c r="I23" s="110">
        <v>12</v>
      </c>
      <c r="J23" s="111">
        <v>3600</v>
      </c>
      <c r="K23" s="112">
        <f t="shared" ref="K23:K41" si="6">J23/I23</f>
        <v>300</v>
      </c>
      <c r="L23" s="113">
        <v>12</v>
      </c>
      <c r="M23" s="111">
        <f>F23/V23*60</f>
        <v>3105.9390048154055</v>
      </c>
      <c r="N23" s="112">
        <f>M23/L23</f>
        <v>258.82825040128381</v>
      </c>
      <c r="O23" s="114">
        <f>L23-I23</f>
        <v>0</v>
      </c>
      <c r="P23" s="115">
        <f>N23-K23</f>
        <v>-41.17174959871619</v>
      </c>
      <c r="Q23" s="116">
        <f>N23/K23</f>
        <v>0.862760834670946</v>
      </c>
      <c r="R23" s="309"/>
      <c r="S23" s="47">
        <v>0.2722222222222222</v>
      </c>
      <c r="T23" s="48">
        <v>0.31548611111111113</v>
      </c>
      <c r="U23" s="117">
        <v>4.9999999999999822</v>
      </c>
      <c r="V23" s="118">
        <v>62.300000000000068</v>
      </c>
      <c r="W23" s="119"/>
      <c r="X23" s="123"/>
      <c r="Y23" s="300"/>
      <c r="Z23" s="301"/>
      <c r="AA23" s="124">
        <f>M23-J23</f>
        <v>-494.0609951845945</v>
      </c>
      <c r="AB23" s="116">
        <f>M23/J23</f>
        <v>0.862760834670946</v>
      </c>
      <c r="AC23" s="314"/>
    </row>
    <row r="24" spans="1:29" ht="15.75" customHeight="1">
      <c r="A24" s="317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23"/>
      <c r="Y24" s="300"/>
      <c r="Z24" s="301"/>
      <c r="AA24" s="124"/>
      <c r="AB24" s="116"/>
      <c r="AC24" s="314"/>
    </row>
    <row r="25" spans="1:29" ht="15.75" customHeight="1">
      <c r="A25" s="317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17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300"/>
      <c r="Z26" s="301"/>
      <c r="AA26" s="124"/>
      <c r="AB26" s="116"/>
      <c r="AC26" s="314"/>
    </row>
    <row r="27" spans="1:29" ht="15.75" customHeight="1">
      <c r="A27" s="317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300"/>
      <c r="Z27" s="301"/>
      <c r="AA27" s="124"/>
      <c r="AB27" s="116"/>
      <c r="AC27" s="314"/>
    </row>
    <row r="28" spans="1:29" ht="15.75" customHeight="1">
      <c r="A28" s="317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17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17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35"/>
      <c r="Y30" s="300"/>
      <c r="Z30" s="301"/>
      <c r="AA30" s="124"/>
      <c r="AB30" s="116"/>
      <c r="AC30" s="314"/>
    </row>
    <row r="31" spans="1:29" ht="15.75" customHeight="1">
      <c r="A31" s="317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35"/>
      <c r="Y31" s="300"/>
      <c r="Z31" s="301"/>
      <c r="AA31" s="124"/>
      <c r="AB31" s="116"/>
      <c r="AC31" s="314"/>
    </row>
    <row r="32" spans="1:29" ht="15.75" customHeight="1">
      <c r="A32" s="317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35"/>
      <c r="Y32" s="300"/>
      <c r="Z32" s="301"/>
      <c r="AA32" s="124"/>
      <c r="AB32" s="116"/>
      <c r="AC32" s="314"/>
    </row>
    <row r="33" spans="1:29" ht="15.75" customHeight="1">
      <c r="A33" s="317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35"/>
      <c r="Y33" s="300"/>
      <c r="Z33" s="301"/>
      <c r="AA33" s="124"/>
      <c r="AB33" s="116"/>
      <c r="AC33" s="314"/>
    </row>
    <row r="34" spans="1:29" ht="15.75" customHeight="1">
      <c r="A34" s="317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35"/>
      <c r="Y34" s="300"/>
      <c r="Z34" s="301"/>
      <c r="AA34" s="124"/>
      <c r="AB34" s="116"/>
      <c r="AC34" s="314"/>
    </row>
    <row r="35" spans="1:29" ht="15.75" customHeight="1">
      <c r="A35" s="317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35"/>
      <c r="Y35" s="300"/>
      <c r="Z35" s="301"/>
      <c r="AA35" s="124"/>
      <c r="AB35" s="116"/>
      <c r="AC35" s="314"/>
    </row>
    <row r="36" spans="1:29" ht="15.75" customHeight="1">
      <c r="A36" s="317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35"/>
      <c r="Y36" s="300"/>
      <c r="Z36" s="301"/>
      <c r="AA36" s="124"/>
      <c r="AB36" s="116"/>
      <c r="AC36" s="314"/>
    </row>
    <row r="37" spans="1:29" ht="15.75" customHeight="1">
      <c r="A37" s="317"/>
      <c r="B37" s="178"/>
      <c r="C37" s="298"/>
      <c r="D37" s="299"/>
      <c r="E37" s="179"/>
      <c r="F37" s="13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7">AVERAGE(I22:I37)</f>
        <v>11.5</v>
      </c>
      <c r="J38" s="148">
        <f t="shared" si="7"/>
        <v>3600</v>
      </c>
      <c r="K38" s="149">
        <f t="shared" ref="K38" si="8">J38/I38</f>
        <v>313.04347826086956</v>
      </c>
      <c r="L38" s="147">
        <f t="shared" ref="L38:M38" si="9">AVERAGE(L22:L37)</f>
        <v>11.5</v>
      </c>
      <c r="M38" s="148">
        <f t="shared" si="9"/>
        <v>3125.0510342174648</v>
      </c>
      <c r="N38" s="149">
        <f>M38/L38</f>
        <v>271.74356819282303</v>
      </c>
      <c r="O38" s="150">
        <f>L38-I38</f>
        <v>0</v>
      </c>
      <c r="P38" s="151">
        <f>N38-K38</f>
        <v>-41.299910068046529</v>
      </c>
      <c r="Q38" s="152">
        <f>N38/K38</f>
        <v>0.86806973172707358</v>
      </c>
      <c r="R38" s="310"/>
      <c r="S38" s="153">
        <f>S22</f>
        <v>0.25001157407407409</v>
      </c>
      <c r="T38" s="154">
        <f>INDEX(T22:T37,COUNTA(T22:T37))</f>
        <v>0.31548611111111113</v>
      </c>
      <c r="U38" s="155"/>
      <c r="V38" s="181"/>
      <c r="W38" s="182"/>
      <c r="X38" s="149"/>
      <c r="Y38" s="296"/>
      <c r="Z38" s="297"/>
      <c r="AA38" s="183">
        <f>M38-J38</f>
        <v>-474.9489657825352</v>
      </c>
      <c r="AB38" s="152">
        <f>M38/J38</f>
        <v>0.86806973172707358</v>
      </c>
      <c r="AC38" s="315"/>
    </row>
    <row r="39" spans="1:29" ht="15.75" customHeight="1">
      <c r="A39" s="302" t="s">
        <v>125</v>
      </c>
      <c r="B39" s="120" t="s">
        <v>116</v>
      </c>
      <c r="C39" s="306" t="s">
        <v>126</v>
      </c>
      <c r="D39" s="307"/>
      <c r="E39" s="162">
        <v>14.03</v>
      </c>
      <c r="F39" s="103">
        <v>1417</v>
      </c>
      <c r="G39" s="163">
        <f t="shared" ref="G39:G41" si="10">E39*F39</f>
        <v>19880.509999999998</v>
      </c>
      <c r="H39" s="164"/>
      <c r="I39" s="165">
        <v>6</v>
      </c>
      <c r="J39" s="166">
        <v>2600</v>
      </c>
      <c r="K39" s="167">
        <f>J39/I39</f>
        <v>433.33333333333331</v>
      </c>
      <c r="L39" s="168">
        <v>6</v>
      </c>
      <c r="M39" s="166">
        <f>F39/V39*60</f>
        <v>2309.2802172928914</v>
      </c>
      <c r="N39" s="167">
        <f>M39/L39</f>
        <v>384.88003621548188</v>
      </c>
      <c r="O39" s="169">
        <f>L39-I39</f>
        <v>0</v>
      </c>
      <c r="P39" s="170">
        <f>N39-K39</f>
        <v>-48.453297117851434</v>
      </c>
      <c r="Q39" s="171">
        <f>N39/K39</f>
        <v>0.88818469895880436</v>
      </c>
      <c r="R39" s="308">
        <f>Q55</f>
        <v>0.88790136358312644</v>
      </c>
      <c r="S39" s="172">
        <v>0.25012731481481482</v>
      </c>
      <c r="T39" s="173">
        <v>0.27569444444444446</v>
      </c>
      <c r="U39" s="174"/>
      <c r="V39" s="175">
        <v>36.816666666666691</v>
      </c>
      <c r="W39" s="173"/>
      <c r="X39" s="184"/>
      <c r="Y39" s="311"/>
      <c r="Z39" s="312"/>
      <c r="AA39" s="121">
        <f>M39-J39</f>
        <v>-290.71978270710861</v>
      </c>
      <c r="AB39" s="171">
        <f>M39/J39</f>
        <v>0.88818469895880436</v>
      </c>
      <c r="AC39" s="313">
        <f>AB55</f>
        <v>0.88790136358312632</v>
      </c>
    </row>
    <row r="40" spans="1:29" ht="15.75" customHeight="1">
      <c r="A40" s="303"/>
      <c r="B40" s="106" t="s">
        <v>116</v>
      </c>
      <c r="C40" s="298" t="s">
        <v>269</v>
      </c>
      <c r="D40" s="299"/>
      <c r="E40" s="107">
        <v>17.73</v>
      </c>
      <c r="F40" s="108">
        <v>1203</v>
      </c>
      <c r="G40" s="109">
        <f t="shared" si="10"/>
        <v>21329.190000000002</v>
      </c>
      <c r="H40" s="26"/>
      <c r="I40" s="110">
        <v>6</v>
      </c>
      <c r="J40" s="111">
        <v>2600</v>
      </c>
      <c r="K40" s="112">
        <f t="shared" si="6"/>
        <v>433.33333333333331</v>
      </c>
      <c r="L40" s="113">
        <v>6</v>
      </c>
      <c r="M40" s="111">
        <f>F40/V40*60</f>
        <v>2307.2988811933947</v>
      </c>
      <c r="N40" s="112">
        <f>M40/L40</f>
        <v>384.54981353223246</v>
      </c>
      <c r="O40" s="114">
        <f>L40-I40</f>
        <v>0</v>
      </c>
      <c r="P40" s="115">
        <f>N40-K40</f>
        <v>-48.783519801100852</v>
      </c>
      <c r="Q40" s="116">
        <f>N40/K40</f>
        <v>0.8874226466128442</v>
      </c>
      <c r="R40" s="309"/>
      <c r="S40" s="47">
        <v>0.27916666666666667</v>
      </c>
      <c r="T40" s="48">
        <v>0.3008912037037037</v>
      </c>
      <c r="U40" s="117">
        <v>4.9999999999999822</v>
      </c>
      <c r="V40" s="118">
        <v>31.283333333333321</v>
      </c>
      <c r="W40" s="119"/>
      <c r="X40" s="13"/>
      <c r="Y40" s="300"/>
      <c r="Z40" s="301"/>
      <c r="AA40" s="124">
        <f>M40-J40</f>
        <v>-292.70111880660534</v>
      </c>
      <c r="AB40" s="116">
        <f>M40/J40</f>
        <v>0.88742264661284409</v>
      </c>
      <c r="AC40" s="314"/>
    </row>
    <row r="41" spans="1:29" ht="15.75" customHeight="1">
      <c r="A41" s="303"/>
      <c r="B41" s="106" t="s">
        <v>116</v>
      </c>
      <c r="C41" s="298" t="s">
        <v>127</v>
      </c>
      <c r="D41" s="299"/>
      <c r="E41" s="107">
        <v>14.49</v>
      </c>
      <c r="F41" s="108">
        <v>1481</v>
      </c>
      <c r="G41" s="109">
        <f t="shared" si="10"/>
        <v>21459.69</v>
      </c>
      <c r="H41" s="26"/>
      <c r="I41" s="110">
        <v>6</v>
      </c>
      <c r="J41" s="111">
        <v>2600</v>
      </c>
      <c r="K41" s="112">
        <f t="shared" si="6"/>
        <v>433.33333333333331</v>
      </c>
      <c r="L41" s="113">
        <v>6</v>
      </c>
      <c r="M41" s="111">
        <f>F41/V41*60</f>
        <v>2309.0515374621004</v>
      </c>
      <c r="N41" s="112">
        <f>M41/L41</f>
        <v>384.84192291035009</v>
      </c>
      <c r="O41" s="114">
        <f>L41-I41</f>
        <v>0</v>
      </c>
      <c r="P41" s="115">
        <f>N41-K41</f>
        <v>-48.491410422983222</v>
      </c>
      <c r="Q41" s="116">
        <f>N41/K41</f>
        <v>0.88809674517773107</v>
      </c>
      <c r="R41" s="309"/>
      <c r="S41" s="47">
        <v>0.30416666666666664</v>
      </c>
      <c r="T41" s="48">
        <v>0.33089120370370373</v>
      </c>
      <c r="U41" s="117">
        <v>4.7166666666666313</v>
      </c>
      <c r="V41" s="118">
        <v>38.483333333333405</v>
      </c>
      <c r="W41" s="119"/>
      <c r="X41" s="13"/>
      <c r="Y41" s="300"/>
      <c r="Z41" s="301"/>
      <c r="AA41" s="124">
        <f>M41-J41</f>
        <v>-290.94846253789956</v>
      </c>
      <c r="AB41" s="116">
        <f>M41/J41</f>
        <v>0.88809674517773096</v>
      </c>
      <c r="AC41" s="314"/>
    </row>
    <row r="42" spans="1:29" ht="15.75" customHeight="1">
      <c r="A42" s="303"/>
      <c r="B42" s="106"/>
      <c r="C42" s="298"/>
      <c r="D42" s="299"/>
      <c r="E42" s="107"/>
      <c r="F42" s="108"/>
      <c r="G42" s="109"/>
      <c r="H42" s="26"/>
      <c r="I42" s="110"/>
      <c r="J42" s="111"/>
      <c r="K42" s="112"/>
      <c r="L42" s="113"/>
      <c r="M42" s="111"/>
      <c r="N42" s="112"/>
      <c r="O42" s="114"/>
      <c r="P42" s="115"/>
      <c r="Q42" s="116"/>
      <c r="R42" s="309"/>
      <c r="S42" s="47"/>
      <c r="T42" s="48"/>
      <c r="U42" s="117"/>
      <c r="V42" s="118"/>
      <c r="W42" s="119"/>
      <c r="X42" s="123"/>
      <c r="Y42" s="300"/>
      <c r="Z42" s="301"/>
      <c r="AA42" s="124"/>
      <c r="AB42" s="116"/>
      <c r="AC42" s="314"/>
    </row>
    <row r="43" spans="1:29" ht="15.75" customHeight="1">
      <c r="A43" s="304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3"/>
      <c r="Y43" s="300"/>
      <c r="Z43" s="301"/>
      <c r="AA43" s="124"/>
      <c r="AB43" s="116"/>
      <c r="AC43" s="314"/>
    </row>
    <row r="44" spans="1:29" ht="15.75" customHeight="1">
      <c r="A44" s="304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50"/>
      <c r="Y44" s="300"/>
      <c r="Z44" s="301"/>
      <c r="AA44" s="124"/>
      <c r="AB44" s="116"/>
      <c r="AC44" s="314"/>
    </row>
    <row r="45" spans="1:29" ht="15.75" customHeight="1">
      <c r="A45" s="304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04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04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41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04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41"/>
      <c r="W48" s="134"/>
      <c r="X48" s="135"/>
      <c r="Y48" s="300"/>
      <c r="Z48" s="301"/>
      <c r="AA48" s="124"/>
      <c r="AB48" s="116"/>
      <c r="AC48" s="314"/>
    </row>
    <row r="49" spans="1:29" ht="15.75" customHeight="1">
      <c r="A49" s="304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41"/>
      <c r="W49" s="134"/>
      <c r="X49" s="135"/>
      <c r="Y49" s="300"/>
      <c r="Z49" s="301"/>
      <c r="AA49" s="124"/>
      <c r="AB49" s="116"/>
      <c r="AC49" s="314"/>
    </row>
    <row r="50" spans="1:29" ht="15.75" customHeight="1">
      <c r="A50" s="304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41"/>
      <c r="W50" s="134"/>
      <c r="X50" s="135"/>
      <c r="Y50" s="300"/>
      <c r="Z50" s="301"/>
      <c r="AA50" s="124"/>
      <c r="AB50" s="116"/>
      <c r="AC50" s="314"/>
    </row>
    <row r="51" spans="1:29" ht="15.75" customHeight="1">
      <c r="A51" s="304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41"/>
      <c r="W51" s="134"/>
      <c r="X51" s="135"/>
      <c r="Y51" s="300"/>
      <c r="Z51" s="301"/>
      <c r="AA51" s="124"/>
      <c r="AB51" s="116"/>
      <c r="AC51" s="314"/>
    </row>
    <row r="52" spans="1:29" ht="15.75" customHeight="1">
      <c r="A52" s="304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41"/>
      <c r="W52" s="134"/>
      <c r="X52" s="135"/>
      <c r="Y52" s="300"/>
      <c r="Z52" s="301"/>
      <c r="AA52" s="124"/>
      <c r="AB52" s="116"/>
      <c r="AC52" s="314"/>
    </row>
    <row r="53" spans="1:29" ht="15.75" customHeight="1">
      <c r="A53" s="304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41"/>
      <c r="W53" s="134"/>
      <c r="X53" s="135"/>
      <c r="Y53" s="300"/>
      <c r="Z53" s="301"/>
      <c r="AA53" s="124"/>
      <c r="AB53" s="116"/>
      <c r="AC53" s="314"/>
    </row>
    <row r="54" spans="1:29" ht="15.75" customHeight="1">
      <c r="A54" s="304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11">AVERAGE(I39:I54)</f>
        <v>6</v>
      </c>
      <c r="J55" s="148">
        <f t="shared" si="11"/>
        <v>2600</v>
      </c>
      <c r="K55" s="149">
        <f t="shared" ref="K55:K56" si="12">J55/I55</f>
        <v>433.33333333333331</v>
      </c>
      <c r="L55" s="147">
        <f t="shared" ref="L55:M55" si="13">AVERAGE(L39:L54)</f>
        <v>6</v>
      </c>
      <c r="M55" s="148">
        <f t="shared" si="13"/>
        <v>2308.5435453161285</v>
      </c>
      <c r="N55" s="149">
        <f>M55/L55</f>
        <v>384.75725755268809</v>
      </c>
      <c r="O55" s="150">
        <f>L55-I55</f>
        <v>0</v>
      </c>
      <c r="P55" s="151">
        <f>N55-K55</f>
        <v>-48.576075780645226</v>
      </c>
      <c r="Q55" s="152">
        <f>N55/K55</f>
        <v>0.88790136358312644</v>
      </c>
      <c r="R55" s="310"/>
      <c r="S55" s="153">
        <f>S39</f>
        <v>0.25012731481481482</v>
      </c>
      <c r="T55" s="154">
        <f>INDEX(T39:T54,COUNTA(T39:T54))</f>
        <v>0.33089120370370373</v>
      </c>
      <c r="U55" s="155"/>
      <c r="V55" s="181"/>
      <c r="W55" s="182"/>
      <c r="X55" s="149"/>
      <c r="Y55" s="296"/>
      <c r="Z55" s="297"/>
      <c r="AA55" s="183">
        <f>M55-J55</f>
        <v>-291.45645468387147</v>
      </c>
      <c r="AB55" s="152">
        <f>M55/J55</f>
        <v>0.88790136358312632</v>
      </c>
      <c r="AC55" s="315"/>
    </row>
    <row r="56" spans="1:29" ht="15.75" customHeight="1">
      <c r="A56" s="316" t="s">
        <v>251</v>
      </c>
      <c r="B56" s="106" t="s">
        <v>116</v>
      </c>
      <c r="C56" s="298" t="s">
        <v>117</v>
      </c>
      <c r="D56" s="299"/>
      <c r="E56" s="107">
        <v>19.7</v>
      </c>
      <c r="F56" s="108">
        <v>1198</v>
      </c>
      <c r="G56" s="129">
        <f t="shared" ref="G56" si="14">E56*F56</f>
        <v>23600.6</v>
      </c>
      <c r="H56" s="130"/>
      <c r="I56" s="110">
        <v>6</v>
      </c>
      <c r="J56" s="111">
        <v>2500</v>
      </c>
      <c r="K56" s="112">
        <f t="shared" si="12"/>
        <v>416.66666666666669</v>
      </c>
      <c r="L56" s="113">
        <v>6</v>
      </c>
      <c r="M56" s="111">
        <f>F56/V56*60</f>
        <v>2232.298136645963</v>
      </c>
      <c r="N56" s="112">
        <f>M56/L56</f>
        <v>372.04968944099386</v>
      </c>
      <c r="O56" s="114">
        <f>L56-I56</f>
        <v>0</v>
      </c>
      <c r="P56" s="115">
        <f>N56-K56</f>
        <v>-44.616977225672827</v>
      </c>
      <c r="Q56" s="116">
        <f>N56/K56</f>
        <v>0.89291925465838518</v>
      </c>
      <c r="R56" s="308">
        <f>Q72</f>
        <v>0.89291925465838518</v>
      </c>
      <c r="S56" s="47">
        <v>0.38333333333333336</v>
      </c>
      <c r="T56" s="48">
        <v>0.40569444444444447</v>
      </c>
      <c r="U56" s="117">
        <v>5.0000000000000622</v>
      </c>
      <c r="V56" s="118">
        <v>32.199999999999996</v>
      </c>
      <c r="W56" s="119"/>
      <c r="X56" s="184"/>
      <c r="Y56" s="311"/>
      <c r="Z56" s="312"/>
      <c r="AA56" s="121">
        <f>M56-J56</f>
        <v>-267.70186335403696</v>
      </c>
      <c r="AB56" s="171">
        <f>M56/J56</f>
        <v>0.89291925465838518</v>
      </c>
      <c r="AC56" s="313">
        <f>AB72</f>
        <v>0.89291925465838518</v>
      </c>
    </row>
    <row r="57" spans="1:29" ht="15.75" customHeight="1">
      <c r="A57" s="317"/>
      <c r="B57" s="106"/>
      <c r="C57" s="298"/>
      <c r="D57" s="299"/>
      <c r="E57" s="107"/>
      <c r="F57" s="108"/>
      <c r="G57" s="109"/>
      <c r="H57" s="26"/>
      <c r="I57" s="110"/>
      <c r="J57" s="111"/>
      <c r="K57" s="112"/>
      <c r="L57" s="113"/>
      <c r="M57" s="111"/>
      <c r="N57" s="112"/>
      <c r="O57" s="114"/>
      <c r="P57" s="115"/>
      <c r="Q57" s="116"/>
      <c r="R57" s="309"/>
      <c r="S57" s="47"/>
      <c r="T57" s="48"/>
      <c r="U57" s="117"/>
      <c r="V57" s="118"/>
      <c r="W57" s="119"/>
      <c r="X57" s="13"/>
      <c r="Y57" s="300"/>
      <c r="Z57" s="301"/>
      <c r="AA57" s="124"/>
      <c r="AB57" s="116"/>
      <c r="AC57" s="314"/>
    </row>
    <row r="58" spans="1:29" ht="15.75" customHeight="1">
      <c r="A58" s="317"/>
      <c r="B58" s="106"/>
      <c r="C58" s="298"/>
      <c r="D58" s="299"/>
      <c r="E58" s="107"/>
      <c r="F58" s="108"/>
      <c r="G58" s="109"/>
      <c r="H58" s="26"/>
      <c r="I58" s="110"/>
      <c r="J58" s="111"/>
      <c r="K58" s="112"/>
      <c r="L58" s="113"/>
      <c r="M58" s="111"/>
      <c r="N58" s="112"/>
      <c r="O58" s="114"/>
      <c r="P58" s="115"/>
      <c r="Q58" s="116"/>
      <c r="R58" s="309"/>
      <c r="S58" s="47"/>
      <c r="T58" s="48"/>
      <c r="U58" s="117"/>
      <c r="V58" s="118"/>
      <c r="W58" s="119"/>
      <c r="X58" s="123"/>
      <c r="Y58" s="300"/>
      <c r="Z58" s="301"/>
      <c r="AA58" s="124"/>
      <c r="AB58" s="116"/>
      <c r="AC58" s="314"/>
    </row>
    <row r="59" spans="1:29" ht="15.75" customHeight="1">
      <c r="A59" s="317"/>
      <c r="B59" s="106"/>
      <c r="C59" s="298"/>
      <c r="D59" s="299"/>
      <c r="E59" s="107"/>
      <c r="F59" s="108"/>
      <c r="G59" s="109"/>
      <c r="H59" s="26"/>
      <c r="I59" s="110"/>
      <c r="J59" s="111"/>
      <c r="K59" s="112"/>
      <c r="L59" s="113"/>
      <c r="M59" s="111"/>
      <c r="N59" s="112"/>
      <c r="O59" s="114"/>
      <c r="P59" s="115"/>
      <c r="Q59" s="116"/>
      <c r="R59" s="309"/>
      <c r="S59" s="47"/>
      <c r="T59" s="48"/>
      <c r="U59" s="117"/>
      <c r="V59" s="118"/>
      <c r="W59" s="119"/>
      <c r="X59" s="13"/>
      <c r="Y59" s="300"/>
      <c r="Z59" s="301"/>
      <c r="AA59" s="124"/>
      <c r="AB59" s="116"/>
      <c r="AC59" s="314"/>
    </row>
    <row r="60" spans="1:29" ht="15.75" customHeight="1">
      <c r="A60" s="317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3"/>
      <c r="Y60" s="300"/>
      <c r="Z60" s="301"/>
      <c r="AA60" s="124"/>
      <c r="AB60" s="116"/>
      <c r="AC60" s="314"/>
    </row>
    <row r="61" spans="1:29" ht="15.75" customHeight="1">
      <c r="A61" s="317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3"/>
      <c r="Y61" s="300"/>
      <c r="Z61" s="301"/>
      <c r="AA61" s="124"/>
      <c r="AB61" s="116"/>
      <c r="AC61" s="314"/>
    </row>
    <row r="62" spans="1:29" ht="15.75" customHeight="1">
      <c r="A62" s="317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3"/>
      <c r="Y62" s="300"/>
      <c r="Z62" s="301"/>
      <c r="AA62" s="124"/>
      <c r="AB62" s="116"/>
      <c r="AC62" s="314"/>
    </row>
    <row r="63" spans="1:29" ht="15.75" customHeight="1">
      <c r="A63" s="317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17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3"/>
      <c r="Y64" s="300"/>
      <c r="Z64" s="301"/>
      <c r="AA64" s="124"/>
      <c r="AB64" s="116"/>
      <c r="AC64" s="314"/>
    </row>
    <row r="65" spans="1:29" ht="15.75" customHeight="1">
      <c r="A65" s="317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3"/>
      <c r="Y65" s="300"/>
      <c r="Z65" s="301"/>
      <c r="AA65" s="124"/>
      <c r="AB65" s="116"/>
      <c r="AC65" s="314"/>
    </row>
    <row r="66" spans="1:29" ht="15.75" customHeight="1">
      <c r="A66" s="317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3"/>
      <c r="Y66" s="300"/>
      <c r="Z66" s="301"/>
      <c r="AA66" s="124"/>
      <c r="AB66" s="116"/>
      <c r="AC66" s="314"/>
    </row>
    <row r="67" spans="1:29" ht="15.75" customHeight="1">
      <c r="A67" s="317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3"/>
      <c r="Y67" s="300"/>
      <c r="Z67" s="301"/>
      <c r="AA67" s="124"/>
      <c r="AB67" s="116"/>
      <c r="AC67" s="314"/>
    </row>
    <row r="68" spans="1:29" ht="15.75" customHeight="1">
      <c r="A68" s="317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3"/>
      <c r="Y68" s="300"/>
      <c r="Z68" s="301"/>
      <c r="AA68" s="124"/>
      <c r="AB68" s="116"/>
      <c r="AC68" s="314"/>
    </row>
    <row r="69" spans="1:29" ht="15.75" customHeight="1">
      <c r="A69" s="317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3"/>
      <c r="Y69" s="300"/>
      <c r="Z69" s="301"/>
      <c r="AA69" s="124"/>
      <c r="AB69" s="116"/>
      <c r="AC69" s="314"/>
    </row>
    <row r="70" spans="1:29" ht="15.75" customHeight="1">
      <c r="A70" s="317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3"/>
      <c r="Y70" s="300"/>
      <c r="Z70" s="301"/>
      <c r="AA70" s="124"/>
      <c r="AB70" s="116"/>
      <c r="AC70" s="314"/>
    </row>
    <row r="71" spans="1:29" ht="15.75" customHeight="1">
      <c r="A71" s="317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15">AVERAGE(I56:I71)</f>
        <v>6</v>
      </c>
      <c r="J72" s="148">
        <f t="shared" si="15"/>
        <v>2500</v>
      </c>
      <c r="K72" s="149">
        <f t="shared" ref="K72" si="16">J72/I72</f>
        <v>416.66666666666669</v>
      </c>
      <c r="L72" s="147">
        <f t="shared" ref="L72:M72" si="17">AVERAGE(L56:L71)</f>
        <v>6</v>
      </c>
      <c r="M72" s="148">
        <f t="shared" si="17"/>
        <v>2232.298136645963</v>
      </c>
      <c r="N72" s="149">
        <f>M72/L72</f>
        <v>372.04968944099386</v>
      </c>
      <c r="O72" s="150">
        <f>L72-I72</f>
        <v>0</v>
      </c>
      <c r="P72" s="151">
        <f>N72-K72</f>
        <v>-44.616977225672827</v>
      </c>
      <c r="Q72" s="152">
        <f>N72/K72</f>
        <v>0.89291925465838518</v>
      </c>
      <c r="R72" s="310"/>
      <c r="S72" s="153">
        <f>S56</f>
        <v>0.38333333333333336</v>
      </c>
      <c r="T72" s="154">
        <f>INDEX(T56:T71,COUNTA(T56:T71))</f>
        <v>0.40569444444444447</v>
      </c>
      <c r="U72" s="155"/>
      <c r="V72" s="181"/>
      <c r="W72" s="182"/>
      <c r="X72" s="149"/>
      <c r="Y72" s="296"/>
      <c r="Z72" s="297"/>
      <c r="AA72" s="183">
        <f>M72-J72</f>
        <v>-267.70186335403696</v>
      </c>
      <c r="AB72" s="152">
        <f>M72/J72</f>
        <v>0.89291925465838518</v>
      </c>
      <c r="AC72" s="315"/>
    </row>
    <row r="73" spans="1:29" ht="15.75" customHeight="1">
      <c r="A73" s="302" t="s">
        <v>128</v>
      </c>
      <c r="B73" s="120" t="s">
        <v>118</v>
      </c>
      <c r="C73" s="306" t="s">
        <v>129</v>
      </c>
      <c r="D73" s="307"/>
      <c r="E73" s="162">
        <v>21.45</v>
      </c>
      <c r="F73" s="103">
        <v>2527</v>
      </c>
      <c r="G73" s="163">
        <f t="shared" ref="G73:G76" si="18">E73*F73</f>
        <v>54204.15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2949.8054474708192</v>
      </c>
      <c r="N73" s="167">
        <f>M73/L73</f>
        <v>737.4513618677048</v>
      </c>
      <c r="O73" s="169">
        <f>L73-I73</f>
        <v>0</v>
      </c>
      <c r="P73" s="170">
        <f>N73-K73</f>
        <v>-87.548638132295196</v>
      </c>
      <c r="Q73" s="171">
        <f>N73/K73</f>
        <v>0.89388043862752098</v>
      </c>
      <c r="R73" s="308">
        <f>Q89</f>
        <v>0.8929091102065535</v>
      </c>
      <c r="S73" s="172">
        <v>0.25</v>
      </c>
      <c r="T73" s="173">
        <v>0.28569444444444442</v>
      </c>
      <c r="U73" s="174"/>
      <c r="V73" s="175">
        <v>51.399999999999963</v>
      </c>
      <c r="W73" s="176"/>
      <c r="X73" s="177"/>
      <c r="Y73" s="311"/>
      <c r="Z73" s="312"/>
      <c r="AA73" s="121">
        <f>M73-J73</f>
        <v>-350.19455252918078</v>
      </c>
      <c r="AB73" s="171">
        <f>M73/J73</f>
        <v>0.89388043862752098</v>
      </c>
      <c r="AC73" s="313">
        <f>AB89</f>
        <v>0.89290911020655361</v>
      </c>
    </row>
    <row r="74" spans="1:29" ht="15.75" customHeight="1">
      <c r="A74" s="303"/>
      <c r="B74" s="106" t="s">
        <v>118</v>
      </c>
      <c r="C74" s="298" t="s">
        <v>130</v>
      </c>
      <c r="D74" s="299"/>
      <c r="E74" s="107">
        <v>22.28</v>
      </c>
      <c r="F74" s="108">
        <v>1336</v>
      </c>
      <c r="G74" s="109">
        <f t="shared" si="18"/>
        <v>29766.080000000002</v>
      </c>
      <c r="H74" s="26"/>
      <c r="I74" s="110">
        <v>5</v>
      </c>
      <c r="J74" s="111">
        <v>3300</v>
      </c>
      <c r="K74" s="112">
        <f t="shared" ref="K74:K76" si="19">J74/I74</f>
        <v>660</v>
      </c>
      <c r="L74" s="113">
        <v>5</v>
      </c>
      <c r="M74" s="111">
        <f>F74/V74*60</f>
        <v>2948.8657265481229</v>
      </c>
      <c r="N74" s="112">
        <f>M74/L74</f>
        <v>589.77314530962462</v>
      </c>
      <c r="O74" s="114">
        <f>L74-I74</f>
        <v>0</v>
      </c>
      <c r="P74" s="115">
        <f>N74-K74</f>
        <v>-70.226854690375376</v>
      </c>
      <c r="Q74" s="116">
        <f>N74/K74</f>
        <v>0.89359567471155243</v>
      </c>
      <c r="R74" s="309"/>
      <c r="S74" s="47">
        <v>0.28888888888888886</v>
      </c>
      <c r="T74" s="48">
        <v>0.30776620370370372</v>
      </c>
      <c r="U74" s="117">
        <v>4.5999999999999996</v>
      </c>
      <c r="V74" s="118">
        <v>27.183333333333401</v>
      </c>
      <c r="W74" s="119"/>
      <c r="X74" s="123"/>
      <c r="Y74" s="300"/>
      <c r="Z74" s="301"/>
      <c r="AA74" s="124">
        <f>M74-J74</f>
        <v>-351.13427345187711</v>
      </c>
      <c r="AB74" s="116">
        <f>M74/J74</f>
        <v>0.89359567471155243</v>
      </c>
      <c r="AC74" s="314"/>
    </row>
    <row r="75" spans="1:29" ht="15.75" customHeight="1">
      <c r="A75" s="303"/>
      <c r="B75" s="106" t="s">
        <v>118</v>
      </c>
      <c r="C75" s="298" t="s">
        <v>131</v>
      </c>
      <c r="D75" s="299"/>
      <c r="E75" s="107">
        <v>17.89</v>
      </c>
      <c r="F75" s="108">
        <v>3221</v>
      </c>
      <c r="G75" s="109">
        <f t="shared" si="18"/>
        <v>57623.69</v>
      </c>
      <c r="H75" s="26"/>
      <c r="I75" s="110">
        <v>4</v>
      </c>
      <c r="J75" s="111">
        <v>3300</v>
      </c>
      <c r="K75" s="112">
        <f t="shared" si="19"/>
        <v>825</v>
      </c>
      <c r="L75" s="113">
        <v>4</v>
      </c>
      <c r="M75" s="111">
        <f>F75/V75*60</f>
        <v>2946.7852604828468</v>
      </c>
      <c r="N75" s="112">
        <f>M75/L75</f>
        <v>736.69631512071169</v>
      </c>
      <c r="O75" s="114">
        <f>L75-I75</f>
        <v>0</v>
      </c>
      <c r="P75" s="115">
        <f>N75-K75</f>
        <v>-88.303684879288312</v>
      </c>
      <c r="Q75" s="116">
        <f>N75/K75</f>
        <v>0.8929652304493475</v>
      </c>
      <c r="R75" s="309"/>
      <c r="S75" s="47">
        <v>0.31140046296296298</v>
      </c>
      <c r="T75" s="48">
        <v>0.35694444444444445</v>
      </c>
      <c r="U75" s="117">
        <v>5.2333333333333254</v>
      </c>
      <c r="V75" s="118">
        <v>65.583333333333329</v>
      </c>
      <c r="W75" s="119"/>
      <c r="X75" s="123"/>
      <c r="Y75" s="300"/>
      <c r="Z75" s="301"/>
      <c r="AA75" s="124">
        <f>M75-J75</f>
        <v>-353.21473951715325</v>
      </c>
      <c r="AB75" s="116">
        <f>M75/J75</f>
        <v>0.8929652304493475</v>
      </c>
      <c r="AC75" s="314"/>
    </row>
    <row r="76" spans="1:29" ht="15.75" customHeight="1">
      <c r="A76" s="303"/>
      <c r="B76" s="106" t="s">
        <v>118</v>
      </c>
      <c r="C76" s="298" t="s">
        <v>133</v>
      </c>
      <c r="D76" s="299"/>
      <c r="E76" s="107">
        <v>16.66</v>
      </c>
      <c r="F76" s="108">
        <v>5453</v>
      </c>
      <c r="G76" s="109">
        <f t="shared" si="18"/>
        <v>90846.98</v>
      </c>
      <c r="H76" s="26"/>
      <c r="I76" s="110">
        <v>4</v>
      </c>
      <c r="J76" s="111">
        <v>3300</v>
      </c>
      <c r="K76" s="112">
        <f t="shared" si="19"/>
        <v>825</v>
      </c>
      <c r="L76" s="113">
        <v>4</v>
      </c>
      <c r="M76" s="111">
        <f>F76/V76*60</f>
        <v>2940.9438202247179</v>
      </c>
      <c r="N76" s="112">
        <f>M76/L76</f>
        <v>735.23595505617948</v>
      </c>
      <c r="O76" s="114">
        <f>L76-I76</f>
        <v>0</v>
      </c>
      <c r="P76" s="115">
        <f>N76-K76</f>
        <v>-89.764044943820522</v>
      </c>
      <c r="Q76" s="116">
        <f>N76/K76</f>
        <v>0.89119509703779332</v>
      </c>
      <c r="R76" s="309"/>
      <c r="S76" s="47">
        <v>0.36041666666666666</v>
      </c>
      <c r="T76" s="48">
        <v>0.43767361111111114</v>
      </c>
      <c r="U76" s="117">
        <v>4.9999999999999822</v>
      </c>
      <c r="V76" s="118">
        <v>111.25000000000004</v>
      </c>
      <c r="W76" s="119"/>
      <c r="X76" s="123"/>
      <c r="Y76" s="300"/>
      <c r="Z76" s="301"/>
      <c r="AA76" s="124">
        <f>M76-J76</f>
        <v>-359.05617977528209</v>
      </c>
      <c r="AB76" s="116">
        <f>M76/J76</f>
        <v>0.89119509703779332</v>
      </c>
      <c r="AC76" s="314"/>
    </row>
    <row r="77" spans="1:29" ht="15.75" customHeight="1">
      <c r="A77" s="304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04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300"/>
      <c r="Z78" s="301"/>
      <c r="AA78" s="124"/>
      <c r="AB78" s="116"/>
      <c r="AC78" s="314"/>
    </row>
    <row r="79" spans="1:29" ht="15.75" customHeight="1">
      <c r="A79" s="304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04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04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300"/>
      <c r="Z81" s="301"/>
      <c r="AA81" s="124"/>
      <c r="AB81" s="116"/>
      <c r="AC81" s="314"/>
    </row>
    <row r="82" spans="1:29" ht="15.75" customHeight="1">
      <c r="A82" s="304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300"/>
      <c r="Z82" s="301"/>
      <c r="AA82" s="124"/>
      <c r="AB82" s="116"/>
      <c r="AC82" s="314"/>
    </row>
    <row r="83" spans="1:29" ht="15.75" customHeight="1">
      <c r="A83" s="304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300"/>
      <c r="Z83" s="301"/>
      <c r="AA83" s="124"/>
      <c r="AB83" s="116"/>
      <c r="AC83" s="314"/>
    </row>
    <row r="84" spans="1:29" ht="15.75" customHeight="1">
      <c r="A84" s="304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300"/>
      <c r="Z84" s="301"/>
      <c r="AA84" s="124"/>
      <c r="AB84" s="116"/>
      <c r="AC84" s="314"/>
    </row>
    <row r="85" spans="1:29" ht="15.75" customHeight="1">
      <c r="A85" s="304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300"/>
      <c r="Z85" s="301"/>
      <c r="AA85" s="124"/>
      <c r="AB85" s="116"/>
      <c r="AC85" s="314"/>
    </row>
    <row r="86" spans="1:29" ht="15.75" customHeight="1">
      <c r="A86" s="304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300"/>
      <c r="Z86" s="301"/>
      <c r="AA86" s="124"/>
      <c r="AB86" s="116"/>
      <c r="AC86" s="314"/>
    </row>
    <row r="87" spans="1:29" ht="15.75" customHeight="1">
      <c r="A87" s="304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300"/>
      <c r="Z87" s="301"/>
      <c r="AA87" s="124"/>
      <c r="AB87" s="116"/>
      <c r="AC87" s="314"/>
    </row>
    <row r="88" spans="1:29" ht="15.75" customHeight="1">
      <c r="A88" s="304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05"/>
      <c r="B89" s="144" t="s">
        <v>124</v>
      </c>
      <c r="C89" s="295"/>
      <c r="D89" s="295"/>
      <c r="E89" s="145"/>
      <c r="F89" s="105"/>
      <c r="G89" s="146"/>
      <c r="H89" s="75"/>
      <c r="I89" s="147">
        <f t="shared" ref="I89:J89" si="20">AVERAGE(I73:I88)</f>
        <v>4.25</v>
      </c>
      <c r="J89" s="148">
        <f t="shared" si="20"/>
        <v>3300</v>
      </c>
      <c r="K89" s="149">
        <f t="shared" ref="K89" si="21">J89/I89</f>
        <v>776.47058823529414</v>
      </c>
      <c r="L89" s="147">
        <f t="shared" ref="L89:M89" si="22">AVERAGE(L73:L88)</f>
        <v>4.25</v>
      </c>
      <c r="M89" s="148">
        <f t="shared" si="22"/>
        <v>2946.600063681627</v>
      </c>
      <c r="N89" s="149">
        <f>M89/L89</f>
        <v>693.31766204273572</v>
      </c>
      <c r="O89" s="150">
        <f>L89-I89</f>
        <v>0</v>
      </c>
      <c r="P89" s="151">
        <f>N89-K89</f>
        <v>-83.152926192558425</v>
      </c>
      <c r="Q89" s="152">
        <f>N89/K89</f>
        <v>0.8929091102065535</v>
      </c>
      <c r="R89" s="310"/>
      <c r="S89" s="153">
        <f>S73</f>
        <v>0.25</v>
      </c>
      <c r="T89" s="154">
        <f>INDEX(T73:T88,COUNTA(T73:T88))</f>
        <v>0.43767361111111114</v>
      </c>
      <c r="U89" s="155"/>
      <c r="V89" s="181"/>
      <c r="W89" s="105"/>
      <c r="X89" s="75"/>
      <c r="Y89" s="296"/>
      <c r="Z89" s="297"/>
      <c r="AA89" s="183">
        <f>M89-J89</f>
        <v>-353.39993631837297</v>
      </c>
      <c r="AB89" s="152">
        <f>M89/J89</f>
        <v>0.89290911020655361</v>
      </c>
      <c r="AC89" s="315"/>
    </row>
    <row r="90" spans="1:29" ht="15.75" customHeight="1">
      <c r="A90" s="316" t="s">
        <v>72</v>
      </c>
      <c r="B90" s="120" t="s">
        <v>118</v>
      </c>
      <c r="C90" s="306" t="s">
        <v>134</v>
      </c>
      <c r="D90" s="307"/>
      <c r="E90" s="162">
        <v>18.18</v>
      </c>
      <c r="F90" s="103">
        <v>1634</v>
      </c>
      <c r="G90" s="163">
        <f t="shared" ref="G90:G93" si="23">E90*F90</f>
        <v>29706.12</v>
      </c>
      <c r="H90" s="164"/>
      <c r="I90" s="165">
        <v>3</v>
      </c>
      <c r="J90" s="166">
        <v>3600</v>
      </c>
      <c r="K90" s="167">
        <f>J90/I90</f>
        <v>1200</v>
      </c>
      <c r="L90" s="168">
        <v>3</v>
      </c>
      <c r="M90" s="166">
        <f>F90/V90*60</f>
        <v>3110.7350608143838</v>
      </c>
      <c r="N90" s="167">
        <f>M90/L90</f>
        <v>1036.911686938128</v>
      </c>
      <c r="O90" s="169">
        <f>L90-I90</f>
        <v>0</v>
      </c>
      <c r="P90" s="170">
        <f>N90-K90</f>
        <v>-163.08831306187199</v>
      </c>
      <c r="Q90" s="171">
        <f>N90/K90</f>
        <v>0.86409307244844002</v>
      </c>
      <c r="R90" s="308">
        <f>Q106</f>
        <v>0.87008695947739034</v>
      </c>
      <c r="S90" s="172">
        <v>0.16700231481481481</v>
      </c>
      <c r="T90" s="173">
        <v>0.18888888888888888</v>
      </c>
      <c r="U90" s="174"/>
      <c r="V90" s="175">
        <v>31.516666666666666</v>
      </c>
      <c r="W90" s="176"/>
      <c r="X90" s="177"/>
      <c r="Y90" s="311"/>
      <c r="Z90" s="312"/>
      <c r="AA90" s="121">
        <f>M90-J90</f>
        <v>-489.26493918561619</v>
      </c>
      <c r="AB90" s="171">
        <f>M90/J90</f>
        <v>0.86409307244843991</v>
      </c>
      <c r="AC90" s="313">
        <f>AB106</f>
        <v>0.87008695947739023</v>
      </c>
    </row>
    <row r="91" spans="1:29" ht="15.75" customHeight="1">
      <c r="A91" s="317"/>
      <c r="B91" s="106" t="s">
        <v>118</v>
      </c>
      <c r="C91" s="298" t="s">
        <v>135</v>
      </c>
      <c r="D91" s="299"/>
      <c r="E91" s="107">
        <v>14.03</v>
      </c>
      <c r="F91" s="108">
        <v>5261</v>
      </c>
      <c r="G91" s="109">
        <f t="shared" si="23"/>
        <v>73811.83</v>
      </c>
      <c r="H91" s="26"/>
      <c r="I91" s="110">
        <v>3</v>
      </c>
      <c r="J91" s="111">
        <v>3000</v>
      </c>
      <c r="K91" s="112">
        <f t="shared" ref="K91:K128" si="24">J91/I91</f>
        <v>1000</v>
      </c>
      <c r="L91" s="113">
        <v>3</v>
      </c>
      <c r="M91" s="111">
        <f>F91/V91*60</f>
        <v>2675.0847457627115</v>
      </c>
      <c r="N91" s="112">
        <f>M91/L91</f>
        <v>891.69491525423712</v>
      </c>
      <c r="O91" s="114">
        <f>L91-I91</f>
        <v>0</v>
      </c>
      <c r="P91" s="115">
        <f>N91-K91</f>
        <v>-108.30508474576288</v>
      </c>
      <c r="Q91" s="116">
        <f>N91/K91</f>
        <v>0.89169491525423716</v>
      </c>
      <c r="R91" s="309"/>
      <c r="S91" s="47">
        <v>0.19930555555555554</v>
      </c>
      <c r="T91" s="48">
        <v>0.28125</v>
      </c>
      <c r="U91" s="117">
        <v>14.999999999999986</v>
      </c>
      <c r="V91" s="118">
        <v>118.00000000000001</v>
      </c>
      <c r="W91" s="119"/>
      <c r="X91" s="123"/>
      <c r="Y91" s="300"/>
      <c r="Z91" s="301"/>
      <c r="AA91" s="124">
        <f>M91-J91</f>
        <v>-324.91525423728854</v>
      </c>
      <c r="AB91" s="116">
        <f>M91/J91</f>
        <v>0.89169491525423716</v>
      </c>
      <c r="AC91" s="314"/>
    </row>
    <row r="92" spans="1:29" ht="15.75" customHeight="1">
      <c r="A92" s="317"/>
      <c r="B92" s="106" t="s">
        <v>118</v>
      </c>
      <c r="C92" s="298" t="s">
        <v>136</v>
      </c>
      <c r="D92" s="299"/>
      <c r="E92" s="107">
        <v>18.18</v>
      </c>
      <c r="F92" s="108">
        <v>2568</v>
      </c>
      <c r="G92" s="109">
        <f t="shared" si="23"/>
        <v>46686.239999999998</v>
      </c>
      <c r="H92" s="26"/>
      <c r="I92" s="110">
        <v>3</v>
      </c>
      <c r="J92" s="111">
        <v>3600</v>
      </c>
      <c r="K92" s="112">
        <f t="shared" si="24"/>
        <v>1200</v>
      </c>
      <c r="L92" s="113">
        <v>3</v>
      </c>
      <c r="M92" s="111">
        <f>F92/V92*60</f>
        <v>3110.6325706594862</v>
      </c>
      <c r="N92" s="112">
        <f>M92/L92</f>
        <v>1036.8775235531621</v>
      </c>
      <c r="O92" s="114">
        <f>L92-I92</f>
        <v>0</v>
      </c>
      <c r="P92" s="115">
        <f>N92-K92</f>
        <v>-163.12247644683794</v>
      </c>
      <c r="Q92" s="116">
        <f>N92/K92</f>
        <v>0.86406460296096843</v>
      </c>
      <c r="R92" s="309"/>
      <c r="S92" s="47">
        <v>0.29199074074074072</v>
      </c>
      <c r="T92" s="48">
        <v>0.3263888888888889</v>
      </c>
      <c r="U92" s="117">
        <v>15.466666666666633</v>
      </c>
      <c r="V92" s="118">
        <v>49.533333333333374</v>
      </c>
      <c r="W92" s="119"/>
      <c r="X92" s="123"/>
      <c r="Y92" s="300"/>
      <c r="Z92" s="301"/>
      <c r="AA92" s="124">
        <f>M92-J92</f>
        <v>-489.36742934051381</v>
      </c>
      <c r="AB92" s="116">
        <f>M92/J92</f>
        <v>0.86406460296096843</v>
      </c>
      <c r="AC92" s="314"/>
    </row>
    <row r="93" spans="1:29" ht="15.75" customHeight="1">
      <c r="A93" s="317"/>
      <c r="B93" s="106" t="s">
        <v>118</v>
      </c>
      <c r="C93" s="298" t="s">
        <v>137</v>
      </c>
      <c r="D93" s="299"/>
      <c r="E93" s="107">
        <v>14.28</v>
      </c>
      <c r="F93" s="108">
        <v>6657</v>
      </c>
      <c r="G93" s="109">
        <f t="shared" si="23"/>
        <v>95061.959999999992</v>
      </c>
      <c r="H93" s="26"/>
      <c r="I93" s="110">
        <v>3</v>
      </c>
      <c r="J93" s="111">
        <v>3600</v>
      </c>
      <c r="K93" s="112">
        <f t="shared" si="24"/>
        <v>1200</v>
      </c>
      <c r="L93" s="113">
        <v>3</v>
      </c>
      <c r="M93" s="111">
        <f>F93/V93*60</f>
        <v>3110.7476635514035</v>
      </c>
      <c r="N93" s="112">
        <f>M93/L93</f>
        <v>1036.9158878504679</v>
      </c>
      <c r="O93" s="114">
        <f>L93-I93</f>
        <v>0</v>
      </c>
      <c r="P93" s="115">
        <f>N93-K93</f>
        <v>-163.08411214953207</v>
      </c>
      <c r="Q93" s="116">
        <f>N93/K93</f>
        <v>0.86409657320872324</v>
      </c>
      <c r="R93" s="309"/>
      <c r="S93" s="47">
        <v>0.33680555555555558</v>
      </c>
      <c r="T93" s="48">
        <v>0.4259722222222222</v>
      </c>
      <c r="U93" s="117">
        <v>15.000000000000027</v>
      </c>
      <c r="V93" s="118">
        <v>128.39999999999992</v>
      </c>
      <c r="W93" s="119"/>
      <c r="X93" s="123"/>
      <c r="Y93" s="300"/>
      <c r="Z93" s="301"/>
      <c r="AA93" s="124">
        <f>M93-J93</f>
        <v>-489.25233644859645</v>
      </c>
      <c r="AB93" s="116">
        <f>M93/J93</f>
        <v>0.86409657320872324</v>
      </c>
      <c r="AC93" s="314"/>
    </row>
    <row r="94" spans="1:29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300"/>
      <c r="Z95" s="301"/>
      <c r="AA95" s="124"/>
      <c r="AB95" s="116"/>
      <c r="AC95" s="314"/>
    </row>
    <row r="96" spans="1:29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23"/>
      <c r="Y98" s="300"/>
      <c r="Z98" s="301"/>
      <c r="AA98" s="124"/>
      <c r="AB98" s="116"/>
      <c r="AC98" s="314"/>
    </row>
    <row r="99" spans="1:29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23"/>
      <c r="Y99" s="300"/>
      <c r="Z99" s="301"/>
      <c r="AA99" s="124"/>
      <c r="AB99" s="116"/>
      <c r="AC99" s="314"/>
    </row>
    <row r="100" spans="1:29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17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18"/>
      <c r="B106" s="144" t="s">
        <v>124</v>
      </c>
      <c r="C106" s="295"/>
      <c r="D106" s="295"/>
      <c r="E106" s="145"/>
      <c r="F106" s="105"/>
      <c r="G106" s="146"/>
      <c r="H106" s="75"/>
      <c r="I106" s="147">
        <f t="shared" ref="I106:J106" si="25">AVERAGE(I90:I105)</f>
        <v>3</v>
      </c>
      <c r="J106" s="148">
        <f t="shared" si="25"/>
        <v>3450</v>
      </c>
      <c r="K106" s="149">
        <f t="shared" ref="K106" si="26">J106/I106</f>
        <v>1150</v>
      </c>
      <c r="L106" s="147">
        <f t="shared" ref="L106:M106" si="27">AVERAGE(L90:L105)</f>
        <v>3</v>
      </c>
      <c r="M106" s="148">
        <f t="shared" si="27"/>
        <v>3001.8000101969965</v>
      </c>
      <c r="N106" s="149">
        <f>M106/L106</f>
        <v>1000.6000033989989</v>
      </c>
      <c r="O106" s="150">
        <f>L106-I106</f>
        <v>0</v>
      </c>
      <c r="P106" s="151">
        <f>N106-K106</f>
        <v>-149.39999660100113</v>
      </c>
      <c r="Q106" s="152">
        <f>N106/K106</f>
        <v>0.87008695947739034</v>
      </c>
      <c r="R106" s="310"/>
      <c r="S106" s="153">
        <f>S90</f>
        <v>0.16700231481481481</v>
      </c>
      <c r="T106" s="154">
        <f>INDEX(T90:T105,COUNTA(T90:T105))</f>
        <v>0.4259722222222222</v>
      </c>
      <c r="U106" s="155"/>
      <c r="V106" s="181"/>
      <c r="W106" s="105"/>
      <c r="X106" s="75"/>
      <c r="Y106" s="296"/>
      <c r="Z106" s="297"/>
      <c r="AA106" s="183">
        <f>M106-J106</f>
        <v>-448.19998980300352</v>
      </c>
      <c r="AB106" s="152">
        <f>M106/J106</f>
        <v>0.87008695947739023</v>
      </c>
      <c r="AC106" s="315"/>
    </row>
    <row r="107" spans="1:29" ht="15.75" customHeight="1">
      <c r="A107" s="302" t="s">
        <v>79</v>
      </c>
      <c r="B107" s="120" t="s">
        <v>118</v>
      </c>
      <c r="C107" s="306" t="s">
        <v>138</v>
      </c>
      <c r="D107" s="307"/>
      <c r="E107" s="162">
        <v>25.45</v>
      </c>
      <c r="F107" s="103">
        <v>1191</v>
      </c>
      <c r="G107" s="163">
        <f t="shared" ref="G107:G110" si="28">E107*F107</f>
        <v>30310.95</v>
      </c>
      <c r="H107" s="164"/>
      <c r="I107" s="165">
        <v>4</v>
      </c>
      <c r="J107" s="166">
        <v>3300</v>
      </c>
      <c r="K107" s="167">
        <f>J107/I107</f>
        <v>825</v>
      </c>
      <c r="L107" s="168">
        <v>4</v>
      </c>
      <c r="M107" s="166">
        <f>F107/V107*60</f>
        <v>2912.7717391304382</v>
      </c>
      <c r="N107" s="167">
        <f>M107/L107</f>
        <v>728.19293478260954</v>
      </c>
      <c r="O107" s="169">
        <f>L107-I107</f>
        <v>0</v>
      </c>
      <c r="P107" s="170">
        <f>N107-K107</f>
        <v>-96.807065217390459</v>
      </c>
      <c r="Q107" s="171">
        <f>N107/K107</f>
        <v>0.88265810276679946</v>
      </c>
      <c r="R107" s="308">
        <f>Q123</f>
        <v>0.88607835214157815</v>
      </c>
      <c r="S107" s="172">
        <v>0.25032407407407409</v>
      </c>
      <c r="T107" s="173">
        <v>0.2673611111111111</v>
      </c>
      <c r="U107" s="174"/>
      <c r="V107" s="175">
        <v>24.533333333333303</v>
      </c>
      <c r="W107" s="173"/>
      <c r="X107" s="184"/>
      <c r="Y107" s="311"/>
      <c r="Z107" s="312"/>
      <c r="AA107" s="121">
        <f>M107-J107</f>
        <v>-387.22826086956184</v>
      </c>
      <c r="AB107" s="171">
        <f>M107/J107</f>
        <v>0.88265810276679946</v>
      </c>
      <c r="AC107" s="313">
        <f>AB123</f>
        <v>0.88607835214157815</v>
      </c>
    </row>
    <row r="108" spans="1:29" ht="15.75" customHeight="1">
      <c r="A108" s="303"/>
      <c r="B108" s="106" t="s">
        <v>118</v>
      </c>
      <c r="C108" s="298" t="s">
        <v>139</v>
      </c>
      <c r="D108" s="299"/>
      <c r="E108" s="107">
        <v>25.03</v>
      </c>
      <c r="F108" s="108">
        <v>1830</v>
      </c>
      <c r="G108" s="109">
        <f t="shared" si="28"/>
        <v>45804.9</v>
      </c>
      <c r="H108" s="26"/>
      <c r="I108" s="110">
        <v>4</v>
      </c>
      <c r="J108" s="111">
        <v>3300</v>
      </c>
      <c r="K108" s="112">
        <f t="shared" si="24"/>
        <v>825</v>
      </c>
      <c r="L108" s="113">
        <v>4</v>
      </c>
      <c r="M108" s="111">
        <f>F108/V108*60</f>
        <v>2913.7549756744843</v>
      </c>
      <c r="N108" s="112">
        <f>M108/L108</f>
        <v>728.43874391862107</v>
      </c>
      <c r="O108" s="114">
        <f>L108-I108</f>
        <v>0</v>
      </c>
      <c r="P108" s="115">
        <f>N108-K108</f>
        <v>-96.561256081378929</v>
      </c>
      <c r="Q108" s="116">
        <f>N108/K108</f>
        <v>0.88295605323469217</v>
      </c>
      <c r="R108" s="309"/>
      <c r="S108" s="47">
        <v>0.27799768518518519</v>
      </c>
      <c r="T108" s="48">
        <v>0.30416666666666664</v>
      </c>
      <c r="U108" s="117">
        <v>15.31666666666669</v>
      </c>
      <c r="V108" s="118">
        <v>37.68333333333328</v>
      </c>
      <c r="W108" s="119"/>
      <c r="X108" s="13"/>
      <c r="Y108" s="300"/>
      <c r="Z108" s="301"/>
      <c r="AA108" s="124">
        <f>M108-J108</f>
        <v>-386.24502432551571</v>
      </c>
      <c r="AB108" s="116">
        <f>M108/J108</f>
        <v>0.88295605323469217</v>
      </c>
      <c r="AC108" s="314"/>
    </row>
    <row r="109" spans="1:29" ht="15.75" customHeight="1">
      <c r="A109" s="303"/>
      <c r="B109" s="106" t="s">
        <v>118</v>
      </c>
      <c r="C109" s="298" t="s">
        <v>140</v>
      </c>
      <c r="D109" s="299"/>
      <c r="E109" s="107">
        <v>24.82</v>
      </c>
      <c r="F109" s="108">
        <v>2010</v>
      </c>
      <c r="G109" s="109">
        <f t="shared" si="28"/>
        <v>49888.2</v>
      </c>
      <c r="H109" s="26"/>
      <c r="I109" s="110">
        <v>4</v>
      </c>
      <c r="J109" s="111">
        <v>3300</v>
      </c>
      <c r="K109" s="112">
        <f t="shared" si="24"/>
        <v>825</v>
      </c>
      <c r="L109" s="113">
        <v>4</v>
      </c>
      <c r="M109" s="111">
        <f>F109/V109*60</f>
        <v>2918.9189189189183</v>
      </c>
      <c r="N109" s="112">
        <f>M109/L109</f>
        <v>729.72972972972957</v>
      </c>
      <c r="O109" s="114">
        <f>L109-I109</f>
        <v>0</v>
      </c>
      <c r="P109" s="115">
        <f>N109-K109</f>
        <v>-95.27027027027043</v>
      </c>
      <c r="Q109" s="116">
        <f>N109/K109</f>
        <v>0.88452088452088429</v>
      </c>
      <c r="R109" s="309"/>
      <c r="S109" s="47">
        <v>0.31458333333333333</v>
      </c>
      <c r="T109" s="48">
        <v>0.34327546296296296</v>
      </c>
      <c r="U109" s="117">
        <v>15.000000000000027</v>
      </c>
      <c r="V109" s="118">
        <v>41.316666666666677</v>
      </c>
      <c r="W109" s="119"/>
      <c r="X109" s="13"/>
      <c r="Y109" s="300"/>
      <c r="Z109" s="301"/>
      <c r="AA109" s="124">
        <f>M109-J109</f>
        <v>-381.08108108108172</v>
      </c>
      <c r="AB109" s="116">
        <f>M109/J109</f>
        <v>0.88452088452088429</v>
      </c>
      <c r="AC109" s="314"/>
    </row>
    <row r="110" spans="1:29" ht="15.75" customHeight="1">
      <c r="A110" s="303"/>
      <c r="B110" s="106" t="s">
        <v>118</v>
      </c>
      <c r="C110" s="298" t="s">
        <v>141</v>
      </c>
      <c r="D110" s="299"/>
      <c r="E110" s="107">
        <v>30</v>
      </c>
      <c r="F110" s="108">
        <v>3527</v>
      </c>
      <c r="G110" s="109">
        <f t="shared" si="28"/>
        <v>105810</v>
      </c>
      <c r="H110" s="26"/>
      <c r="I110" s="110">
        <v>3</v>
      </c>
      <c r="J110" s="111">
        <v>3000</v>
      </c>
      <c r="K110" s="112">
        <f t="shared" si="24"/>
        <v>1000</v>
      </c>
      <c r="L110" s="113">
        <v>3</v>
      </c>
      <c r="M110" s="111">
        <f>F110/V110*60</f>
        <v>2684.9651089025178</v>
      </c>
      <c r="N110" s="112">
        <f>M110/L110</f>
        <v>894.98836963417261</v>
      </c>
      <c r="O110" s="114">
        <f>L110-I110</f>
        <v>0</v>
      </c>
      <c r="P110" s="115">
        <f>N110-K110</f>
        <v>-105.01163036582739</v>
      </c>
      <c r="Q110" s="116">
        <f>N110/K110</f>
        <v>0.89498836963417261</v>
      </c>
      <c r="R110" s="309"/>
      <c r="S110" s="47">
        <v>0.35359953703703706</v>
      </c>
      <c r="T110" s="48">
        <v>0.40833333333333333</v>
      </c>
      <c r="U110" s="117">
        <v>14.866666666666699</v>
      </c>
      <c r="V110" s="118">
        <v>78.81666666666662</v>
      </c>
      <c r="W110" s="119"/>
      <c r="X110" s="123"/>
      <c r="Y110" s="300"/>
      <c r="Z110" s="301"/>
      <c r="AA110" s="124">
        <f>M110-J110</f>
        <v>-315.03489109748216</v>
      </c>
      <c r="AB110" s="116">
        <f>M110/J110</f>
        <v>0.89498836963417261</v>
      </c>
      <c r="AC110" s="314"/>
    </row>
    <row r="111" spans="1:29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50"/>
      <c r="Y112" s="300"/>
      <c r="Z112" s="301"/>
      <c r="AA112" s="124"/>
      <c r="AB112" s="116"/>
      <c r="AC112" s="314"/>
    </row>
    <row r="113" spans="1:29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34"/>
      <c r="X115" s="135"/>
      <c r="Y115" s="300"/>
      <c r="Z115" s="301"/>
      <c r="AA115" s="124"/>
      <c r="AB115" s="116"/>
      <c r="AC115" s="314"/>
    </row>
    <row r="116" spans="1:29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34"/>
      <c r="X116" s="135"/>
      <c r="Y116" s="300"/>
      <c r="Z116" s="301"/>
      <c r="AA116" s="124"/>
      <c r="AB116" s="116"/>
      <c r="AC116" s="314"/>
    </row>
    <row r="117" spans="1:29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34"/>
      <c r="X117" s="135"/>
      <c r="Y117" s="300"/>
      <c r="Z117" s="301"/>
      <c r="AA117" s="124"/>
      <c r="AB117" s="116"/>
      <c r="AC117" s="314"/>
    </row>
    <row r="118" spans="1:29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34"/>
      <c r="X118" s="135"/>
      <c r="Y118" s="300"/>
      <c r="Z118" s="301"/>
      <c r="AA118" s="124"/>
      <c r="AB118" s="116"/>
      <c r="AC118" s="314"/>
    </row>
    <row r="119" spans="1:29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34"/>
      <c r="X119" s="135"/>
      <c r="Y119" s="300"/>
      <c r="Z119" s="301"/>
      <c r="AA119" s="124"/>
      <c r="AB119" s="116"/>
      <c r="AC119" s="314"/>
    </row>
    <row r="120" spans="1:29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34"/>
      <c r="X120" s="135"/>
      <c r="Y120" s="300"/>
      <c r="Z120" s="301"/>
      <c r="AA120" s="124"/>
      <c r="AB120" s="116"/>
      <c r="AC120" s="314"/>
    </row>
    <row r="121" spans="1:29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34"/>
      <c r="X121" s="135"/>
      <c r="Y121" s="300"/>
      <c r="Z121" s="301"/>
      <c r="AA121" s="124"/>
      <c r="AB121" s="116"/>
      <c r="AC121" s="314"/>
    </row>
    <row r="122" spans="1:29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29">AVERAGE(I107:I122)</f>
        <v>3.75</v>
      </c>
      <c r="J123" s="148">
        <f t="shared" si="29"/>
        <v>3225</v>
      </c>
      <c r="K123" s="149">
        <f t="shared" ref="K123" si="30">J123/I123</f>
        <v>860</v>
      </c>
      <c r="L123" s="147">
        <f t="shared" ref="L123:M123" si="31">AVERAGE(L107:L122)</f>
        <v>3.75</v>
      </c>
      <c r="M123" s="148">
        <f t="shared" si="31"/>
        <v>2857.6026856565895</v>
      </c>
      <c r="N123" s="149">
        <f t="shared" ref="N123:N128" si="32">M123/L123</f>
        <v>762.02738284175723</v>
      </c>
      <c r="O123" s="150">
        <f t="shared" ref="O123:O128" si="33">L123-I123</f>
        <v>0</v>
      </c>
      <c r="P123" s="151">
        <f t="shared" ref="P123:P128" si="34">N123-K123</f>
        <v>-97.97261715824277</v>
      </c>
      <c r="Q123" s="152">
        <f t="shared" ref="Q123:Q128" si="35">N123/K123</f>
        <v>0.88607835214157815</v>
      </c>
      <c r="R123" s="310"/>
      <c r="S123" s="153">
        <f>S107</f>
        <v>0.25032407407407409</v>
      </c>
      <c r="T123" s="154">
        <f>INDEX(T107:T122,COUNTA(T107:T122))</f>
        <v>0.40833333333333333</v>
      </c>
      <c r="U123" s="155"/>
      <c r="V123" s="181"/>
      <c r="W123" s="182"/>
      <c r="X123" s="149"/>
      <c r="Y123" s="296"/>
      <c r="Z123" s="297"/>
      <c r="AA123" s="183">
        <f t="shared" ref="AA123:AA128" si="36">M123-J123</f>
        <v>-367.39731434341047</v>
      </c>
      <c r="AB123" s="152">
        <f t="shared" ref="AB123:AB128" si="37">M123/J123</f>
        <v>0.88607835214157815</v>
      </c>
      <c r="AC123" s="315"/>
    </row>
    <row r="124" spans="1:29" ht="15.75" customHeight="1">
      <c r="A124" s="316" t="s">
        <v>142</v>
      </c>
      <c r="B124" s="120" t="s">
        <v>118</v>
      </c>
      <c r="C124" s="306" t="s">
        <v>289</v>
      </c>
      <c r="D124" s="307"/>
      <c r="E124" s="162">
        <v>13.42</v>
      </c>
      <c r="F124" s="103">
        <v>162</v>
      </c>
      <c r="G124" s="163">
        <f t="shared" ref="G124:G128" si="38">E124*F124</f>
        <v>2174.04</v>
      </c>
      <c r="H124" s="164"/>
      <c r="I124" s="165">
        <v>6</v>
      </c>
      <c r="J124" s="166">
        <v>3600</v>
      </c>
      <c r="K124" s="167">
        <f>J124/I124</f>
        <v>600</v>
      </c>
      <c r="L124" s="168">
        <v>6</v>
      </c>
      <c r="M124" s="166">
        <f>F124/V124*60</f>
        <v>3222.0994475138777</v>
      </c>
      <c r="N124" s="167">
        <f t="shared" si="32"/>
        <v>537.01657458564625</v>
      </c>
      <c r="O124" s="169">
        <f t="shared" si="33"/>
        <v>0</v>
      </c>
      <c r="P124" s="170">
        <f t="shared" si="34"/>
        <v>-62.983425414353746</v>
      </c>
      <c r="Q124" s="171">
        <f t="shared" si="35"/>
        <v>0.89502762430941041</v>
      </c>
      <c r="R124" s="308">
        <f>Q140</f>
        <v>0.87221540428046662</v>
      </c>
      <c r="S124" s="172">
        <v>0.70833333333333337</v>
      </c>
      <c r="T124" s="173">
        <v>0.71042824074074074</v>
      </c>
      <c r="U124" s="174"/>
      <c r="V124" s="175">
        <v>3.0166666666666053</v>
      </c>
      <c r="W124" s="173"/>
      <c r="X124" s="184"/>
      <c r="Y124" s="311"/>
      <c r="Z124" s="312"/>
      <c r="AA124" s="121">
        <f t="shared" si="36"/>
        <v>-377.90055248612225</v>
      </c>
      <c r="AB124" s="171">
        <f t="shared" si="37"/>
        <v>0.89502762430941052</v>
      </c>
      <c r="AC124" s="313">
        <f>AB140</f>
        <v>0.87221540428046662</v>
      </c>
    </row>
    <row r="125" spans="1:29" ht="15.75" customHeight="1">
      <c r="A125" s="317"/>
      <c r="B125" s="106" t="s">
        <v>116</v>
      </c>
      <c r="C125" s="298" t="s">
        <v>143</v>
      </c>
      <c r="D125" s="299"/>
      <c r="E125" s="107">
        <v>25.64</v>
      </c>
      <c r="F125" s="108">
        <v>1656</v>
      </c>
      <c r="G125" s="109">
        <f t="shared" si="38"/>
        <v>42459.840000000004</v>
      </c>
      <c r="H125" s="26"/>
      <c r="I125" s="110">
        <v>11</v>
      </c>
      <c r="J125" s="111">
        <v>3600</v>
      </c>
      <c r="K125" s="112">
        <f t="shared" si="24"/>
        <v>327.27272727272725</v>
      </c>
      <c r="L125" s="113">
        <v>11</v>
      </c>
      <c r="M125" s="111">
        <f>F125/V125*60</f>
        <v>3142.6462836056839</v>
      </c>
      <c r="N125" s="112">
        <f t="shared" si="32"/>
        <v>285.69511669142582</v>
      </c>
      <c r="O125" s="114">
        <f t="shared" si="33"/>
        <v>0</v>
      </c>
      <c r="P125" s="115">
        <f t="shared" si="34"/>
        <v>-41.577610581301428</v>
      </c>
      <c r="Q125" s="116">
        <f t="shared" si="35"/>
        <v>0.87295730100157898</v>
      </c>
      <c r="R125" s="309"/>
      <c r="S125" s="47">
        <v>0.71415509259259258</v>
      </c>
      <c r="T125" s="48">
        <v>0.73611111111111116</v>
      </c>
      <c r="U125" s="117">
        <v>5.3666666666666529</v>
      </c>
      <c r="V125" s="118">
        <v>31.61666666666676</v>
      </c>
      <c r="W125" s="119"/>
      <c r="X125" s="13"/>
      <c r="Y125" s="300"/>
      <c r="Z125" s="301"/>
      <c r="AA125" s="124">
        <f t="shared" si="36"/>
        <v>-457.35371639431605</v>
      </c>
      <c r="AB125" s="116">
        <f t="shared" si="37"/>
        <v>0.87295730100157887</v>
      </c>
      <c r="AC125" s="314"/>
    </row>
    <row r="126" spans="1:29" ht="15.75" customHeight="1">
      <c r="A126" s="317"/>
      <c r="B126" s="106" t="s">
        <v>116</v>
      </c>
      <c r="C126" s="298" t="s">
        <v>144</v>
      </c>
      <c r="D126" s="299"/>
      <c r="E126" s="107">
        <v>29.52</v>
      </c>
      <c r="F126" s="108">
        <v>2138</v>
      </c>
      <c r="G126" s="109">
        <f t="shared" si="38"/>
        <v>63113.760000000002</v>
      </c>
      <c r="H126" s="26"/>
      <c r="I126" s="110">
        <v>17</v>
      </c>
      <c r="J126" s="111">
        <v>3600</v>
      </c>
      <c r="K126" s="112">
        <f t="shared" si="24"/>
        <v>211.76470588235293</v>
      </c>
      <c r="L126" s="113">
        <v>17</v>
      </c>
      <c r="M126" s="111">
        <f>F126/V126*60</f>
        <v>3113.5922330097169</v>
      </c>
      <c r="N126" s="112">
        <f t="shared" si="32"/>
        <v>183.15248429468923</v>
      </c>
      <c r="O126" s="114">
        <f t="shared" si="33"/>
        <v>0</v>
      </c>
      <c r="P126" s="115">
        <f t="shared" si="34"/>
        <v>-28.612221587663697</v>
      </c>
      <c r="Q126" s="116">
        <f t="shared" si="35"/>
        <v>0.86488673139158811</v>
      </c>
      <c r="R126" s="309"/>
      <c r="S126" s="47">
        <v>0.73958333333333337</v>
      </c>
      <c r="T126" s="48">
        <v>0.7681944444444444</v>
      </c>
      <c r="U126" s="117">
        <v>4.9999999999999822</v>
      </c>
      <c r="V126" s="118">
        <v>41.199999999999889</v>
      </c>
      <c r="W126" s="119"/>
      <c r="X126" s="13"/>
      <c r="Y126" s="300"/>
      <c r="Z126" s="301"/>
      <c r="AA126" s="124">
        <f t="shared" si="36"/>
        <v>-486.40776699028311</v>
      </c>
      <c r="AB126" s="116">
        <f t="shared" si="37"/>
        <v>0.864886731391588</v>
      </c>
      <c r="AC126" s="314"/>
    </row>
    <row r="127" spans="1:29" ht="15.75" customHeight="1">
      <c r="A127" s="317"/>
      <c r="B127" s="106" t="s">
        <v>116</v>
      </c>
      <c r="C127" s="298" t="s">
        <v>145</v>
      </c>
      <c r="D127" s="299"/>
      <c r="E127" s="107">
        <v>29.85</v>
      </c>
      <c r="F127" s="108">
        <v>2246</v>
      </c>
      <c r="G127" s="109">
        <f t="shared" si="38"/>
        <v>67043.100000000006</v>
      </c>
      <c r="H127" s="26"/>
      <c r="I127" s="110">
        <v>17</v>
      </c>
      <c r="J127" s="111">
        <v>3600</v>
      </c>
      <c r="K127" s="112">
        <f t="shared" si="24"/>
        <v>211.76470588235293</v>
      </c>
      <c r="L127" s="113">
        <v>17</v>
      </c>
      <c r="M127" s="111">
        <f>F127/V127*60</f>
        <v>3114.6379044684127</v>
      </c>
      <c r="N127" s="112">
        <f t="shared" si="32"/>
        <v>183.21399438049485</v>
      </c>
      <c r="O127" s="114">
        <f t="shared" si="33"/>
        <v>0</v>
      </c>
      <c r="P127" s="115">
        <f t="shared" si="34"/>
        <v>-28.550711501858075</v>
      </c>
      <c r="Q127" s="116">
        <f t="shared" si="35"/>
        <v>0.8651771956856702</v>
      </c>
      <c r="R127" s="309"/>
      <c r="S127" s="47">
        <v>0.77152777777777781</v>
      </c>
      <c r="T127" s="48">
        <v>0.80157407407407411</v>
      </c>
      <c r="U127" s="117">
        <v>4.8000000000001108</v>
      </c>
      <c r="V127" s="118">
        <v>43.266666666666666</v>
      </c>
      <c r="W127" s="119"/>
      <c r="X127" s="123"/>
      <c r="Y127" s="300"/>
      <c r="Z127" s="301"/>
      <c r="AA127" s="124">
        <f t="shared" si="36"/>
        <v>-485.36209553158733</v>
      </c>
      <c r="AB127" s="116">
        <f t="shared" si="37"/>
        <v>0.8651771956856702</v>
      </c>
      <c r="AC127" s="314"/>
    </row>
    <row r="128" spans="1:29" ht="15.75" customHeight="1">
      <c r="A128" s="317"/>
      <c r="B128" s="106" t="s">
        <v>118</v>
      </c>
      <c r="C128" s="298" t="s">
        <v>146</v>
      </c>
      <c r="D128" s="299"/>
      <c r="E128" s="107">
        <v>28.57</v>
      </c>
      <c r="F128" s="108">
        <v>2451</v>
      </c>
      <c r="G128" s="109">
        <f t="shared" si="38"/>
        <v>70025.070000000007</v>
      </c>
      <c r="H128" s="13"/>
      <c r="I128" s="110">
        <v>12</v>
      </c>
      <c r="J128" s="111">
        <v>3600</v>
      </c>
      <c r="K128" s="112">
        <f t="shared" si="24"/>
        <v>300</v>
      </c>
      <c r="L128" s="126">
        <v>12</v>
      </c>
      <c r="M128" s="111">
        <f>F128/V128*60</f>
        <v>3106.901408450708</v>
      </c>
      <c r="N128" s="112">
        <f t="shared" si="32"/>
        <v>258.90845070422569</v>
      </c>
      <c r="O128" s="114">
        <f t="shared" si="33"/>
        <v>0</v>
      </c>
      <c r="P128" s="115">
        <f t="shared" si="34"/>
        <v>-41.091549295774314</v>
      </c>
      <c r="Q128" s="116">
        <f t="shared" si="35"/>
        <v>0.86302816901408563</v>
      </c>
      <c r="R128" s="309"/>
      <c r="S128" s="47">
        <v>0.80486111111111114</v>
      </c>
      <c r="T128" s="48">
        <v>0.83773148148148147</v>
      </c>
      <c r="U128" s="117">
        <v>4.7333333333333272</v>
      </c>
      <c r="V128" s="118">
        <v>47.333333333333272</v>
      </c>
      <c r="W128" s="119"/>
      <c r="X128" s="123"/>
      <c r="Y128" s="300"/>
      <c r="Z128" s="301"/>
      <c r="AA128" s="124">
        <f t="shared" si="36"/>
        <v>-493.098591549292</v>
      </c>
      <c r="AB128" s="116">
        <f t="shared" si="37"/>
        <v>0.86302816901408552</v>
      </c>
      <c r="AC128" s="314"/>
    </row>
    <row r="129" spans="1:29" ht="15.75" customHeight="1">
      <c r="A129" s="317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50"/>
      <c r="Y129" s="300"/>
      <c r="Z129" s="301"/>
      <c r="AA129" s="124"/>
      <c r="AB129" s="116"/>
      <c r="AC129" s="314"/>
    </row>
    <row r="130" spans="1:29" ht="15.75" customHeight="1">
      <c r="A130" s="317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17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17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34"/>
      <c r="X132" s="135"/>
      <c r="Y132" s="300"/>
      <c r="Z132" s="301"/>
      <c r="AA132" s="124"/>
      <c r="AB132" s="116"/>
      <c r="AC132" s="314"/>
    </row>
    <row r="133" spans="1:29" ht="15.75" customHeight="1">
      <c r="A133" s="317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34"/>
      <c r="X133" s="135"/>
      <c r="Y133" s="300"/>
      <c r="Z133" s="301"/>
      <c r="AA133" s="124"/>
      <c r="AB133" s="116"/>
      <c r="AC133" s="314"/>
    </row>
    <row r="134" spans="1:29" ht="15.75" customHeight="1">
      <c r="A134" s="317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17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17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17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17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39">AVERAGE(I124:I139)</f>
        <v>12.6</v>
      </c>
      <c r="J140" s="148">
        <f t="shared" si="39"/>
        <v>3600</v>
      </c>
      <c r="K140" s="149">
        <f t="shared" ref="K140" si="40">J140/I140</f>
        <v>285.71428571428572</v>
      </c>
      <c r="L140" s="147">
        <f t="shared" ref="L140:M140" si="41">AVERAGE(L124:L139)</f>
        <v>12.6</v>
      </c>
      <c r="M140" s="148">
        <f t="shared" si="41"/>
        <v>3139.9754554096799</v>
      </c>
      <c r="N140" s="149">
        <f t="shared" ref="N140:N145" si="42">M140/L140</f>
        <v>249.20440122299047</v>
      </c>
      <c r="O140" s="150">
        <f t="shared" ref="O140:O145" si="43">L140-I140</f>
        <v>0</v>
      </c>
      <c r="P140" s="151">
        <f t="shared" ref="P140:P145" si="44">N140-K140</f>
        <v>-36.509884491295253</v>
      </c>
      <c r="Q140" s="152">
        <f t="shared" ref="Q140:Q145" si="45">N140/K140</f>
        <v>0.87221540428046662</v>
      </c>
      <c r="R140" s="310"/>
      <c r="S140" s="153">
        <f>S124</f>
        <v>0.70833333333333337</v>
      </c>
      <c r="T140" s="154">
        <f>INDEX(T124:T139,COUNTA(T124:T139))</f>
        <v>0.83773148148148147</v>
      </c>
      <c r="U140" s="155"/>
      <c r="V140" s="181"/>
      <c r="W140" s="182"/>
      <c r="X140" s="149"/>
      <c r="Y140" s="296"/>
      <c r="Z140" s="297"/>
      <c r="AA140" s="183">
        <f t="shared" ref="AA140:AA145" si="46">M140-J140</f>
        <v>-460.02454459032015</v>
      </c>
      <c r="AB140" s="152">
        <f t="shared" ref="AB140:AB145" si="47">M140/J140</f>
        <v>0.87221540428046662</v>
      </c>
      <c r="AC140" s="315"/>
    </row>
    <row r="141" spans="1:29" ht="15.75" customHeight="1">
      <c r="A141" s="302" t="s">
        <v>147</v>
      </c>
      <c r="B141" s="120" t="s">
        <v>118</v>
      </c>
      <c r="C141" s="306" t="s">
        <v>152</v>
      </c>
      <c r="D141" s="307"/>
      <c r="E141" s="162">
        <v>16.7</v>
      </c>
      <c r="F141" s="103">
        <v>2623</v>
      </c>
      <c r="G141" s="163">
        <f t="shared" ref="G141:G145" si="48">E141*F141</f>
        <v>43804.1</v>
      </c>
      <c r="H141" s="164"/>
      <c r="I141" s="165">
        <v>3</v>
      </c>
      <c r="J141" s="166">
        <v>3300</v>
      </c>
      <c r="K141" s="167">
        <f>J141/I141</f>
        <v>1100</v>
      </c>
      <c r="L141" s="168">
        <v>3</v>
      </c>
      <c r="M141" s="166">
        <f>F141/V141*60</f>
        <v>2940.7661164746187</v>
      </c>
      <c r="N141" s="167">
        <f t="shared" si="42"/>
        <v>980.25537215820623</v>
      </c>
      <c r="O141" s="169">
        <f t="shared" si="43"/>
        <v>0</v>
      </c>
      <c r="P141" s="170">
        <f t="shared" si="44"/>
        <v>-119.74462784179377</v>
      </c>
      <c r="Q141" s="171">
        <f t="shared" si="45"/>
        <v>0.8911412474165511</v>
      </c>
      <c r="R141" s="308">
        <f>Q157</f>
        <v>0.88904898586231107</v>
      </c>
      <c r="S141" s="172">
        <v>0.7086689814814815</v>
      </c>
      <c r="T141" s="173">
        <v>0.74583333333333335</v>
      </c>
      <c r="U141" s="174"/>
      <c r="V141" s="175">
        <v>53.516666666666666</v>
      </c>
      <c r="W141" s="176"/>
      <c r="X141" s="177"/>
      <c r="Y141" s="311"/>
      <c r="Z141" s="312"/>
      <c r="AA141" s="121">
        <f t="shared" si="46"/>
        <v>-359.23388352538132</v>
      </c>
      <c r="AB141" s="171">
        <f t="shared" si="47"/>
        <v>0.8911412474165511</v>
      </c>
      <c r="AC141" s="313">
        <f>AB157</f>
        <v>0.88904898586231107</v>
      </c>
    </row>
    <row r="142" spans="1:29" ht="15.75" customHeight="1">
      <c r="A142" s="303"/>
      <c r="B142" s="106" t="s">
        <v>118</v>
      </c>
      <c r="C142" s="298" t="s">
        <v>154</v>
      </c>
      <c r="D142" s="299"/>
      <c r="E142" s="107">
        <v>18.18</v>
      </c>
      <c r="F142" s="108">
        <v>1086</v>
      </c>
      <c r="G142" s="109">
        <f t="shared" si="48"/>
        <v>19743.48</v>
      </c>
      <c r="H142" s="26"/>
      <c r="I142" s="110">
        <v>4</v>
      </c>
      <c r="J142" s="111">
        <v>3300</v>
      </c>
      <c r="K142" s="112">
        <f t="shared" ref="K142:K145" si="49">J142/I142</f>
        <v>825</v>
      </c>
      <c r="L142" s="113">
        <v>4</v>
      </c>
      <c r="M142" s="111">
        <f>F142/V142*60</f>
        <v>2946.1944235116739</v>
      </c>
      <c r="N142" s="112">
        <f t="shared" si="42"/>
        <v>736.54860587791848</v>
      </c>
      <c r="O142" s="114">
        <f t="shared" si="43"/>
        <v>0</v>
      </c>
      <c r="P142" s="115">
        <f t="shared" si="44"/>
        <v>-88.451394122081524</v>
      </c>
      <c r="Q142" s="116">
        <f t="shared" si="45"/>
        <v>0.89278618894293149</v>
      </c>
      <c r="R142" s="309"/>
      <c r="S142" s="47">
        <v>0.74930555555555556</v>
      </c>
      <c r="T142" s="48">
        <v>0.76466435185185189</v>
      </c>
      <c r="U142" s="117">
        <v>4.9999999999999822</v>
      </c>
      <c r="V142" s="118">
        <v>22.116666666666713</v>
      </c>
      <c r="W142" s="119"/>
      <c r="X142" s="123"/>
      <c r="Y142" s="300"/>
      <c r="Z142" s="301"/>
      <c r="AA142" s="124">
        <f t="shared" si="46"/>
        <v>-353.8055764883261</v>
      </c>
      <c r="AB142" s="116">
        <f t="shared" si="47"/>
        <v>0.89278618894293149</v>
      </c>
      <c r="AC142" s="314"/>
    </row>
    <row r="143" spans="1:29" ht="15.75" customHeight="1">
      <c r="A143" s="303"/>
      <c r="B143" s="106" t="s">
        <v>118</v>
      </c>
      <c r="C143" s="298" t="s">
        <v>153</v>
      </c>
      <c r="D143" s="299"/>
      <c r="E143" s="107">
        <v>22.28</v>
      </c>
      <c r="F143" s="108">
        <v>1881</v>
      </c>
      <c r="G143" s="109">
        <f t="shared" si="48"/>
        <v>41908.68</v>
      </c>
      <c r="H143" s="26"/>
      <c r="I143" s="110">
        <v>5</v>
      </c>
      <c r="J143" s="111">
        <v>3300</v>
      </c>
      <c r="K143" s="112">
        <f t="shared" si="49"/>
        <v>660</v>
      </c>
      <c r="L143" s="113">
        <v>5</v>
      </c>
      <c r="M143" s="111">
        <f>F143/V143*60</f>
        <v>2941.6159860990547</v>
      </c>
      <c r="N143" s="112">
        <f t="shared" si="42"/>
        <v>588.32319721981094</v>
      </c>
      <c r="O143" s="114">
        <f t="shared" si="43"/>
        <v>0</v>
      </c>
      <c r="P143" s="115">
        <f t="shared" si="44"/>
        <v>-71.676802780189064</v>
      </c>
      <c r="Q143" s="116">
        <f t="shared" si="45"/>
        <v>0.89139878366638026</v>
      </c>
      <c r="R143" s="309"/>
      <c r="S143" s="47">
        <v>0.7680555555555556</v>
      </c>
      <c r="T143" s="48">
        <v>0.79469907407407403</v>
      </c>
      <c r="U143" s="117">
        <v>4.8833333333333506</v>
      </c>
      <c r="V143" s="118">
        <v>38.366666666666532</v>
      </c>
      <c r="W143" s="119"/>
      <c r="X143" s="123"/>
      <c r="Y143" s="300"/>
      <c r="Z143" s="301"/>
      <c r="AA143" s="124">
        <f t="shared" si="46"/>
        <v>-358.38401390094532</v>
      </c>
      <c r="AB143" s="116">
        <f t="shared" si="47"/>
        <v>0.89139878366638026</v>
      </c>
      <c r="AC143" s="314"/>
    </row>
    <row r="144" spans="1:29" ht="15.75" customHeight="1">
      <c r="A144" s="303"/>
      <c r="B144" s="106" t="s">
        <v>118</v>
      </c>
      <c r="C144" s="298" t="s">
        <v>293</v>
      </c>
      <c r="D144" s="299"/>
      <c r="E144" s="107">
        <v>22.21</v>
      </c>
      <c r="F144" s="108">
        <v>825</v>
      </c>
      <c r="G144" s="109">
        <f t="shared" si="48"/>
        <v>18323.25</v>
      </c>
      <c r="H144" s="26"/>
      <c r="I144" s="110">
        <v>4</v>
      </c>
      <c r="J144" s="111">
        <v>3000</v>
      </c>
      <c r="K144" s="112">
        <f t="shared" si="49"/>
        <v>750</v>
      </c>
      <c r="L144" s="113">
        <v>4</v>
      </c>
      <c r="M144" s="111">
        <f>F144/V144*60</f>
        <v>2654.1554959785472</v>
      </c>
      <c r="N144" s="112">
        <f t="shared" si="42"/>
        <v>663.53887399463679</v>
      </c>
      <c r="O144" s="114">
        <f t="shared" si="43"/>
        <v>0</v>
      </c>
      <c r="P144" s="115">
        <f t="shared" si="44"/>
        <v>-86.461126005363212</v>
      </c>
      <c r="Q144" s="116">
        <f t="shared" si="45"/>
        <v>0.88471849865951568</v>
      </c>
      <c r="R144" s="309"/>
      <c r="S144" s="47">
        <v>0.7981597222222222</v>
      </c>
      <c r="T144" s="48">
        <v>0.81111111111111112</v>
      </c>
      <c r="U144" s="117">
        <v>4.9833333333333663</v>
      </c>
      <c r="V144" s="118">
        <v>18.650000000000038</v>
      </c>
      <c r="W144" s="119"/>
      <c r="X144" s="123"/>
      <c r="Y144" s="300"/>
      <c r="Z144" s="301"/>
      <c r="AA144" s="124">
        <f t="shared" si="46"/>
        <v>-345.84450402145285</v>
      </c>
      <c r="AB144" s="116">
        <f t="shared" si="47"/>
        <v>0.88471849865951568</v>
      </c>
      <c r="AC144" s="314"/>
    </row>
    <row r="145" spans="1:29" ht="15.75" customHeight="1">
      <c r="A145" s="304"/>
      <c r="B145" s="106" t="s">
        <v>118</v>
      </c>
      <c r="C145" s="298" t="s">
        <v>149</v>
      </c>
      <c r="D145" s="299"/>
      <c r="E145" s="107">
        <v>24.54</v>
      </c>
      <c r="F145" s="108">
        <v>3794</v>
      </c>
      <c r="G145" s="109">
        <f t="shared" si="48"/>
        <v>93104.76</v>
      </c>
      <c r="H145" s="13"/>
      <c r="I145" s="110">
        <v>4</v>
      </c>
      <c r="J145" s="111">
        <v>3000</v>
      </c>
      <c r="K145" s="112">
        <f t="shared" si="49"/>
        <v>750</v>
      </c>
      <c r="L145" s="126">
        <v>4</v>
      </c>
      <c r="M145" s="111">
        <f>F145/V145*60</f>
        <v>2653.1468531468536</v>
      </c>
      <c r="N145" s="112">
        <f t="shared" si="42"/>
        <v>663.28671328671339</v>
      </c>
      <c r="O145" s="114">
        <f t="shared" si="43"/>
        <v>0</v>
      </c>
      <c r="P145" s="115">
        <f t="shared" si="44"/>
        <v>-86.713286713286607</v>
      </c>
      <c r="Q145" s="116">
        <f t="shared" si="45"/>
        <v>0.8843822843822845</v>
      </c>
      <c r="R145" s="309"/>
      <c r="S145" s="47">
        <v>0.81472222222222224</v>
      </c>
      <c r="T145" s="48">
        <v>0.87430555555555556</v>
      </c>
      <c r="U145" s="117">
        <v>5.2000000000000135</v>
      </c>
      <c r="V145" s="118">
        <v>85.799999999999983</v>
      </c>
      <c r="W145" s="119"/>
      <c r="X145" s="123"/>
      <c r="Y145" s="300"/>
      <c r="Z145" s="301"/>
      <c r="AA145" s="124">
        <f t="shared" si="46"/>
        <v>-346.85314685314643</v>
      </c>
      <c r="AB145" s="116">
        <f t="shared" si="47"/>
        <v>0.8843822843822845</v>
      </c>
      <c r="AC145" s="314"/>
    </row>
    <row r="146" spans="1:29" ht="15.75" customHeight="1">
      <c r="A146" s="304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04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04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04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04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04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19"/>
      <c r="X151" s="123"/>
      <c r="Y151" s="300"/>
      <c r="Z151" s="301"/>
      <c r="AA151" s="124"/>
      <c r="AB151" s="116"/>
      <c r="AC151" s="314"/>
    </row>
    <row r="152" spans="1:29" ht="15.75" customHeight="1">
      <c r="A152" s="304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19"/>
      <c r="X152" s="123"/>
      <c r="Y152" s="300"/>
      <c r="Z152" s="301"/>
      <c r="AA152" s="124"/>
      <c r="AB152" s="116"/>
      <c r="AC152" s="314"/>
    </row>
    <row r="153" spans="1:29" ht="15.75" customHeight="1">
      <c r="A153" s="304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19"/>
      <c r="X153" s="123"/>
      <c r="Y153" s="300"/>
      <c r="Z153" s="301"/>
      <c r="AA153" s="124"/>
      <c r="AB153" s="116"/>
      <c r="AC153" s="314"/>
    </row>
    <row r="154" spans="1:29" ht="15.75" customHeight="1">
      <c r="A154" s="304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19"/>
      <c r="X154" s="123"/>
      <c r="Y154" s="300"/>
      <c r="Z154" s="301"/>
      <c r="AA154" s="124"/>
      <c r="AB154" s="116"/>
      <c r="AC154" s="314"/>
    </row>
    <row r="155" spans="1:29" ht="15.75" customHeight="1">
      <c r="A155" s="304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19"/>
      <c r="X155" s="123"/>
      <c r="Y155" s="300"/>
      <c r="Z155" s="301"/>
      <c r="AA155" s="124"/>
      <c r="AB155" s="116"/>
      <c r="AC155" s="314"/>
    </row>
    <row r="156" spans="1:29" ht="15.75" customHeight="1">
      <c r="A156" s="304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05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50">AVERAGE(I141:I156)</f>
        <v>4</v>
      </c>
      <c r="J157" s="148">
        <f t="shared" si="50"/>
        <v>3180</v>
      </c>
      <c r="K157" s="149">
        <f t="shared" ref="K157" si="51">J157/I157</f>
        <v>795</v>
      </c>
      <c r="L157" s="147">
        <f t="shared" ref="L157:M157" si="52">AVERAGE(L141:L156)</f>
        <v>4</v>
      </c>
      <c r="M157" s="148">
        <f t="shared" si="52"/>
        <v>2827.1757750421493</v>
      </c>
      <c r="N157" s="149">
        <f>M157/L157</f>
        <v>706.79394376053733</v>
      </c>
      <c r="O157" s="150">
        <f>L157-I157</f>
        <v>0</v>
      </c>
      <c r="P157" s="151">
        <f>N157-K157</f>
        <v>-88.206056239462669</v>
      </c>
      <c r="Q157" s="152">
        <f>N157/K157</f>
        <v>0.88904898586231107</v>
      </c>
      <c r="R157" s="310"/>
      <c r="S157" s="153">
        <f>S141</f>
        <v>0.7086689814814815</v>
      </c>
      <c r="T157" s="154">
        <f>INDEX(T141:T156,COUNTA(T141:T156))</f>
        <v>0.87430555555555556</v>
      </c>
      <c r="U157" s="155"/>
      <c r="V157" s="181"/>
      <c r="W157" s="105"/>
      <c r="X157" s="75"/>
      <c r="Y157" s="296"/>
      <c r="Z157" s="297"/>
      <c r="AA157" s="183">
        <f>M157-J157</f>
        <v>-352.82422495785067</v>
      </c>
      <c r="AB157" s="152">
        <f>M157/J157</f>
        <v>0.88904898586231107</v>
      </c>
      <c r="AC157" s="315"/>
    </row>
    <row r="158" spans="1:29" ht="15.75" customHeight="1">
      <c r="A158" s="316" t="s">
        <v>151</v>
      </c>
      <c r="B158" s="120" t="s">
        <v>118</v>
      </c>
      <c r="C158" s="306" t="s">
        <v>150</v>
      </c>
      <c r="D158" s="307"/>
      <c r="E158" s="162">
        <v>17.89</v>
      </c>
      <c r="F158" s="103">
        <v>5658</v>
      </c>
      <c r="G158" s="163">
        <f t="shared" ref="G158:G159" si="53">E158*F158</f>
        <v>101221.62000000001</v>
      </c>
      <c r="H158" s="164"/>
      <c r="I158" s="165">
        <v>4</v>
      </c>
      <c r="J158" s="166">
        <v>3300</v>
      </c>
      <c r="K158" s="167">
        <f>J158/I158</f>
        <v>825</v>
      </c>
      <c r="L158" s="168">
        <v>4</v>
      </c>
      <c r="M158" s="166">
        <f>F158/V158*60</f>
        <v>2939.6449704142046</v>
      </c>
      <c r="N158" s="167">
        <f>M158/L158</f>
        <v>734.91124260355116</v>
      </c>
      <c r="O158" s="169">
        <f>L158-I158</f>
        <v>0</v>
      </c>
      <c r="P158" s="170">
        <f>N158-K158</f>
        <v>-90.088757396448841</v>
      </c>
      <c r="Q158" s="171">
        <f>N158/K158</f>
        <v>0.89080150618612264</v>
      </c>
      <c r="R158" s="308">
        <f>Q174</f>
        <v>0.8909092505303422</v>
      </c>
      <c r="S158" s="172">
        <v>0.70833333333333337</v>
      </c>
      <c r="T158" s="173">
        <v>0.78853009259259255</v>
      </c>
      <c r="U158" s="174"/>
      <c r="V158" s="175">
        <v>115.48333333333321</v>
      </c>
      <c r="W158" s="176"/>
      <c r="X158" s="177"/>
      <c r="Y158" s="311"/>
      <c r="Z158" s="312"/>
      <c r="AA158" s="121">
        <f>M158-J158</f>
        <v>-360.35502958579536</v>
      </c>
      <c r="AB158" s="171">
        <f>M158/J158</f>
        <v>0.89080150618612264</v>
      </c>
      <c r="AC158" s="313">
        <f>AB174</f>
        <v>0.8909092505303422</v>
      </c>
    </row>
    <row r="159" spans="1:29" ht="15.75" customHeight="1">
      <c r="A159" s="317"/>
      <c r="B159" s="106" t="s">
        <v>118</v>
      </c>
      <c r="C159" s="298" t="s">
        <v>155</v>
      </c>
      <c r="D159" s="299"/>
      <c r="E159" s="107">
        <v>16.66</v>
      </c>
      <c r="F159" s="108">
        <v>8808</v>
      </c>
      <c r="G159" s="109">
        <f t="shared" si="53"/>
        <v>146741.28</v>
      </c>
      <c r="H159" s="26"/>
      <c r="I159" s="110">
        <v>4</v>
      </c>
      <c r="J159" s="111">
        <v>3300</v>
      </c>
      <c r="K159" s="112">
        <f t="shared" ref="K159:K197" si="54">J159/I159</f>
        <v>825</v>
      </c>
      <c r="L159" s="113">
        <v>4</v>
      </c>
      <c r="M159" s="111">
        <f>F159/V159*60</f>
        <v>2940.3560830860533</v>
      </c>
      <c r="N159" s="112">
        <f>M159/L159</f>
        <v>735.08902077151333</v>
      </c>
      <c r="O159" s="114">
        <f>L159-I159</f>
        <v>0</v>
      </c>
      <c r="P159" s="115">
        <f>N159-K159</f>
        <v>-89.910979228486667</v>
      </c>
      <c r="Q159" s="116">
        <f>N159/K159</f>
        <v>0.89101699487456165</v>
      </c>
      <c r="R159" s="309"/>
      <c r="S159" s="47">
        <v>0.79185185185185181</v>
      </c>
      <c r="T159" s="48">
        <v>0.91666666666666663</v>
      </c>
      <c r="U159" s="117">
        <v>4.783333333333335</v>
      </c>
      <c r="V159" s="118">
        <v>179.73333333333335</v>
      </c>
      <c r="W159" s="119"/>
      <c r="X159" s="123"/>
      <c r="Y159" s="300"/>
      <c r="Z159" s="301"/>
      <c r="AA159" s="124">
        <f>M159-J159</f>
        <v>-359.64391691394667</v>
      </c>
      <c r="AB159" s="116">
        <f>M159/J159</f>
        <v>0.89101699487456165</v>
      </c>
      <c r="AC159" s="314"/>
    </row>
    <row r="160" spans="1:29" ht="15.75" customHeight="1">
      <c r="A160" s="317"/>
      <c r="B160" s="106"/>
      <c r="C160" s="298"/>
      <c r="D160" s="299"/>
      <c r="E160" s="107"/>
      <c r="F160" s="108"/>
      <c r="G160" s="109"/>
      <c r="H160" s="26"/>
      <c r="I160" s="110"/>
      <c r="J160" s="111"/>
      <c r="K160" s="112"/>
      <c r="L160" s="113"/>
      <c r="M160" s="111"/>
      <c r="N160" s="112"/>
      <c r="O160" s="114"/>
      <c r="P160" s="115"/>
      <c r="Q160" s="116"/>
      <c r="R160" s="309"/>
      <c r="S160" s="47"/>
      <c r="T160" s="48"/>
      <c r="U160" s="117"/>
      <c r="V160" s="118"/>
      <c r="W160" s="119"/>
      <c r="X160" s="123"/>
      <c r="Y160" s="300"/>
      <c r="Z160" s="301"/>
      <c r="AA160" s="124"/>
      <c r="AB160" s="116"/>
      <c r="AC160" s="314"/>
    </row>
    <row r="161" spans="1:29" ht="15.75" customHeight="1">
      <c r="A161" s="317"/>
      <c r="B161" s="106"/>
      <c r="C161" s="298"/>
      <c r="D161" s="299"/>
      <c r="E161" s="107"/>
      <c r="F161" s="108"/>
      <c r="G161" s="109"/>
      <c r="H161" s="26"/>
      <c r="I161" s="110"/>
      <c r="J161" s="111"/>
      <c r="K161" s="112"/>
      <c r="L161" s="113"/>
      <c r="M161" s="111"/>
      <c r="N161" s="112"/>
      <c r="O161" s="114"/>
      <c r="P161" s="115"/>
      <c r="Q161" s="116"/>
      <c r="R161" s="309"/>
      <c r="S161" s="47"/>
      <c r="T161" s="48"/>
      <c r="U161" s="117"/>
      <c r="V161" s="118"/>
      <c r="W161" s="119"/>
      <c r="X161" s="123"/>
      <c r="Y161" s="300"/>
      <c r="Z161" s="301"/>
      <c r="AA161" s="124"/>
      <c r="AB161" s="116"/>
      <c r="AC161" s="314"/>
    </row>
    <row r="162" spans="1:29" ht="15.75" customHeight="1">
      <c r="A162" s="317"/>
      <c r="B162" s="106"/>
      <c r="C162" s="298"/>
      <c r="D162" s="299"/>
      <c r="E162" s="107"/>
      <c r="F162" s="108"/>
      <c r="G162" s="109"/>
      <c r="H162" s="13"/>
      <c r="I162" s="110"/>
      <c r="J162" s="111"/>
      <c r="K162" s="112"/>
      <c r="L162" s="126"/>
      <c r="M162" s="111"/>
      <c r="N162" s="112"/>
      <c r="O162" s="114"/>
      <c r="P162" s="115"/>
      <c r="Q162" s="116"/>
      <c r="R162" s="309"/>
      <c r="S162" s="47"/>
      <c r="T162" s="48"/>
      <c r="U162" s="117"/>
      <c r="V162" s="118"/>
      <c r="W162" s="119"/>
      <c r="X162" s="123"/>
      <c r="Y162" s="300"/>
      <c r="Z162" s="301"/>
      <c r="AA162" s="124"/>
      <c r="AB162" s="116"/>
      <c r="AC162" s="314"/>
    </row>
    <row r="163" spans="1:29" ht="15.75" customHeight="1">
      <c r="A163" s="317"/>
      <c r="B163" s="106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123"/>
      <c r="Y163" s="300"/>
      <c r="Z163" s="301"/>
      <c r="AA163" s="124"/>
      <c r="AB163" s="116"/>
      <c r="AC163" s="314"/>
    </row>
    <row r="164" spans="1:29" ht="15.75" customHeight="1">
      <c r="A164" s="317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24"/>
      <c r="AB164" s="116"/>
      <c r="AC164" s="314"/>
    </row>
    <row r="165" spans="1:29" ht="15.75" customHeight="1">
      <c r="A165" s="317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24"/>
      <c r="AB165" s="116"/>
      <c r="AC165" s="314"/>
    </row>
    <row r="166" spans="1:29" ht="15.75" customHeight="1">
      <c r="A166" s="317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19"/>
      <c r="X166" s="123"/>
      <c r="Y166" s="300"/>
      <c r="Z166" s="301"/>
      <c r="AA166" s="124"/>
      <c r="AB166" s="116"/>
      <c r="AC166" s="314"/>
    </row>
    <row r="167" spans="1:29" ht="15.75" customHeight="1">
      <c r="A167" s="317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19"/>
      <c r="X167" s="123"/>
      <c r="Y167" s="300"/>
      <c r="Z167" s="301"/>
      <c r="AA167" s="124"/>
      <c r="AB167" s="116"/>
      <c r="AC167" s="314"/>
    </row>
    <row r="168" spans="1:29" ht="15.75" customHeight="1">
      <c r="A168" s="317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24"/>
      <c r="AB168" s="116"/>
      <c r="AC168" s="314"/>
    </row>
    <row r="169" spans="1:29" ht="15.75" customHeight="1">
      <c r="A169" s="317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24"/>
      <c r="AB169" s="116"/>
      <c r="AC169" s="314"/>
    </row>
    <row r="170" spans="1:29" ht="15.75" customHeight="1">
      <c r="A170" s="317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24"/>
      <c r="AB170" s="116"/>
      <c r="AC170" s="314"/>
    </row>
    <row r="171" spans="1:29" ht="15.75" customHeight="1">
      <c r="A171" s="317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34"/>
      <c r="X171" s="135"/>
      <c r="Y171" s="300"/>
      <c r="Z171" s="301"/>
      <c r="AA171" s="124"/>
      <c r="AB171" s="116"/>
      <c r="AC171" s="314"/>
    </row>
    <row r="172" spans="1:29" ht="15.75" customHeight="1">
      <c r="A172" s="317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24"/>
      <c r="AB172" s="116"/>
      <c r="AC172" s="314"/>
    </row>
    <row r="173" spans="1:29" ht="15.75" customHeight="1">
      <c r="A173" s="317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0"/>
      <c r="AB173" s="133"/>
      <c r="AC173" s="314"/>
    </row>
    <row r="174" spans="1:29" ht="15.75" customHeight="1" thickBot="1">
      <c r="A174" s="318"/>
      <c r="B174" s="144" t="s">
        <v>124</v>
      </c>
      <c r="C174" s="295"/>
      <c r="D174" s="295"/>
      <c r="E174" s="145"/>
      <c r="F174" s="105"/>
      <c r="G174" s="146"/>
      <c r="H174" s="75"/>
      <c r="I174" s="147">
        <f t="shared" ref="I174:J174" si="55">AVERAGE(I158:I173)</f>
        <v>4</v>
      </c>
      <c r="J174" s="148">
        <f t="shared" si="55"/>
        <v>3300</v>
      </c>
      <c r="K174" s="149">
        <f t="shared" ref="K174" si="56">J174/I174</f>
        <v>825</v>
      </c>
      <c r="L174" s="147">
        <f t="shared" ref="L174:M174" si="57">AVERAGE(L158:L173)</f>
        <v>4</v>
      </c>
      <c r="M174" s="148">
        <f t="shared" si="57"/>
        <v>2940.0005267501292</v>
      </c>
      <c r="N174" s="149">
        <f>M174/L174</f>
        <v>735.0001316875323</v>
      </c>
      <c r="O174" s="150">
        <f>L174-I174</f>
        <v>0</v>
      </c>
      <c r="P174" s="151">
        <f>N174-K174</f>
        <v>-89.999868312467697</v>
      </c>
      <c r="Q174" s="152">
        <f>N174/K174</f>
        <v>0.8909092505303422</v>
      </c>
      <c r="R174" s="310"/>
      <c r="S174" s="153">
        <f>S158</f>
        <v>0.70833333333333337</v>
      </c>
      <c r="T174" s="154">
        <f>INDEX(T158:T173,COUNTA(T158:T173))</f>
        <v>0.91666666666666663</v>
      </c>
      <c r="U174" s="155"/>
      <c r="V174" s="181"/>
      <c r="W174" s="105"/>
      <c r="X174" s="75"/>
      <c r="Y174" s="296"/>
      <c r="Z174" s="297"/>
      <c r="AA174" s="183">
        <f>M174-J174</f>
        <v>-359.99947324987079</v>
      </c>
      <c r="AB174" s="152">
        <f>M174/J174</f>
        <v>0.8909092505303422</v>
      </c>
      <c r="AC174" s="315"/>
    </row>
    <row r="175" spans="1:29" ht="15.75" customHeight="1">
      <c r="A175" s="302" t="s">
        <v>156</v>
      </c>
      <c r="B175" s="120" t="s">
        <v>118</v>
      </c>
      <c r="C175" s="306" t="s">
        <v>157</v>
      </c>
      <c r="D175" s="307"/>
      <c r="E175" s="162">
        <v>14.03</v>
      </c>
      <c r="F175" s="103">
        <v>1478</v>
      </c>
      <c r="G175" s="163">
        <f t="shared" ref="G175:G178" si="58">E175*F175</f>
        <v>20736.34</v>
      </c>
      <c r="H175" s="164">
        <v>2</v>
      </c>
      <c r="I175" s="165">
        <v>3</v>
      </c>
      <c r="J175" s="166">
        <v>3000</v>
      </c>
      <c r="K175" s="167">
        <f>J175/I175</f>
        <v>1000</v>
      </c>
      <c r="L175" s="168">
        <v>3</v>
      </c>
      <c r="M175" s="166">
        <f>F175/V175*60</f>
        <v>2679.1540785498573</v>
      </c>
      <c r="N175" s="167">
        <f>M175/L175</f>
        <v>893.05135951661907</v>
      </c>
      <c r="O175" s="169">
        <f>L175-I175</f>
        <v>0</v>
      </c>
      <c r="P175" s="170">
        <f>N175-K175</f>
        <v>-106.94864048338093</v>
      </c>
      <c r="Q175" s="171">
        <f>N175/K175</f>
        <v>0.89305135951661907</v>
      </c>
      <c r="R175" s="308">
        <f>Q191</f>
        <v>0.88465505028954727</v>
      </c>
      <c r="S175" s="172">
        <v>0.70833333333333337</v>
      </c>
      <c r="T175" s="173">
        <v>0.73131944444444441</v>
      </c>
      <c r="U175" s="174"/>
      <c r="V175" s="175">
        <v>33.099999999999895</v>
      </c>
      <c r="W175" s="176"/>
      <c r="X175" s="177"/>
      <c r="Y175" s="311"/>
      <c r="Z175" s="312"/>
      <c r="AA175" s="121">
        <f>M175-J175</f>
        <v>-320.84592145014267</v>
      </c>
      <c r="AB175" s="171">
        <f>M175/J175</f>
        <v>0.89305135951661907</v>
      </c>
      <c r="AC175" s="313">
        <f>AB191</f>
        <v>0.88465505028954738</v>
      </c>
    </row>
    <row r="176" spans="1:29" ht="15.75" customHeight="1">
      <c r="A176" s="303"/>
      <c r="B176" s="106" t="s">
        <v>118</v>
      </c>
      <c r="C176" s="298" t="s">
        <v>158</v>
      </c>
      <c r="D176" s="299"/>
      <c r="E176" s="107">
        <v>18.18</v>
      </c>
      <c r="F176" s="108">
        <v>2122</v>
      </c>
      <c r="G176" s="109">
        <f t="shared" si="58"/>
        <v>38577.96</v>
      </c>
      <c r="H176" s="26"/>
      <c r="I176" s="110">
        <v>4</v>
      </c>
      <c r="J176" s="111">
        <v>3000</v>
      </c>
      <c r="K176" s="112">
        <f t="shared" si="54"/>
        <v>750</v>
      </c>
      <c r="L176" s="113">
        <v>4</v>
      </c>
      <c r="M176" s="111">
        <f>F176/V176*60</f>
        <v>2676.6643307638387</v>
      </c>
      <c r="N176" s="112">
        <f>M176/L176</f>
        <v>669.16608269095968</v>
      </c>
      <c r="O176" s="114">
        <f>L176-I176</f>
        <v>0</v>
      </c>
      <c r="P176" s="115">
        <f>N176-K176</f>
        <v>-80.833917309040316</v>
      </c>
      <c r="Q176" s="116">
        <f>N176/K176</f>
        <v>0.89222144358794619</v>
      </c>
      <c r="R176" s="309"/>
      <c r="S176" s="47">
        <v>0.7419675925925926</v>
      </c>
      <c r="T176" s="48">
        <v>0.77500000000000002</v>
      </c>
      <c r="U176" s="117">
        <v>15.333333333333385</v>
      </c>
      <c r="V176" s="118">
        <v>47.566666666666691</v>
      </c>
      <c r="W176" s="119"/>
      <c r="X176" s="123"/>
      <c r="Y176" s="300"/>
      <c r="Z176" s="301"/>
      <c r="AA176" s="124">
        <f>M176-J176</f>
        <v>-323.33566923616127</v>
      </c>
      <c r="AB176" s="116">
        <f>M176/J176</f>
        <v>0.89222144358794619</v>
      </c>
      <c r="AC176" s="314"/>
    </row>
    <row r="177" spans="1:29" ht="15.75" customHeight="1">
      <c r="A177" s="303"/>
      <c r="B177" s="106" t="s">
        <v>118</v>
      </c>
      <c r="C177" s="298" t="s">
        <v>159</v>
      </c>
      <c r="D177" s="299"/>
      <c r="E177" s="107">
        <v>14.28</v>
      </c>
      <c r="F177" s="108">
        <v>5403</v>
      </c>
      <c r="G177" s="109">
        <f t="shared" si="58"/>
        <v>77154.84</v>
      </c>
      <c r="H177" s="26">
        <v>2</v>
      </c>
      <c r="I177" s="110">
        <v>3</v>
      </c>
      <c r="J177" s="111">
        <v>3600</v>
      </c>
      <c r="K177" s="112">
        <f t="shared" si="54"/>
        <v>1200</v>
      </c>
      <c r="L177" s="113">
        <v>3</v>
      </c>
      <c r="M177" s="111">
        <f>F177/V177*60</f>
        <v>3112.1279999999979</v>
      </c>
      <c r="N177" s="112">
        <f>M177/L177</f>
        <v>1037.3759999999993</v>
      </c>
      <c r="O177" s="114">
        <f>L177-I177</f>
        <v>0</v>
      </c>
      <c r="P177" s="115">
        <f>N177-K177</f>
        <v>-162.62400000000071</v>
      </c>
      <c r="Q177" s="116">
        <f>N177/K177</f>
        <v>0.86447999999999936</v>
      </c>
      <c r="R177" s="309"/>
      <c r="S177" s="47">
        <v>0.78541666666666665</v>
      </c>
      <c r="T177" s="48">
        <v>0.85775462962962967</v>
      </c>
      <c r="U177" s="117">
        <v>14.999999999999947</v>
      </c>
      <c r="V177" s="118">
        <v>104.16666666666674</v>
      </c>
      <c r="W177" s="119">
        <v>0.85775462962962967</v>
      </c>
      <c r="X177" s="123">
        <v>0.91125</v>
      </c>
      <c r="Y177" s="300"/>
      <c r="Z177" s="301"/>
      <c r="AA177" s="124">
        <f>M177-J177</f>
        <v>-487.87200000000212</v>
      </c>
      <c r="AB177" s="116">
        <f>M177/J177</f>
        <v>0.86447999999999936</v>
      </c>
      <c r="AC177" s="314"/>
    </row>
    <row r="178" spans="1:29" ht="15.75" customHeight="1">
      <c r="A178" s="303"/>
      <c r="B178" s="106" t="s">
        <v>118</v>
      </c>
      <c r="C178" s="298" t="s">
        <v>157</v>
      </c>
      <c r="D178" s="299"/>
      <c r="E178" s="107">
        <v>14.03</v>
      </c>
      <c r="F178" s="108">
        <v>7045</v>
      </c>
      <c r="G178" s="109">
        <f t="shared" si="58"/>
        <v>98841.349999999991</v>
      </c>
      <c r="H178" s="26"/>
      <c r="I178" s="110">
        <v>3</v>
      </c>
      <c r="J178" s="111">
        <v>3000</v>
      </c>
      <c r="K178" s="112">
        <f t="shared" si="54"/>
        <v>1000</v>
      </c>
      <c r="L178" s="113">
        <v>3</v>
      </c>
      <c r="M178" s="111">
        <f>F178/V178*60</f>
        <v>2678.7072243346024</v>
      </c>
      <c r="N178" s="112">
        <f>M178/L178</f>
        <v>892.9024081115341</v>
      </c>
      <c r="O178" s="114">
        <f>L178-I178</f>
        <v>0</v>
      </c>
      <c r="P178" s="115">
        <f>N178-K178</f>
        <v>-107.0975918884659</v>
      </c>
      <c r="Q178" s="116">
        <f>N178/K178</f>
        <v>0.8929024081115341</v>
      </c>
      <c r="R178" s="309"/>
      <c r="S178" s="47">
        <v>0.91125</v>
      </c>
      <c r="T178" s="48">
        <v>1.0208333333333333</v>
      </c>
      <c r="U178" s="117">
        <v>77.033333333333275</v>
      </c>
      <c r="V178" s="118">
        <v>157.7999999999999</v>
      </c>
      <c r="W178" s="119"/>
      <c r="X178" s="123"/>
      <c r="Y178" s="300"/>
      <c r="Z178" s="301"/>
      <c r="AA178" s="124">
        <f>M178-J178</f>
        <v>-321.29277566539758</v>
      </c>
      <c r="AB178" s="116">
        <f>M178/J178</f>
        <v>0.8929024081115341</v>
      </c>
      <c r="AC178" s="314"/>
    </row>
    <row r="179" spans="1:29" ht="15.75" customHeight="1">
      <c r="A179" s="304"/>
      <c r="B179" s="106"/>
      <c r="C179" s="298"/>
      <c r="D179" s="299"/>
      <c r="E179" s="107"/>
      <c r="F179" s="108"/>
      <c r="G179" s="109"/>
      <c r="H179" s="13"/>
      <c r="I179" s="110"/>
      <c r="J179" s="111"/>
      <c r="K179" s="112"/>
      <c r="L179" s="126"/>
      <c r="M179" s="111"/>
      <c r="N179" s="112"/>
      <c r="O179" s="114"/>
      <c r="P179" s="115"/>
      <c r="Q179" s="116"/>
      <c r="R179" s="309"/>
      <c r="S179" s="47"/>
      <c r="T179" s="48"/>
      <c r="U179" s="117"/>
      <c r="V179" s="118"/>
      <c r="W179" s="119"/>
      <c r="X179" s="123"/>
      <c r="Y179" s="300"/>
      <c r="Z179" s="301"/>
      <c r="AA179" s="124"/>
      <c r="AB179" s="116"/>
      <c r="AC179" s="314"/>
    </row>
    <row r="180" spans="1:29" ht="15.75" customHeight="1">
      <c r="A180" s="304"/>
      <c r="B180" s="106"/>
      <c r="C180" s="298"/>
      <c r="D180" s="299"/>
      <c r="E180" s="107"/>
      <c r="F180" s="108"/>
      <c r="G180" s="129"/>
      <c r="H180" s="130"/>
      <c r="I180" s="110"/>
      <c r="J180" s="111"/>
      <c r="K180" s="112"/>
      <c r="L180" s="113"/>
      <c r="M180" s="111"/>
      <c r="N180" s="112"/>
      <c r="O180" s="114"/>
      <c r="P180" s="115"/>
      <c r="Q180" s="116"/>
      <c r="R180" s="309"/>
      <c r="S180" s="47"/>
      <c r="T180" s="48"/>
      <c r="U180" s="117"/>
      <c r="V180" s="118"/>
      <c r="W180" s="119"/>
      <c r="X180" s="123"/>
      <c r="Y180" s="300"/>
      <c r="Z180" s="301"/>
      <c r="AA180" s="124"/>
      <c r="AB180" s="116"/>
      <c r="AC180" s="314"/>
    </row>
    <row r="181" spans="1:29" ht="15.75" customHeight="1">
      <c r="A181" s="304"/>
      <c r="B181" s="106"/>
      <c r="C181" s="298"/>
      <c r="D181" s="299"/>
      <c r="E181" s="107"/>
      <c r="F181" s="108"/>
      <c r="G181" s="129"/>
      <c r="H181" s="68"/>
      <c r="I181" s="110"/>
      <c r="J181" s="111"/>
      <c r="K181" s="112"/>
      <c r="L181" s="126"/>
      <c r="M181" s="111"/>
      <c r="N181" s="112"/>
      <c r="O181" s="131"/>
      <c r="P181" s="132"/>
      <c r="Q181" s="133"/>
      <c r="R181" s="309"/>
      <c r="S181" s="47"/>
      <c r="T181" s="48"/>
      <c r="U181" s="117"/>
      <c r="V181" s="118"/>
      <c r="W181" s="119"/>
      <c r="X181" s="123"/>
      <c r="Y181" s="300"/>
      <c r="Z181" s="301"/>
      <c r="AA181" s="124"/>
      <c r="AB181" s="116"/>
      <c r="AC181" s="314"/>
    </row>
    <row r="182" spans="1:29" ht="15.75" customHeight="1">
      <c r="A182" s="304"/>
      <c r="B182" s="106"/>
      <c r="C182" s="298"/>
      <c r="D182" s="299"/>
      <c r="E182" s="107"/>
      <c r="F182" s="108"/>
      <c r="G182" s="129"/>
      <c r="H182" s="68"/>
      <c r="I182" s="110"/>
      <c r="J182" s="111"/>
      <c r="K182" s="112"/>
      <c r="L182" s="126"/>
      <c r="M182" s="111"/>
      <c r="N182" s="112"/>
      <c r="O182" s="131"/>
      <c r="P182" s="132"/>
      <c r="Q182" s="133"/>
      <c r="R182" s="309"/>
      <c r="S182" s="47"/>
      <c r="T182" s="48"/>
      <c r="U182" s="117"/>
      <c r="V182" s="118"/>
      <c r="W182" s="119"/>
      <c r="X182" s="123"/>
      <c r="Y182" s="300"/>
      <c r="Z182" s="301"/>
      <c r="AA182" s="124"/>
      <c r="AB182" s="116"/>
      <c r="AC182" s="314"/>
    </row>
    <row r="183" spans="1:29" ht="15.75" customHeight="1">
      <c r="A183" s="304"/>
      <c r="B183" s="106"/>
      <c r="C183" s="298"/>
      <c r="D183" s="299"/>
      <c r="E183" s="107"/>
      <c r="F183" s="108"/>
      <c r="G183" s="129"/>
      <c r="H183" s="68"/>
      <c r="I183" s="110"/>
      <c r="J183" s="111"/>
      <c r="K183" s="112"/>
      <c r="L183" s="126"/>
      <c r="M183" s="111"/>
      <c r="N183" s="112"/>
      <c r="O183" s="131"/>
      <c r="P183" s="132"/>
      <c r="Q183" s="133"/>
      <c r="R183" s="309"/>
      <c r="S183" s="47"/>
      <c r="T183" s="48"/>
      <c r="U183" s="117"/>
      <c r="V183" s="118"/>
      <c r="W183" s="119"/>
      <c r="X183" s="123"/>
      <c r="Y183" s="300"/>
      <c r="Z183" s="301"/>
      <c r="AA183" s="124"/>
      <c r="AB183" s="116"/>
      <c r="AC183" s="314"/>
    </row>
    <row r="184" spans="1:29" ht="15.75" customHeight="1">
      <c r="A184" s="304"/>
      <c r="B184" s="106"/>
      <c r="C184" s="298"/>
      <c r="D184" s="299"/>
      <c r="E184" s="107"/>
      <c r="F184" s="108"/>
      <c r="G184" s="129"/>
      <c r="H184" s="68"/>
      <c r="I184" s="110"/>
      <c r="J184" s="111"/>
      <c r="K184" s="112"/>
      <c r="L184" s="126"/>
      <c r="M184" s="111"/>
      <c r="N184" s="112"/>
      <c r="O184" s="131"/>
      <c r="P184" s="132"/>
      <c r="Q184" s="133"/>
      <c r="R184" s="309"/>
      <c r="S184" s="47"/>
      <c r="T184" s="48"/>
      <c r="U184" s="117"/>
      <c r="V184" s="118"/>
      <c r="W184" s="119"/>
      <c r="X184" s="123"/>
      <c r="Y184" s="300"/>
      <c r="Z184" s="301"/>
      <c r="AA184" s="124"/>
      <c r="AB184" s="116"/>
      <c r="AC184" s="314"/>
    </row>
    <row r="185" spans="1:29" ht="15.75" customHeight="1">
      <c r="A185" s="304"/>
      <c r="B185" s="106"/>
      <c r="C185" s="298"/>
      <c r="D185" s="299"/>
      <c r="E185" s="107"/>
      <c r="F185" s="108"/>
      <c r="G185" s="129"/>
      <c r="H185" s="68"/>
      <c r="I185" s="110"/>
      <c r="J185" s="111"/>
      <c r="K185" s="112"/>
      <c r="L185" s="126"/>
      <c r="M185" s="111"/>
      <c r="N185" s="112"/>
      <c r="O185" s="131"/>
      <c r="P185" s="132"/>
      <c r="Q185" s="133"/>
      <c r="R185" s="309"/>
      <c r="S185" s="47"/>
      <c r="T185" s="48"/>
      <c r="U185" s="117"/>
      <c r="V185" s="118"/>
      <c r="W185" s="134"/>
      <c r="X185" s="135"/>
      <c r="Y185" s="300"/>
      <c r="Z185" s="301"/>
      <c r="AA185" s="124"/>
      <c r="AB185" s="116"/>
      <c r="AC185" s="314"/>
    </row>
    <row r="186" spans="1:29" ht="15.75" customHeight="1">
      <c r="A186" s="304"/>
      <c r="B186" s="106"/>
      <c r="C186" s="298"/>
      <c r="D186" s="299"/>
      <c r="E186" s="107"/>
      <c r="F186" s="108"/>
      <c r="G186" s="129"/>
      <c r="H186" s="68"/>
      <c r="I186" s="110"/>
      <c r="J186" s="111"/>
      <c r="K186" s="112"/>
      <c r="L186" s="126"/>
      <c r="M186" s="111"/>
      <c r="N186" s="112"/>
      <c r="O186" s="131"/>
      <c r="P186" s="132"/>
      <c r="Q186" s="133"/>
      <c r="R186" s="309"/>
      <c r="S186" s="47"/>
      <c r="T186" s="48"/>
      <c r="U186" s="117"/>
      <c r="V186" s="118"/>
      <c r="W186" s="134"/>
      <c r="X186" s="135"/>
      <c r="Y186" s="300"/>
      <c r="Z186" s="301"/>
      <c r="AA186" s="124"/>
      <c r="AB186" s="116"/>
      <c r="AC186" s="314"/>
    </row>
    <row r="187" spans="1:29" ht="15.75" customHeight="1">
      <c r="A187" s="304"/>
      <c r="B187" s="106"/>
      <c r="C187" s="298"/>
      <c r="D187" s="299"/>
      <c r="E187" s="107"/>
      <c r="F187" s="108"/>
      <c r="G187" s="129"/>
      <c r="H187" s="68"/>
      <c r="I187" s="110"/>
      <c r="J187" s="111"/>
      <c r="K187" s="112"/>
      <c r="L187" s="126"/>
      <c r="M187" s="111"/>
      <c r="N187" s="112"/>
      <c r="O187" s="131"/>
      <c r="P187" s="132"/>
      <c r="Q187" s="133"/>
      <c r="R187" s="309"/>
      <c r="S187" s="47"/>
      <c r="T187" s="48"/>
      <c r="U187" s="117"/>
      <c r="V187" s="118"/>
      <c r="W187" s="134"/>
      <c r="X187" s="135"/>
      <c r="Y187" s="300"/>
      <c r="Z187" s="301"/>
      <c r="AA187" s="124"/>
      <c r="AB187" s="116"/>
      <c r="AC187" s="314"/>
    </row>
    <row r="188" spans="1:29" ht="15.75" customHeight="1">
      <c r="A188" s="304"/>
      <c r="B188" s="106"/>
      <c r="C188" s="298"/>
      <c r="D188" s="299"/>
      <c r="E188" s="107"/>
      <c r="F188" s="108"/>
      <c r="G188" s="129"/>
      <c r="H188" s="68"/>
      <c r="I188" s="110"/>
      <c r="J188" s="111"/>
      <c r="K188" s="112"/>
      <c r="L188" s="126"/>
      <c r="M188" s="111"/>
      <c r="N188" s="112"/>
      <c r="O188" s="131"/>
      <c r="P188" s="132"/>
      <c r="Q188" s="133"/>
      <c r="R188" s="309"/>
      <c r="S188" s="47"/>
      <c r="T188" s="48"/>
      <c r="U188" s="117"/>
      <c r="V188" s="118"/>
      <c r="W188" s="134"/>
      <c r="X188" s="135"/>
      <c r="Y188" s="300"/>
      <c r="Z188" s="301"/>
      <c r="AA188" s="124"/>
      <c r="AB188" s="116"/>
      <c r="AC188" s="314"/>
    </row>
    <row r="189" spans="1:29" ht="15.75" customHeight="1">
      <c r="A189" s="304"/>
      <c r="B189" s="106"/>
      <c r="C189" s="298"/>
      <c r="D189" s="299"/>
      <c r="E189" s="107"/>
      <c r="F189" s="108"/>
      <c r="G189" s="129"/>
      <c r="H189" s="68"/>
      <c r="I189" s="110"/>
      <c r="J189" s="111"/>
      <c r="K189" s="112"/>
      <c r="L189" s="126"/>
      <c r="M189" s="111"/>
      <c r="N189" s="112"/>
      <c r="O189" s="131"/>
      <c r="P189" s="132"/>
      <c r="Q189" s="133"/>
      <c r="R189" s="309"/>
      <c r="S189" s="47"/>
      <c r="T189" s="48"/>
      <c r="U189" s="117"/>
      <c r="V189" s="118"/>
      <c r="W189" s="134"/>
      <c r="X189" s="135"/>
      <c r="Y189" s="300"/>
      <c r="Z189" s="301"/>
      <c r="AA189" s="124"/>
      <c r="AB189" s="116"/>
      <c r="AC189" s="314"/>
    </row>
    <row r="190" spans="1:29" ht="15.75" customHeight="1">
      <c r="A190" s="304"/>
      <c r="B190" s="106"/>
      <c r="C190" s="298"/>
      <c r="D190" s="299"/>
      <c r="E190" s="185"/>
      <c r="F190" s="108"/>
      <c r="G190" s="139"/>
      <c r="H190" s="68"/>
      <c r="I190" s="110"/>
      <c r="J190" s="111"/>
      <c r="K190" s="112"/>
      <c r="L190" s="126"/>
      <c r="M190" s="111"/>
      <c r="N190" s="112"/>
      <c r="O190" s="131"/>
      <c r="P190" s="132"/>
      <c r="Q190" s="133"/>
      <c r="R190" s="309"/>
      <c r="S190" s="127"/>
      <c r="T190" s="128"/>
      <c r="U190" s="140"/>
      <c r="V190" s="141"/>
      <c r="W190" s="134"/>
      <c r="X190" s="135"/>
      <c r="Y190" s="300"/>
      <c r="Z190" s="301"/>
      <c r="AA190" s="180"/>
      <c r="AB190" s="133"/>
      <c r="AC190" s="314"/>
    </row>
    <row r="191" spans="1:29" ht="15.75" customHeight="1" thickBot="1">
      <c r="A191" s="305"/>
      <c r="B191" s="144" t="s">
        <v>124</v>
      </c>
      <c r="C191" s="295"/>
      <c r="D191" s="295"/>
      <c r="E191" s="145"/>
      <c r="F191" s="105"/>
      <c r="G191" s="146"/>
      <c r="H191" s="75"/>
      <c r="I191" s="147">
        <f t="shared" ref="I191:J191" si="59">AVERAGE(I175:I190)</f>
        <v>3.25</v>
      </c>
      <c r="J191" s="148">
        <f t="shared" si="59"/>
        <v>3150</v>
      </c>
      <c r="K191" s="149">
        <f t="shared" ref="K191" si="60">J191/I191</f>
        <v>969.23076923076928</v>
      </c>
      <c r="L191" s="147">
        <f t="shared" ref="L191:M191" si="61">AVERAGE(L175:L190)</f>
        <v>3.25</v>
      </c>
      <c r="M191" s="148">
        <f t="shared" si="61"/>
        <v>2786.6634084120742</v>
      </c>
      <c r="N191" s="149">
        <f t="shared" ref="N191:N197" si="62">M191/L191</f>
        <v>857.4348948960228</v>
      </c>
      <c r="O191" s="150">
        <f t="shared" ref="O191:O197" si="63">L191-I191</f>
        <v>0</v>
      </c>
      <c r="P191" s="151">
        <f t="shared" ref="P191:P197" si="64">N191-K191</f>
        <v>-111.79587433474649</v>
      </c>
      <c r="Q191" s="152">
        <f t="shared" ref="Q191:Q197" si="65">N191/K191</f>
        <v>0.88465505028954727</v>
      </c>
      <c r="R191" s="310"/>
      <c r="S191" s="153">
        <f>S175</f>
        <v>0.70833333333333337</v>
      </c>
      <c r="T191" s="154">
        <f>INDEX(T175:T190,COUNTA(T175:T190))</f>
        <v>1.0208333333333333</v>
      </c>
      <c r="U191" s="155"/>
      <c r="V191" s="181"/>
      <c r="W191" s="105"/>
      <c r="X191" s="75"/>
      <c r="Y191" s="296"/>
      <c r="Z191" s="297"/>
      <c r="AA191" s="183">
        <f t="shared" ref="AA191:AA197" si="66">M191-J191</f>
        <v>-363.3365915879258</v>
      </c>
      <c r="AB191" s="152">
        <f t="shared" ref="AB191:AB197" si="67">M191/J191</f>
        <v>0.88465505028954738</v>
      </c>
      <c r="AC191" s="315"/>
    </row>
    <row r="192" spans="1:29" ht="15.75" customHeight="1">
      <c r="A192" s="316" t="s">
        <v>160</v>
      </c>
      <c r="B192" s="120" t="s">
        <v>118</v>
      </c>
      <c r="C192" s="306" t="s">
        <v>164</v>
      </c>
      <c r="D192" s="307"/>
      <c r="E192" s="162">
        <v>18.18</v>
      </c>
      <c r="F192" s="103">
        <v>1591</v>
      </c>
      <c r="G192" s="163">
        <f t="shared" ref="G192:G197" si="68">E192*F192</f>
        <v>28924.38</v>
      </c>
      <c r="H192" s="164">
        <v>2</v>
      </c>
      <c r="I192" s="165">
        <v>3</v>
      </c>
      <c r="J192" s="166">
        <v>3600</v>
      </c>
      <c r="K192" s="167">
        <f>J192/I192</f>
        <v>1200</v>
      </c>
      <c r="L192" s="168">
        <v>3</v>
      </c>
      <c r="M192" s="166">
        <f t="shared" ref="M192:M197" si="69">F192/V192*60</f>
        <v>3111.1352525801303</v>
      </c>
      <c r="N192" s="167">
        <f t="shared" si="62"/>
        <v>1037.0450841933769</v>
      </c>
      <c r="O192" s="169">
        <f t="shared" si="63"/>
        <v>0</v>
      </c>
      <c r="P192" s="170">
        <f t="shared" si="64"/>
        <v>-162.95491580662315</v>
      </c>
      <c r="Q192" s="171">
        <f t="shared" si="65"/>
        <v>0.864204236827814</v>
      </c>
      <c r="R192" s="308">
        <f>Q208</f>
        <v>0.87043709709694816</v>
      </c>
      <c r="S192" s="172">
        <v>0.70855324074074078</v>
      </c>
      <c r="T192" s="173">
        <v>0.72986111111111107</v>
      </c>
      <c r="U192" s="174"/>
      <c r="V192" s="175">
        <v>30.683333333333227</v>
      </c>
      <c r="W192" s="173"/>
      <c r="X192" s="184"/>
      <c r="Y192" s="311"/>
      <c r="Z192" s="312"/>
      <c r="AA192" s="186">
        <f t="shared" si="66"/>
        <v>-488.86474741986967</v>
      </c>
      <c r="AB192" s="171">
        <f t="shared" si="67"/>
        <v>0.864204236827814</v>
      </c>
      <c r="AC192" s="313">
        <f>AB208</f>
        <v>0.87043709709694828</v>
      </c>
    </row>
    <row r="193" spans="1:29" ht="15.75" customHeight="1">
      <c r="A193" s="317"/>
      <c r="B193" s="106" t="s">
        <v>118</v>
      </c>
      <c r="C193" s="298" t="s">
        <v>161</v>
      </c>
      <c r="D193" s="299"/>
      <c r="E193" s="107">
        <v>18.18</v>
      </c>
      <c r="F193" s="108">
        <v>1653</v>
      </c>
      <c r="G193" s="109">
        <f t="shared" si="68"/>
        <v>30051.54</v>
      </c>
      <c r="H193" s="26"/>
      <c r="I193" s="110">
        <v>3</v>
      </c>
      <c r="J193" s="111">
        <v>3600</v>
      </c>
      <c r="K193" s="112">
        <f t="shared" si="54"/>
        <v>1200</v>
      </c>
      <c r="L193" s="113">
        <v>3</v>
      </c>
      <c r="M193" s="111">
        <f t="shared" si="69"/>
        <v>3110.7161526398404</v>
      </c>
      <c r="N193" s="112">
        <f t="shared" si="62"/>
        <v>1036.9053842132801</v>
      </c>
      <c r="O193" s="114">
        <f t="shared" si="63"/>
        <v>0</v>
      </c>
      <c r="P193" s="115">
        <f t="shared" si="64"/>
        <v>-163.09461578671994</v>
      </c>
      <c r="Q193" s="116">
        <f t="shared" si="65"/>
        <v>0.86408782017773333</v>
      </c>
      <c r="R193" s="309"/>
      <c r="S193" s="47">
        <v>0.74035879629629631</v>
      </c>
      <c r="T193" s="48">
        <v>0.76249999999999996</v>
      </c>
      <c r="U193" s="117">
        <v>15.116666666666738</v>
      </c>
      <c r="V193" s="118">
        <v>31.883333333333255</v>
      </c>
      <c r="W193" s="119"/>
      <c r="X193" s="13"/>
      <c r="Y193" s="300"/>
      <c r="Z193" s="301"/>
      <c r="AA193" s="187">
        <f t="shared" si="66"/>
        <v>-489.2838473601596</v>
      </c>
      <c r="AB193" s="116">
        <f t="shared" si="67"/>
        <v>0.86408782017773345</v>
      </c>
      <c r="AC193" s="314"/>
    </row>
    <row r="194" spans="1:29" ht="15.75" customHeight="1">
      <c r="A194" s="317"/>
      <c r="B194" s="106" t="s">
        <v>118</v>
      </c>
      <c r="C194" s="298" t="s">
        <v>162</v>
      </c>
      <c r="D194" s="299"/>
      <c r="E194" s="107">
        <v>24.82</v>
      </c>
      <c r="F194" s="108">
        <v>2859</v>
      </c>
      <c r="G194" s="109">
        <f t="shared" si="68"/>
        <v>70960.38</v>
      </c>
      <c r="H194" s="26"/>
      <c r="I194" s="110">
        <v>4</v>
      </c>
      <c r="J194" s="111">
        <v>3300</v>
      </c>
      <c r="K194" s="112">
        <f t="shared" si="54"/>
        <v>825</v>
      </c>
      <c r="L194" s="113">
        <v>4</v>
      </c>
      <c r="M194" s="111">
        <f t="shared" si="69"/>
        <v>2917.346938775514</v>
      </c>
      <c r="N194" s="112">
        <f t="shared" si="62"/>
        <v>729.3367346938785</v>
      </c>
      <c r="O194" s="114">
        <f t="shared" si="63"/>
        <v>0</v>
      </c>
      <c r="P194" s="115">
        <f t="shared" si="64"/>
        <v>-95.663265306121502</v>
      </c>
      <c r="Q194" s="116">
        <f t="shared" si="65"/>
        <v>0.8840445269016709</v>
      </c>
      <c r="R194" s="309"/>
      <c r="S194" s="47">
        <v>0.77305555555555561</v>
      </c>
      <c r="T194" s="48">
        <v>0.81388888888888888</v>
      </c>
      <c r="U194" s="117">
        <v>15.200000000000138</v>
      </c>
      <c r="V194" s="118">
        <v>58.799999999999919</v>
      </c>
      <c r="W194" s="119"/>
      <c r="X194" s="13"/>
      <c r="Y194" s="300"/>
      <c r="Z194" s="301"/>
      <c r="AA194" s="187">
        <f t="shared" si="66"/>
        <v>-382.65306122448601</v>
      </c>
      <c r="AB194" s="116">
        <f t="shared" si="67"/>
        <v>0.8840445269016709</v>
      </c>
      <c r="AC194" s="314"/>
    </row>
    <row r="195" spans="1:29" ht="15.75" customHeight="1">
      <c r="A195" s="317"/>
      <c r="B195" s="106" t="s">
        <v>118</v>
      </c>
      <c r="C195" s="298" t="s">
        <v>163</v>
      </c>
      <c r="D195" s="299"/>
      <c r="E195" s="107">
        <v>25.03</v>
      </c>
      <c r="F195" s="108">
        <v>2276</v>
      </c>
      <c r="G195" s="109">
        <f t="shared" si="68"/>
        <v>56968.280000000006</v>
      </c>
      <c r="H195" s="26"/>
      <c r="I195" s="110">
        <v>4</v>
      </c>
      <c r="J195" s="111">
        <v>3300</v>
      </c>
      <c r="K195" s="112">
        <f t="shared" si="54"/>
        <v>825</v>
      </c>
      <c r="L195" s="113">
        <v>4</v>
      </c>
      <c r="M195" s="111">
        <f t="shared" si="69"/>
        <v>2915.8718861210054</v>
      </c>
      <c r="N195" s="112">
        <f t="shared" si="62"/>
        <v>728.96797153025136</v>
      </c>
      <c r="O195" s="114">
        <f t="shared" si="63"/>
        <v>0</v>
      </c>
      <c r="P195" s="115">
        <f t="shared" si="64"/>
        <v>-96.032028469748639</v>
      </c>
      <c r="Q195" s="116">
        <f t="shared" si="65"/>
        <v>0.88359754124878953</v>
      </c>
      <c r="R195" s="309"/>
      <c r="S195" s="47">
        <v>0.82442129629629635</v>
      </c>
      <c r="T195" s="48">
        <v>0.8569444444444444</v>
      </c>
      <c r="U195" s="117">
        <v>15.166666666666746</v>
      </c>
      <c r="V195" s="118">
        <v>46.833333333333194</v>
      </c>
      <c r="W195" s="119">
        <v>0.8569444444444444</v>
      </c>
      <c r="X195" s="123">
        <v>0.91046296296296292</v>
      </c>
      <c r="Y195" s="300"/>
      <c r="Z195" s="301"/>
      <c r="AA195" s="187">
        <f t="shared" si="66"/>
        <v>-384.12811387899455</v>
      </c>
      <c r="AB195" s="116">
        <f t="shared" si="67"/>
        <v>0.88359754124878953</v>
      </c>
      <c r="AC195" s="314"/>
    </row>
    <row r="196" spans="1:29" ht="15.75" customHeight="1">
      <c r="A196" s="317"/>
      <c r="B196" s="106" t="s">
        <v>118</v>
      </c>
      <c r="C196" s="298" t="s">
        <v>164</v>
      </c>
      <c r="D196" s="299"/>
      <c r="E196" s="107">
        <v>18.18</v>
      </c>
      <c r="F196" s="108">
        <v>2382</v>
      </c>
      <c r="G196" s="109">
        <f t="shared" si="68"/>
        <v>43304.76</v>
      </c>
      <c r="H196" s="13"/>
      <c r="I196" s="110">
        <v>3</v>
      </c>
      <c r="J196" s="111">
        <v>3600</v>
      </c>
      <c r="K196" s="112">
        <f t="shared" si="54"/>
        <v>1200</v>
      </c>
      <c r="L196" s="126">
        <v>3</v>
      </c>
      <c r="M196" s="111">
        <f t="shared" si="69"/>
        <v>3111.4658925979656</v>
      </c>
      <c r="N196" s="112">
        <f t="shared" si="62"/>
        <v>1037.1552975326551</v>
      </c>
      <c r="O196" s="114">
        <f t="shared" si="63"/>
        <v>0</v>
      </c>
      <c r="P196" s="115">
        <f t="shared" si="64"/>
        <v>-162.84470246734486</v>
      </c>
      <c r="Q196" s="116">
        <f t="shared" si="65"/>
        <v>0.86429608127721258</v>
      </c>
      <c r="R196" s="309"/>
      <c r="S196" s="47">
        <v>0.91046296296296292</v>
      </c>
      <c r="T196" s="48">
        <v>0.94236111111111109</v>
      </c>
      <c r="U196" s="117">
        <v>77.066666666666663</v>
      </c>
      <c r="V196" s="118">
        <v>45.933333333333373</v>
      </c>
      <c r="W196" s="119"/>
      <c r="X196" s="123"/>
      <c r="Y196" s="300"/>
      <c r="Z196" s="301"/>
      <c r="AA196" s="187">
        <f t="shared" si="66"/>
        <v>-488.53410740203435</v>
      </c>
      <c r="AB196" s="116">
        <f t="shared" si="67"/>
        <v>0.86429608127721269</v>
      </c>
      <c r="AC196" s="314"/>
    </row>
    <row r="197" spans="1:29" ht="15.75" customHeight="1">
      <c r="A197" s="317"/>
      <c r="B197" s="106" t="s">
        <v>118</v>
      </c>
      <c r="C197" s="298" t="s">
        <v>159</v>
      </c>
      <c r="D197" s="299"/>
      <c r="E197" s="107">
        <v>14.28</v>
      </c>
      <c r="F197" s="108">
        <v>5218</v>
      </c>
      <c r="G197" s="129">
        <f t="shared" si="68"/>
        <v>74513.039999999994</v>
      </c>
      <c r="H197" s="130"/>
      <c r="I197" s="110">
        <v>3</v>
      </c>
      <c r="J197" s="111">
        <v>3600</v>
      </c>
      <c r="K197" s="112">
        <f t="shared" si="54"/>
        <v>1200</v>
      </c>
      <c r="L197" s="113">
        <v>3</v>
      </c>
      <c r="M197" s="111">
        <f t="shared" si="69"/>
        <v>3112.6429163214548</v>
      </c>
      <c r="N197" s="112">
        <f t="shared" si="62"/>
        <v>1037.5476387738183</v>
      </c>
      <c r="O197" s="114">
        <f t="shared" si="63"/>
        <v>0</v>
      </c>
      <c r="P197" s="115">
        <f t="shared" si="64"/>
        <v>-162.45236122618167</v>
      </c>
      <c r="Q197" s="116">
        <f t="shared" si="65"/>
        <v>0.86462303231151527</v>
      </c>
      <c r="R197" s="309"/>
      <c r="S197" s="47">
        <v>0.95306712962962958</v>
      </c>
      <c r="T197" s="48">
        <v>1.0229166666666667</v>
      </c>
      <c r="U197" s="117">
        <v>15.416666666666625</v>
      </c>
      <c r="V197" s="118">
        <v>100.58333333333344</v>
      </c>
      <c r="W197" s="119"/>
      <c r="X197" s="50"/>
      <c r="Y197" s="300"/>
      <c r="Z197" s="301"/>
      <c r="AA197" s="187">
        <f t="shared" si="66"/>
        <v>-487.35708367854522</v>
      </c>
      <c r="AB197" s="116">
        <f t="shared" si="67"/>
        <v>0.86462303231151516</v>
      </c>
      <c r="AC197" s="314"/>
    </row>
    <row r="198" spans="1:29" ht="15.75" customHeight="1">
      <c r="A198" s="317"/>
      <c r="B198" s="106"/>
      <c r="C198" s="298"/>
      <c r="D198" s="299"/>
      <c r="E198" s="107"/>
      <c r="F198" s="108"/>
      <c r="G198" s="129"/>
      <c r="H198" s="68"/>
      <c r="I198" s="110"/>
      <c r="J198" s="111"/>
      <c r="K198" s="112"/>
      <c r="L198" s="126"/>
      <c r="M198" s="111"/>
      <c r="N198" s="112"/>
      <c r="O198" s="131"/>
      <c r="P198" s="132"/>
      <c r="Q198" s="133"/>
      <c r="R198" s="309"/>
      <c r="S198" s="47"/>
      <c r="T198" s="48"/>
      <c r="U198" s="117"/>
      <c r="V198" s="118"/>
      <c r="W198" s="119"/>
      <c r="X198" s="123"/>
      <c r="Y198" s="300"/>
      <c r="Z198" s="301"/>
      <c r="AA198" s="187"/>
      <c r="AB198" s="116"/>
      <c r="AC198" s="314"/>
    </row>
    <row r="199" spans="1:29" ht="15.75" customHeight="1">
      <c r="A199" s="317"/>
      <c r="B199" s="106"/>
      <c r="C199" s="298"/>
      <c r="D199" s="299"/>
      <c r="E199" s="107"/>
      <c r="F199" s="108"/>
      <c r="G199" s="129"/>
      <c r="H199" s="68"/>
      <c r="I199" s="110"/>
      <c r="J199" s="111"/>
      <c r="K199" s="112"/>
      <c r="L199" s="126"/>
      <c r="M199" s="111"/>
      <c r="N199" s="112"/>
      <c r="O199" s="131"/>
      <c r="P199" s="132"/>
      <c r="Q199" s="133"/>
      <c r="R199" s="309"/>
      <c r="S199" s="47"/>
      <c r="T199" s="48"/>
      <c r="U199" s="117"/>
      <c r="V199" s="118"/>
      <c r="W199" s="119"/>
      <c r="X199" s="123"/>
      <c r="Y199" s="300"/>
      <c r="Z199" s="301"/>
      <c r="AA199" s="187"/>
      <c r="AB199" s="116"/>
      <c r="AC199" s="314"/>
    </row>
    <row r="200" spans="1:29" ht="15.75" customHeight="1">
      <c r="A200" s="317"/>
      <c r="B200" s="106"/>
      <c r="C200" s="298"/>
      <c r="D200" s="299"/>
      <c r="E200" s="107"/>
      <c r="F200" s="108"/>
      <c r="G200" s="129"/>
      <c r="H200" s="68"/>
      <c r="I200" s="110"/>
      <c r="J200" s="111"/>
      <c r="K200" s="112"/>
      <c r="L200" s="126"/>
      <c r="M200" s="111"/>
      <c r="N200" s="112"/>
      <c r="O200" s="131"/>
      <c r="P200" s="132"/>
      <c r="Q200" s="133"/>
      <c r="R200" s="309"/>
      <c r="S200" s="47"/>
      <c r="T200" s="48"/>
      <c r="U200" s="117"/>
      <c r="V200" s="118"/>
      <c r="W200" s="134"/>
      <c r="X200" s="135"/>
      <c r="Y200" s="300"/>
      <c r="Z200" s="301"/>
      <c r="AA200" s="187"/>
      <c r="AB200" s="116"/>
      <c r="AC200" s="314"/>
    </row>
    <row r="201" spans="1:29" ht="15.75" customHeight="1">
      <c r="A201" s="317"/>
      <c r="B201" s="106"/>
      <c r="C201" s="298"/>
      <c r="D201" s="299"/>
      <c r="E201" s="107"/>
      <c r="F201" s="108"/>
      <c r="G201" s="129"/>
      <c r="H201" s="68"/>
      <c r="I201" s="110"/>
      <c r="J201" s="111"/>
      <c r="K201" s="112"/>
      <c r="L201" s="126"/>
      <c r="M201" s="111"/>
      <c r="N201" s="112"/>
      <c r="O201" s="131"/>
      <c r="P201" s="132"/>
      <c r="Q201" s="133"/>
      <c r="R201" s="309"/>
      <c r="S201" s="47"/>
      <c r="T201" s="48"/>
      <c r="U201" s="117"/>
      <c r="V201" s="118"/>
      <c r="W201" s="134"/>
      <c r="X201" s="135"/>
      <c r="Y201" s="300"/>
      <c r="Z201" s="301"/>
      <c r="AA201" s="187"/>
      <c r="AB201" s="116"/>
      <c r="AC201" s="314"/>
    </row>
    <row r="202" spans="1:29" ht="15.75" customHeight="1">
      <c r="A202" s="317"/>
      <c r="B202" s="106"/>
      <c r="C202" s="298"/>
      <c r="D202" s="299"/>
      <c r="E202" s="107"/>
      <c r="F202" s="108"/>
      <c r="G202" s="129"/>
      <c r="H202" s="68"/>
      <c r="I202" s="110"/>
      <c r="J202" s="111"/>
      <c r="K202" s="112"/>
      <c r="L202" s="126"/>
      <c r="M202" s="111"/>
      <c r="N202" s="112"/>
      <c r="O202" s="131"/>
      <c r="P202" s="132"/>
      <c r="Q202" s="133"/>
      <c r="R202" s="309"/>
      <c r="S202" s="47"/>
      <c r="T202" s="48"/>
      <c r="U202" s="117"/>
      <c r="V202" s="118"/>
      <c r="W202" s="134"/>
      <c r="X202" s="135"/>
      <c r="Y202" s="300"/>
      <c r="Z202" s="301"/>
      <c r="AA202" s="187"/>
      <c r="AB202" s="116"/>
      <c r="AC202" s="314"/>
    </row>
    <row r="203" spans="1:29" ht="15.75" customHeight="1">
      <c r="A203" s="317"/>
      <c r="B203" s="106"/>
      <c r="C203" s="298"/>
      <c r="D203" s="299"/>
      <c r="E203" s="107"/>
      <c r="F203" s="108"/>
      <c r="G203" s="129"/>
      <c r="H203" s="68"/>
      <c r="I203" s="110"/>
      <c r="J203" s="111"/>
      <c r="K203" s="112"/>
      <c r="L203" s="126"/>
      <c r="M203" s="111"/>
      <c r="N203" s="112"/>
      <c r="O203" s="131"/>
      <c r="P203" s="132"/>
      <c r="Q203" s="133"/>
      <c r="R203" s="309"/>
      <c r="S203" s="47"/>
      <c r="T203" s="48"/>
      <c r="U203" s="117"/>
      <c r="V203" s="118"/>
      <c r="W203" s="134"/>
      <c r="X203" s="135"/>
      <c r="Y203" s="300"/>
      <c r="Z203" s="301"/>
      <c r="AA203" s="187"/>
      <c r="AB203" s="116"/>
      <c r="AC203" s="314"/>
    </row>
    <row r="204" spans="1:29" ht="15.75" customHeight="1">
      <c r="A204" s="317"/>
      <c r="B204" s="106"/>
      <c r="C204" s="298"/>
      <c r="D204" s="299"/>
      <c r="E204" s="107"/>
      <c r="F204" s="108"/>
      <c r="G204" s="129"/>
      <c r="H204" s="68"/>
      <c r="I204" s="110"/>
      <c r="J204" s="111"/>
      <c r="K204" s="112"/>
      <c r="L204" s="126"/>
      <c r="M204" s="111"/>
      <c r="N204" s="112"/>
      <c r="O204" s="131"/>
      <c r="P204" s="132"/>
      <c r="Q204" s="133"/>
      <c r="R204" s="309"/>
      <c r="S204" s="47"/>
      <c r="T204" s="48"/>
      <c r="U204" s="117"/>
      <c r="V204" s="118"/>
      <c r="W204" s="134"/>
      <c r="X204" s="135"/>
      <c r="Y204" s="300"/>
      <c r="Z204" s="301"/>
      <c r="AA204" s="187"/>
      <c r="AB204" s="116"/>
      <c r="AC204" s="314"/>
    </row>
    <row r="205" spans="1:29" ht="15.75" customHeight="1">
      <c r="A205" s="317"/>
      <c r="B205" s="106"/>
      <c r="C205" s="298"/>
      <c r="D205" s="299"/>
      <c r="E205" s="107"/>
      <c r="F205" s="108"/>
      <c r="G205" s="129"/>
      <c r="H205" s="68"/>
      <c r="I205" s="110"/>
      <c r="J205" s="111"/>
      <c r="K205" s="112"/>
      <c r="L205" s="126"/>
      <c r="M205" s="111"/>
      <c r="N205" s="112"/>
      <c r="O205" s="131"/>
      <c r="P205" s="132"/>
      <c r="Q205" s="133"/>
      <c r="R205" s="309"/>
      <c r="S205" s="47"/>
      <c r="T205" s="48"/>
      <c r="U205" s="117"/>
      <c r="V205" s="118"/>
      <c r="W205" s="119"/>
      <c r="X205" s="123"/>
      <c r="Y205" s="300"/>
      <c r="Z205" s="301"/>
      <c r="AA205" s="187"/>
      <c r="AB205" s="116"/>
      <c r="AC205" s="314"/>
    </row>
    <row r="206" spans="1:29" ht="15.75" customHeight="1">
      <c r="A206" s="317"/>
      <c r="B206" s="106"/>
      <c r="C206" s="298"/>
      <c r="D206" s="299"/>
      <c r="E206" s="107"/>
      <c r="F206" s="108"/>
      <c r="G206" s="129"/>
      <c r="H206" s="68"/>
      <c r="I206" s="110"/>
      <c r="J206" s="111"/>
      <c r="K206" s="112"/>
      <c r="L206" s="126"/>
      <c r="M206" s="111"/>
      <c r="N206" s="112"/>
      <c r="O206" s="131"/>
      <c r="P206" s="132"/>
      <c r="Q206" s="133"/>
      <c r="R206" s="309"/>
      <c r="S206" s="47"/>
      <c r="T206" s="48"/>
      <c r="U206" s="117"/>
      <c r="V206" s="118"/>
      <c r="W206" s="134"/>
      <c r="X206" s="135"/>
      <c r="Y206" s="300"/>
      <c r="Z206" s="301"/>
      <c r="AA206" s="187"/>
      <c r="AB206" s="116"/>
      <c r="AC206" s="314"/>
    </row>
    <row r="207" spans="1:29" ht="15.75" customHeight="1">
      <c r="A207" s="317"/>
      <c r="B207" s="106"/>
      <c r="C207" s="298"/>
      <c r="D207" s="299"/>
      <c r="E207" s="185"/>
      <c r="F207" s="108"/>
      <c r="G207" s="139"/>
      <c r="H207" s="68"/>
      <c r="I207" s="110"/>
      <c r="J207" s="111"/>
      <c r="K207" s="112"/>
      <c r="L207" s="126"/>
      <c r="M207" s="111"/>
      <c r="N207" s="112"/>
      <c r="O207" s="131"/>
      <c r="P207" s="132"/>
      <c r="Q207" s="133"/>
      <c r="R207" s="309"/>
      <c r="S207" s="127"/>
      <c r="T207" s="128"/>
      <c r="U207" s="140"/>
      <c r="V207" s="141"/>
      <c r="W207" s="134"/>
      <c r="X207" s="135"/>
      <c r="Y207" s="300"/>
      <c r="Z207" s="301"/>
      <c r="AA207" s="188"/>
      <c r="AB207" s="133"/>
      <c r="AC207" s="314"/>
    </row>
    <row r="208" spans="1:29" ht="15.75" customHeight="1" thickBot="1">
      <c r="A208" s="318"/>
      <c r="B208" s="144" t="s">
        <v>124</v>
      </c>
      <c r="C208" s="295"/>
      <c r="D208" s="295"/>
      <c r="E208" s="145"/>
      <c r="F208" s="182"/>
      <c r="G208" s="146"/>
      <c r="H208" s="75"/>
      <c r="I208" s="147">
        <f t="shared" ref="I208:J208" si="70">AVERAGE(I192:I207)</f>
        <v>3.3333333333333335</v>
      </c>
      <c r="J208" s="148">
        <f t="shared" si="70"/>
        <v>3500</v>
      </c>
      <c r="K208" s="149">
        <f t="shared" ref="K208" si="71">J208/I208</f>
        <v>1050</v>
      </c>
      <c r="L208" s="147">
        <f t="shared" ref="L208:M208" si="72">AVERAGE(L192:L207)</f>
        <v>3.3333333333333335</v>
      </c>
      <c r="M208" s="148">
        <f t="shared" si="72"/>
        <v>3046.5298398393188</v>
      </c>
      <c r="N208" s="149">
        <f>M208/L208</f>
        <v>913.9589519517956</v>
      </c>
      <c r="O208" s="150">
        <f>L208-I208</f>
        <v>0</v>
      </c>
      <c r="P208" s="151">
        <f>N208-K208</f>
        <v>-136.0410480482044</v>
      </c>
      <c r="Q208" s="152">
        <f>N208/K208</f>
        <v>0.87043709709694816</v>
      </c>
      <c r="R208" s="310"/>
      <c r="S208" s="153">
        <f>S192</f>
        <v>0.70855324074074078</v>
      </c>
      <c r="T208" s="154">
        <f>INDEX(T192:T207,COUNTA(T192:T207))</f>
        <v>1.0229166666666667</v>
      </c>
      <c r="U208" s="155"/>
      <c r="V208" s="181"/>
      <c r="W208" s="182"/>
      <c r="X208" s="149"/>
      <c r="Y208" s="296"/>
      <c r="Z208" s="297"/>
      <c r="AA208" s="189">
        <f>M208-J208</f>
        <v>-453.47016016068119</v>
      </c>
      <c r="AB208" s="152">
        <f>M208/J208</f>
        <v>0.87043709709694828</v>
      </c>
      <c r="AC208" s="315"/>
    </row>
    <row r="210" spans="25:26">
      <c r="Y210" s="294" t="s">
        <v>165</v>
      </c>
      <c r="Z210" s="294"/>
    </row>
    <row r="211" spans="25:26">
      <c r="Y211" s="294" t="s">
        <v>166</v>
      </c>
      <c r="Z211" s="294"/>
    </row>
    <row r="212" spans="25:26">
      <c r="Y212" s="294" t="s">
        <v>167</v>
      </c>
      <c r="Z212" s="294"/>
    </row>
    <row r="213" spans="25:26">
      <c r="Y213" s="294" t="s">
        <v>168</v>
      </c>
      <c r="Z213" s="294"/>
    </row>
    <row r="214" spans="25:26">
      <c r="Y214" s="294" t="s">
        <v>169</v>
      </c>
      <c r="Z214" s="294"/>
    </row>
    <row r="215" spans="25:26">
      <c r="Y215" s="294" t="s">
        <v>170</v>
      </c>
      <c r="Z215" s="294"/>
    </row>
    <row r="216" spans="25:26">
      <c r="Y216" s="294" t="s">
        <v>171</v>
      </c>
      <c r="Z216" s="294"/>
    </row>
    <row r="217" spans="25:26">
      <c r="Y217" s="294" t="s">
        <v>172</v>
      </c>
      <c r="Z217" s="294"/>
    </row>
    <row r="218" spans="25:26">
      <c r="Y218" s="294" t="s">
        <v>173</v>
      </c>
      <c r="Z218" s="294"/>
    </row>
    <row r="219" spans="25:26">
      <c r="Y219" s="294" t="s">
        <v>174</v>
      </c>
      <c r="Z219" s="294"/>
    </row>
    <row r="220" spans="25:26">
      <c r="Y220" s="294" t="s">
        <v>175</v>
      </c>
      <c r="Z220" s="294"/>
    </row>
    <row r="221" spans="25:26">
      <c r="Y221" s="294" t="s">
        <v>176</v>
      </c>
      <c r="Z221" s="294"/>
    </row>
    <row r="222" spans="25:26">
      <c r="Y222" s="294" t="s">
        <v>177</v>
      </c>
      <c r="Z222" s="294"/>
    </row>
  </sheetData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208">
    <cfRule type="cellIs" dxfId="53" priority="1" operator="greaterThan">
      <formula>0</formula>
    </cfRule>
  </conditionalFormatting>
  <conditionalFormatting sqref="P5:P208 AA5:AA208">
    <cfRule type="cellIs" dxfId="52" priority="4" operator="lessThan">
      <formula>0</formula>
    </cfRule>
  </conditionalFormatting>
  <conditionalFormatting sqref="Q5:Q208 AB5:AB208">
    <cfRule type="cellIs" dxfId="51" priority="2" operator="greaterThan">
      <formula>1</formula>
    </cfRule>
    <cfRule type="cellIs" dxfId="50" priority="3" operator="lessThan">
      <formula>0.8</formula>
    </cfRule>
  </conditionalFormatting>
  <conditionalFormatting sqref="AC5:AC23 R5:R208 AC124:AC129">
    <cfRule type="cellIs" dxfId="49" priority="5" operator="lessThan">
      <formula>0.8</formula>
    </cfRule>
  </conditionalFormatting>
  <conditionalFormatting sqref="AC29:AC37">
    <cfRule type="cellIs" dxfId="48" priority="15" operator="lessThan">
      <formula>0.8</formula>
    </cfRule>
  </conditionalFormatting>
  <conditionalFormatting sqref="AC39:AC44">
    <cfRule type="cellIs" dxfId="47" priority="14" operator="lessThan">
      <formula>0.8</formula>
    </cfRule>
  </conditionalFormatting>
  <conditionalFormatting sqref="AC56:AC61">
    <cfRule type="cellIs" dxfId="46" priority="8" operator="lessThan">
      <formula>0.8</formula>
    </cfRule>
  </conditionalFormatting>
  <conditionalFormatting sqref="AC73">
    <cfRule type="cellIs" dxfId="45" priority="13" operator="lessThan">
      <formula>0.8</formula>
    </cfRule>
  </conditionalFormatting>
  <conditionalFormatting sqref="AC90">
    <cfRule type="cellIs" dxfId="44" priority="7" operator="lessThan">
      <formula>0.8</formula>
    </cfRule>
  </conditionalFormatting>
  <conditionalFormatting sqref="AC107:AC112">
    <cfRule type="cellIs" dxfId="43" priority="6" operator="lessThan">
      <formula>0.8</formula>
    </cfRule>
  </conditionalFormatting>
  <conditionalFormatting sqref="AC141">
    <cfRule type="cellIs" dxfId="42" priority="12" operator="lessThan">
      <formula>0.8</formula>
    </cfRule>
  </conditionalFormatting>
  <conditionalFormatting sqref="AC158">
    <cfRule type="cellIs" dxfId="41" priority="11" operator="lessThan">
      <formula>0.8</formula>
    </cfRule>
  </conditionalFormatting>
  <conditionalFormatting sqref="AC175">
    <cfRule type="cellIs" dxfId="40" priority="10" operator="lessThan">
      <formula>0.8</formula>
    </cfRule>
  </conditionalFormatting>
  <conditionalFormatting sqref="AC192:AC197">
    <cfRule type="cellIs" dxfId="39" priority="9" operator="lessThan">
      <formula>0.8</formula>
    </cfRule>
  </conditionalFormatting>
  <dataValidations count="1">
    <dataValidation type="list" allowBlank="1" showInputMessage="1" showErrorMessage="1" sqref="Y5:Z208" xr:uid="{DDE81EE4-93E4-4AEF-9439-C7EA5D0E975E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1203-3500-4117-8E43-E3371B7DED79}">
  <sheetPr>
    <tabColor theme="8" tint="0.59999389629810485"/>
    <pageSetUpPr fitToPage="1"/>
  </sheetPr>
  <dimension ref="A1:AK171"/>
  <sheetViews>
    <sheetView zoomScale="85" zoomScaleNormal="85" workbookViewId="0">
      <pane ySplit="4" topLeftCell="A5" activePane="bottomLeft" state="frozen"/>
      <selection pane="bottomLeft" activeCell="Y21" sqref="Y21:Z21"/>
      <selection activeCell="W23" sqref="W23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SUM(F5:F157)</f>
        <v>101637</v>
      </c>
      <c r="E1" s="94" t="s">
        <v>4</v>
      </c>
      <c r="F1" s="95">
        <f>SUM(G5:G157)</f>
        <v>4909848.299999998</v>
      </c>
      <c r="G1" s="96" t="s">
        <v>85</v>
      </c>
      <c r="H1" s="97">
        <f>L21+L38+L55+L72+L89+L106+L123+L140+L157</f>
        <v>168.32857142857142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45993</v>
      </c>
      <c r="B2" s="353"/>
      <c r="C2" s="98" t="s">
        <v>41</v>
      </c>
      <c r="D2" s="99">
        <f>AVERAGE(N21,N38,N55,N72,N89,N106,N123,N140,N157)</f>
        <v>144.240796644879</v>
      </c>
      <c r="E2" s="99" t="s">
        <v>92</v>
      </c>
      <c r="F2" s="100">
        <f>F1/D1</f>
        <v>48.307686177277937</v>
      </c>
      <c r="G2" s="101" t="s">
        <v>93</v>
      </c>
      <c r="H2" s="102">
        <f>COUNT(H5:H157)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SUM(Y21+Y38+Y55+Y72+Y89+Y106+Y123+Y140+Y157)</f>
        <v>0</v>
      </c>
      <c r="Z2" s="195">
        <f>SUM(Z21+Z38+Z55+Z72+Z89+Z106+Z123+Z140+Z157)</f>
        <v>0</v>
      </c>
      <c r="AA2" s="398"/>
      <c r="AB2" s="399"/>
      <c r="AC2" s="196">
        <f>SUM(AC21+AC38+AC55+AC72+AC89+AC106+AC123+AC140+AC157)</f>
        <v>0</v>
      </c>
      <c r="AD2" s="197">
        <f>SUM(AD21+AD38+AD55+AD72+AD89+AD106+AD123+AD140+AD157)</f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422" t="s">
        <v>103</v>
      </c>
      <c r="AK3" s="424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423"/>
      <c r="AK4" s="425"/>
    </row>
    <row r="5" spans="1:37" ht="15.75" customHeight="1">
      <c r="A5" s="302" t="s">
        <v>243</v>
      </c>
      <c r="B5" s="120" t="s">
        <v>195</v>
      </c>
      <c r="C5" s="400" t="s">
        <v>196</v>
      </c>
      <c r="D5" s="401"/>
      <c r="E5" s="162">
        <v>19.7</v>
      </c>
      <c r="F5" s="103">
        <v>3492</v>
      </c>
      <c r="G5" s="163">
        <f t="shared" ref="G5:G7" si="0">E5*F5</f>
        <v>68792.399999999994</v>
      </c>
      <c r="H5" s="164"/>
      <c r="I5" s="165">
        <v>13</v>
      </c>
      <c r="J5" s="166">
        <v>1200</v>
      </c>
      <c r="K5" s="167">
        <f>J5/I5</f>
        <v>92.307692307692307</v>
      </c>
      <c r="L5" s="168">
        <v>13</v>
      </c>
      <c r="M5" s="166">
        <f>F5/V5*60</f>
        <v>1077.7777777777778</v>
      </c>
      <c r="N5" s="167">
        <f>M5/L5</f>
        <v>82.90598290598291</v>
      </c>
      <c r="O5" s="200">
        <f>L5-I5</f>
        <v>0</v>
      </c>
      <c r="P5" s="201">
        <f>N5-K5</f>
        <v>-9.4017094017093967</v>
      </c>
      <c r="Q5" s="143">
        <f>N5/K5</f>
        <v>0.89814814814814825</v>
      </c>
      <c r="R5" s="309">
        <f>Q21</f>
        <v>0.88840373265157524</v>
      </c>
      <c r="S5" s="172">
        <v>0.25</v>
      </c>
      <c r="T5" s="173">
        <v>0.38500000000000001</v>
      </c>
      <c r="U5" s="174"/>
      <c r="V5" s="175">
        <v>194.4</v>
      </c>
      <c r="W5" s="103"/>
      <c r="X5" s="104"/>
      <c r="Y5" s="202"/>
      <c r="Z5" s="203"/>
      <c r="AA5" s="421"/>
      <c r="AB5" s="405"/>
      <c r="AC5" s="202"/>
      <c r="AD5" s="203"/>
      <c r="AE5" s="311"/>
      <c r="AF5" s="312"/>
      <c r="AG5" s="311"/>
      <c r="AH5" s="312"/>
      <c r="AI5" s="121">
        <f>M5-J5</f>
        <v>-122.22222222222217</v>
      </c>
      <c r="AJ5" s="122">
        <f>M5/J5</f>
        <v>0.89814814814814814</v>
      </c>
      <c r="AK5" s="426">
        <f>AJ21</f>
        <v>0.88840373265157513</v>
      </c>
    </row>
    <row r="6" spans="1:37" ht="15.75" customHeight="1">
      <c r="A6" s="303"/>
      <c r="B6" s="106" t="s">
        <v>188</v>
      </c>
      <c r="C6" s="402" t="s">
        <v>189</v>
      </c>
      <c r="D6" s="403"/>
      <c r="E6" s="107">
        <v>24.07</v>
      </c>
      <c r="F6" s="108">
        <v>2217</v>
      </c>
      <c r="G6" s="109">
        <f t="shared" si="0"/>
        <v>53363.19</v>
      </c>
      <c r="H6" s="26"/>
      <c r="I6" s="110">
        <v>20</v>
      </c>
      <c r="J6" s="111">
        <v>2600</v>
      </c>
      <c r="K6" s="112">
        <f t="shared" ref="K6:K7" si="1">J6/I6</f>
        <v>130</v>
      </c>
      <c r="L6" s="113">
        <v>20</v>
      </c>
      <c r="M6" s="111">
        <f>F6/V6*60</f>
        <v>2304.0415704387974</v>
      </c>
      <c r="N6" s="112">
        <f>M6/L6</f>
        <v>115.20207852193987</v>
      </c>
      <c r="O6" s="114">
        <f>L6-I6</f>
        <v>0</v>
      </c>
      <c r="P6" s="115">
        <f>N6-K6</f>
        <v>-14.797921478060132</v>
      </c>
      <c r="Q6" s="116">
        <f>N6/K6</f>
        <v>0.88616983478415279</v>
      </c>
      <c r="R6" s="309"/>
      <c r="S6" s="47">
        <v>0.45504629629629628</v>
      </c>
      <c r="T6" s="48">
        <v>0.49513888888888891</v>
      </c>
      <c r="U6" s="117">
        <v>5.1666666666666217</v>
      </c>
      <c r="V6" s="118">
        <v>57.733333333333377</v>
      </c>
      <c r="W6" s="119">
        <v>0.49513888888888891</v>
      </c>
      <c r="X6" s="123">
        <v>0.53494212962962961</v>
      </c>
      <c r="Y6" s="106"/>
      <c r="Z6" s="205"/>
      <c r="AA6" s="419"/>
      <c r="AB6" s="404"/>
      <c r="AC6" s="106"/>
      <c r="AD6" s="205"/>
      <c r="AE6" s="300"/>
      <c r="AF6" s="301"/>
      <c r="AG6" s="300"/>
      <c r="AH6" s="301"/>
      <c r="AI6" s="124">
        <f>M6-J6</f>
        <v>-295.95842956120259</v>
      </c>
      <c r="AJ6" s="125">
        <f>M6/J6</f>
        <v>0.8861698347841529</v>
      </c>
      <c r="AK6" s="427"/>
    </row>
    <row r="7" spans="1:37" ht="15.75" customHeight="1">
      <c r="A7" s="303"/>
      <c r="B7" s="106" t="s">
        <v>188</v>
      </c>
      <c r="C7" s="402" t="s">
        <v>190</v>
      </c>
      <c r="D7" s="403"/>
      <c r="E7" s="107">
        <v>29.97</v>
      </c>
      <c r="F7" s="108">
        <v>2599</v>
      </c>
      <c r="G7" s="109">
        <f t="shared" si="0"/>
        <v>77892.03</v>
      </c>
      <c r="H7" s="13"/>
      <c r="I7" s="110">
        <v>20</v>
      </c>
      <c r="J7" s="111">
        <v>2600</v>
      </c>
      <c r="K7" s="112">
        <f t="shared" si="1"/>
        <v>130</v>
      </c>
      <c r="L7" s="126">
        <v>20</v>
      </c>
      <c r="M7" s="111">
        <f>F7/V7*60</f>
        <v>2303.9645407535058</v>
      </c>
      <c r="N7" s="112">
        <f>M7/L7</f>
        <v>115.1982270376753</v>
      </c>
      <c r="O7" s="114">
        <f>L7-I7</f>
        <v>0</v>
      </c>
      <c r="P7" s="115">
        <f>N7-K7</f>
        <v>-14.801772962324705</v>
      </c>
      <c r="Q7" s="116">
        <f>N7/K7</f>
        <v>0.88614020798211768</v>
      </c>
      <c r="R7" s="309"/>
      <c r="S7" s="47">
        <v>0.53494212962962961</v>
      </c>
      <c r="T7" s="48">
        <v>0.58194444444444449</v>
      </c>
      <c r="U7" s="117">
        <v>57.31666666666662</v>
      </c>
      <c r="V7" s="118">
        <v>67.683333333333422</v>
      </c>
      <c r="W7" s="119"/>
      <c r="X7" s="123"/>
      <c r="Y7" s="106"/>
      <c r="Z7" s="205"/>
      <c r="AA7" s="419"/>
      <c r="AB7" s="404"/>
      <c r="AC7" s="106"/>
      <c r="AD7" s="205"/>
      <c r="AE7" s="300"/>
      <c r="AF7" s="301"/>
      <c r="AG7" s="300"/>
      <c r="AH7" s="301"/>
      <c r="AI7" s="124">
        <f>M7-J7</f>
        <v>-296.03545924649416</v>
      </c>
      <c r="AJ7" s="125">
        <f>M7/J7</f>
        <v>0.88614020798211768</v>
      </c>
      <c r="AK7" s="427"/>
    </row>
    <row r="8" spans="1:37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106"/>
      <c r="Z8" s="205"/>
      <c r="AA8" s="419"/>
      <c r="AB8" s="404"/>
      <c r="AC8" s="106"/>
      <c r="AD8" s="205"/>
      <c r="AE8" s="300"/>
      <c r="AF8" s="301"/>
      <c r="AG8" s="300"/>
      <c r="AH8" s="301"/>
      <c r="AI8" s="124"/>
      <c r="AJ8" s="125"/>
      <c r="AK8" s="427"/>
    </row>
    <row r="9" spans="1:37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47"/>
      <c r="T9" s="48"/>
      <c r="U9" s="117"/>
      <c r="V9" s="118"/>
      <c r="W9" s="119"/>
      <c r="X9" s="123"/>
      <c r="Y9" s="106"/>
      <c r="Z9" s="205"/>
      <c r="AA9" s="419"/>
      <c r="AB9" s="404"/>
      <c r="AC9" s="106"/>
      <c r="AD9" s="205"/>
      <c r="AE9" s="300"/>
      <c r="AF9" s="301"/>
      <c r="AG9" s="300"/>
      <c r="AH9" s="301"/>
      <c r="AI9" s="124"/>
      <c r="AJ9" s="125"/>
      <c r="AK9" s="427"/>
    </row>
    <row r="10" spans="1:37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106"/>
      <c r="Z10" s="205"/>
      <c r="AA10" s="419"/>
      <c r="AB10" s="404"/>
      <c r="AC10" s="106"/>
      <c r="AD10" s="205"/>
      <c r="AE10" s="300"/>
      <c r="AF10" s="301"/>
      <c r="AG10" s="300"/>
      <c r="AH10" s="301"/>
      <c r="AI10" s="124"/>
      <c r="AJ10" s="125"/>
      <c r="AK10" s="427"/>
    </row>
    <row r="11" spans="1:37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106"/>
      <c r="Z11" s="205"/>
      <c r="AA11" s="419"/>
      <c r="AB11" s="404"/>
      <c r="AC11" s="106"/>
      <c r="AD11" s="205"/>
      <c r="AE11" s="300"/>
      <c r="AF11" s="301"/>
      <c r="AG11" s="300"/>
      <c r="AH11" s="301"/>
      <c r="AI11" s="124"/>
      <c r="AJ11" s="125"/>
      <c r="AK11" s="427"/>
    </row>
    <row r="12" spans="1:37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106"/>
      <c r="Z12" s="205"/>
      <c r="AA12" s="419"/>
      <c r="AB12" s="404"/>
      <c r="AC12" s="106"/>
      <c r="AD12" s="205"/>
      <c r="AE12" s="300"/>
      <c r="AF12" s="301"/>
      <c r="AG12" s="300"/>
      <c r="AH12" s="301"/>
      <c r="AI12" s="124"/>
      <c r="AJ12" s="125"/>
      <c r="AK12" s="427"/>
    </row>
    <row r="13" spans="1:37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106"/>
      <c r="Z13" s="205"/>
      <c r="AA13" s="419"/>
      <c r="AB13" s="404"/>
      <c r="AC13" s="106"/>
      <c r="AD13" s="205"/>
      <c r="AE13" s="300"/>
      <c r="AF13" s="301"/>
      <c r="AG13" s="300"/>
      <c r="AH13" s="301"/>
      <c r="AI13" s="124"/>
      <c r="AJ13" s="125"/>
      <c r="AK13" s="427"/>
    </row>
    <row r="14" spans="1:37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106"/>
      <c r="Z14" s="205"/>
      <c r="AA14" s="419"/>
      <c r="AB14" s="404"/>
      <c r="AC14" s="106"/>
      <c r="AD14" s="205"/>
      <c r="AE14" s="300"/>
      <c r="AF14" s="301"/>
      <c r="AG14" s="300"/>
      <c r="AH14" s="301"/>
      <c r="AI14" s="124"/>
      <c r="AJ14" s="125"/>
      <c r="AK14" s="427"/>
    </row>
    <row r="15" spans="1:37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106"/>
      <c r="Z15" s="205"/>
      <c r="AA15" s="419"/>
      <c r="AB15" s="404"/>
      <c r="AC15" s="106"/>
      <c r="AD15" s="205"/>
      <c r="AE15" s="300"/>
      <c r="AF15" s="301"/>
      <c r="AG15" s="300"/>
      <c r="AH15" s="301"/>
      <c r="AI15" s="124"/>
      <c r="AJ15" s="125"/>
      <c r="AK15" s="427"/>
    </row>
    <row r="16" spans="1:37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106"/>
      <c r="Z16" s="205"/>
      <c r="AA16" s="419"/>
      <c r="AB16" s="404"/>
      <c r="AC16" s="106"/>
      <c r="AD16" s="205"/>
      <c r="AE16" s="300"/>
      <c r="AF16" s="301"/>
      <c r="AG16" s="300"/>
      <c r="AH16" s="301"/>
      <c r="AI16" s="124"/>
      <c r="AJ16" s="125"/>
      <c r="AK16" s="427"/>
    </row>
    <row r="17" spans="1:37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106"/>
      <c r="Z17" s="205"/>
      <c r="AA17" s="419"/>
      <c r="AB17" s="404"/>
      <c r="AC17" s="106"/>
      <c r="AD17" s="205"/>
      <c r="AE17" s="300"/>
      <c r="AF17" s="301"/>
      <c r="AG17" s="300"/>
      <c r="AH17" s="301"/>
      <c r="AI17" s="124"/>
      <c r="AJ17" s="125"/>
      <c r="AK17" s="427"/>
    </row>
    <row r="18" spans="1:37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106"/>
      <c r="Z18" s="205"/>
      <c r="AA18" s="419"/>
      <c r="AB18" s="404"/>
      <c r="AC18" s="106"/>
      <c r="AD18" s="205"/>
      <c r="AE18" s="300"/>
      <c r="AF18" s="301"/>
      <c r="AG18" s="300"/>
      <c r="AH18" s="301"/>
      <c r="AI18" s="124"/>
      <c r="AJ18" s="125"/>
      <c r="AK18" s="427"/>
    </row>
    <row r="19" spans="1:37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106"/>
      <c r="Z19" s="205"/>
      <c r="AA19" s="419"/>
      <c r="AB19" s="404"/>
      <c r="AC19" s="106"/>
      <c r="AD19" s="205"/>
      <c r="AE19" s="300"/>
      <c r="AF19" s="301"/>
      <c r="AG19" s="300"/>
      <c r="AH19" s="301"/>
      <c r="AI19" s="124"/>
      <c r="AJ19" s="125"/>
      <c r="AK19" s="427"/>
    </row>
    <row r="20" spans="1:37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106"/>
      <c r="Z20" s="205"/>
      <c r="AA20" s="419"/>
      <c r="AB20" s="404"/>
      <c r="AC20" s="106"/>
      <c r="AD20" s="205"/>
      <c r="AE20" s="300"/>
      <c r="AF20" s="301"/>
      <c r="AG20" s="300"/>
      <c r="AH20" s="301"/>
      <c r="AI20" s="142"/>
      <c r="AJ20" s="143"/>
      <c r="AK20" s="380"/>
    </row>
    <row r="21" spans="1:37" s="160" customFormat="1" ht="15.75" customHeight="1" thickBot="1">
      <c r="A21" s="305"/>
      <c r="B21" s="144" t="s">
        <v>124</v>
      </c>
      <c r="C21" s="295"/>
      <c r="D21" s="295"/>
      <c r="E21" s="145"/>
      <c r="F21" s="182"/>
      <c r="G21" s="146"/>
      <c r="H21" s="75"/>
      <c r="I21" s="147">
        <f t="shared" ref="I21:J21" si="2">AVERAGE(I5:I20)</f>
        <v>17.666666666666668</v>
      </c>
      <c r="J21" s="148">
        <f t="shared" si="2"/>
        <v>2133.3333333333335</v>
      </c>
      <c r="K21" s="149">
        <f t="shared" ref="K21" si="3">J21/I21</f>
        <v>120.75471698113208</v>
      </c>
      <c r="L21" s="147">
        <f t="shared" ref="L21:M21" si="4">AVERAGE(L5:L20)</f>
        <v>17.666666666666668</v>
      </c>
      <c r="M21" s="148">
        <f t="shared" si="4"/>
        <v>1895.2612963233605</v>
      </c>
      <c r="N21" s="149">
        <f t="shared" ref="N21:N26" si="5">M21/L21</f>
        <v>107.27894130132229</v>
      </c>
      <c r="O21" s="150">
        <f t="shared" ref="O21:O26" si="6">L21-I21</f>
        <v>0</v>
      </c>
      <c r="P21" s="151">
        <f t="shared" ref="P21:P26" si="7">N21-K21</f>
        <v>-13.475775679809786</v>
      </c>
      <c r="Q21" s="152">
        <f t="shared" ref="Q21:Q26" si="8">N21/K21</f>
        <v>0.88840373265157524</v>
      </c>
      <c r="R21" s="310"/>
      <c r="S21" s="153">
        <f>S5</f>
        <v>0.25</v>
      </c>
      <c r="T21" s="154">
        <f>INDEX(T5:T20,COUNTA(T5:T20))</f>
        <v>0.58194444444444449</v>
      </c>
      <c r="U21" s="155"/>
      <c r="V21" s="155"/>
      <c r="W21" s="156"/>
      <c r="X21" s="157"/>
      <c r="Y21" s="206">
        <f>SUM(Y5:Y20)</f>
        <v>0</v>
      </c>
      <c r="Z21" s="207">
        <f>SUM(Z5:Z20)</f>
        <v>0</v>
      </c>
      <c r="AA21" s="420"/>
      <c r="AB21" s="406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158">
        <f t="shared" ref="AI21:AI26" si="9">M21-J21</f>
        <v>-238.07203700997297</v>
      </c>
      <c r="AJ21" s="159">
        <f t="shared" ref="AJ21:AJ26" si="10">M21/J21</f>
        <v>0.88840373265157513</v>
      </c>
      <c r="AK21" s="381"/>
    </row>
    <row r="22" spans="1:37" ht="15.75" customHeight="1">
      <c r="A22" s="316" t="s">
        <v>185</v>
      </c>
      <c r="B22" s="120" t="s">
        <v>186</v>
      </c>
      <c r="C22" s="383" t="s">
        <v>187</v>
      </c>
      <c r="D22" s="383"/>
      <c r="E22" s="162">
        <v>56.77</v>
      </c>
      <c r="F22" s="166">
        <v>4314</v>
      </c>
      <c r="G22" s="163">
        <f t="shared" ref="G22:G26" si="11">E22*F22</f>
        <v>244905.78000000003</v>
      </c>
      <c r="H22" s="164"/>
      <c r="I22" s="165">
        <v>25</v>
      </c>
      <c r="J22" s="166">
        <v>2000</v>
      </c>
      <c r="K22" s="167">
        <f>J22/I22</f>
        <v>80</v>
      </c>
      <c r="L22" s="168">
        <v>25</v>
      </c>
      <c r="M22" s="166">
        <f>F22/V22*60</f>
        <v>1774.2945275905406</v>
      </c>
      <c r="N22" s="167">
        <f t="shared" si="5"/>
        <v>70.971781103621623</v>
      </c>
      <c r="O22" s="169">
        <f t="shared" si="6"/>
        <v>0</v>
      </c>
      <c r="P22" s="170">
        <f t="shared" si="7"/>
        <v>-9.0282188963783767</v>
      </c>
      <c r="Q22" s="171">
        <f t="shared" si="8"/>
        <v>0.88714726379527031</v>
      </c>
      <c r="R22" s="308">
        <f>Q38</f>
        <v>0.88736247938354773</v>
      </c>
      <c r="S22" s="172">
        <v>0.16674768518518518</v>
      </c>
      <c r="T22" s="173">
        <v>0.26805555555555555</v>
      </c>
      <c r="U22" s="174"/>
      <c r="V22" s="175">
        <v>145.88333333333333</v>
      </c>
      <c r="W22" s="208"/>
      <c r="X22" s="167"/>
      <c r="Y22" s="202"/>
      <c r="Z22" s="203"/>
      <c r="AA22" s="311"/>
      <c r="AB22" s="312"/>
      <c r="AC22" s="202"/>
      <c r="AD22" s="203"/>
      <c r="AE22" s="311"/>
      <c r="AF22" s="312"/>
      <c r="AG22" s="411"/>
      <c r="AH22" s="412"/>
      <c r="AI22" s="121">
        <f t="shared" si="9"/>
        <v>-225.70547240945939</v>
      </c>
      <c r="AJ22" s="171">
        <f t="shared" si="10"/>
        <v>0.88714726379527031</v>
      </c>
      <c r="AK22" s="379">
        <f>AJ38</f>
        <v>0.88736247938354773</v>
      </c>
    </row>
    <row r="23" spans="1:37" ht="15.75" customHeight="1">
      <c r="A23" s="317"/>
      <c r="B23" s="106" t="s">
        <v>186</v>
      </c>
      <c r="C23" s="382" t="s">
        <v>259</v>
      </c>
      <c r="D23" s="382"/>
      <c r="E23" s="107">
        <v>51.86</v>
      </c>
      <c r="F23" s="108">
        <v>1414</v>
      </c>
      <c r="G23" s="109">
        <f t="shared" si="11"/>
        <v>73330.039999999994</v>
      </c>
      <c r="H23" s="26"/>
      <c r="I23" s="110">
        <v>25</v>
      </c>
      <c r="J23" s="111">
        <v>2000</v>
      </c>
      <c r="K23" s="112">
        <f t="shared" ref="K23:K60" si="12">J23/I23</f>
        <v>80</v>
      </c>
      <c r="L23" s="113">
        <v>25</v>
      </c>
      <c r="M23" s="111">
        <f>F23/V23*60</f>
        <v>1768.1139284473759</v>
      </c>
      <c r="N23" s="112">
        <f t="shared" si="5"/>
        <v>70.724557137895033</v>
      </c>
      <c r="O23" s="114">
        <f t="shared" si="6"/>
        <v>0</v>
      </c>
      <c r="P23" s="115">
        <f t="shared" si="7"/>
        <v>-9.2754428621049669</v>
      </c>
      <c r="Q23" s="116">
        <f t="shared" si="8"/>
        <v>0.88405696422368796</v>
      </c>
      <c r="R23" s="309"/>
      <c r="S23" s="47">
        <v>0.27153935185185185</v>
      </c>
      <c r="T23" s="48">
        <v>0.30486111111111114</v>
      </c>
      <c r="U23" s="117">
        <v>5.0166666666666782</v>
      </c>
      <c r="V23" s="118">
        <v>47.983333333333377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407"/>
      <c r="AH23" s="408"/>
      <c r="AI23" s="124">
        <f t="shared" si="9"/>
        <v>-231.88607155262412</v>
      </c>
      <c r="AJ23" s="116">
        <f t="shared" si="10"/>
        <v>0.88405696422368796</v>
      </c>
      <c r="AK23" s="380"/>
    </row>
    <row r="24" spans="1:37" ht="15.75" customHeight="1">
      <c r="A24" s="317"/>
      <c r="B24" s="106" t="s">
        <v>191</v>
      </c>
      <c r="C24" s="382" t="s">
        <v>192</v>
      </c>
      <c r="D24" s="382"/>
      <c r="E24" s="107">
        <v>77.34</v>
      </c>
      <c r="F24" s="108">
        <v>2328</v>
      </c>
      <c r="G24" s="109">
        <f t="shared" si="11"/>
        <v>180047.52000000002</v>
      </c>
      <c r="H24" s="26"/>
      <c r="I24" s="110">
        <v>25</v>
      </c>
      <c r="J24" s="111">
        <v>2000</v>
      </c>
      <c r="K24" s="112">
        <f t="shared" si="12"/>
        <v>80</v>
      </c>
      <c r="L24" s="113">
        <v>25</v>
      </c>
      <c r="M24" s="111">
        <f>F24/V24*60</f>
        <v>1775.2171150180054</v>
      </c>
      <c r="N24" s="112">
        <f t="shared" si="5"/>
        <v>71.008684600720215</v>
      </c>
      <c r="O24" s="114">
        <f t="shared" si="6"/>
        <v>0</v>
      </c>
      <c r="P24" s="115">
        <f t="shared" si="7"/>
        <v>-8.9913153992797845</v>
      </c>
      <c r="Q24" s="116">
        <f t="shared" si="8"/>
        <v>0.88760855750900269</v>
      </c>
      <c r="R24" s="309"/>
      <c r="S24" s="47">
        <v>0.30855324074074075</v>
      </c>
      <c r="T24" s="48">
        <v>0.36319444444444443</v>
      </c>
      <c r="U24" s="117">
        <v>5.3166666666666451</v>
      </c>
      <c r="V24" s="118">
        <v>78.683333333333294</v>
      </c>
      <c r="W24" s="119"/>
      <c r="X24" s="123"/>
      <c r="Y24" s="106"/>
      <c r="Z24" s="205"/>
      <c r="AA24" s="300"/>
      <c r="AB24" s="301"/>
      <c r="AC24" s="106"/>
      <c r="AD24" s="205"/>
      <c r="AE24" s="300"/>
      <c r="AF24" s="301"/>
      <c r="AG24" s="407"/>
      <c r="AH24" s="408"/>
      <c r="AI24" s="124">
        <f t="shared" si="9"/>
        <v>-224.78288498199458</v>
      </c>
      <c r="AJ24" s="116">
        <f t="shared" si="10"/>
        <v>0.88760855750900269</v>
      </c>
      <c r="AK24" s="380"/>
    </row>
    <row r="25" spans="1:37" ht="15.75" customHeight="1">
      <c r="A25" s="317"/>
      <c r="B25" s="106" t="s">
        <v>191</v>
      </c>
      <c r="C25" s="382" t="s">
        <v>204</v>
      </c>
      <c r="D25" s="382"/>
      <c r="E25" s="107">
        <v>58.67</v>
      </c>
      <c r="F25" s="108">
        <v>3466</v>
      </c>
      <c r="G25" s="109">
        <f t="shared" si="11"/>
        <v>203350.22</v>
      </c>
      <c r="H25" s="26"/>
      <c r="I25" s="110">
        <v>23</v>
      </c>
      <c r="J25" s="111">
        <v>2000</v>
      </c>
      <c r="K25" s="112">
        <f t="shared" si="12"/>
        <v>86.956521739130437</v>
      </c>
      <c r="L25" s="113">
        <v>23</v>
      </c>
      <c r="M25" s="111">
        <f>F25/V25*60</f>
        <v>1773.8982087005961</v>
      </c>
      <c r="N25" s="112">
        <f t="shared" si="5"/>
        <v>77.12600907393896</v>
      </c>
      <c r="O25" s="114">
        <f t="shared" si="6"/>
        <v>0</v>
      </c>
      <c r="P25" s="115">
        <f t="shared" si="7"/>
        <v>-9.8305126651914776</v>
      </c>
      <c r="Q25" s="116">
        <f t="shared" si="8"/>
        <v>0.88694910435029806</v>
      </c>
      <c r="R25" s="309"/>
      <c r="S25" s="47">
        <v>0.36666666666666664</v>
      </c>
      <c r="T25" s="48">
        <v>0.44807870370370373</v>
      </c>
      <c r="U25" s="117">
        <v>4.9999999999999822</v>
      </c>
      <c r="V25" s="118">
        <v>117.23333333333341</v>
      </c>
      <c r="W25" s="119">
        <v>0.44807870370370373</v>
      </c>
      <c r="X25" s="123">
        <v>0.48819444444444443</v>
      </c>
      <c r="Y25" s="106"/>
      <c r="Z25" s="205"/>
      <c r="AA25" s="300"/>
      <c r="AB25" s="301"/>
      <c r="AC25" s="106"/>
      <c r="AD25" s="205"/>
      <c r="AE25" s="300"/>
      <c r="AF25" s="301"/>
      <c r="AG25" s="407"/>
      <c r="AH25" s="408"/>
      <c r="AI25" s="124">
        <f t="shared" si="9"/>
        <v>-226.10179129940389</v>
      </c>
      <c r="AJ25" s="116">
        <f t="shared" si="10"/>
        <v>0.88694910435029806</v>
      </c>
      <c r="AK25" s="380"/>
    </row>
    <row r="26" spans="1:37" ht="15.75" customHeight="1">
      <c r="A26" s="317"/>
      <c r="B26" s="106" t="s">
        <v>191</v>
      </c>
      <c r="C26" s="382" t="s">
        <v>193</v>
      </c>
      <c r="D26" s="382"/>
      <c r="E26" s="107">
        <v>59.52</v>
      </c>
      <c r="F26" s="108">
        <v>5028</v>
      </c>
      <c r="G26" s="109">
        <f t="shared" si="11"/>
        <v>299266.56</v>
      </c>
      <c r="H26" s="13"/>
      <c r="I26" s="110">
        <v>25</v>
      </c>
      <c r="J26" s="111">
        <v>2000</v>
      </c>
      <c r="K26" s="112">
        <f t="shared" si="12"/>
        <v>80</v>
      </c>
      <c r="L26" s="126">
        <v>25</v>
      </c>
      <c r="M26" s="111">
        <f>F26/V26*60</f>
        <v>1782.1010140789597</v>
      </c>
      <c r="N26" s="112">
        <f t="shared" si="5"/>
        <v>71.284040563158385</v>
      </c>
      <c r="O26" s="114">
        <f t="shared" si="6"/>
        <v>0</v>
      </c>
      <c r="P26" s="115">
        <f t="shared" si="7"/>
        <v>-8.7159594368416151</v>
      </c>
      <c r="Q26" s="116">
        <f t="shared" si="8"/>
        <v>0.89105050703947986</v>
      </c>
      <c r="R26" s="309"/>
      <c r="S26" s="47">
        <v>0.48819444444444443</v>
      </c>
      <c r="T26" s="48">
        <v>0.60575231481481484</v>
      </c>
      <c r="U26" s="117">
        <v>57.766666666666609</v>
      </c>
      <c r="V26" s="118">
        <v>169.28333333333339</v>
      </c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407"/>
      <c r="AH26" s="408"/>
      <c r="AI26" s="124">
        <f t="shared" si="9"/>
        <v>-217.89898592104032</v>
      </c>
      <c r="AJ26" s="116">
        <f t="shared" si="10"/>
        <v>0.89105050703947986</v>
      </c>
      <c r="AK26" s="380"/>
    </row>
    <row r="27" spans="1:37" ht="15.75" customHeight="1">
      <c r="A27" s="317"/>
      <c r="B27" s="106"/>
      <c r="C27" s="382"/>
      <c r="D27" s="382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407"/>
      <c r="AH27" s="408"/>
      <c r="AI27" s="124"/>
      <c r="AJ27" s="116"/>
      <c r="AK27" s="380"/>
    </row>
    <row r="28" spans="1:37" ht="15.75" customHeight="1">
      <c r="A28" s="317"/>
      <c r="B28" s="106"/>
      <c r="C28" s="382"/>
      <c r="D28" s="382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407"/>
      <c r="AH28" s="408"/>
      <c r="AI28" s="124"/>
      <c r="AJ28" s="116"/>
      <c r="AK28" s="380"/>
    </row>
    <row r="29" spans="1:37" ht="15.75" customHeight="1">
      <c r="A29" s="317"/>
      <c r="B29" s="106"/>
      <c r="C29" s="382"/>
      <c r="D29" s="382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407"/>
      <c r="AH29" s="408"/>
      <c r="AI29" s="124"/>
      <c r="AJ29" s="116"/>
      <c r="AK29" s="380"/>
    </row>
    <row r="30" spans="1:37" ht="15.75" customHeight="1">
      <c r="A30" s="317"/>
      <c r="B30" s="106"/>
      <c r="C30" s="382"/>
      <c r="D30" s="382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407"/>
      <c r="AH30" s="408"/>
      <c r="AI30" s="124"/>
      <c r="AJ30" s="116"/>
      <c r="AK30" s="380"/>
    </row>
    <row r="31" spans="1:37" ht="15.75" customHeight="1">
      <c r="A31" s="317"/>
      <c r="B31" s="106"/>
      <c r="C31" s="382"/>
      <c r="D31" s="382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407"/>
      <c r="AH31" s="408"/>
      <c r="AI31" s="124"/>
      <c r="AJ31" s="116"/>
      <c r="AK31" s="380"/>
    </row>
    <row r="32" spans="1:37" ht="15.75" customHeight="1">
      <c r="A32" s="317"/>
      <c r="B32" s="106"/>
      <c r="C32" s="382"/>
      <c r="D32" s="382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407"/>
      <c r="AH32" s="408"/>
      <c r="AI32" s="124"/>
      <c r="AJ32" s="116"/>
      <c r="AK32" s="380"/>
    </row>
    <row r="33" spans="1:37" ht="15.75" customHeight="1">
      <c r="A33" s="317"/>
      <c r="B33" s="106"/>
      <c r="C33" s="382"/>
      <c r="D33" s="382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407"/>
      <c r="AH33" s="408"/>
      <c r="AI33" s="124"/>
      <c r="AJ33" s="116"/>
      <c r="AK33" s="380"/>
    </row>
    <row r="34" spans="1:37" ht="15.75" customHeight="1">
      <c r="A34" s="317"/>
      <c r="B34" s="106"/>
      <c r="C34" s="382"/>
      <c r="D34" s="382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407"/>
      <c r="AH34" s="408"/>
      <c r="AI34" s="124"/>
      <c r="AJ34" s="116"/>
      <c r="AK34" s="380"/>
    </row>
    <row r="35" spans="1:37" ht="15.75" customHeight="1">
      <c r="A35" s="317"/>
      <c r="B35" s="106"/>
      <c r="C35" s="382"/>
      <c r="D35" s="382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23"/>
      <c r="Y35" s="106"/>
      <c r="Z35" s="205"/>
      <c r="AA35" s="300"/>
      <c r="AB35" s="301"/>
      <c r="AC35" s="106"/>
      <c r="AD35" s="205"/>
      <c r="AE35" s="300"/>
      <c r="AF35" s="301"/>
      <c r="AG35" s="407"/>
      <c r="AH35" s="408"/>
      <c r="AI35" s="124"/>
      <c r="AJ35" s="116"/>
      <c r="AK35" s="380"/>
    </row>
    <row r="36" spans="1:37" ht="15.75" customHeight="1">
      <c r="A36" s="317"/>
      <c r="B36" s="106"/>
      <c r="C36" s="382"/>
      <c r="D36" s="382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23"/>
      <c r="Y36" s="106"/>
      <c r="Z36" s="205"/>
      <c r="AA36" s="300"/>
      <c r="AB36" s="301"/>
      <c r="AC36" s="106"/>
      <c r="AD36" s="205"/>
      <c r="AE36" s="300"/>
      <c r="AF36" s="301"/>
      <c r="AG36" s="407"/>
      <c r="AH36" s="408"/>
      <c r="AI36" s="124"/>
      <c r="AJ36" s="116"/>
      <c r="AK36" s="380"/>
    </row>
    <row r="37" spans="1:37" ht="15.75" customHeight="1">
      <c r="A37" s="317"/>
      <c r="B37" s="106"/>
      <c r="C37" s="382"/>
      <c r="D37" s="382"/>
      <c r="E37" s="209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119"/>
      <c r="X37" s="123"/>
      <c r="Y37" s="106"/>
      <c r="Z37" s="205"/>
      <c r="AA37" s="300"/>
      <c r="AB37" s="301"/>
      <c r="AC37" s="106"/>
      <c r="AD37" s="205"/>
      <c r="AE37" s="300"/>
      <c r="AF37" s="301"/>
      <c r="AG37" s="407"/>
      <c r="AH37" s="408"/>
      <c r="AI37" s="124"/>
      <c r="AJ37" s="116"/>
      <c r="AK37" s="380"/>
    </row>
    <row r="38" spans="1:37" ht="15.75" customHeight="1" thickBot="1">
      <c r="A38" s="318"/>
      <c r="B38" s="144" t="s">
        <v>124</v>
      </c>
      <c r="C38" s="295"/>
      <c r="D38" s="295"/>
      <c r="E38" s="145"/>
      <c r="F38" s="182"/>
      <c r="G38" s="146"/>
      <c r="H38" s="75"/>
      <c r="I38" s="147">
        <f t="shared" ref="I38:J38" si="13">AVERAGE(I22:I37)</f>
        <v>24.6</v>
      </c>
      <c r="J38" s="148">
        <f t="shared" si="13"/>
        <v>2000</v>
      </c>
      <c r="K38" s="149">
        <f t="shared" ref="K38" si="14">J38/I38</f>
        <v>81.300813008130078</v>
      </c>
      <c r="L38" s="147">
        <f t="shared" ref="L38:M38" si="15">AVERAGE(L22:L37)</f>
        <v>24.6</v>
      </c>
      <c r="M38" s="148">
        <f t="shared" si="15"/>
        <v>1774.7249587670954</v>
      </c>
      <c r="N38" s="149">
        <f t="shared" ref="N38:N45" si="16">M38/L38</f>
        <v>72.143291006792495</v>
      </c>
      <c r="O38" s="150">
        <f t="shared" ref="O38:O45" si="17">L38-I38</f>
        <v>0</v>
      </c>
      <c r="P38" s="151">
        <f t="shared" ref="P38:P45" si="18">N38-K38</f>
        <v>-9.1575220013375827</v>
      </c>
      <c r="Q38" s="152">
        <f t="shared" ref="Q38:Q45" si="19">N38/K38</f>
        <v>0.88736247938354773</v>
      </c>
      <c r="R38" s="310"/>
      <c r="S38" s="153">
        <f>S22</f>
        <v>0.16674768518518518</v>
      </c>
      <c r="T38" s="154">
        <f>INDEX(T22:T37,COUNTA(T22:T37))</f>
        <v>0.60575231481481484</v>
      </c>
      <c r="U38" s="155"/>
      <c r="V38" s="181"/>
      <c r="W38" s="182"/>
      <c r="X38" s="149"/>
      <c r="Y38" s="206">
        <f t="shared" ref="Y38:Z38" si="20">SUM(Y22:Y37)</f>
        <v>0</v>
      </c>
      <c r="Z38" s="207">
        <f t="shared" si="20"/>
        <v>0</v>
      </c>
      <c r="AA38" s="296"/>
      <c r="AB38" s="297"/>
      <c r="AC38" s="206">
        <f t="shared" ref="AC38:AD38" si="21">SUM(AC22:AC37)</f>
        <v>0</v>
      </c>
      <c r="AD38" s="207">
        <f t="shared" si="21"/>
        <v>0</v>
      </c>
      <c r="AE38" s="296"/>
      <c r="AF38" s="297"/>
      <c r="AG38" s="409"/>
      <c r="AH38" s="410"/>
      <c r="AI38" s="183">
        <f t="shared" ref="AI38:AI45" si="22">M38-J38</f>
        <v>-225.27504123290464</v>
      </c>
      <c r="AJ38" s="152">
        <f t="shared" ref="AJ38:AJ45" si="23">M38/J38</f>
        <v>0.88736247938354773</v>
      </c>
      <c r="AK38" s="381"/>
    </row>
    <row r="39" spans="1:37" ht="15.75" customHeight="1">
      <c r="A39" s="302" t="s">
        <v>194</v>
      </c>
      <c r="B39" s="161" t="s">
        <v>200</v>
      </c>
      <c r="C39" s="306" t="s">
        <v>208</v>
      </c>
      <c r="D39" s="307"/>
      <c r="E39" s="162">
        <v>57.3</v>
      </c>
      <c r="F39" s="174">
        <v>3031</v>
      </c>
      <c r="G39" s="163">
        <f t="shared" ref="G39:G45" si="24">E39*F39</f>
        <v>173676.3</v>
      </c>
      <c r="H39" s="164"/>
      <c r="I39" s="168">
        <v>22</v>
      </c>
      <c r="J39" s="166">
        <v>1800</v>
      </c>
      <c r="K39" s="167">
        <f>J39/I39</f>
        <v>81.818181818181813</v>
      </c>
      <c r="L39" s="168">
        <v>22</v>
      </c>
      <c r="M39" s="166">
        <f t="shared" ref="M39:M45" si="25">F39/V39*60</f>
        <v>1592.4693520140102</v>
      </c>
      <c r="N39" s="167">
        <f t="shared" si="16"/>
        <v>72.384970546091367</v>
      </c>
      <c r="O39" s="169">
        <f t="shared" si="17"/>
        <v>0</v>
      </c>
      <c r="P39" s="170">
        <f t="shared" si="18"/>
        <v>-9.4332112720904462</v>
      </c>
      <c r="Q39" s="171">
        <f t="shared" si="19"/>
        <v>0.88470519556333893</v>
      </c>
      <c r="R39" s="308">
        <f>Q55</f>
        <v>0.88433625222764445</v>
      </c>
      <c r="S39" s="172">
        <v>0.16666666666666666</v>
      </c>
      <c r="T39" s="173">
        <v>0.24597222222222223</v>
      </c>
      <c r="U39" s="174"/>
      <c r="V39" s="175">
        <v>114.20000000000003</v>
      </c>
      <c r="W39" s="103"/>
      <c r="X39" s="104"/>
      <c r="Y39" s="202"/>
      <c r="Z39" s="203"/>
      <c r="AA39" s="311"/>
      <c r="AB39" s="312"/>
      <c r="AC39" s="202"/>
      <c r="AD39" s="203"/>
      <c r="AE39" s="311"/>
      <c r="AF39" s="312"/>
      <c r="AG39" s="411"/>
      <c r="AH39" s="412"/>
      <c r="AI39" s="121">
        <f t="shared" si="22"/>
        <v>-207.53064798598984</v>
      </c>
      <c r="AJ39" s="171">
        <f t="shared" si="23"/>
        <v>0.88470519556333893</v>
      </c>
      <c r="AK39" s="379">
        <f>AJ55</f>
        <v>0.88433625222764456</v>
      </c>
    </row>
    <row r="40" spans="1:37" ht="15.75" customHeight="1">
      <c r="A40" s="303"/>
      <c r="B40" s="178" t="s">
        <v>186</v>
      </c>
      <c r="C40" s="298" t="s">
        <v>260</v>
      </c>
      <c r="D40" s="299"/>
      <c r="E40" s="107">
        <v>56.43</v>
      </c>
      <c r="F40" s="117">
        <v>2517</v>
      </c>
      <c r="G40" s="109">
        <f t="shared" si="24"/>
        <v>142034.31</v>
      </c>
      <c r="H40" s="26"/>
      <c r="I40" s="113">
        <v>22</v>
      </c>
      <c r="J40" s="111">
        <v>2000</v>
      </c>
      <c r="K40" s="112">
        <f t="shared" si="12"/>
        <v>90.909090909090907</v>
      </c>
      <c r="L40" s="113">
        <v>22</v>
      </c>
      <c r="M40" s="111">
        <f t="shared" si="25"/>
        <v>1769.0745802420925</v>
      </c>
      <c r="N40" s="112">
        <f t="shared" si="16"/>
        <v>80.412480920095106</v>
      </c>
      <c r="O40" s="114">
        <f t="shared" si="17"/>
        <v>0</v>
      </c>
      <c r="P40" s="115">
        <f t="shared" si="18"/>
        <v>-10.4966099889958</v>
      </c>
      <c r="Q40" s="116">
        <f t="shared" si="19"/>
        <v>0.8845372901210462</v>
      </c>
      <c r="R40" s="309"/>
      <c r="S40" s="47">
        <v>0.24930555555555556</v>
      </c>
      <c r="T40" s="48">
        <v>0.30858796296296298</v>
      </c>
      <c r="U40" s="117">
        <v>4.7999999999999909</v>
      </c>
      <c r="V40" s="118">
        <v>85.366666666666688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407"/>
      <c r="AH40" s="408"/>
      <c r="AI40" s="124">
        <f t="shared" si="22"/>
        <v>-230.92541975790755</v>
      </c>
      <c r="AJ40" s="116">
        <f t="shared" si="23"/>
        <v>0.8845372901210462</v>
      </c>
      <c r="AK40" s="380"/>
    </row>
    <row r="41" spans="1:37" ht="15.75" customHeight="1">
      <c r="A41" s="303"/>
      <c r="B41" s="178" t="s">
        <v>186</v>
      </c>
      <c r="C41" s="298" t="s">
        <v>290</v>
      </c>
      <c r="D41" s="299"/>
      <c r="E41" s="107">
        <v>57.3</v>
      </c>
      <c r="F41" s="117">
        <v>394</v>
      </c>
      <c r="G41" s="109">
        <f t="shared" si="24"/>
        <v>22576.199999999997</v>
      </c>
      <c r="H41" s="26"/>
      <c r="I41" s="113">
        <v>20</v>
      </c>
      <c r="J41" s="111">
        <v>2000</v>
      </c>
      <c r="K41" s="112">
        <f t="shared" si="12"/>
        <v>100</v>
      </c>
      <c r="L41" s="113">
        <v>20</v>
      </c>
      <c r="M41" s="111">
        <f t="shared" si="25"/>
        <v>1761.987577639756</v>
      </c>
      <c r="N41" s="112">
        <f t="shared" si="16"/>
        <v>88.099378881987803</v>
      </c>
      <c r="O41" s="114">
        <f t="shared" si="17"/>
        <v>0</v>
      </c>
      <c r="P41" s="115">
        <f t="shared" si="18"/>
        <v>-11.900621118012197</v>
      </c>
      <c r="Q41" s="116">
        <f t="shared" si="19"/>
        <v>0.880993788819878</v>
      </c>
      <c r="R41" s="309"/>
      <c r="S41" s="47">
        <v>0.31180555555555556</v>
      </c>
      <c r="T41" s="48">
        <v>0.32112268518518516</v>
      </c>
      <c r="U41" s="117">
        <v>4.6333333333333115</v>
      </c>
      <c r="V41" s="118">
        <v>13.416666666666632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407"/>
      <c r="AH41" s="408"/>
      <c r="AI41" s="124">
        <f t="shared" si="22"/>
        <v>-238.01242236024405</v>
      </c>
      <c r="AJ41" s="116">
        <f t="shared" si="23"/>
        <v>0.880993788819878</v>
      </c>
      <c r="AK41" s="380"/>
    </row>
    <row r="42" spans="1:37" ht="15.75" customHeight="1">
      <c r="A42" s="303"/>
      <c r="B42" s="178" t="s">
        <v>191</v>
      </c>
      <c r="C42" s="298" t="s">
        <v>248</v>
      </c>
      <c r="D42" s="299"/>
      <c r="E42" s="107">
        <v>59.36</v>
      </c>
      <c r="F42" s="117">
        <v>1093</v>
      </c>
      <c r="G42" s="109">
        <f t="shared" si="24"/>
        <v>64880.479999999996</v>
      </c>
      <c r="H42" s="26"/>
      <c r="I42" s="113">
        <v>20</v>
      </c>
      <c r="J42" s="111">
        <v>2000</v>
      </c>
      <c r="K42" s="112">
        <f t="shared" si="12"/>
        <v>100</v>
      </c>
      <c r="L42" s="113">
        <v>20</v>
      </c>
      <c r="M42" s="111">
        <f t="shared" si="25"/>
        <v>1769.2446043165476</v>
      </c>
      <c r="N42" s="112">
        <f t="shared" si="16"/>
        <v>88.462230215827375</v>
      </c>
      <c r="O42" s="114">
        <f t="shared" si="17"/>
        <v>0</v>
      </c>
      <c r="P42" s="115">
        <f t="shared" si="18"/>
        <v>-11.537769784172625</v>
      </c>
      <c r="Q42" s="116">
        <f t="shared" si="19"/>
        <v>0.88462230215827375</v>
      </c>
      <c r="R42" s="309"/>
      <c r="S42" s="47">
        <v>0.32430555555555557</v>
      </c>
      <c r="T42" s="48">
        <v>0.3500462962962963</v>
      </c>
      <c r="U42" s="117">
        <v>4.5833333333333837</v>
      </c>
      <c r="V42" s="118">
        <v>37.066666666666649</v>
      </c>
      <c r="W42" s="119"/>
      <c r="X42" s="123"/>
      <c r="Y42" s="106"/>
      <c r="Z42" s="205"/>
      <c r="AA42" s="300"/>
      <c r="AB42" s="301"/>
      <c r="AC42" s="106"/>
      <c r="AD42" s="205"/>
      <c r="AE42" s="300"/>
      <c r="AF42" s="301"/>
      <c r="AG42" s="407"/>
      <c r="AH42" s="408"/>
      <c r="AI42" s="124">
        <f t="shared" si="22"/>
        <v>-230.75539568345243</v>
      </c>
      <c r="AJ42" s="116">
        <f t="shared" si="23"/>
        <v>0.88462230215827375</v>
      </c>
      <c r="AK42" s="380"/>
    </row>
    <row r="43" spans="1:37" ht="15.75" customHeight="1">
      <c r="A43" s="304"/>
      <c r="B43" s="178" t="s">
        <v>191</v>
      </c>
      <c r="C43" s="298" t="s">
        <v>203</v>
      </c>
      <c r="D43" s="299"/>
      <c r="E43" s="107">
        <v>59.34</v>
      </c>
      <c r="F43" s="117">
        <v>1669</v>
      </c>
      <c r="G43" s="109">
        <f t="shared" si="24"/>
        <v>99038.46</v>
      </c>
      <c r="H43" s="13"/>
      <c r="I43" s="126">
        <v>24</v>
      </c>
      <c r="J43" s="111">
        <v>2000</v>
      </c>
      <c r="K43" s="112">
        <f t="shared" si="12"/>
        <v>83.333333333333329</v>
      </c>
      <c r="L43" s="126">
        <v>24</v>
      </c>
      <c r="M43" s="111">
        <f t="shared" si="25"/>
        <v>1769.2579505300362</v>
      </c>
      <c r="N43" s="112">
        <f t="shared" si="16"/>
        <v>73.719081272084836</v>
      </c>
      <c r="O43" s="114">
        <f t="shared" si="17"/>
        <v>0</v>
      </c>
      <c r="P43" s="115">
        <f t="shared" si="18"/>
        <v>-9.614252061248493</v>
      </c>
      <c r="Q43" s="116">
        <f t="shared" si="19"/>
        <v>0.88462897526501805</v>
      </c>
      <c r="R43" s="309"/>
      <c r="S43" s="47">
        <v>0.35375000000000001</v>
      </c>
      <c r="T43" s="48">
        <v>0.39305555555555555</v>
      </c>
      <c r="U43" s="117">
        <v>5.333333333333341</v>
      </c>
      <c r="V43" s="118">
        <v>56.599999999999973</v>
      </c>
      <c r="W43" s="119"/>
      <c r="X43" s="123"/>
      <c r="Y43" s="106"/>
      <c r="Z43" s="205"/>
      <c r="AA43" s="300"/>
      <c r="AB43" s="301"/>
      <c r="AC43" s="106"/>
      <c r="AD43" s="205"/>
      <c r="AE43" s="300"/>
      <c r="AF43" s="301"/>
      <c r="AG43" s="407"/>
      <c r="AH43" s="408"/>
      <c r="AI43" s="124">
        <f t="shared" si="22"/>
        <v>-230.74204946996383</v>
      </c>
      <c r="AJ43" s="116">
        <f t="shared" si="23"/>
        <v>0.88462897526501805</v>
      </c>
      <c r="AK43" s="380"/>
    </row>
    <row r="44" spans="1:37" ht="15.75" customHeight="1">
      <c r="A44" s="304"/>
      <c r="B44" s="178" t="s">
        <v>191</v>
      </c>
      <c r="C44" s="298" t="s">
        <v>199</v>
      </c>
      <c r="D44" s="299"/>
      <c r="E44" s="107">
        <v>64.97</v>
      </c>
      <c r="F44" s="117">
        <v>1401</v>
      </c>
      <c r="G44" s="129">
        <f t="shared" si="24"/>
        <v>91022.97</v>
      </c>
      <c r="H44" s="130"/>
      <c r="I44" s="113">
        <v>21</v>
      </c>
      <c r="J44" s="111">
        <v>2000</v>
      </c>
      <c r="K44" s="112">
        <f t="shared" si="12"/>
        <v>95.238095238095241</v>
      </c>
      <c r="L44" s="113">
        <v>21</v>
      </c>
      <c r="M44" s="111">
        <f t="shared" si="25"/>
        <v>1770.9269662921342</v>
      </c>
      <c r="N44" s="112">
        <f t="shared" si="16"/>
        <v>84.329855537720675</v>
      </c>
      <c r="O44" s="114">
        <f t="shared" si="17"/>
        <v>0</v>
      </c>
      <c r="P44" s="115">
        <f t="shared" si="18"/>
        <v>-10.908239700374565</v>
      </c>
      <c r="Q44" s="116">
        <f t="shared" si="19"/>
        <v>0.88546348314606704</v>
      </c>
      <c r="R44" s="309"/>
      <c r="S44" s="47">
        <v>0.39652777777777776</v>
      </c>
      <c r="T44" s="48">
        <v>0.42949074074074073</v>
      </c>
      <c r="U44" s="117">
        <v>4.9999999999999822</v>
      </c>
      <c r="V44" s="118">
        <v>47.466666666666683</v>
      </c>
      <c r="W44" s="119">
        <v>0.42949074074074073</v>
      </c>
      <c r="X44" s="123">
        <v>0.46875</v>
      </c>
      <c r="Y44" s="106"/>
      <c r="Z44" s="205"/>
      <c r="AA44" s="300"/>
      <c r="AB44" s="301"/>
      <c r="AC44" s="106"/>
      <c r="AD44" s="205"/>
      <c r="AE44" s="300"/>
      <c r="AF44" s="301"/>
      <c r="AG44" s="407"/>
      <c r="AH44" s="408"/>
      <c r="AI44" s="124">
        <f t="shared" si="22"/>
        <v>-229.07303370786576</v>
      </c>
      <c r="AJ44" s="116">
        <f t="shared" si="23"/>
        <v>0.88546348314606715</v>
      </c>
      <c r="AK44" s="380"/>
    </row>
    <row r="45" spans="1:37" ht="15.75" customHeight="1">
      <c r="A45" s="304"/>
      <c r="B45" s="178" t="s">
        <v>200</v>
      </c>
      <c r="C45" s="298" t="s">
        <v>201</v>
      </c>
      <c r="D45" s="299"/>
      <c r="E45" s="107">
        <v>57.3</v>
      </c>
      <c r="F45" s="117">
        <v>2098</v>
      </c>
      <c r="G45" s="129">
        <f t="shared" si="24"/>
        <v>120215.4</v>
      </c>
      <c r="H45" s="68"/>
      <c r="I45" s="126">
        <v>21</v>
      </c>
      <c r="J45" s="111">
        <v>2000</v>
      </c>
      <c r="K45" s="112">
        <f t="shared" si="12"/>
        <v>95.238095238095241</v>
      </c>
      <c r="L45" s="126">
        <v>21</v>
      </c>
      <c r="M45" s="111">
        <f t="shared" si="25"/>
        <v>1770.8792497069173</v>
      </c>
      <c r="N45" s="112">
        <f t="shared" si="16"/>
        <v>84.327583319377013</v>
      </c>
      <c r="O45" s="131">
        <f t="shared" si="17"/>
        <v>0</v>
      </c>
      <c r="P45" s="132">
        <f t="shared" si="18"/>
        <v>-10.910511918718228</v>
      </c>
      <c r="Q45" s="133">
        <f t="shared" si="19"/>
        <v>0.88543962485345862</v>
      </c>
      <c r="R45" s="309"/>
      <c r="S45" s="47">
        <v>0.46875</v>
      </c>
      <c r="T45" s="48">
        <v>0.51811342592592591</v>
      </c>
      <c r="U45" s="117">
        <v>56.533333333333353</v>
      </c>
      <c r="V45" s="118">
        <v>71.083333333333314</v>
      </c>
      <c r="W45" s="119"/>
      <c r="X45" s="123"/>
      <c r="Y45" s="106"/>
      <c r="Z45" s="205"/>
      <c r="AA45" s="300"/>
      <c r="AB45" s="301"/>
      <c r="AC45" s="106"/>
      <c r="AD45" s="205"/>
      <c r="AE45" s="300"/>
      <c r="AF45" s="301"/>
      <c r="AG45" s="407"/>
      <c r="AH45" s="408"/>
      <c r="AI45" s="124">
        <f t="shared" si="22"/>
        <v>-229.12075029308266</v>
      </c>
      <c r="AJ45" s="116">
        <f t="shared" si="23"/>
        <v>0.88543962485345862</v>
      </c>
      <c r="AK45" s="380"/>
    </row>
    <row r="46" spans="1:37" ht="15.75" customHeight="1">
      <c r="A46" s="304"/>
      <c r="B46" s="178"/>
      <c r="C46" s="298"/>
      <c r="D46" s="299"/>
      <c r="E46" s="107"/>
      <c r="F46" s="117"/>
      <c r="G46" s="129"/>
      <c r="H46" s="68"/>
      <c r="I46" s="126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106"/>
      <c r="Z46" s="205"/>
      <c r="AA46" s="300"/>
      <c r="AB46" s="301"/>
      <c r="AC46" s="106"/>
      <c r="AD46" s="205"/>
      <c r="AE46" s="300"/>
      <c r="AF46" s="301"/>
      <c r="AG46" s="407"/>
      <c r="AH46" s="408"/>
      <c r="AI46" s="124"/>
      <c r="AJ46" s="116"/>
      <c r="AK46" s="380"/>
    </row>
    <row r="47" spans="1:37" ht="15.75" customHeight="1">
      <c r="A47" s="304"/>
      <c r="B47" s="178"/>
      <c r="C47" s="298"/>
      <c r="D47" s="299"/>
      <c r="E47" s="107"/>
      <c r="F47" s="117"/>
      <c r="G47" s="129"/>
      <c r="H47" s="68"/>
      <c r="I47" s="126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106"/>
      <c r="Z47" s="205"/>
      <c r="AA47" s="300"/>
      <c r="AB47" s="301"/>
      <c r="AC47" s="106"/>
      <c r="AD47" s="205"/>
      <c r="AE47" s="300"/>
      <c r="AF47" s="301"/>
      <c r="AG47" s="407"/>
      <c r="AH47" s="408"/>
      <c r="AI47" s="124"/>
      <c r="AJ47" s="116"/>
      <c r="AK47" s="380"/>
    </row>
    <row r="48" spans="1:37" ht="15.75" customHeight="1">
      <c r="A48" s="304"/>
      <c r="B48" s="178"/>
      <c r="C48" s="298"/>
      <c r="D48" s="299"/>
      <c r="E48" s="107"/>
      <c r="F48" s="117"/>
      <c r="G48" s="129"/>
      <c r="H48" s="68"/>
      <c r="I48" s="126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106"/>
      <c r="Z48" s="205"/>
      <c r="AA48" s="300"/>
      <c r="AB48" s="301"/>
      <c r="AC48" s="106"/>
      <c r="AD48" s="205"/>
      <c r="AE48" s="300"/>
      <c r="AF48" s="301"/>
      <c r="AG48" s="407"/>
      <c r="AH48" s="408"/>
      <c r="AI48" s="124"/>
      <c r="AJ48" s="116"/>
      <c r="AK48" s="380"/>
    </row>
    <row r="49" spans="1:37" ht="15.75" customHeight="1">
      <c r="A49" s="304"/>
      <c r="B49" s="178"/>
      <c r="C49" s="298"/>
      <c r="D49" s="299"/>
      <c r="E49" s="107"/>
      <c r="F49" s="117"/>
      <c r="G49" s="129"/>
      <c r="H49" s="68"/>
      <c r="I49" s="126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106"/>
      <c r="Z49" s="205"/>
      <c r="AA49" s="300"/>
      <c r="AB49" s="301"/>
      <c r="AC49" s="106"/>
      <c r="AD49" s="205"/>
      <c r="AE49" s="300"/>
      <c r="AF49" s="301"/>
      <c r="AG49" s="407"/>
      <c r="AH49" s="408"/>
      <c r="AI49" s="124"/>
      <c r="AJ49" s="116"/>
      <c r="AK49" s="380"/>
    </row>
    <row r="50" spans="1:37" ht="15.75" customHeight="1">
      <c r="A50" s="304"/>
      <c r="B50" s="178"/>
      <c r="C50" s="298"/>
      <c r="D50" s="299"/>
      <c r="E50" s="107"/>
      <c r="F50" s="117"/>
      <c r="G50" s="129"/>
      <c r="H50" s="68"/>
      <c r="I50" s="126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106"/>
      <c r="Z50" s="205"/>
      <c r="AA50" s="300"/>
      <c r="AB50" s="301"/>
      <c r="AC50" s="106"/>
      <c r="AD50" s="205"/>
      <c r="AE50" s="300"/>
      <c r="AF50" s="301"/>
      <c r="AG50" s="407"/>
      <c r="AH50" s="408"/>
      <c r="AI50" s="124"/>
      <c r="AJ50" s="116"/>
      <c r="AK50" s="380"/>
    </row>
    <row r="51" spans="1:37" ht="15.75" customHeight="1">
      <c r="A51" s="304"/>
      <c r="B51" s="178"/>
      <c r="C51" s="298"/>
      <c r="D51" s="299"/>
      <c r="E51" s="107"/>
      <c r="F51" s="117"/>
      <c r="G51" s="129"/>
      <c r="H51" s="68"/>
      <c r="I51" s="126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106"/>
      <c r="Z51" s="205"/>
      <c r="AA51" s="300"/>
      <c r="AB51" s="301"/>
      <c r="AC51" s="106"/>
      <c r="AD51" s="205"/>
      <c r="AE51" s="300"/>
      <c r="AF51" s="301"/>
      <c r="AG51" s="407"/>
      <c r="AH51" s="408"/>
      <c r="AI51" s="124"/>
      <c r="AJ51" s="116"/>
      <c r="AK51" s="380"/>
    </row>
    <row r="52" spans="1:37" ht="15.75" customHeight="1">
      <c r="A52" s="304"/>
      <c r="B52" s="178"/>
      <c r="C52" s="298"/>
      <c r="D52" s="299"/>
      <c r="E52" s="107"/>
      <c r="F52" s="117"/>
      <c r="G52" s="129"/>
      <c r="H52" s="68"/>
      <c r="I52" s="126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210"/>
      <c r="X52" s="211"/>
      <c r="Y52" s="106"/>
      <c r="Z52" s="205"/>
      <c r="AA52" s="300"/>
      <c r="AB52" s="301"/>
      <c r="AC52" s="106"/>
      <c r="AD52" s="205"/>
      <c r="AE52" s="300"/>
      <c r="AF52" s="301"/>
      <c r="AG52" s="407"/>
      <c r="AH52" s="408"/>
      <c r="AI52" s="124"/>
      <c r="AJ52" s="116"/>
      <c r="AK52" s="380"/>
    </row>
    <row r="53" spans="1:37" ht="15.75" customHeight="1">
      <c r="A53" s="304"/>
      <c r="B53" s="178"/>
      <c r="C53" s="298"/>
      <c r="D53" s="299"/>
      <c r="E53" s="107"/>
      <c r="F53" s="117"/>
      <c r="G53" s="129"/>
      <c r="H53" s="68"/>
      <c r="I53" s="126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212"/>
      <c r="X53" s="213"/>
      <c r="Y53" s="106"/>
      <c r="Z53" s="205"/>
      <c r="AA53" s="300"/>
      <c r="AB53" s="301"/>
      <c r="AC53" s="106"/>
      <c r="AD53" s="205"/>
      <c r="AE53" s="300"/>
      <c r="AF53" s="301"/>
      <c r="AG53" s="407"/>
      <c r="AH53" s="408"/>
      <c r="AI53" s="124"/>
      <c r="AJ53" s="116"/>
      <c r="AK53" s="380"/>
    </row>
    <row r="54" spans="1:37" ht="15.75" customHeight="1">
      <c r="A54" s="304"/>
      <c r="B54" s="106"/>
      <c r="C54" s="298"/>
      <c r="D54" s="299"/>
      <c r="E54" s="185"/>
      <c r="F54" s="108"/>
      <c r="G54" s="139"/>
      <c r="H54" s="68"/>
      <c r="I54" s="126"/>
      <c r="J54" s="111"/>
      <c r="K54" s="112"/>
      <c r="L54" s="126"/>
      <c r="M54" s="111"/>
      <c r="N54" s="112"/>
      <c r="O54" s="131"/>
      <c r="P54" s="132"/>
      <c r="Q54" s="133"/>
      <c r="R54" s="309"/>
      <c r="S54" s="47"/>
      <c r="T54" s="48"/>
      <c r="U54" s="140"/>
      <c r="V54" s="118"/>
      <c r="W54" s="212"/>
      <c r="X54" s="213"/>
      <c r="Y54" s="106"/>
      <c r="Z54" s="205"/>
      <c r="AA54" s="300"/>
      <c r="AB54" s="301"/>
      <c r="AC54" s="106"/>
      <c r="AD54" s="205"/>
      <c r="AE54" s="300"/>
      <c r="AF54" s="301"/>
      <c r="AG54" s="407"/>
      <c r="AH54" s="408"/>
      <c r="AI54" s="124"/>
      <c r="AJ54" s="116"/>
      <c r="AK54" s="380"/>
    </row>
    <row r="55" spans="1:37" ht="15.75" customHeight="1" thickBot="1">
      <c r="A55" s="305"/>
      <c r="B55" s="144" t="s">
        <v>124</v>
      </c>
      <c r="C55" s="295"/>
      <c r="D55" s="295"/>
      <c r="E55" s="145"/>
      <c r="F55" s="182"/>
      <c r="G55" s="146"/>
      <c r="H55" s="75"/>
      <c r="I55" s="147">
        <f t="shared" ref="I55:J55" si="26">AVERAGE(I39:I54)</f>
        <v>21.428571428571427</v>
      </c>
      <c r="J55" s="148">
        <f t="shared" si="26"/>
        <v>1971.4285714285713</v>
      </c>
      <c r="K55" s="149">
        <f t="shared" ref="K55" si="27">J55/I55</f>
        <v>92</v>
      </c>
      <c r="L55" s="147">
        <f t="shared" ref="L55:M55" si="28">AVERAGE(L39:L54)</f>
        <v>21.428571428571427</v>
      </c>
      <c r="M55" s="148">
        <f t="shared" si="28"/>
        <v>1743.4057543916419</v>
      </c>
      <c r="N55" s="149">
        <f t="shared" ref="N55:N60" si="29">M55/L55</f>
        <v>81.358935204943293</v>
      </c>
      <c r="O55" s="150">
        <f t="shared" ref="O55:O60" si="30">L55-I55</f>
        <v>0</v>
      </c>
      <c r="P55" s="151">
        <f t="shared" ref="P55:P60" si="31">N55-K55</f>
        <v>-10.641064795056707</v>
      </c>
      <c r="Q55" s="152">
        <f t="shared" ref="Q55:Q60" si="32">N55/K55</f>
        <v>0.88433625222764445</v>
      </c>
      <c r="R55" s="310"/>
      <c r="S55" s="153">
        <f>S39</f>
        <v>0.16666666666666666</v>
      </c>
      <c r="T55" s="154">
        <f>INDEX(T39:T54,COUNTA(T39:T54))</f>
        <v>0.51811342592592591</v>
      </c>
      <c r="U55" s="155"/>
      <c r="V55" s="181"/>
      <c r="W55" s="214"/>
      <c r="X55" s="215"/>
      <c r="Y55" s="206">
        <f t="shared" ref="Y55:Z55" si="33">SUM(Y39:Y54)</f>
        <v>0</v>
      </c>
      <c r="Z55" s="207">
        <f t="shared" si="33"/>
        <v>0</v>
      </c>
      <c r="AA55" s="296"/>
      <c r="AB55" s="297"/>
      <c r="AC55" s="206">
        <f t="shared" ref="AC55:AD55" si="34">SUM(AC39:AC54)</f>
        <v>0</v>
      </c>
      <c r="AD55" s="207">
        <f t="shared" si="34"/>
        <v>0</v>
      </c>
      <c r="AE55" s="296"/>
      <c r="AF55" s="297"/>
      <c r="AG55" s="409"/>
      <c r="AH55" s="410"/>
      <c r="AI55" s="183">
        <f t="shared" ref="AI55:AI60" si="35">M55-J55</f>
        <v>-228.02281703692938</v>
      </c>
      <c r="AJ55" s="152">
        <f t="shared" ref="AJ55:AJ60" si="36">M55/J55</f>
        <v>0.88433625222764456</v>
      </c>
      <c r="AK55" s="381"/>
    </row>
    <row r="56" spans="1:37" ht="15.75" customHeight="1">
      <c r="A56" s="316" t="s">
        <v>202</v>
      </c>
      <c r="B56" s="161" t="s">
        <v>191</v>
      </c>
      <c r="C56" s="306" t="s">
        <v>197</v>
      </c>
      <c r="D56" s="307"/>
      <c r="E56" s="162">
        <v>47.37</v>
      </c>
      <c r="F56" s="103">
        <v>1662</v>
      </c>
      <c r="G56" s="163">
        <f t="shared" ref="G56:G60" si="37">E56*F56</f>
        <v>78728.94</v>
      </c>
      <c r="H56" s="164"/>
      <c r="I56" s="165">
        <v>21</v>
      </c>
      <c r="J56" s="166">
        <v>2000</v>
      </c>
      <c r="K56" s="167">
        <f>J56/I56</f>
        <v>95.238095238095241</v>
      </c>
      <c r="L56" s="168">
        <v>21</v>
      </c>
      <c r="M56" s="166">
        <f>F56/V56*60</f>
        <v>1770.7013909440666</v>
      </c>
      <c r="N56" s="167">
        <f t="shared" si="29"/>
        <v>84.319113854479355</v>
      </c>
      <c r="O56" s="169">
        <f t="shared" si="30"/>
        <v>0</v>
      </c>
      <c r="P56" s="170">
        <f t="shared" si="31"/>
        <v>-10.918981383615886</v>
      </c>
      <c r="Q56" s="171">
        <f t="shared" si="32"/>
        <v>0.88535069547203316</v>
      </c>
      <c r="R56" s="308">
        <f>Q72</f>
        <v>0.88484479955981266</v>
      </c>
      <c r="S56" s="172">
        <v>0.16666666666666666</v>
      </c>
      <c r="T56" s="173">
        <v>0.20577546296296295</v>
      </c>
      <c r="U56" s="174"/>
      <c r="V56" s="175">
        <v>56.316666666666663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411"/>
      <c r="AH56" s="412"/>
      <c r="AI56" s="121">
        <f t="shared" si="35"/>
        <v>-229.29860905593341</v>
      </c>
      <c r="AJ56" s="171">
        <f t="shared" si="36"/>
        <v>0.88535069547203327</v>
      </c>
      <c r="AK56" s="313">
        <f>AJ72</f>
        <v>0.88484479955981254</v>
      </c>
    </row>
    <row r="57" spans="1:37" ht="15.75" customHeight="1">
      <c r="A57" s="317"/>
      <c r="B57" s="178" t="s">
        <v>191</v>
      </c>
      <c r="C57" s="298" t="s">
        <v>205</v>
      </c>
      <c r="D57" s="299"/>
      <c r="E57" s="107">
        <v>59.54</v>
      </c>
      <c r="F57" s="108">
        <v>3232</v>
      </c>
      <c r="G57" s="109">
        <f t="shared" si="37"/>
        <v>192433.28</v>
      </c>
      <c r="H57" s="26"/>
      <c r="I57" s="110">
        <v>23</v>
      </c>
      <c r="J57" s="111">
        <v>2000</v>
      </c>
      <c r="K57" s="112">
        <f t="shared" si="12"/>
        <v>86.956521739130437</v>
      </c>
      <c r="L57" s="113">
        <v>23</v>
      </c>
      <c r="M57" s="111">
        <f>F57/V57*60</f>
        <v>1768.2674772036476</v>
      </c>
      <c r="N57" s="112">
        <f t="shared" si="29"/>
        <v>76.881194661028161</v>
      </c>
      <c r="O57" s="114">
        <f t="shared" si="30"/>
        <v>0</v>
      </c>
      <c r="P57" s="115">
        <f t="shared" si="31"/>
        <v>-10.075327078102276</v>
      </c>
      <c r="Q57" s="116">
        <f t="shared" si="32"/>
        <v>0.88413373860182387</v>
      </c>
      <c r="R57" s="309"/>
      <c r="S57" s="47">
        <v>0.20925925925925926</v>
      </c>
      <c r="T57" s="48">
        <v>0.28541666666666665</v>
      </c>
      <c r="U57" s="117">
        <v>5.0166666666666782</v>
      </c>
      <c r="V57" s="118">
        <v>109.66666666666666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407"/>
      <c r="AH57" s="408"/>
      <c r="AI57" s="124">
        <f t="shared" si="35"/>
        <v>-231.73252279635244</v>
      </c>
      <c r="AJ57" s="116">
        <f t="shared" si="36"/>
        <v>0.88413373860182376</v>
      </c>
      <c r="AK57" s="314"/>
    </row>
    <row r="58" spans="1:37" ht="15.75" customHeight="1">
      <c r="A58" s="317"/>
      <c r="B58" s="178" t="s">
        <v>191</v>
      </c>
      <c r="C58" s="298" t="s">
        <v>274</v>
      </c>
      <c r="D58" s="299"/>
      <c r="E58" s="107">
        <v>59.14</v>
      </c>
      <c r="F58" s="108">
        <v>2737</v>
      </c>
      <c r="G58" s="109">
        <f t="shared" si="37"/>
        <v>161866.18</v>
      </c>
      <c r="H58" s="26"/>
      <c r="I58" s="110">
        <v>23</v>
      </c>
      <c r="J58" s="111">
        <v>2000</v>
      </c>
      <c r="K58" s="112">
        <f t="shared" si="12"/>
        <v>86.956521739130437</v>
      </c>
      <c r="L58" s="113">
        <v>23</v>
      </c>
      <c r="M58" s="111">
        <f>F58/V58*60</f>
        <v>1769.6120689655165</v>
      </c>
      <c r="N58" s="112">
        <f t="shared" si="29"/>
        <v>76.939655172413765</v>
      </c>
      <c r="O58" s="114">
        <f t="shared" si="30"/>
        <v>0</v>
      </c>
      <c r="P58" s="115">
        <f t="shared" si="31"/>
        <v>-10.016866566716672</v>
      </c>
      <c r="Q58" s="116">
        <f t="shared" si="32"/>
        <v>0.8848060344827583</v>
      </c>
      <c r="R58" s="309"/>
      <c r="S58" s="47">
        <v>0.28902777777777777</v>
      </c>
      <c r="T58" s="48">
        <v>0.35347222222222224</v>
      </c>
      <c r="U58" s="117">
        <v>5.2000000000000135</v>
      </c>
      <c r="V58" s="118">
        <v>92.80000000000004</v>
      </c>
      <c r="W58" s="119"/>
      <c r="X58" s="123"/>
      <c r="Y58" s="106"/>
      <c r="Z58" s="205"/>
      <c r="AA58" s="300"/>
      <c r="AB58" s="301"/>
      <c r="AC58" s="106"/>
      <c r="AD58" s="205"/>
      <c r="AE58" s="300"/>
      <c r="AF58" s="301"/>
      <c r="AG58" s="407"/>
      <c r="AH58" s="408"/>
      <c r="AI58" s="124">
        <f t="shared" si="35"/>
        <v>-230.38793103448347</v>
      </c>
      <c r="AJ58" s="116">
        <f t="shared" si="36"/>
        <v>0.8848060344827583</v>
      </c>
      <c r="AK58" s="314"/>
    </row>
    <row r="59" spans="1:37" ht="15.75" customHeight="1">
      <c r="A59" s="317"/>
      <c r="B59" s="178" t="s">
        <v>191</v>
      </c>
      <c r="C59" s="298" t="s">
        <v>198</v>
      </c>
      <c r="D59" s="299"/>
      <c r="E59" s="107">
        <v>53.76</v>
      </c>
      <c r="F59" s="108">
        <v>3611</v>
      </c>
      <c r="G59" s="109">
        <f t="shared" si="37"/>
        <v>194127.35999999999</v>
      </c>
      <c r="H59" s="26"/>
      <c r="I59" s="110">
        <v>21</v>
      </c>
      <c r="J59" s="111">
        <v>2000</v>
      </c>
      <c r="K59" s="112">
        <f t="shared" si="12"/>
        <v>95.238095238095241</v>
      </c>
      <c r="L59" s="113">
        <v>21</v>
      </c>
      <c r="M59" s="111">
        <f>F59/V59*60</f>
        <v>1769.3752552062072</v>
      </c>
      <c r="N59" s="112">
        <f t="shared" si="29"/>
        <v>84.255964533628912</v>
      </c>
      <c r="O59" s="114">
        <f t="shared" si="30"/>
        <v>0</v>
      </c>
      <c r="P59" s="115">
        <f t="shared" si="31"/>
        <v>-10.982130704466329</v>
      </c>
      <c r="Q59" s="116">
        <f t="shared" si="32"/>
        <v>0.8846876276031036</v>
      </c>
      <c r="R59" s="309"/>
      <c r="S59" s="47">
        <v>0.35694444444444445</v>
      </c>
      <c r="T59" s="48">
        <v>0.44197916666666665</v>
      </c>
      <c r="U59" s="117">
        <v>4.9999999999999822</v>
      </c>
      <c r="V59" s="118">
        <v>122.44999999999996</v>
      </c>
      <c r="W59" s="119">
        <v>0.44197916666666665</v>
      </c>
      <c r="X59" s="123">
        <v>0.48194444444444445</v>
      </c>
      <c r="Y59" s="106"/>
      <c r="Z59" s="205"/>
      <c r="AA59" s="300"/>
      <c r="AB59" s="301"/>
      <c r="AC59" s="106"/>
      <c r="AD59" s="205"/>
      <c r="AE59" s="300"/>
      <c r="AF59" s="301"/>
      <c r="AG59" s="407"/>
      <c r="AH59" s="408"/>
      <c r="AI59" s="124">
        <f t="shared" si="35"/>
        <v>-230.62474479379284</v>
      </c>
      <c r="AJ59" s="116">
        <f t="shared" si="36"/>
        <v>0.8846876276031036</v>
      </c>
      <c r="AK59" s="314"/>
    </row>
    <row r="60" spans="1:37" ht="15.75" customHeight="1">
      <c r="A60" s="317"/>
      <c r="B60" s="178" t="s">
        <v>191</v>
      </c>
      <c r="C60" s="298" t="s">
        <v>206</v>
      </c>
      <c r="D60" s="299"/>
      <c r="E60" s="107">
        <v>71.55</v>
      </c>
      <c r="F60" s="108">
        <v>2490</v>
      </c>
      <c r="G60" s="109">
        <f t="shared" si="37"/>
        <v>178159.5</v>
      </c>
      <c r="H60" s="13"/>
      <c r="I60" s="110">
        <v>23</v>
      </c>
      <c r="J60" s="111">
        <v>2000</v>
      </c>
      <c r="K60" s="112">
        <f t="shared" si="12"/>
        <v>86.956521739130437</v>
      </c>
      <c r="L60" s="126">
        <v>23</v>
      </c>
      <c r="M60" s="111">
        <f>F60/V60*60</f>
        <v>1770.4918032786875</v>
      </c>
      <c r="N60" s="112">
        <f t="shared" si="29"/>
        <v>76.977904490377711</v>
      </c>
      <c r="O60" s="114">
        <f t="shared" si="30"/>
        <v>0</v>
      </c>
      <c r="P60" s="115">
        <f t="shared" si="31"/>
        <v>-9.9786172487527267</v>
      </c>
      <c r="Q60" s="116">
        <f t="shared" si="32"/>
        <v>0.88524590163934369</v>
      </c>
      <c r="R60" s="309"/>
      <c r="S60" s="47">
        <v>0.48194444444444445</v>
      </c>
      <c r="T60" s="48">
        <v>0.54054398148148153</v>
      </c>
      <c r="U60" s="117">
        <v>57.55000000000004</v>
      </c>
      <c r="V60" s="118">
        <v>84.383333333333383</v>
      </c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407"/>
      <c r="AH60" s="408"/>
      <c r="AI60" s="124">
        <f t="shared" si="35"/>
        <v>-229.50819672131252</v>
      </c>
      <c r="AJ60" s="116">
        <f t="shared" si="36"/>
        <v>0.88524590163934369</v>
      </c>
      <c r="AK60" s="314"/>
    </row>
    <row r="61" spans="1:37" ht="15.75" customHeight="1">
      <c r="A61" s="317"/>
      <c r="B61" s="178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407"/>
      <c r="AH61" s="408"/>
      <c r="AI61" s="124"/>
      <c r="AJ61" s="116"/>
      <c r="AK61" s="314"/>
    </row>
    <row r="62" spans="1:37" ht="15.75" customHeight="1">
      <c r="A62" s="317"/>
      <c r="B62" s="178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127"/>
      <c r="T62" s="128"/>
      <c r="U62" s="117"/>
      <c r="V62" s="118"/>
      <c r="W62" s="128"/>
      <c r="X62" s="216"/>
      <c r="Y62" s="106"/>
      <c r="Z62" s="205"/>
      <c r="AA62" s="300"/>
      <c r="AB62" s="301"/>
      <c r="AC62" s="106"/>
      <c r="AD62" s="205"/>
      <c r="AE62" s="300"/>
      <c r="AF62" s="301"/>
      <c r="AG62" s="407"/>
      <c r="AH62" s="408"/>
      <c r="AI62" s="124"/>
      <c r="AJ62" s="116"/>
      <c r="AK62" s="314"/>
    </row>
    <row r="63" spans="1:37" ht="15.75" customHeight="1">
      <c r="A63" s="317"/>
      <c r="B63" s="178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127"/>
      <c r="T63" s="128"/>
      <c r="U63" s="117"/>
      <c r="V63" s="118"/>
      <c r="W63" s="128"/>
      <c r="X63" s="216"/>
      <c r="Y63" s="106"/>
      <c r="Z63" s="205"/>
      <c r="AA63" s="300"/>
      <c r="AB63" s="301"/>
      <c r="AC63" s="106"/>
      <c r="AD63" s="205"/>
      <c r="AE63" s="300"/>
      <c r="AF63" s="301"/>
      <c r="AG63" s="407"/>
      <c r="AH63" s="408"/>
      <c r="AI63" s="124"/>
      <c r="AJ63" s="116"/>
      <c r="AK63" s="314"/>
    </row>
    <row r="64" spans="1:37" ht="15.75" customHeight="1">
      <c r="A64" s="317"/>
      <c r="B64" s="178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127"/>
      <c r="T64" s="128"/>
      <c r="U64" s="117"/>
      <c r="V64" s="118"/>
      <c r="W64" s="128"/>
      <c r="X64" s="216"/>
      <c r="Y64" s="106"/>
      <c r="Z64" s="205"/>
      <c r="AA64" s="300"/>
      <c r="AB64" s="301"/>
      <c r="AC64" s="106"/>
      <c r="AD64" s="205"/>
      <c r="AE64" s="300"/>
      <c r="AF64" s="301"/>
      <c r="AG64" s="407"/>
      <c r="AH64" s="408"/>
      <c r="AI64" s="124"/>
      <c r="AJ64" s="116"/>
      <c r="AK64" s="314"/>
    </row>
    <row r="65" spans="1:37" ht="15.75" customHeight="1">
      <c r="A65" s="317"/>
      <c r="B65" s="178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127"/>
      <c r="T65" s="128"/>
      <c r="U65" s="117"/>
      <c r="V65" s="118"/>
      <c r="W65" s="128"/>
      <c r="X65" s="216"/>
      <c r="Y65" s="106"/>
      <c r="Z65" s="205"/>
      <c r="AA65" s="300"/>
      <c r="AB65" s="301"/>
      <c r="AC65" s="106"/>
      <c r="AD65" s="205"/>
      <c r="AE65" s="300"/>
      <c r="AF65" s="301"/>
      <c r="AG65" s="407"/>
      <c r="AH65" s="408"/>
      <c r="AI65" s="124"/>
      <c r="AJ65" s="116"/>
      <c r="AK65" s="314"/>
    </row>
    <row r="66" spans="1:37" ht="15.75" customHeight="1">
      <c r="A66" s="317"/>
      <c r="B66" s="178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127"/>
      <c r="T66" s="128"/>
      <c r="U66" s="117"/>
      <c r="V66" s="118"/>
      <c r="W66" s="128"/>
      <c r="X66" s="216"/>
      <c r="Y66" s="106"/>
      <c r="Z66" s="205"/>
      <c r="AA66" s="300"/>
      <c r="AB66" s="301"/>
      <c r="AC66" s="106"/>
      <c r="AD66" s="205"/>
      <c r="AE66" s="300"/>
      <c r="AF66" s="301"/>
      <c r="AG66" s="407"/>
      <c r="AH66" s="408"/>
      <c r="AI66" s="124"/>
      <c r="AJ66" s="116"/>
      <c r="AK66" s="314"/>
    </row>
    <row r="67" spans="1:37" ht="15.75" customHeight="1">
      <c r="A67" s="317"/>
      <c r="B67" s="178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127"/>
      <c r="T67" s="128"/>
      <c r="U67" s="117"/>
      <c r="V67" s="118"/>
      <c r="W67" s="128"/>
      <c r="X67" s="216"/>
      <c r="Y67" s="106"/>
      <c r="Z67" s="205"/>
      <c r="AA67" s="300"/>
      <c r="AB67" s="301"/>
      <c r="AC67" s="106"/>
      <c r="AD67" s="205"/>
      <c r="AE67" s="300"/>
      <c r="AF67" s="301"/>
      <c r="AG67" s="407"/>
      <c r="AH67" s="408"/>
      <c r="AI67" s="124"/>
      <c r="AJ67" s="116"/>
      <c r="AK67" s="314"/>
    </row>
    <row r="68" spans="1:37" ht="15.75" customHeight="1">
      <c r="A68" s="317"/>
      <c r="B68" s="178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127"/>
      <c r="T68" s="128"/>
      <c r="U68" s="117"/>
      <c r="V68" s="118"/>
      <c r="W68" s="128"/>
      <c r="X68" s="216"/>
      <c r="Y68" s="106"/>
      <c r="Z68" s="205"/>
      <c r="AA68" s="300"/>
      <c r="AB68" s="301"/>
      <c r="AC68" s="106"/>
      <c r="AD68" s="205"/>
      <c r="AE68" s="300"/>
      <c r="AF68" s="301"/>
      <c r="AG68" s="407"/>
      <c r="AH68" s="408"/>
      <c r="AI68" s="124"/>
      <c r="AJ68" s="116"/>
      <c r="AK68" s="314"/>
    </row>
    <row r="69" spans="1:37" ht="15.75" customHeight="1">
      <c r="A69" s="317"/>
      <c r="B69" s="178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127"/>
      <c r="T69" s="128"/>
      <c r="U69" s="117"/>
      <c r="V69" s="118"/>
      <c r="W69" s="128"/>
      <c r="X69" s="216"/>
      <c r="Y69" s="106"/>
      <c r="Z69" s="205"/>
      <c r="AA69" s="300"/>
      <c r="AB69" s="301"/>
      <c r="AC69" s="106"/>
      <c r="AD69" s="205"/>
      <c r="AE69" s="300"/>
      <c r="AF69" s="301"/>
      <c r="AG69" s="407"/>
      <c r="AH69" s="408"/>
      <c r="AI69" s="124"/>
      <c r="AJ69" s="116"/>
      <c r="AK69" s="314"/>
    </row>
    <row r="70" spans="1:37" ht="15.75" customHeight="1">
      <c r="A70" s="317"/>
      <c r="B70" s="178"/>
      <c r="C70" s="298"/>
      <c r="D70" s="299"/>
      <c r="E70" s="107"/>
      <c r="F70" s="13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127"/>
      <c r="T70" s="128"/>
      <c r="U70" s="117"/>
      <c r="V70" s="118"/>
      <c r="W70" s="128"/>
      <c r="X70" s="216"/>
      <c r="Y70" s="106"/>
      <c r="Z70" s="205"/>
      <c r="AA70" s="300"/>
      <c r="AB70" s="301"/>
      <c r="AC70" s="106"/>
      <c r="AD70" s="205"/>
      <c r="AE70" s="300"/>
      <c r="AF70" s="301"/>
      <c r="AG70" s="407"/>
      <c r="AH70" s="408"/>
      <c r="AI70" s="124"/>
      <c r="AJ70" s="116"/>
      <c r="AK70" s="314"/>
    </row>
    <row r="71" spans="1:37" ht="15.75" customHeight="1">
      <c r="A71" s="317"/>
      <c r="B71" s="178"/>
      <c r="C71" s="298"/>
      <c r="D71" s="299"/>
      <c r="E71" s="179"/>
      <c r="F71" s="13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407"/>
      <c r="AH71" s="408"/>
      <c r="AI71" s="180"/>
      <c r="AJ71" s="133"/>
      <c r="AK71" s="314"/>
    </row>
    <row r="72" spans="1:37" ht="15.75" customHeight="1" thickBot="1">
      <c r="A72" s="318"/>
      <c r="B72" s="144" t="s">
        <v>124</v>
      </c>
      <c r="C72" s="295"/>
      <c r="D72" s="295"/>
      <c r="E72" s="145"/>
      <c r="F72" s="182"/>
      <c r="G72" s="146"/>
      <c r="H72" s="75"/>
      <c r="I72" s="147">
        <f t="shared" ref="I72:J72" si="38">AVERAGE(I56:I71)</f>
        <v>22.2</v>
      </c>
      <c r="J72" s="148">
        <f t="shared" si="38"/>
        <v>2000</v>
      </c>
      <c r="K72" s="149">
        <f t="shared" ref="K72" si="39">J72/I72</f>
        <v>90.090090090090087</v>
      </c>
      <c r="L72" s="147">
        <f t="shared" ref="L72:M72" si="40">AVERAGE(L56:L71)</f>
        <v>22.2</v>
      </c>
      <c r="M72" s="148">
        <f t="shared" si="40"/>
        <v>1769.6895991196252</v>
      </c>
      <c r="N72" s="149">
        <f t="shared" ref="N72:N82" si="41">M72/L72</f>
        <v>79.715747708091229</v>
      </c>
      <c r="O72" s="150">
        <f t="shared" ref="O72:O82" si="42">L72-I72</f>
        <v>0</v>
      </c>
      <c r="P72" s="151">
        <f t="shared" ref="P72:P82" si="43">N72-K72</f>
        <v>-10.374342381998858</v>
      </c>
      <c r="Q72" s="152">
        <f t="shared" ref="Q72:Q82" si="44">N72/K72</f>
        <v>0.88484479955981266</v>
      </c>
      <c r="R72" s="310"/>
      <c r="S72" s="153">
        <f>S56</f>
        <v>0.16666666666666666</v>
      </c>
      <c r="T72" s="154">
        <f>INDEX(T56:T71,COUNTA(T56:T71))</f>
        <v>0.54054398148148153</v>
      </c>
      <c r="U72" s="155"/>
      <c r="V72" s="181"/>
      <c r="W72" s="182"/>
      <c r="X72" s="149"/>
      <c r="Y72" s="206">
        <f t="shared" ref="Y72:Z72" si="45">SUM(Y56:Y71)</f>
        <v>0</v>
      </c>
      <c r="Z72" s="207">
        <f t="shared" si="45"/>
        <v>0</v>
      </c>
      <c r="AA72" s="296"/>
      <c r="AB72" s="297"/>
      <c r="AC72" s="206">
        <f t="shared" ref="AC72:AD72" si="46">SUM(AC56:AC71)</f>
        <v>0</v>
      </c>
      <c r="AD72" s="207">
        <f t="shared" si="46"/>
        <v>0</v>
      </c>
      <c r="AE72" s="296"/>
      <c r="AF72" s="297"/>
      <c r="AG72" s="409"/>
      <c r="AH72" s="410"/>
      <c r="AI72" s="183">
        <f t="shared" ref="AI72:AI82" si="47">M72-J72</f>
        <v>-230.3104008803748</v>
      </c>
      <c r="AJ72" s="152">
        <f t="shared" ref="AJ72:AJ82" si="48">M72/J72</f>
        <v>0.88484479955981254</v>
      </c>
      <c r="AK72" s="315"/>
    </row>
    <row r="73" spans="1:37" ht="15.75" customHeight="1">
      <c r="A73" s="302" t="s">
        <v>207</v>
      </c>
      <c r="B73" s="120" t="s">
        <v>209</v>
      </c>
      <c r="C73" s="383" t="s">
        <v>275</v>
      </c>
      <c r="D73" s="383"/>
      <c r="E73" s="162">
        <v>38.630000000000003</v>
      </c>
      <c r="F73" s="103">
        <v>1873</v>
      </c>
      <c r="G73" s="163">
        <f t="shared" ref="G73:G82" si="49">E73*F73</f>
        <v>72353.990000000005</v>
      </c>
      <c r="H73" s="164"/>
      <c r="I73" s="165">
        <v>20</v>
      </c>
      <c r="J73" s="166">
        <v>3600</v>
      </c>
      <c r="K73" s="167">
        <f>J73/I73</f>
        <v>180</v>
      </c>
      <c r="L73" s="168">
        <v>20</v>
      </c>
      <c r="M73" s="166">
        <f t="shared" ref="M73:M82" si="50">F73/V73*60</f>
        <v>3254.2471042471061</v>
      </c>
      <c r="N73" s="167">
        <f t="shared" si="41"/>
        <v>162.71235521235531</v>
      </c>
      <c r="O73" s="169">
        <f t="shared" si="42"/>
        <v>0</v>
      </c>
      <c r="P73" s="170">
        <f t="shared" si="43"/>
        <v>-17.287644787644695</v>
      </c>
      <c r="Q73" s="171">
        <f t="shared" si="44"/>
        <v>0.90395752895752945</v>
      </c>
      <c r="R73" s="308">
        <f>Q89</f>
        <v>0.88833147419473912</v>
      </c>
      <c r="S73" s="172">
        <v>0.16699074074074075</v>
      </c>
      <c r="T73" s="173">
        <v>0.19097222222222221</v>
      </c>
      <c r="U73" s="174"/>
      <c r="V73" s="175">
        <v>34.53333333333331</v>
      </c>
      <c r="W73" s="173"/>
      <c r="X73" s="184"/>
      <c r="Y73" s="202"/>
      <c r="Z73" s="203"/>
      <c r="AA73" s="311"/>
      <c r="AB73" s="312"/>
      <c r="AC73" s="202"/>
      <c r="AD73" s="203"/>
      <c r="AE73" s="311"/>
      <c r="AF73" s="312"/>
      <c r="AG73" s="411"/>
      <c r="AH73" s="412"/>
      <c r="AI73" s="121">
        <f t="shared" si="47"/>
        <v>-345.75289575289389</v>
      </c>
      <c r="AJ73" s="171">
        <f t="shared" si="48"/>
        <v>0.90395752895752945</v>
      </c>
      <c r="AK73" s="313">
        <f>AJ89</f>
        <v>0.88833147419473912</v>
      </c>
    </row>
    <row r="74" spans="1:37" ht="15.75" customHeight="1">
      <c r="A74" s="303"/>
      <c r="B74" s="106" t="s">
        <v>209</v>
      </c>
      <c r="C74" s="382" t="s">
        <v>276</v>
      </c>
      <c r="D74" s="382"/>
      <c r="E74" s="107">
        <v>38</v>
      </c>
      <c r="F74" s="108">
        <v>2516</v>
      </c>
      <c r="G74" s="109">
        <f t="shared" si="49"/>
        <v>95608</v>
      </c>
      <c r="H74" s="26"/>
      <c r="I74" s="110">
        <v>21</v>
      </c>
      <c r="J74" s="111">
        <v>3600</v>
      </c>
      <c r="K74" s="112">
        <f t="shared" ref="K74:K111" si="51">J74/I74</f>
        <v>171.42857142857142</v>
      </c>
      <c r="L74" s="113">
        <v>21</v>
      </c>
      <c r="M74" s="111">
        <f t="shared" si="50"/>
        <v>3254.6173194394541</v>
      </c>
      <c r="N74" s="112">
        <f t="shared" si="41"/>
        <v>154.98177711616449</v>
      </c>
      <c r="O74" s="114">
        <f t="shared" si="42"/>
        <v>0</v>
      </c>
      <c r="P74" s="115">
        <f t="shared" si="43"/>
        <v>-16.446794312406922</v>
      </c>
      <c r="Q74" s="116">
        <f t="shared" si="44"/>
        <v>0.90406036651095967</v>
      </c>
      <c r="R74" s="309"/>
      <c r="S74" s="47">
        <v>0.19444444444444445</v>
      </c>
      <c r="T74" s="48">
        <v>0.22665509259259259</v>
      </c>
      <c r="U74" s="117">
        <v>5.0000000000000222</v>
      </c>
      <c r="V74" s="118">
        <v>46.383333333333326</v>
      </c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407"/>
      <c r="AH74" s="408"/>
      <c r="AI74" s="124">
        <f t="shared" si="47"/>
        <v>-345.38268056054585</v>
      </c>
      <c r="AJ74" s="116">
        <f t="shared" si="48"/>
        <v>0.90406036651095945</v>
      </c>
      <c r="AK74" s="314"/>
    </row>
    <row r="75" spans="1:37" ht="15.75" customHeight="1">
      <c r="A75" s="303"/>
      <c r="B75" s="106" t="s">
        <v>209</v>
      </c>
      <c r="C75" s="382" t="s">
        <v>287</v>
      </c>
      <c r="D75" s="382"/>
      <c r="E75" s="107">
        <v>31.27</v>
      </c>
      <c r="F75" s="108">
        <v>1239</v>
      </c>
      <c r="G75" s="109">
        <f t="shared" si="49"/>
        <v>38743.53</v>
      </c>
      <c r="H75" s="26"/>
      <c r="I75" s="110">
        <v>19</v>
      </c>
      <c r="J75" s="111">
        <v>3600</v>
      </c>
      <c r="K75" s="112">
        <f t="shared" si="51"/>
        <v>189.47368421052633</v>
      </c>
      <c r="L75" s="113">
        <v>19</v>
      </c>
      <c r="M75" s="111">
        <f t="shared" si="50"/>
        <v>3167.8977272727252</v>
      </c>
      <c r="N75" s="112">
        <f t="shared" si="41"/>
        <v>166.73145933014342</v>
      </c>
      <c r="O75" s="114">
        <f t="shared" si="42"/>
        <v>0</v>
      </c>
      <c r="P75" s="115">
        <f t="shared" si="43"/>
        <v>-22.742224880382906</v>
      </c>
      <c r="Q75" s="116">
        <f t="shared" si="44"/>
        <v>0.87997159090909027</v>
      </c>
      <c r="R75" s="309"/>
      <c r="S75" s="47">
        <v>0.2298611111111111</v>
      </c>
      <c r="T75" s="48">
        <v>0.24615740740740741</v>
      </c>
      <c r="U75" s="117">
        <v>4.6166666666666556</v>
      </c>
      <c r="V75" s="118">
        <v>23.466666666666683</v>
      </c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407"/>
      <c r="AH75" s="408"/>
      <c r="AI75" s="124">
        <f t="shared" si="47"/>
        <v>-432.10227272727479</v>
      </c>
      <c r="AJ75" s="116">
        <f t="shared" si="48"/>
        <v>0.87997159090909038</v>
      </c>
      <c r="AK75" s="314"/>
    </row>
    <row r="76" spans="1:37" ht="15.75" customHeight="1">
      <c r="A76" s="303"/>
      <c r="B76" s="106" t="s">
        <v>209</v>
      </c>
      <c r="C76" s="382" t="s">
        <v>277</v>
      </c>
      <c r="D76" s="382"/>
      <c r="E76" s="107">
        <v>37.94</v>
      </c>
      <c r="F76" s="108">
        <v>2665</v>
      </c>
      <c r="G76" s="109">
        <f t="shared" si="49"/>
        <v>101110.09999999999</v>
      </c>
      <c r="H76" s="26"/>
      <c r="I76" s="110">
        <v>21</v>
      </c>
      <c r="J76" s="111">
        <v>3600</v>
      </c>
      <c r="K76" s="112">
        <f t="shared" si="51"/>
        <v>171.42857142857142</v>
      </c>
      <c r="L76" s="113">
        <v>21</v>
      </c>
      <c r="M76" s="111">
        <f t="shared" si="50"/>
        <v>3169.474727452925</v>
      </c>
      <c r="N76" s="112">
        <f t="shared" si="41"/>
        <v>150.9273679739488</v>
      </c>
      <c r="O76" s="114">
        <f t="shared" si="42"/>
        <v>0</v>
      </c>
      <c r="P76" s="115">
        <f t="shared" si="43"/>
        <v>-20.501203454622612</v>
      </c>
      <c r="Q76" s="116">
        <f t="shared" si="44"/>
        <v>0.88040964651470144</v>
      </c>
      <c r="R76" s="309"/>
      <c r="S76" s="47">
        <v>0.24930555555555556</v>
      </c>
      <c r="T76" s="48">
        <v>0.28434027777777776</v>
      </c>
      <c r="U76" s="117">
        <v>4.5333333333333359</v>
      </c>
      <c r="V76" s="118">
        <v>50.449999999999974</v>
      </c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407"/>
      <c r="AH76" s="408"/>
      <c r="AI76" s="217">
        <f t="shared" si="47"/>
        <v>-430.52527254707502</v>
      </c>
      <c r="AJ76" s="218">
        <f t="shared" si="48"/>
        <v>0.88040964651470144</v>
      </c>
      <c r="AK76" s="314"/>
    </row>
    <row r="77" spans="1:37" ht="15.75" customHeight="1">
      <c r="A77" s="304"/>
      <c r="B77" s="106" t="s">
        <v>209</v>
      </c>
      <c r="C77" s="382" t="s">
        <v>212</v>
      </c>
      <c r="D77" s="382"/>
      <c r="E77" s="107">
        <v>32.06</v>
      </c>
      <c r="F77" s="111">
        <v>1191</v>
      </c>
      <c r="G77" s="109">
        <f t="shared" si="49"/>
        <v>38183.46</v>
      </c>
      <c r="H77" s="13"/>
      <c r="I77" s="110">
        <v>19</v>
      </c>
      <c r="J77" s="111">
        <v>3600</v>
      </c>
      <c r="K77" s="112">
        <f t="shared" si="51"/>
        <v>189.47368421052633</v>
      </c>
      <c r="L77" s="126">
        <v>19</v>
      </c>
      <c r="M77" s="111">
        <f t="shared" si="50"/>
        <v>3168.9578713969063</v>
      </c>
      <c r="N77" s="112">
        <f t="shared" si="41"/>
        <v>166.78725638931087</v>
      </c>
      <c r="O77" s="114">
        <f t="shared" si="42"/>
        <v>0</v>
      </c>
      <c r="P77" s="115">
        <f t="shared" si="43"/>
        <v>-22.68642782121546</v>
      </c>
      <c r="Q77" s="116">
        <f t="shared" si="44"/>
        <v>0.88026607538802948</v>
      </c>
      <c r="R77" s="309"/>
      <c r="S77" s="47">
        <v>0.28781250000000003</v>
      </c>
      <c r="T77" s="48">
        <v>0.3034722222222222</v>
      </c>
      <c r="U77" s="117">
        <v>5.0000000000000622</v>
      </c>
      <c r="V77" s="118">
        <v>22.549999999999926</v>
      </c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407"/>
      <c r="AH77" s="408"/>
      <c r="AI77" s="217">
        <f t="shared" si="47"/>
        <v>-431.04212860309372</v>
      </c>
      <c r="AJ77" s="218">
        <f t="shared" si="48"/>
        <v>0.88026607538802948</v>
      </c>
      <c r="AK77" s="314"/>
    </row>
    <row r="78" spans="1:37" ht="15.75" customHeight="1">
      <c r="A78" s="304"/>
      <c r="B78" s="106" t="s">
        <v>195</v>
      </c>
      <c r="C78" s="382" t="s">
        <v>214</v>
      </c>
      <c r="D78" s="382"/>
      <c r="E78" s="107">
        <v>57.73</v>
      </c>
      <c r="F78" s="111">
        <v>1463</v>
      </c>
      <c r="G78" s="129">
        <f t="shared" si="49"/>
        <v>84458.989999999991</v>
      </c>
      <c r="H78" s="130"/>
      <c r="I78" s="110">
        <v>22</v>
      </c>
      <c r="J78" s="111">
        <v>1800</v>
      </c>
      <c r="K78" s="112">
        <f t="shared" si="51"/>
        <v>81.818181818181813</v>
      </c>
      <c r="L78" s="113">
        <v>22</v>
      </c>
      <c r="M78" s="111">
        <f t="shared" si="50"/>
        <v>1594.0677966101696</v>
      </c>
      <c r="N78" s="112">
        <f t="shared" si="41"/>
        <v>72.457627118644069</v>
      </c>
      <c r="O78" s="114">
        <f t="shared" si="42"/>
        <v>0</v>
      </c>
      <c r="P78" s="115">
        <f t="shared" si="43"/>
        <v>-9.3605546995377438</v>
      </c>
      <c r="Q78" s="116">
        <f t="shared" si="44"/>
        <v>0.88559322033898313</v>
      </c>
      <c r="R78" s="309"/>
      <c r="S78" s="47">
        <v>0.30763888888888891</v>
      </c>
      <c r="T78" s="48">
        <v>0.34587962962962965</v>
      </c>
      <c r="U78" s="117">
        <v>6.0000000000000586</v>
      </c>
      <c r="V78" s="118">
        <v>55.06666666666667</v>
      </c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407"/>
      <c r="AH78" s="408"/>
      <c r="AI78" s="217">
        <f t="shared" si="47"/>
        <v>-205.93220338983042</v>
      </c>
      <c r="AJ78" s="218">
        <f t="shared" si="48"/>
        <v>0.88559322033898313</v>
      </c>
      <c r="AK78" s="314"/>
    </row>
    <row r="79" spans="1:37" ht="15.75" customHeight="1">
      <c r="A79" s="304"/>
      <c r="B79" s="106" t="s">
        <v>195</v>
      </c>
      <c r="C79" s="382" t="s">
        <v>213</v>
      </c>
      <c r="D79" s="382"/>
      <c r="E79" s="107">
        <v>57.73</v>
      </c>
      <c r="F79" s="111">
        <v>1469</v>
      </c>
      <c r="G79" s="129">
        <f t="shared" si="49"/>
        <v>84805.37</v>
      </c>
      <c r="H79" s="68"/>
      <c r="I79" s="110">
        <v>22</v>
      </c>
      <c r="J79" s="111">
        <v>1800</v>
      </c>
      <c r="K79" s="112">
        <f t="shared" si="51"/>
        <v>81.818181818181813</v>
      </c>
      <c r="L79" s="126">
        <v>22</v>
      </c>
      <c r="M79" s="111">
        <f t="shared" si="50"/>
        <v>1593.8517179023504</v>
      </c>
      <c r="N79" s="112">
        <f t="shared" si="41"/>
        <v>72.447805359197744</v>
      </c>
      <c r="O79" s="131">
        <f t="shared" si="42"/>
        <v>0</v>
      </c>
      <c r="P79" s="132">
        <f t="shared" si="43"/>
        <v>-9.3703764589840688</v>
      </c>
      <c r="Q79" s="133">
        <f t="shared" si="44"/>
        <v>0.88547317661241698</v>
      </c>
      <c r="R79" s="309"/>
      <c r="S79" s="47">
        <v>0.34930555555555554</v>
      </c>
      <c r="T79" s="48">
        <v>0.38770833333333332</v>
      </c>
      <c r="U79" s="117">
        <v>4.9333333333332785</v>
      </c>
      <c r="V79" s="118">
        <v>55.300000000000011</v>
      </c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407"/>
      <c r="AH79" s="408"/>
      <c r="AI79" s="217">
        <f t="shared" si="47"/>
        <v>-206.1482820976496</v>
      </c>
      <c r="AJ79" s="218">
        <f t="shared" si="48"/>
        <v>0.88547317661241687</v>
      </c>
      <c r="AK79" s="314"/>
    </row>
    <row r="80" spans="1:37" ht="15.75" customHeight="1">
      <c r="A80" s="304"/>
      <c r="B80" s="106" t="s">
        <v>209</v>
      </c>
      <c r="C80" s="382" t="s">
        <v>210</v>
      </c>
      <c r="D80" s="382"/>
      <c r="E80" s="107">
        <v>71.84</v>
      </c>
      <c r="F80" s="111">
        <v>1812</v>
      </c>
      <c r="G80" s="129">
        <f t="shared" si="49"/>
        <v>130174.08</v>
      </c>
      <c r="H80" s="68"/>
      <c r="I80" s="110">
        <v>19</v>
      </c>
      <c r="J80" s="111">
        <v>1800</v>
      </c>
      <c r="K80" s="112">
        <f t="shared" si="51"/>
        <v>94.736842105263165</v>
      </c>
      <c r="L80" s="126">
        <v>19</v>
      </c>
      <c r="M80" s="111">
        <f t="shared" si="50"/>
        <v>1594.5245661207528</v>
      </c>
      <c r="N80" s="112">
        <f t="shared" si="41"/>
        <v>83.922345585302779</v>
      </c>
      <c r="O80" s="131">
        <f t="shared" si="42"/>
        <v>0</v>
      </c>
      <c r="P80" s="132">
        <f t="shared" si="43"/>
        <v>-10.814496519960386</v>
      </c>
      <c r="Q80" s="133">
        <f t="shared" si="44"/>
        <v>0.88584698117819594</v>
      </c>
      <c r="R80" s="309"/>
      <c r="S80" s="47">
        <v>0.39097222222222222</v>
      </c>
      <c r="T80" s="48">
        <v>0.43832175925925926</v>
      </c>
      <c r="U80" s="117">
        <v>4.7000000000000153</v>
      </c>
      <c r="V80" s="118">
        <v>68.183333333333337</v>
      </c>
      <c r="W80" s="119">
        <v>0.43832175925925926</v>
      </c>
      <c r="X80" s="123">
        <v>0.4777777777777778</v>
      </c>
      <c r="Y80" s="106"/>
      <c r="Z80" s="205"/>
      <c r="AA80" s="300"/>
      <c r="AB80" s="301"/>
      <c r="AC80" s="106"/>
      <c r="AD80" s="205"/>
      <c r="AE80" s="300"/>
      <c r="AF80" s="301"/>
      <c r="AG80" s="407"/>
      <c r="AH80" s="408"/>
      <c r="AI80" s="217">
        <f t="shared" si="47"/>
        <v>-205.47543387924725</v>
      </c>
      <c r="AJ80" s="218">
        <f t="shared" si="48"/>
        <v>0.88584698117819594</v>
      </c>
      <c r="AK80" s="314"/>
    </row>
    <row r="81" spans="1:37" ht="15.75" customHeight="1">
      <c r="A81" s="304"/>
      <c r="B81" s="106" t="s">
        <v>209</v>
      </c>
      <c r="C81" s="382" t="s">
        <v>211</v>
      </c>
      <c r="D81" s="382"/>
      <c r="E81" s="107">
        <v>72.400000000000006</v>
      </c>
      <c r="F81" s="111">
        <v>1863</v>
      </c>
      <c r="G81" s="129">
        <f t="shared" si="49"/>
        <v>134881.20000000001</v>
      </c>
      <c r="H81" s="68"/>
      <c r="I81" s="110">
        <v>18</v>
      </c>
      <c r="J81" s="111">
        <v>1800</v>
      </c>
      <c r="K81" s="112">
        <f t="shared" si="51"/>
        <v>100</v>
      </c>
      <c r="L81" s="126">
        <v>18</v>
      </c>
      <c r="M81" s="111">
        <f t="shared" si="50"/>
        <v>1593.4426229508192</v>
      </c>
      <c r="N81" s="112">
        <f t="shared" si="41"/>
        <v>88.524590163934405</v>
      </c>
      <c r="O81" s="131">
        <f t="shared" si="42"/>
        <v>0</v>
      </c>
      <c r="P81" s="132">
        <f t="shared" si="43"/>
        <v>-11.475409836065595</v>
      </c>
      <c r="Q81" s="133">
        <f t="shared" si="44"/>
        <v>0.88524590163934402</v>
      </c>
      <c r="R81" s="309"/>
      <c r="S81" s="47">
        <v>0.4777777777777778</v>
      </c>
      <c r="T81" s="48">
        <v>0.52649305555555559</v>
      </c>
      <c r="U81" s="117">
        <v>56.816666666666706</v>
      </c>
      <c r="V81" s="118">
        <v>70.15000000000002</v>
      </c>
      <c r="W81" s="119"/>
      <c r="X81" s="123"/>
      <c r="Y81" s="106"/>
      <c r="Z81" s="205"/>
      <c r="AA81" s="300"/>
      <c r="AB81" s="301"/>
      <c r="AC81" s="106"/>
      <c r="AD81" s="205"/>
      <c r="AE81" s="300"/>
      <c r="AF81" s="301"/>
      <c r="AG81" s="407"/>
      <c r="AH81" s="408"/>
      <c r="AI81" s="217">
        <f t="shared" si="47"/>
        <v>-206.55737704918079</v>
      </c>
      <c r="AJ81" s="218">
        <f t="shared" si="48"/>
        <v>0.88524590163934402</v>
      </c>
      <c r="AK81" s="314"/>
    </row>
    <row r="82" spans="1:37" ht="15.75" customHeight="1">
      <c r="A82" s="304"/>
      <c r="B82" s="106" t="s">
        <v>209</v>
      </c>
      <c r="C82" s="382" t="s">
        <v>272</v>
      </c>
      <c r="D82" s="382"/>
      <c r="E82" s="107">
        <v>79.19</v>
      </c>
      <c r="F82" s="111">
        <v>2455</v>
      </c>
      <c r="G82" s="129">
        <f t="shared" si="49"/>
        <v>194411.44999999998</v>
      </c>
      <c r="H82" s="68"/>
      <c r="I82" s="110">
        <v>17</v>
      </c>
      <c r="J82" s="111">
        <v>1800</v>
      </c>
      <c r="K82" s="112">
        <f t="shared" si="51"/>
        <v>105.88235294117646</v>
      </c>
      <c r="L82" s="126">
        <v>17</v>
      </c>
      <c r="M82" s="111">
        <f t="shared" si="50"/>
        <v>1593.8683498647429</v>
      </c>
      <c r="N82" s="112">
        <f t="shared" si="41"/>
        <v>93.756961756749575</v>
      </c>
      <c r="O82" s="131">
        <f t="shared" si="42"/>
        <v>0</v>
      </c>
      <c r="P82" s="132">
        <f t="shared" si="43"/>
        <v>-12.125391184426888</v>
      </c>
      <c r="Q82" s="133">
        <f t="shared" si="44"/>
        <v>0.88548241659152382</v>
      </c>
      <c r="R82" s="309"/>
      <c r="S82" s="47">
        <v>0.52986111111111112</v>
      </c>
      <c r="T82" s="48">
        <v>0.59403935185185186</v>
      </c>
      <c r="U82" s="117">
        <v>4.8499999999999588</v>
      </c>
      <c r="V82" s="118">
        <v>92.416666666666671</v>
      </c>
      <c r="W82" s="119"/>
      <c r="X82" s="123"/>
      <c r="Y82" s="106"/>
      <c r="Z82" s="205"/>
      <c r="AA82" s="300"/>
      <c r="AB82" s="301"/>
      <c r="AC82" s="106"/>
      <c r="AD82" s="205"/>
      <c r="AE82" s="300"/>
      <c r="AF82" s="301"/>
      <c r="AG82" s="407"/>
      <c r="AH82" s="408"/>
      <c r="AI82" s="217">
        <f t="shared" si="47"/>
        <v>-206.13165013525713</v>
      </c>
      <c r="AJ82" s="218">
        <f t="shared" si="48"/>
        <v>0.88548241659152382</v>
      </c>
      <c r="AK82" s="314"/>
    </row>
    <row r="83" spans="1:37" ht="15.75" customHeight="1">
      <c r="A83" s="304"/>
      <c r="B83" s="106"/>
      <c r="C83" s="382"/>
      <c r="D83" s="382"/>
      <c r="E83" s="107"/>
      <c r="F83" s="111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106"/>
      <c r="Z83" s="205"/>
      <c r="AA83" s="300"/>
      <c r="AB83" s="301"/>
      <c r="AC83" s="106"/>
      <c r="AD83" s="205"/>
      <c r="AE83" s="300"/>
      <c r="AF83" s="301"/>
      <c r="AG83" s="407"/>
      <c r="AH83" s="408"/>
      <c r="AI83" s="217"/>
      <c r="AJ83" s="218"/>
      <c r="AK83" s="314"/>
    </row>
    <row r="84" spans="1:37" ht="15.75" customHeight="1">
      <c r="A84" s="304"/>
      <c r="B84" s="106"/>
      <c r="C84" s="382"/>
      <c r="D84" s="382"/>
      <c r="E84" s="107"/>
      <c r="F84" s="111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106"/>
      <c r="Z84" s="205"/>
      <c r="AA84" s="300"/>
      <c r="AB84" s="301"/>
      <c r="AC84" s="106"/>
      <c r="AD84" s="205"/>
      <c r="AE84" s="300"/>
      <c r="AF84" s="301"/>
      <c r="AG84" s="407"/>
      <c r="AH84" s="408"/>
      <c r="AI84" s="217"/>
      <c r="AJ84" s="218"/>
      <c r="AK84" s="314"/>
    </row>
    <row r="85" spans="1:37" ht="15.75" customHeight="1">
      <c r="A85" s="304"/>
      <c r="B85" s="106"/>
      <c r="C85" s="382"/>
      <c r="D85" s="382"/>
      <c r="E85" s="107"/>
      <c r="F85" s="111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106"/>
      <c r="Z85" s="205"/>
      <c r="AA85" s="300"/>
      <c r="AB85" s="301"/>
      <c r="AC85" s="106"/>
      <c r="AD85" s="205"/>
      <c r="AE85" s="300"/>
      <c r="AF85" s="301"/>
      <c r="AG85" s="407"/>
      <c r="AH85" s="408"/>
      <c r="AI85" s="217"/>
      <c r="AJ85" s="218"/>
      <c r="AK85" s="314"/>
    </row>
    <row r="86" spans="1:37" ht="15.75" customHeight="1">
      <c r="A86" s="304"/>
      <c r="B86" s="106"/>
      <c r="C86" s="382"/>
      <c r="D86" s="382"/>
      <c r="E86" s="107"/>
      <c r="F86" s="111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106"/>
      <c r="Z86" s="205"/>
      <c r="AA86" s="300"/>
      <c r="AB86" s="301"/>
      <c r="AC86" s="106"/>
      <c r="AD86" s="205"/>
      <c r="AE86" s="300"/>
      <c r="AF86" s="301"/>
      <c r="AG86" s="407"/>
      <c r="AH86" s="408"/>
      <c r="AI86" s="217"/>
      <c r="AJ86" s="218"/>
      <c r="AK86" s="314"/>
    </row>
    <row r="87" spans="1:37" ht="15.75" customHeight="1">
      <c r="A87" s="304"/>
      <c r="B87" s="106"/>
      <c r="C87" s="382"/>
      <c r="D87" s="382"/>
      <c r="E87" s="107"/>
      <c r="F87" s="111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106"/>
      <c r="Z87" s="205"/>
      <c r="AA87" s="300"/>
      <c r="AB87" s="301"/>
      <c r="AC87" s="106"/>
      <c r="AD87" s="205"/>
      <c r="AE87" s="300"/>
      <c r="AF87" s="301"/>
      <c r="AG87" s="407"/>
      <c r="AH87" s="408"/>
      <c r="AI87" s="217"/>
      <c r="AJ87" s="218"/>
      <c r="AK87" s="314"/>
    </row>
    <row r="88" spans="1:37" ht="15.75" customHeight="1">
      <c r="A88" s="304"/>
      <c r="B88" s="106"/>
      <c r="C88" s="382"/>
      <c r="D88" s="382"/>
      <c r="E88" s="209"/>
      <c r="F88" s="111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407"/>
      <c r="AH88" s="408"/>
      <c r="AI88" s="180"/>
      <c r="AJ88" s="133"/>
      <c r="AK88" s="314"/>
    </row>
    <row r="89" spans="1:37" ht="15.75" customHeight="1" thickBot="1">
      <c r="A89" s="305"/>
      <c r="B89" s="144" t="s">
        <v>124</v>
      </c>
      <c r="C89" s="295"/>
      <c r="D89" s="295"/>
      <c r="E89" s="145"/>
      <c r="F89" s="182"/>
      <c r="G89" s="146"/>
      <c r="H89" s="75"/>
      <c r="I89" s="147">
        <f t="shared" ref="I89:J89" si="52">AVERAGE(I73:I88)</f>
        <v>19.8</v>
      </c>
      <c r="J89" s="148">
        <f t="shared" si="52"/>
        <v>2700</v>
      </c>
      <c r="K89" s="149">
        <f t="shared" ref="K89:K93" si="53">J89/I89</f>
        <v>136.36363636363635</v>
      </c>
      <c r="L89" s="147">
        <f t="shared" ref="L89:M89" si="54">AVERAGE(L73:L88)</f>
        <v>19.8</v>
      </c>
      <c r="M89" s="148">
        <f t="shared" si="54"/>
        <v>2398.4949803257955</v>
      </c>
      <c r="N89" s="149">
        <f>M89/L89</f>
        <v>121.13611011746441</v>
      </c>
      <c r="O89" s="150">
        <f>L89-I89</f>
        <v>0</v>
      </c>
      <c r="P89" s="151">
        <f>N89-K89</f>
        <v>-15.227526246171934</v>
      </c>
      <c r="Q89" s="152">
        <f>N89/K89</f>
        <v>0.88833147419473912</v>
      </c>
      <c r="R89" s="310"/>
      <c r="S89" s="153">
        <f>S73</f>
        <v>0.16699074074074075</v>
      </c>
      <c r="T89" s="154">
        <f>INDEX(T73:T88,COUNTA(T73:T88))</f>
        <v>0.59403935185185186</v>
      </c>
      <c r="U89" s="155"/>
      <c r="V89" s="181"/>
      <c r="W89" s="182"/>
      <c r="X89" s="149"/>
      <c r="Y89" s="206">
        <f t="shared" ref="Y89:Z89" si="55">SUM(Y73:Y88)</f>
        <v>0</v>
      </c>
      <c r="Z89" s="207">
        <f t="shared" si="55"/>
        <v>0</v>
      </c>
      <c r="AA89" s="296"/>
      <c r="AB89" s="297"/>
      <c r="AC89" s="206">
        <f t="shared" ref="AC89:AD89" si="56">SUM(AC73:AC88)</f>
        <v>0</v>
      </c>
      <c r="AD89" s="207">
        <f t="shared" si="56"/>
        <v>0</v>
      </c>
      <c r="AE89" s="296"/>
      <c r="AF89" s="297"/>
      <c r="AG89" s="409"/>
      <c r="AH89" s="410"/>
      <c r="AI89" s="183">
        <f>M89-J89</f>
        <v>-301.5050196742045</v>
      </c>
      <c r="AJ89" s="152">
        <f>M89/J89</f>
        <v>0.88833147419473912</v>
      </c>
      <c r="AK89" s="315"/>
    </row>
    <row r="90" spans="1:37" ht="15.75" customHeight="1">
      <c r="A90" s="316" t="s">
        <v>115</v>
      </c>
      <c r="B90" s="106" t="s">
        <v>279</v>
      </c>
      <c r="C90" s="298" t="s">
        <v>282</v>
      </c>
      <c r="D90" s="299"/>
      <c r="E90" s="107">
        <v>30.84</v>
      </c>
      <c r="F90" s="108">
        <v>1305</v>
      </c>
      <c r="G90" s="109">
        <f t="shared" ref="G90:G93" si="57">E90*F90</f>
        <v>40246.199999999997</v>
      </c>
      <c r="H90" s="26"/>
      <c r="I90" s="110">
        <v>15</v>
      </c>
      <c r="J90" s="111">
        <v>3000</v>
      </c>
      <c r="K90" s="112">
        <f t="shared" si="53"/>
        <v>200</v>
      </c>
      <c r="L90" s="113">
        <v>15</v>
      </c>
      <c r="M90" s="111">
        <f>F90/V90*60</f>
        <v>2618.7290969899632</v>
      </c>
      <c r="N90" s="112">
        <f>M90/L90</f>
        <v>174.58193979933088</v>
      </c>
      <c r="O90" s="114">
        <f>L90-I90</f>
        <v>0</v>
      </c>
      <c r="P90" s="115">
        <f>N90-K90</f>
        <v>-25.418060200669117</v>
      </c>
      <c r="Q90" s="116">
        <f>N90/K90</f>
        <v>0.87290969899665438</v>
      </c>
      <c r="R90" s="308">
        <f>Q106</f>
        <v>0.8796509966516729</v>
      </c>
      <c r="S90" s="47">
        <v>0.31881944444444443</v>
      </c>
      <c r="T90" s="48">
        <v>0.33958333333333335</v>
      </c>
      <c r="U90" s="117">
        <v>4.799999999999951</v>
      </c>
      <c r="V90" s="118">
        <v>29.900000000000038</v>
      </c>
      <c r="W90" s="119"/>
      <c r="X90" s="123"/>
      <c r="Y90" s="202"/>
      <c r="Z90" s="203"/>
      <c r="AA90" s="311"/>
      <c r="AB90" s="312"/>
      <c r="AC90" s="202"/>
      <c r="AD90" s="203"/>
      <c r="AE90" s="311"/>
      <c r="AF90" s="312"/>
      <c r="AG90" s="411"/>
      <c r="AH90" s="412"/>
      <c r="AI90" s="121">
        <f>M90-J90</f>
        <v>-381.27090301003682</v>
      </c>
      <c r="AJ90" s="171">
        <f>M90/J90</f>
        <v>0.87290969899665438</v>
      </c>
      <c r="AK90" s="313">
        <f>AJ106</f>
        <v>0.8796509966516729</v>
      </c>
    </row>
    <row r="91" spans="1:37" ht="15.75" customHeight="1">
      <c r="A91" s="317"/>
      <c r="B91" s="106" t="s">
        <v>188</v>
      </c>
      <c r="C91" s="298" t="s">
        <v>261</v>
      </c>
      <c r="D91" s="299"/>
      <c r="E91" s="107">
        <v>34.229999999999997</v>
      </c>
      <c r="F91" s="108">
        <v>1900</v>
      </c>
      <c r="G91" s="109">
        <f t="shared" si="57"/>
        <v>65036.999999999993</v>
      </c>
      <c r="H91" s="26"/>
      <c r="I91" s="110">
        <v>16</v>
      </c>
      <c r="J91" s="111">
        <v>3000</v>
      </c>
      <c r="K91" s="112">
        <f t="shared" si="53"/>
        <v>187.5</v>
      </c>
      <c r="L91" s="113">
        <v>16</v>
      </c>
      <c r="M91" s="111">
        <f>F91/V91*60</f>
        <v>2601.7497147204258</v>
      </c>
      <c r="N91" s="112">
        <f>M91/L91</f>
        <v>162.60935717002661</v>
      </c>
      <c r="O91" s="114">
        <f>L91-I91</f>
        <v>0</v>
      </c>
      <c r="P91" s="115">
        <f>N91-K91</f>
        <v>-24.890642829973388</v>
      </c>
      <c r="Q91" s="116">
        <f>N91/K91</f>
        <v>0.86724990490680864</v>
      </c>
      <c r="R91" s="309"/>
      <c r="S91" s="47">
        <v>0.34318287037037037</v>
      </c>
      <c r="T91" s="48">
        <v>0.37361111111111112</v>
      </c>
      <c r="U91" s="117">
        <v>5.1833333333333176</v>
      </c>
      <c r="V91" s="118">
        <v>43.81666666666667</v>
      </c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407"/>
      <c r="AH91" s="408"/>
      <c r="AI91" s="124">
        <f>M91-J91</f>
        <v>-398.2502852795742</v>
      </c>
      <c r="AJ91" s="116">
        <f>M91/J91</f>
        <v>0.86724990490680864</v>
      </c>
      <c r="AK91" s="314"/>
    </row>
    <row r="92" spans="1:37" ht="15.75" customHeight="1">
      <c r="A92" s="317"/>
      <c r="B92" s="106" t="s">
        <v>188</v>
      </c>
      <c r="C92" s="298" t="s">
        <v>262</v>
      </c>
      <c r="D92" s="299"/>
      <c r="E92" s="107">
        <v>35.83</v>
      </c>
      <c r="F92" s="108">
        <v>6025</v>
      </c>
      <c r="G92" s="109">
        <f t="shared" si="57"/>
        <v>215875.75</v>
      </c>
      <c r="H92" s="13"/>
      <c r="I92" s="110">
        <v>12</v>
      </c>
      <c r="J92" s="111">
        <v>3273</v>
      </c>
      <c r="K92" s="112">
        <f t="shared" si="53"/>
        <v>272.75</v>
      </c>
      <c r="L92" s="126">
        <v>12</v>
      </c>
      <c r="M92" s="111">
        <f>F92/V92*60</f>
        <v>2907.5067024128671</v>
      </c>
      <c r="N92" s="112">
        <f>M92/L92</f>
        <v>242.29222520107226</v>
      </c>
      <c r="O92" s="114">
        <f>L92-I92</f>
        <v>0</v>
      </c>
      <c r="P92" s="115">
        <f>N92-K92</f>
        <v>-30.457774798927744</v>
      </c>
      <c r="Q92" s="116">
        <f>N92/K92</f>
        <v>0.88833079817075067</v>
      </c>
      <c r="R92" s="309"/>
      <c r="S92" s="47">
        <v>0.37777777777777771</v>
      </c>
      <c r="T92" s="48">
        <v>0.46412037037037035</v>
      </c>
      <c r="U92" s="117">
        <v>5.9999999999998987</v>
      </c>
      <c r="V92" s="118">
        <v>124.3333333333334</v>
      </c>
      <c r="W92" s="119">
        <v>0.46412037037037035</v>
      </c>
      <c r="X92" s="123">
        <v>0.50373842592592588</v>
      </c>
      <c r="Y92" s="106"/>
      <c r="Z92" s="205"/>
      <c r="AA92" s="300"/>
      <c r="AB92" s="301"/>
      <c r="AC92" s="106"/>
      <c r="AD92" s="205"/>
      <c r="AE92" s="300"/>
      <c r="AF92" s="301"/>
      <c r="AG92" s="407"/>
      <c r="AH92" s="408"/>
      <c r="AI92" s="124">
        <f>M92-J92</f>
        <v>-365.49329758713293</v>
      </c>
      <c r="AJ92" s="116">
        <f>M92/J92</f>
        <v>0.88833079817075067</v>
      </c>
      <c r="AK92" s="314"/>
    </row>
    <row r="93" spans="1:37" ht="15.75" customHeight="1">
      <c r="A93" s="317"/>
      <c r="B93" s="106" t="s">
        <v>188</v>
      </c>
      <c r="C93" s="298" t="s">
        <v>263</v>
      </c>
      <c r="D93" s="299"/>
      <c r="E93" s="107">
        <v>36.409999999999997</v>
      </c>
      <c r="F93" s="108">
        <v>4489</v>
      </c>
      <c r="G93" s="129">
        <f t="shared" si="57"/>
        <v>163444.49</v>
      </c>
      <c r="H93" s="130"/>
      <c r="I93" s="110">
        <v>11</v>
      </c>
      <c r="J93" s="111">
        <v>3273</v>
      </c>
      <c r="K93" s="112">
        <f t="shared" si="53"/>
        <v>297.54545454545456</v>
      </c>
      <c r="L93" s="113">
        <v>11</v>
      </c>
      <c r="M93" s="111">
        <f>F93/V93*60</f>
        <v>2908.1158898686326</v>
      </c>
      <c r="N93" s="112">
        <f>M93/L93</f>
        <v>264.3741718062393</v>
      </c>
      <c r="O93" s="114">
        <f>L93-I93</f>
        <v>0</v>
      </c>
      <c r="P93" s="115">
        <f>N93-K93</f>
        <v>-33.171282739215258</v>
      </c>
      <c r="Q93" s="116">
        <f>N93/K93</f>
        <v>0.88851692327180942</v>
      </c>
      <c r="R93" s="309"/>
      <c r="S93" s="47">
        <v>0.50373842592592588</v>
      </c>
      <c r="T93" s="48">
        <v>0.56805555555555554</v>
      </c>
      <c r="U93" s="117">
        <v>57.049999999999969</v>
      </c>
      <c r="V93" s="118">
        <v>92.616666666666703</v>
      </c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407"/>
      <c r="AH93" s="408"/>
      <c r="AI93" s="124">
        <f>M93-J93</f>
        <v>-364.88411013136738</v>
      </c>
      <c r="AJ93" s="116">
        <f>M93/J93</f>
        <v>0.88851692327180953</v>
      </c>
      <c r="AK93" s="314"/>
    </row>
    <row r="94" spans="1:37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407"/>
      <c r="AH94" s="408"/>
      <c r="AI94" s="124"/>
      <c r="AJ94" s="116"/>
      <c r="AK94" s="314"/>
    </row>
    <row r="95" spans="1:37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407"/>
      <c r="AH95" s="408"/>
      <c r="AI95" s="124"/>
      <c r="AJ95" s="116"/>
      <c r="AK95" s="314"/>
    </row>
    <row r="96" spans="1:37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35"/>
      <c r="Y96" s="106"/>
      <c r="Z96" s="205"/>
      <c r="AA96" s="300"/>
      <c r="AB96" s="301"/>
      <c r="AC96" s="106"/>
      <c r="AD96" s="205"/>
      <c r="AE96" s="300"/>
      <c r="AF96" s="301"/>
      <c r="AG96" s="407"/>
      <c r="AH96" s="408"/>
      <c r="AI96" s="124"/>
      <c r="AJ96" s="116"/>
      <c r="AK96" s="314"/>
    </row>
    <row r="97" spans="1:37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35"/>
      <c r="Y97" s="106"/>
      <c r="Z97" s="205"/>
      <c r="AA97" s="300"/>
      <c r="AB97" s="301"/>
      <c r="AC97" s="106"/>
      <c r="AD97" s="205"/>
      <c r="AE97" s="300"/>
      <c r="AF97" s="301"/>
      <c r="AG97" s="407"/>
      <c r="AH97" s="408"/>
      <c r="AI97" s="124"/>
      <c r="AJ97" s="116"/>
      <c r="AK97" s="314"/>
    </row>
    <row r="98" spans="1:37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35"/>
      <c r="Y98" s="106"/>
      <c r="Z98" s="205"/>
      <c r="AA98" s="300"/>
      <c r="AB98" s="301"/>
      <c r="AC98" s="106"/>
      <c r="AD98" s="205"/>
      <c r="AE98" s="300"/>
      <c r="AF98" s="301"/>
      <c r="AG98" s="407"/>
      <c r="AH98" s="408"/>
      <c r="AI98" s="124"/>
      <c r="AJ98" s="116"/>
      <c r="AK98" s="314"/>
    </row>
    <row r="99" spans="1:37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35"/>
      <c r="Y99" s="106"/>
      <c r="Z99" s="205"/>
      <c r="AA99" s="300"/>
      <c r="AB99" s="301"/>
      <c r="AC99" s="106"/>
      <c r="AD99" s="205"/>
      <c r="AE99" s="300"/>
      <c r="AF99" s="301"/>
      <c r="AG99" s="407"/>
      <c r="AH99" s="408"/>
      <c r="AI99" s="124"/>
      <c r="AJ99" s="116"/>
      <c r="AK99" s="314"/>
    </row>
    <row r="100" spans="1:37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19"/>
      <c r="X100" s="135"/>
      <c r="Y100" s="106"/>
      <c r="Z100" s="205"/>
      <c r="AA100" s="300"/>
      <c r="AB100" s="301"/>
      <c r="AC100" s="106"/>
      <c r="AD100" s="205"/>
      <c r="AE100" s="300"/>
      <c r="AF100" s="301"/>
      <c r="AG100" s="407"/>
      <c r="AH100" s="408"/>
      <c r="AI100" s="124"/>
      <c r="AJ100" s="116"/>
      <c r="AK100" s="314"/>
    </row>
    <row r="101" spans="1:37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19"/>
      <c r="X101" s="135"/>
      <c r="Y101" s="106"/>
      <c r="Z101" s="205"/>
      <c r="AA101" s="300"/>
      <c r="AB101" s="301"/>
      <c r="AC101" s="106"/>
      <c r="AD101" s="205"/>
      <c r="AE101" s="300"/>
      <c r="AF101" s="301"/>
      <c r="AG101" s="407"/>
      <c r="AH101" s="408"/>
      <c r="AI101" s="124"/>
      <c r="AJ101" s="116"/>
      <c r="AK101" s="314"/>
    </row>
    <row r="102" spans="1:37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19"/>
      <c r="X102" s="135"/>
      <c r="Y102" s="106"/>
      <c r="Z102" s="205"/>
      <c r="AA102" s="300"/>
      <c r="AB102" s="301"/>
      <c r="AC102" s="106"/>
      <c r="AD102" s="205"/>
      <c r="AE102" s="300"/>
      <c r="AF102" s="301"/>
      <c r="AG102" s="407"/>
      <c r="AH102" s="408"/>
      <c r="AI102" s="124"/>
      <c r="AJ102" s="116"/>
      <c r="AK102" s="314"/>
    </row>
    <row r="103" spans="1:37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19"/>
      <c r="X103" s="135"/>
      <c r="Y103" s="106"/>
      <c r="Z103" s="205"/>
      <c r="AA103" s="300"/>
      <c r="AB103" s="301"/>
      <c r="AC103" s="106"/>
      <c r="AD103" s="205"/>
      <c r="AE103" s="300"/>
      <c r="AF103" s="301"/>
      <c r="AG103" s="407"/>
      <c r="AH103" s="408"/>
      <c r="AI103" s="124"/>
      <c r="AJ103" s="116"/>
      <c r="AK103" s="314"/>
    </row>
    <row r="104" spans="1:37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19"/>
      <c r="X104" s="135"/>
      <c r="Y104" s="106"/>
      <c r="Z104" s="205"/>
      <c r="AA104" s="300"/>
      <c r="AB104" s="301"/>
      <c r="AC104" s="106"/>
      <c r="AD104" s="205"/>
      <c r="AE104" s="300"/>
      <c r="AF104" s="301"/>
      <c r="AG104" s="407"/>
      <c r="AH104" s="408"/>
      <c r="AI104" s="124"/>
      <c r="AJ104" s="116"/>
      <c r="AK104" s="314"/>
    </row>
    <row r="105" spans="1:37" ht="15.75" customHeight="1">
      <c r="A105" s="317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407"/>
      <c r="AH105" s="408"/>
      <c r="AI105" s="180"/>
      <c r="AJ105" s="133"/>
      <c r="AK105" s="314"/>
    </row>
    <row r="106" spans="1:37" ht="15.75" customHeight="1" thickBot="1">
      <c r="A106" s="318"/>
      <c r="B106" s="144" t="s">
        <v>124</v>
      </c>
      <c r="C106" s="295"/>
      <c r="D106" s="295"/>
      <c r="E106" s="145"/>
      <c r="F106" s="182"/>
      <c r="G106" s="146"/>
      <c r="H106" s="75"/>
      <c r="I106" s="147">
        <f t="shared" ref="I106:J106" si="58">AVERAGE(I90:I105)</f>
        <v>13.5</v>
      </c>
      <c r="J106" s="148">
        <f t="shared" si="58"/>
        <v>3136.5</v>
      </c>
      <c r="K106" s="149">
        <f t="shared" ref="K106" si="59">J106/I106</f>
        <v>232.33333333333334</v>
      </c>
      <c r="L106" s="147">
        <f t="shared" ref="L106:M106" si="60">AVERAGE(L90:L105)</f>
        <v>13.5</v>
      </c>
      <c r="M106" s="148">
        <f t="shared" si="60"/>
        <v>2759.0253509979721</v>
      </c>
      <c r="N106" s="149">
        <f t="shared" ref="N106:N111" si="61">M106/L106</f>
        <v>204.37224822207202</v>
      </c>
      <c r="O106" s="150">
        <f t="shared" ref="O106:O111" si="62">L106-I106</f>
        <v>0</v>
      </c>
      <c r="P106" s="151">
        <f t="shared" ref="P106:P111" si="63">N106-K106</f>
        <v>-27.961085111261326</v>
      </c>
      <c r="Q106" s="152">
        <f t="shared" ref="Q106:Q111" si="64">N106/K106</f>
        <v>0.8796509966516729</v>
      </c>
      <c r="R106" s="310"/>
      <c r="S106" s="153">
        <f>S90</f>
        <v>0.31881944444444443</v>
      </c>
      <c r="T106" s="154">
        <f>INDEX(T90:T105,COUNTA(T90:T105))</f>
        <v>0.56805555555555554</v>
      </c>
      <c r="U106" s="155"/>
      <c r="V106" s="181"/>
      <c r="W106" s="182"/>
      <c r="X106" s="149"/>
      <c r="Y106" s="206">
        <f t="shared" ref="Y106:Z106" si="65">SUM(Y90:Y105)</f>
        <v>0</v>
      </c>
      <c r="Z106" s="207">
        <f t="shared" si="65"/>
        <v>0</v>
      </c>
      <c r="AA106" s="296"/>
      <c r="AB106" s="297"/>
      <c r="AC106" s="206">
        <f t="shared" ref="AC106:AD106" si="66">SUM(AC90:AC105)</f>
        <v>0</v>
      </c>
      <c r="AD106" s="207">
        <f t="shared" si="66"/>
        <v>0</v>
      </c>
      <c r="AE106" s="296"/>
      <c r="AF106" s="297"/>
      <c r="AG106" s="409"/>
      <c r="AH106" s="410"/>
      <c r="AI106" s="183">
        <f t="shared" ref="AI106:AI111" si="67">M106-J106</f>
        <v>-377.47464900202795</v>
      </c>
      <c r="AJ106" s="152">
        <f t="shared" ref="AJ106:AJ111" si="68">M106/J106</f>
        <v>0.8796509966516729</v>
      </c>
      <c r="AK106" s="315"/>
    </row>
    <row r="107" spans="1:37" ht="15.75" customHeight="1">
      <c r="A107" s="302" t="s">
        <v>251</v>
      </c>
      <c r="B107" s="120" t="s">
        <v>188</v>
      </c>
      <c r="C107" s="306" t="s">
        <v>264</v>
      </c>
      <c r="D107" s="307"/>
      <c r="E107" s="162">
        <v>22.83</v>
      </c>
      <c r="F107" s="103">
        <v>1457</v>
      </c>
      <c r="G107" s="163">
        <f t="shared" ref="G107:G111" si="69">E107*F107</f>
        <v>33263.31</v>
      </c>
      <c r="H107" s="164"/>
      <c r="I107" s="165">
        <v>10</v>
      </c>
      <c r="J107" s="166">
        <v>3600</v>
      </c>
      <c r="K107" s="167">
        <f>J107/I107</f>
        <v>360</v>
      </c>
      <c r="L107" s="168">
        <v>10</v>
      </c>
      <c r="M107" s="166">
        <f>F107/V107*60</f>
        <v>3096.3400236127518</v>
      </c>
      <c r="N107" s="167">
        <f t="shared" si="61"/>
        <v>309.63400236127518</v>
      </c>
      <c r="O107" s="169">
        <f t="shared" si="62"/>
        <v>0</v>
      </c>
      <c r="P107" s="170">
        <f t="shared" si="63"/>
        <v>-50.365997638724821</v>
      </c>
      <c r="Q107" s="171">
        <f t="shared" si="64"/>
        <v>0.8600944510035422</v>
      </c>
      <c r="R107" s="308">
        <f>Q123</f>
        <v>0.89226395443582041</v>
      </c>
      <c r="S107" s="219">
        <v>0.25</v>
      </c>
      <c r="T107" s="220">
        <v>0.26960648148148147</v>
      </c>
      <c r="U107" s="174"/>
      <c r="V107" s="175">
        <v>28.233333333333324</v>
      </c>
      <c r="W107" s="173"/>
      <c r="X107" s="184"/>
      <c r="Y107" s="202"/>
      <c r="Z107" s="203"/>
      <c r="AA107" s="311"/>
      <c r="AB107" s="312"/>
      <c r="AC107" s="202"/>
      <c r="AD107" s="203"/>
      <c r="AE107" s="417"/>
      <c r="AF107" s="418"/>
      <c r="AG107" s="411"/>
      <c r="AH107" s="412"/>
      <c r="AI107" s="121">
        <f t="shared" si="67"/>
        <v>-503.65997638724821</v>
      </c>
      <c r="AJ107" s="171">
        <f t="shared" si="68"/>
        <v>0.8600944510035422</v>
      </c>
      <c r="AK107" s="313">
        <f>AJ123</f>
        <v>0.89226395443582029</v>
      </c>
    </row>
    <row r="108" spans="1:37" ht="15.75" customHeight="1">
      <c r="A108" s="303"/>
      <c r="B108" s="106" t="s">
        <v>188</v>
      </c>
      <c r="C108" s="298" t="s">
        <v>265</v>
      </c>
      <c r="D108" s="299"/>
      <c r="E108" s="107">
        <v>24.73</v>
      </c>
      <c r="F108" s="108">
        <v>2222</v>
      </c>
      <c r="G108" s="109">
        <f t="shared" si="69"/>
        <v>54950.06</v>
      </c>
      <c r="H108" s="26"/>
      <c r="I108" s="110">
        <v>6</v>
      </c>
      <c r="J108" s="111">
        <v>3600</v>
      </c>
      <c r="K108" s="112">
        <f t="shared" si="51"/>
        <v>600</v>
      </c>
      <c r="L108" s="113">
        <v>6</v>
      </c>
      <c r="M108" s="111">
        <f>F108/V108*60</f>
        <v>3257.0032573289918</v>
      </c>
      <c r="N108" s="112">
        <f t="shared" si="61"/>
        <v>542.8338762214986</v>
      </c>
      <c r="O108" s="114">
        <f t="shared" si="62"/>
        <v>0</v>
      </c>
      <c r="P108" s="115">
        <f t="shared" si="63"/>
        <v>-57.166123778501401</v>
      </c>
      <c r="Q108" s="116">
        <f t="shared" si="64"/>
        <v>0.90472312703583102</v>
      </c>
      <c r="R108" s="309"/>
      <c r="S108" s="47">
        <v>0.2736574074074074</v>
      </c>
      <c r="T108" s="48">
        <v>0.30208333333333331</v>
      </c>
      <c r="U108" s="117">
        <v>5.8333333333333393</v>
      </c>
      <c r="V108" s="118">
        <v>40.933333333333309</v>
      </c>
      <c r="W108" s="119"/>
      <c r="X108" s="13"/>
      <c r="Y108" s="106"/>
      <c r="Z108" s="205"/>
      <c r="AA108" s="300"/>
      <c r="AB108" s="301"/>
      <c r="AC108" s="106"/>
      <c r="AD108" s="205"/>
      <c r="AE108" s="300"/>
      <c r="AF108" s="301"/>
      <c r="AG108" s="407"/>
      <c r="AH108" s="408"/>
      <c r="AI108" s="124">
        <f t="shared" si="67"/>
        <v>-342.99674267100818</v>
      </c>
      <c r="AJ108" s="116">
        <f t="shared" si="68"/>
        <v>0.90472312703583102</v>
      </c>
      <c r="AK108" s="314"/>
    </row>
    <row r="109" spans="1:37" ht="15.75" customHeight="1">
      <c r="A109" s="303"/>
      <c r="B109" s="106" t="s">
        <v>188</v>
      </c>
      <c r="C109" s="298" t="s">
        <v>266</v>
      </c>
      <c r="D109" s="299"/>
      <c r="E109" s="107">
        <v>24.73</v>
      </c>
      <c r="F109" s="108">
        <v>1785</v>
      </c>
      <c r="G109" s="109">
        <f t="shared" si="69"/>
        <v>44143.05</v>
      </c>
      <c r="H109" s="26"/>
      <c r="I109" s="110">
        <v>6</v>
      </c>
      <c r="J109" s="111">
        <v>3600</v>
      </c>
      <c r="K109" s="112">
        <f t="shared" si="51"/>
        <v>600</v>
      </c>
      <c r="L109" s="113">
        <v>6</v>
      </c>
      <c r="M109" s="111">
        <f>F109/V109*60</f>
        <v>3258.6206896551757</v>
      </c>
      <c r="N109" s="112">
        <f t="shared" si="61"/>
        <v>543.10344827586266</v>
      </c>
      <c r="O109" s="114">
        <f t="shared" si="62"/>
        <v>0</v>
      </c>
      <c r="P109" s="115">
        <f t="shared" si="63"/>
        <v>-56.896551724137339</v>
      </c>
      <c r="Q109" s="116">
        <f t="shared" si="64"/>
        <v>0.90517241379310442</v>
      </c>
      <c r="R109" s="309"/>
      <c r="S109" s="47">
        <v>0.30564814814814817</v>
      </c>
      <c r="T109" s="48">
        <v>0.32847222222222222</v>
      </c>
      <c r="U109" s="117">
        <v>5.1333333333333897</v>
      </c>
      <c r="V109" s="118">
        <v>32.866666666666632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407"/>
      <c r="AH109" s="408"/>
      <c r="AI109" s="124">
        <f t="shared" si="67"/>
        <v>-341.37931034482426</v>
      </c>
      <c r="AJ109" s="116">
        <f t="shared" si="68"/>
        <v>0.90517241379310442</v>
      </c>
      <c r="AK109" s="314"/>
    </row>
    <row r="110" spans="1:37" ht="15.75" customHeight="1">
      <c r="A110" s="303"/>
      <c r="B110" s="106" t="s">
        <v>188</v>
      </c>
      <c r="C110" s="298" t="s">
        <v>215</v>
      </c>
      <c r="D110" s="299"/>
      <c r="E110" s="107">
        <v>21.74</v>
      </c>
      <c r="F110" s="108">
        <v>1894</v>
      </c>
      <c r="G110" s="109">
        <f t="shared" si="69"/>
        <v>41175.56</v>
      </c>
      <c r="H110" s="26"/>
      <c r="I110" s="110">
        <v>6</v>
      </c>
      <c r="J110" s="111">
        <v>3600</v>
      </c>
      <c r="K110" s="112">
        <f t="shared" si="51"/>
        <v>600</v>
      </c>
      <c r="L110" s="113">
        <v>6</v>
      </c>
      <c r="M110" s="111">
        <f>F110/V110*60</f>
        <v>3257.7161968466321</v>
      </c>
      <c r="N110" s="112">
        <f t="shared" si="61"/>
        <v>542.95269947443865</v>
      </c>
      <c r="O110" s="114">
        <f t="shared" si="62"/>
        <v>0</v>
      </c>
      <c r="P110" s="115">
        <f t="shared" si="63"/>
        <v>-57.047300525561354</v>
      </c>
      <c r="Q110" s="116">
        <f t="shared" si="64"/>
        <v>0.90492116579073112</v>
      </c>
      <c r="R110" s="309"/>
      <c r="S110" s="47">
        <v>0.33202546296296298</v>
      </c>
      <c r="T110" s="48">
        <v>0.35625000000000001</v>
      </c>
      <c r="U110" s="117">
        <v>5.1166666666666938</v>
      </c>
      <c r="V110" s="118">
        <v>34.883333333333326</v>
      </c>
      <c r="W110" s="119"/>
      <c r="X110" s="13"/>
      <c r="Y110" s="106"/>
      <c r="Z110" s="205"/>
      <c r="AA110" s="300"/>
      <c r="AB110" s="301"/>
      <c r="AC110" s="106"/>
      <c r="AD110" s="205"/>
      <c r="AE110" s="300"/>
      <c r="AF110" s="301"/>
      <c r="AG110" s="407"/>
      <c r="AH110" s="408"/>
      <c r="AI110" s="124">
        <f t="shared" si="67"/>
        <v>-342.2838031533679</v>
      </c>
      <c r="AJ110" s="116">
        <f t="shared" si="68"/>
        <v>0.90492116579073112</v>
      </c>
      <c r="AK110" s="314"/>
    </row>
    <row r="111" spans="1:37" ht="15.75" customHeight="1">
      <c r="A111" s="304"/>
      <c r="B111" s="106" t="s">
        <v>279</v>
      </c>
      <c r="C111" s="298" t="s">
        <v>280</v>
      </c>
      <c r="D111" s="299"/>
      <c r="E111" s="107">
        <v>26.21</v>
      </c>
      <c r="F111" s="108">
        <v>1382</v>
      </c>
      <c r="G111" s="109">
        <f t="shared" si="69"/>
        <v>36222.22</v>
      </c>
      <c r="H111" s="13"/>
      <c r="I111" s="110">
        <v>6</v>
      </c>
      <c r="J111" s="111">
        <v>3273</v>
      </c>
      <c r="K111" s="112">
        <f t="shared" si="51"/>
        <v>545.5</v>
      </c>
      <c r="L111" s="126">
        <v>6</v>
      </c>
      <c r="M111" s="111">
        <f>F111/V111*60</f>
        <v>2899.3006993007002</v>
      </c>
      <c r="N111" s="112">
        <f t="shared" si="61"/>
        <v>483.21678321678337</v>
      </c>
      <c r="O111" s="114">
        <f t="shared" si="62"/>
        <v>0</v>
      </c>
      <c r="P111" s="115">
        <f t="shared" si="63"/>
        <v>-62.283216783216631</v>
      </c>
      <c r="Q111" s="116">
        <f t="shared" si="64"/>
        <v>0.88582361726266434</v>
      </c>
      <c r="R111" s="309"/>
      <c r="S111" s="47">
        <v>0.36</v>
      </c>
      <c r="T111" s="48">
        <v>0.37986111111111109</v>
      </c>
      <c r="U111" s="117">
        <v>5.3999999999999648</v>
      </c>
      <c r="V111" s="118">
        <v>28.599999999999994</v>
      </c>
      <c r="W111" s="119"/>
      <c r="X111" s="13"/>
      <c r="Y111" s="106"/>
      <c r="Z111" s="205"/>
      <c r="AA111" s="300"/>
      <c r="AB111" s="301"/>
      <c r="AC111" s="106"/>
      <c r="AD111" s="205"/>
      <c r="AE111" s="300"/>
      <c r="AF111" s="301"/>
      <c r="AG111" s="407"/>
      <c r="AH111" s="408"/>
      <c r="AI111" s="124">
        <f t="shared" si="67"/>
        <v>-373.69930069929978</v>
      </c>
      <c r="AJ111" s="116">
        <f t="shared" si="68"/>
        <v>0.88582361726266434</v>
      </c>
      <c r="AK111" s="314"/>
    </row>
    <row r="112" spans="1:37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3"/>
      <c r="Y112" s="106"/>
      <c r="Z112" s="205"/>
      <c r="AA112" s="300"/>
      <c r="AB112" s="301"/>
      <c r="AC112" s="106"/>
      <c r="AD112" s="205"/>
      <c r="AE112" s="300"/>
      <c r="AF112" s="301"/>
      <c r="AG112" s="407"/>
      <c r="AH112" s="408"/>
      <c r="AI112" s="124"/>
      <c r="AJ112" s="116"/>
      <c r="AK112" s="314"/>
    </row>
    <row r="113" spans="1:37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3"/>
      <c r="Y113" s="106"/>
      <c r="Z113" s="205"/>
      <c r="AA113" s="300"/>
      <c r="AB113" s="301"/>
      <c r="AC113" s="106"/>
      <c r="AD113" s="205"/>
      <c r="AE113" s="300"/>
      <c r="AF113" s="301"/>
      <c r="AG113" s="407"/>
      <c r="AH113" s="408"/>
      <c r="AI113" s="124"/>
      <c r="AJ113" s="116"/>
      <c r="AK113" s="314"/>
    </row>
    <row r="114" spans="1:37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407"/>
      <c r="AH114" s="408"/>
      <c r="AI114" s="124"/>
      <c r="AJ114" s="116"/>
      <c r="AK114" s="314"/>
    </row>
    <row r="115" spans="1:37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3"/>
      <c r="Y115" s="106"/>
      <c r="Z115" s="205"/>
      <c r="AA115" s="300"/>
      <c r="AB115" s="301"/>
      <c r="AC115" s="106"/>
      <c r="AD115" s="205"/>
      <c r="AE115" s="300"/>
      <c r="AF115" s="301"/>
      <c r="AG115" s="407"/>
      <c r="AH115" s="408"/>
      <c r="AI115" s="124"/>
      <c r="AJ115" s="116"/>
      <c r="AK115" s="314"/>
    </row>
    <row r="116" spans="1:37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3"/>
      <c r="Y116" s="106"/>
      <c r="Z116" s="205"/>
      <c r="AA116" s="300"/>
      <c r="AB116" s="301"/>
      <c r="AC116" s="106"/>
      <c r="AD116" s="205"/>
      <c r="AE116" s="300"/>
      <c r="AF116" s="301"/>
      <c r="AG116" s="407"/>
      <c r="AH116" s="408"/>
      <c r="AI116" s="124"/>
      <c r="AJ116" s="116"/>
      <c r="AK116" s="314"/>
    </row>
    <row r="117" spans="1:37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3"/>
      <c r="Y117" s="106"/>
      <c r="Z117" s="205"/>
      <c r="AA117" s="300"/>
      <c r="AB117" s="301"/>
      <c r="AC117" s="106"/>
      <c r="AD117" s="205"/>
      <c r="AE117" s="300"/>
      <c r="AF117" s="301"/>
      <c r="AG117" s="407"/>
      <c r="AH117" s="408"/>
      <c r="AI117" s="124"/>
      <c r="AJ117" s="116"/>
      <c r="AK117" s="314"/>
    </row>
    <row r="118" spans="1:37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3"/>
      <c r="Y118" s="106"/>
      <c r="Z118" s="205"/>
      <c r="AA118" s="300"/>
      <c r="AB118" s="301"/>
      <c r="AC118" s="106"/>
      <c r="AD118" s="205"/>
      <c r="AE118" s="300"/>
      <c r="AF118" s="301"/>
      <c r="AG118" s="407"/>
      <c r="AH118" s="408"/>
      <c r="AI118" s="124"/>
      <c r="AJ118" s="116"/>
      <c r="AK118" s="314"/>
    </row>
    <row r="119" spans="1:37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3"/>
      <c r="Y119" s="106"/>
      <c r="Z119" s="205"/>
      <c r="AA119" s="300"/>
      <c r="AB119" s="301"/>
      <c r="AC119" s="106"/>
      <c r="AD119" s="205"/>
      <c r="AE119" s="300"/>
      <c r="AF119" s="301"/>
      <c r="AG119" s="407"/>
      <c r="AH119" s="408"/>
      <c r="AI119" s="124"/>
      <c r="AJ119" s="116"/>
      <c r="AK119" s="314"/>
    </row>
    <row r="120" spans="1:37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3"/>
      <c r="Y120" s="106"/>
      <c r="Z120" s="205"/>
      <c r="AA120" s="300"/>
      <c r="AB120" s="301"/>
      <c r="AC120" s="106"/>
      <c r="AD120" s="205"/>
      <c r="AE120" s="300"/>
      <c r="AF120" s="301"/>
      <c r="AG120" s="407"/>
      <c r="AH120" s="408"/>
      <c r="AI120" s="124"/>
      <c r="AJ120" s="116"/>
      <c r="AK120" s="314"/>
    </row>
    <row r="121" spans="1:37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3"/>
      <c r="Y121" s="106"/>
      <c r="Z121" s="205"/>
      <c r="AA121" s="300"/>
      <c r="AB121" s="301"/>
      <c r="AC121" s="106"/>
      <c r="AD121" s="205"/>
      <c r="AE121" s="300"/>
      <c r="AF121" s="301"/>
      <c r="AG121" s="407"/>
      <c r="AH121" s="408"/>
      <c r="AI121" s="124"/>
      <c r="AJ121" s="116"/>
      <c r="AK121" s="314"/>
    </row>
    <row r="122" spans="1:37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106"/>
      <c r="Z122" s="205"/>
      <c r="AA122" s="300"/>
      <c r="AB122" s="301"/>
      <c r="AC122" s="106"/>
      <c r="AD122" s="205"/>
      <c r="AE122" s="300"/>
      <c r="AF122" s="301"/>
      <c r="AG122" s="407"/>
      <c r="AH122" s="408"/>
      <c r="AI122" s="180"/>
      <c r="AJ122" s="133"/>
      <c r="AK122" s="314"/>
    </row>
    <row r="123" spans="1:37" ht="15.75" customHeight="1" thickBot="1">
      <c r="A123" s="305"/>
      <c r="B123" s="144" t="s">
        <v>124</v>
      </c>
      <c r="C123" s="295"/>
      <c r="D123" s="295"/>
      <c r="E123" s="145"/>
      <c r="F123" s="182"/>
      <c r="G123" s="146"/>
      <c r="H123" s="75"/>
      <c r="I123" s="147">
        <f t="shared" ref="I123:J123" si="70">AVERAGE(I107:I122)</f>
        <v>6.8</v>
      </c>
      <c r="J123" s="148">
        <f t="shared" si="70"/>
        <v>3534.6</v>
      </c>
      <c r="K123" s="149">
        <f t="shared" ref="K123" si="71">J123/I123</f>
        <v>519.79411764705878</v>
      </c>
      <c r="L123" s="147">
        <f t="shared" ref="L123:M123" si="72">AVERAGE(L107:L122)</f>
        <v>6.8</v>
      </c>
      <c r="M123" s="148">
        <f t="shared" si="72"/>
        <v>3153.7961733488505</v>
      </c>
      <c r="N123" s="149">
        <f>M123/L123</f>
        <v>463.79355490424274</v>
      </c>
      <c r="O123" s="150">
        <f>L123-I123</f>
        <v>0</v>
      </c>
      <c r="P123" s="151">
        <f>N123-K123</f>
        <v>-56.000562742816044</v>
      </c>
      <c r="Q123" s="152">
        <f>N123/K123</f>
        <v>0.89226395443582041</v>
      </c>
      <c r="R123" s="310"/>
      <c r="S123" s="153">
        <f>S107</f>
        <v>0.25</v>
      </c>
      <c r="T123" s="154">
        <f>INDEX(T107:T122,COUNTA(T107:T122))</f>
        <v>0.37986111111111109</v>
      </c>
      <c r="U123" s="155"/>
      <c r="V123" s="181"/>
      <c r="W123" s="182"/>
      <c r="X123" s="149"/>
      <c r="Y123" s="206">
        <f t="shared" ref="Y123:Z123" si="73">SUM(Y107:Y122)</f>
        <v>0</v>
      </c>
      <c r="Z123" s="207">
        <f t="shared" si="73"/>
        <v>0</v>
      </c>
      <c r="AA123" s="296"/>
      <c r="AB123" s="297"/>
      <c r="AC123" s="206">
        <f t="shared" ref="AC123:AD123" si="74">SUM(AC107:AC122)</f>
        <v>0</v>
      </c>
      <c r="AD123" s="207">
        <f t="shared" si="74"/>
        <v>0</v>
      </c>
      <c r="AE123" s="415"/>
      <c r="AF123" s="416"/>
      <c r="AG123" s="409"/>
      <c r="AH123" s="410"/>
      <c r="AI123" s="183">
        <f>M123-J123</f>
        <v>-380.80382665114939</v>
      </c>
      <c r="AJ123" s="152">
        <f>M123/J123</f>
        <v>0.89226395443582029</v>
      </c>
      <c r="AK123" s="315"/>
    </row>
    <row r="124" spans="1:37" ht="15.75" customHeight="1">
      <c r="A124" s="316" t="s">
        <v>221</v>
      </c>
      <c r="B124" s="161" t="s">
        <v>186</v>
      </c>
      <c r="C124" s="306" t="s">
        <v>217</v>
      </c>
      <c r="D124" s="307"/>
      <c r="E124" s="162">
        <v>44.3</v>
      </c>
      <c r="F124" s="174">
        <v>1087</v>
      </c>
      <c r="G124" s="163">
        <f t="shared" ref="G124:G126" si="75">E124*F124</f>
        <v>48154.1</v>
      </c>
      <c r="H124" s="164"/>
      <c r="I124" s="165">
        <v>17</v>
      </c>
      <c r="J124" s="166">
        <v>2000</v>
      </c>
      <c r="K124" s="167">
        <f>J124/I124</f>
        <v>117.64705882352941</v>
      </c>
      <c r="L124" s="168">
        <v>17</v>
      </c>
      <c r="M124" s="166">
        <f>F124/V124*60</f>
        <v>1769.8778833107265</v>
      </c>
      <c r="N124" s="167">
        <f>M124/L124</f>
        <v>104.11046372416038</v>
      </c>
      <c r="O124" s="169">
        <f>L124-I124</f>
        <v>0</v>
      </c>
      <c r="P124" s="170">
        <f>N124-K124</f>
        <v>-13.536595099369023</v>
      </c>
      <c r="Q124" s="171">
        <f>N124/K124</f>
        <v>0.88493894165536324</v>
      </c>
      <c r="R124" s="308">
        <f>Q140</f>
        <v>0.88397232537571524</v>
      </c>
      <c r="S124" s="172">
        <v>0.70843750000000005</v>
      </c>
      <c r="T124" s="173">
        <v>0.73402777777777772</v>
      </c>
      <c r="U124" s="174"/>
      <c r="V124" s="175">
        <v>36.849999999999845</v>
      </c>
      <c r="W124" s="103"/>
      <c r="X124" s="104"/>
      <c r="Y124" s="202"/>
      <c r="Z124" s="203"/>
      <c r="AA124" s="311"/>
      <c r="AB124" s="312"/>
      <c r="AC124" s="202"/>
      <c r="AD124" s="203"/>
      <c r="AE124" s="311"/>
      <c r="AF124" s="312"/>
      <c r="AG124" s="411"/>
      <c r="AH124" s="412"/>
      <c r="AI124" s="121">
        <f>M124-J124</f>
        <v>-230.12211668927353</v>
      </c>
      <c r="AJ124" s="171">
        <f>M124/J124</f>
        <v>0.88493894165536324</v>
      </c>
      <c r="AK124" s="379">
        <f>AJ140</f>
        <v>0.88397232537571524</v>
      </c>
    </row>
    <row r="125" spans="1:37" ht="15.75" customHeight="1">
      <c r="A125" s="317"/>
      <c r="B125" s="178" t="s">
        <v>186</v>
      </c>
      <c r="C125" s="298" t="s">
        <v>219</v>
      </c>
      <c r="D125" s="299"/>
      <c r="E125" s="107">
        <v>50.67</v>
      </c>
      <c r="F125" s="117">
        <v>1026</v>
      </c>
      <c r="G125" s="109">
        <f t="shared" si="75"/>
        <v>51987.42</v>
      </c>
      <c r="H125" s="26"/>
      <c r="I125" s="110">
        <v>20</v>
      </c>
      <c r="J125" s="111">
        <v>2000</v>
      </c>
      <c r="K125" s="112">
        <f t="shared" ref="K125:K126" si="76">J125/I125</f>
        <v>100</v>
      </c>
      <c r="L125" s="113">
        <v>20</v>
      </c>
      <c r="M125" s="111">
        <f>F125/V125*60</f>
        <v>1767.272727272732</v>
      </c>
      <c r="N125" s="112">
        <f>M125/L125</f>
        <v>88.363636363636601</v>
      </c>
      <c r="O125" s="114">
        <f>L125-I125</f>
        <v>0</v>
      </c>
      <c r="P125" s="115">
        <f>N125-K125</f>
        <v>-11.636363636363399</v>
      </c>
      <c r="Q125" s="116">
        <f>N125/K125</f>
        <v>0.883636363636366</v>
      </c>
      <c r="R125" s="309"/>
      <c r="S125" s="47">
        <v>0.73761574074074077</v>
      </c>
      <c r="T125" s="48">
        <v>0.76180555555555551</v>
      </c>
      <c r="U125" s="117">
        <v>5.1666666666667815</v>
      </c>
      <c r="V125" s="118">
        <v>34.833333333333236</v>
      </c>
      <c r="W125" s="119"/>
      <c r="X125" s="123"/>
      <c r="Y125" s="106"/>
      <c r="Z125" s="205"/>
      <c r="AA125" s="300"/>
      <c r="AB125" s="301"/>
      <c r="AC125" s="106"/>
      <c r="AD125" s="205"/>
      <c r="AE125" s="300"/>
      <c r="AF125" s="301"/>
      <c r="AG125" s="407"/>
      <c r="AH125" s="408"/>
      <c r="AI125" s="124">
        <f>M125-J125</f>
        <v>-232.72727272726797</v>
      </c>
      <c r="AJ125" s="116">
        <f>M125/J125</f>
        <v>0.883636363636366</v>
      </c>
      <c r="AK125" s="380"/>
    </row>
    <row r="126" spans="1:37" ht="15.75" customHeight="1">
      <c r="A126" s="317"/>
      <c r="B126" s="178" t="s">
        <v>186</v>
      </c>
      <c r="C126" s="298" t="s">
        <v>220</v>
      </c>
      <c r="D126" s="299"/>
      <c r="E126" s="107">
        <v>57.3</v>
      </c>
      <c r="F126" s="117">
        <v>1962</v>
      </c>
      <c r="G126" s="109">
        <f t="shared" si="75"/>
        <v>112422.59999999999</v>
      </c>
      <c r="H126" s="26"/>
      <c r="I126" s="110">
        <v>21</v>
      </c>
      <c r="J126" s="111">
        <v>2000</v>
      </c>
      <c r="K126" s="112">
        <f t="shared" si="76"/>
        <v>95.238095238095241</v>
      </c>
      <c r="L126" s="113">
        <v>21</v>
      </c>
      <c r="M126" s="111">
        <f>F126/V126*60</f>
        <v>1766.6833416708334</v>
      </c>
      <c r="N126" s="112">
        <f>M126/L126</f>
        <v>84.127778174801591</v>
      </c>
      <c r="O126" s="114">
        <f>L126-I126</f>
        <v>0</v>
      </c>
      <c r="P126" s="115">
        <f>N126-K126</f>
        <v>-11.11031706329365</v>
      </c>
      <c r="Q126" s="116">
        <f>N126/K126</f>
        <v>0.8833416708354167</v>
      </c>
      <c r="R126" s="309"/>
      <c r="S126" s="47">
        <v>0.76553240740740736</v>
      </c>
      <c r="T126" s="48">
        <v>0.81180555555555556</v>
      </c>
      <c r="U126" s="117">
        <v>5.3666666666666529</v>
      </c>
      <c r="V126" s="118">
        <v>66.633333333333411</v>
      </c>
      <c r="W126" s="119"/>
      <c r="X126" s="123"/>
      <c r="Y126" s="106"/>
      <c r="Z126" s="205"/>
      <c r="AA126" s="300"/>
      <c r="AB126" s="301"/>
      <c r="AC126" s="106"/>
      <c r="AD126" s="205"/>
      <c r="AE126" s="300"/>
      <c r="AF126" s="301"/>
      <c r="AG126" s="407"/>
      <c r="AH126" s="408"/>
      <c r="AI126" s="124">
        <f>M126-J126</f>
        <v>-233.31665832916656</v>
      </c>
      <c r="AJ126" s="116">
        <f>M126/J126</f>
        <v>0.8833416708354167</v>
      </c>
      <c r="AK126" s="380"/>
    </row>
    <row r="127" spans="1:37" ht="15.75" customHeight="1">
      <c r="A127" s="317"/>
      <c r="B127" s="178"/>
      <c r="C127" s="298"/>
      <c r="D127" s="299"/>
      <c r="E127" s="107"/>
      <c r="F127" s="117"/>
      <c r="G127" s="109"/>
      <c r="H127" s="26"/>
      <c r="I127" s="110"/>
      <c r="J127" s="111"/>
      <c r="K127" s="112"/>
      <c r="L127" s="113"/>
      <c r="M127" s="111"/>
      <c r="N127" s="112"/>
      <c r="O127" s="114"/>
      <c r="P127" s="115"/>
      <c r="Q127" s="116"/>
      <c r="R127" s="309"/>
      <c r="S127" s="47"/>
      <c r="T127" s="48"/>
      <c r="U127" s="117"/>
      <c r="V127" s="118"/>
      <c r="W127" s="119"/>
      <c r="X127" s="123"/>
      <c r="Y127" s="106"/>
      <c r="Z127" s="205"/>
      <c r="AA127" s="300"/>
      <c r="AB127" s="301"/>
      <c r="AC127" s="106"/>
      <c r="AD127" s="205"/>
      <c r="AE127" s="300"/>
      <c r="AF127" s="301"/>
      <c r="AG127" s="407"/>
      <c r="AH127" s="408"/>
      <c r="AI127" s="124"/>
      <c r="AJ127" s="116"/>
      <c r="AK127" s="380"/>
    </row>
    <row r="128" spans="1:37" ht="15.75" customHeight="1">
      <c r="A128" s="317"/>
      <c r="B128" s="178"/>
      <c r="C128" s="298"/>
      <c r="D128" s="299"/>
      <c r="E128" s="107"/>
      <c r="F128" s="117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106"/>
      <c r="Z128" s="205"/>
      <c r="AA128" s="300"/>
      <c r="AB128" s="301"/>
      <c r="AC128" s="106"/>
      <c r="AD128" s="205"/>
      <c r="AE128" s="300"/>
      <c r="AF128" s="301"/>
      <c r="AG128" s="407"/>
      <c r="AH128" s="408"/>
      <c r="AI128" s="124"/>
      <c r="AJ128" s="116"/>
      <c r="AK128" s="380"/>
    </row>
    <row r="129" spans="1:37" ht="15.75" customHeight="1">
      <c r="A129" s="317"/>
      <c r="B129" s="178"/>
      <c r="C129" s="298"/>
      <c r="D129" s="299"/>
      <c r="E129" s="107"/>
      <c r="F129" s="117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106"/>
      <c r="Z129" s="205"/>
      <c r="AA129" s="300"/>
      <c r="AB129" s="301"/>
      <c r="AC129" s="106"/>
      <c r="AD129" s="205"/>
      <c r="AE129" s="300"/>
      <c r="AF129" s="301"/>
      <c r="AG129" s="407"/>
      <c r="AH129" s="408"/>
      <c r="AI129" s="124"/>
      <c r="AJ129" s="116"/>
      <c r="AK129" s="380"/>
    </row>
    <row r="130" spans="1:37" ht="15.75" customHeight="1">
      <c r="A130" s="317"/>
      <c r="B130" s="178"/>
      <c r="C130" s="298"/>
      <c r="D130" s="299"/>
      <c r="E130" s="107"/>
      <c r="F130" s="117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106"/>
      <c r="Z130" s="205"/>
      <c r="AA130" s="300"/>
      <c r="AB130" s="301"/>
      <c r="AC130" s="106"/>
      <c r="AD130" s="205"/>
      <c r="AE130" s="300"/>
      <c r="AF130" s="301"/>
      <c r="AG130" s="407"/>
      <c r="AH130" s="408"/>
      <c r="AI130" s="124"/>
      <c r="AJ130" s="116"/>
      <c r="AK130" s="380"/>
    </row>
    <row r="131" spans="1:37" ht="15.75" customHeight="1">
      <c r="A131" s="317"/>
      <c r="B131" s="178"/>
      <c r="C131" s="298"/>
      <c r="D131" s="299"/>
      <c r="E131" s="107"/>
      <c r="F131" s="117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106"/>
      <c r="Z131" s="205"/>
      <c r="AA131" s="300"/>
      <c r="AB131" s="301"/>
      <c r="AC131" s="106"/>
      <c r="AD131" s="205"/>
      <c r="AE131" s="300"/>
      <c r="AF131" s="301"/>
      <c r="AG131" s="407"/>
      <c r="AH131" s="408"/>
      <c r="AI131" s="124"/>
      <c r="AJ131" s="116"/>
      <c r="AK131" s="380"/>
    </row>
    <row r="132" spans="1:37" ht="15.75" customHeight="1">
      <c r="A132" s="317"/>
      <c r="B132" s="178"/>
      <c r="C132" s="298"/>
      <c r="D132" s="299"/>
      <c r="E132" s="107"/>
      <c r="F132" s="117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106"/>
      <c r="Z132" s="205"/>
      <c r="AA132" s="300"/>
      <c r="AB132" s="301"/>
      <c r="AC132" s="106"/>
      <c r="AD132" s="205"/>
      <c r="AE132" s="300"/>
      <c r="AF132" s="301"/>
      <c r="AG132" s="407"/>
      <c r="AH132" s="408"/>
      <c r="AI132" s="124"/>
      <c r="AJ132" s="116"/>
      <c r="AK132" s="380"/>
    </row>
    <row r="133" spans="1:37" ht="15.75" customHeight="1">
      <c r="A133" s="317"/>
      <c r="B133" s="178"/>
      <c r="C133" s="298"/>
      <c r="D133" s="299"/>
      <c r="E133" s="107"/>
      <c r="F133" s="117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106"/>
      <c r="Z133" s="205"/>
      <c r="AA133" s="300"/>
      <c r="AB133" s="301"/>
      <c r="AC133" s="106"/>
      <c r="AD133" s="205"/>
      <c r="AE133" s="300"/>
      <c r="AF133" s="301"/>
      <c r="AG133" s="407"/>
      <c r="AH133" s="408"/>
      <c r="AI133" s="124"/>
      <c r="AJ133" s="116"/>
      <c r="AK133" s="380"/>
    </row>
    <row r="134" spans="1:37" ht="15.75" customHeight="1">
      <c r="A134" s="317"/>
      <c r="B134" s="178"/>
      <c r="C134" s="298"/>
      <c r="D134" s="299"/>
      <c r="E134" s="107"/>
      <c r="F134" s="117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19"/>
      <c r="X134" s="123"/>
      <c r="Y134" s="106"/>
      <c r="Z134" s="205"/>
      <c r="AA134" s="300"/>
      <c r="AB134" s="301"/>
      <c r="AC134" s="106"/>
      <c r="AD134" s="205"/>
      <c r="AE134" s="300"/>
      <c r="AF134" s="301"/>
      <c r="AG134" s="407"/>
      <c r="AH134" s="408"/>
      <c r="AI134" s="124"/>
      <c r="AJ134" s="116"/>
      <c r="AK134" s="380"/>
    </row>
    <row r="135" spans="1:37" ht="15.75" customHeight="1">
      <c r="A135" s="317"/>
      <c r="B135" s="178"/>
      <c r="C135" s="298"/>
      <c r="D135" s="299"/>
      <c r="E135" s="107"/>
      <c r="F135" s="117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19"/>
      <c r="X135" s="123"/>
      <c r="Y135" s="106"/>
      <c r="Z135" s="205"/>
      <c r="AA135" s="300"/>
      <c r="AB135" s="301"/>
      <c r="AC135" s="106"/>
      <c r="AD135" s="205"/>
      <c r="AE135" s="300"/>
      <c r="AF135" s="301"/>
      <c r="AG135" s="407"/>
      <c r="AH135" s="408"/>
      <c r="AI135" s="124"/>
      <c r="AJ135" s="116"/>
      <c r="AK135" s="380"/>
    </row>
    <row r="136" spans="1:37" ht="15.75" customHeight="1">
      <c r="A136" s="317"/>
      <c r="B136" s="178"/>
      <c r="C136" s="298"/>
      <c r="D136" s="299"/>
      <c r="E136" s="107"/>
      <c r="F136" s="117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19"/>
      <c r="X136" s="123"/>
      <c r="Y136" s="106"/>
      <c r="Z136" s="205"/>
      <c r="AA136" s="300"/>
      <c r="AB136" s="301"/>
      <c r="AC136" s="106"/>
      <c r="AD136" s="205"/>
      <c r="AE136" s="300"/>
      <c r="AF136" s="301"/>
      <c r="AG136" s="407"/>
      <c r="AH136" s="408"/>
      <c r="AI136" s="124"/>
      <c r="AJ136" s="116"/>
      <c r="AK136" s="380"/>
    </row>
    <row r="137" spans="1:37" ht="15.75" customHeight="1">
      <c r="A137" s="317"/>
      <c r="B137" s="178"/>
      <c r="C137" s="298"/>
      <c r="D137" s="299"/>
      <c r="E137" s="107"/>
      <c r="F137" s="117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210"/>
      <c r="X137" s="211"/>
      <c r="Y137" s="106"/>
      <c r="Z137" s="205"/>
      <c r="AA137" s="300"/>
      <c r="AB137" s="301"/>
      <c r="AC137" s="106"/>
      <c r="AD137" s="205"/>
      <c r="AE137" s="300"/>
      <c r="AF137" s="301"/>
      <c r="AG137" s="407"/>
      <c r="AH137" s="408"/>
      <c r="AI137" s="124"/>
      <c r="AJ137" s="116"/>
      <c r="AK137" s="380"/>
    </row>
    <row r="138" spans="1:37" ht="15.75" customHeight="1">
      <c r="A138" s="317"/>
      <c r="B138" s="178"/>
      <c r="C138" s="298"/>
      <c r="D138" s="299"/>
      <c r="E138" s="107"/>
      <c r="F138" s="117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212"/>
      <c r="X138" s="213"/>
      <c r="Y138" s="106"/>
      <c r="Z138" s="205"/>
      <c r="AA138" s="300"/>
      <c r="AB138" s="301"/>
      <c r="AC138" s="106"/>
      <c r="AD138" s="205"/>
      <c r="AE138" s="300"/>
      <c r="AF138" s="301"/>
      <c r="AG138" s="407"/>
      <c r="AH138" s="408"/>
      <c r="AI138" s="124"/>
      <c r="AJ138" s="116"/>
      <c r="AK138" s="380"/>
    </row>
    <row r="139" spans="1:37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47"/>
      <c r="T139" s="48"/>
      <c r="U139" s="140"/>
      <c r="V139" s="118"/>
      <c r="W139" s="212"/>
      <c r="X139" s="213"/>
      <c r="Y139" s="106"/>
      <c r="Z139" s="205"/>
      <c r="AA139" s="300"/>
      <c r="AB139" s="301"/>
      <c r="AC139" s="106"/>
      <c r="AD139" s="205"/>
      <c r="AE139" s="300"/>
      <c r="AF139" s="301"/>
      <c r="AG139" s="407"/>
      <c r="AH139" s="408"/>
      <c r="AI139" s="124"/>
      <c r="AJ139" s="116"/>
      <c r="AK139" s="380"/>
    </row>
    <row r="140" spans="1:37" ht="15.75" customHeight="1" thickBot="1">
      <c r="A140" s="318"/>
      <c r="B140" s="144" t="s">
        <v>124</v>
      </c>
      <c r="C140" s="295"/>
      <c r="D140" s="295"/>
      <c r="E140" s="145"/>
      <c r="F140" s="182"/>
      <c r="G140" s="146"/>
      <c r="H140" s="75"/>
      <c r="I140" s="147">
        <f t="shared" ref="I140:J140" si="77">AVERAGE(I124:I139)</f>
        <v>19.333333333333332</v>
      </c>
      <c r="J140" s="148">
        <f t="shared" si="77"/>
        <v>2000</v>
      </c>
      <c r="K140" s="149">
        <f t="shared" ref="K140" si="78">J140/I140</f>
        <v>103.44827586206897</v>
      </c>
      <c r="L140" s="147">
        <f t="shared" ref="L140:M140" si="79">AVERAGE(L124:L139)</f>
        <v>19.333333333333332</v>
      </c>
      <c r="M140" s="148">
        <f t="shared" si="79"/>
        <v>1767.9446507514306</v>
      </c>
      <c r="N140" s="149">
        <f>M140/L140</f>
        <v>91.445412969901582</v>
      </c>
      <c r="O140" s="150">
        <f>L140-I140</f>
        <v>0</v>
      </c>
      <c r="P140" s="151">
        <f>N140-K140</f>
        <v>-12.002862892167386</v>
      </c>
      <c r="Q140" s="152">
        <f>N140/K140</f>
        <v>0.88397232537571524</v>
      </c>
      <c r="R140" s="310"/>
      <c r="S140" s="153">
        <f>S124</f>
        <v>0.70843750000000005</v>
      </c>
      <c r="T140" s="154">
        <f>INDEX(T124:T139,COUNTA(T124:T139))</f>
        <v>0.81180555555555556</v>
      </c>
      <c r="U140" s="155"/>
      <c r="V140" s="181"/>
      <c r="W140" s="214"/>
      <c r="X140" s="215"/>
      <c r="Y140" s="206">
        <f t="shared" ref="Y140:Z140" si="80">SUM(Y124:Y139)</f>
        <v>0</v>
      </c>
      <c r="Z140" s="207">
        <f t="shared" si="80"/>
        <v>0</v>
      </c>
      <c r="AA140" s="296"/>
      <c r="AB140" s="297"/>
      <c r="AC140" s="206">
        <f t="shared" ref="AC140:AD140" si="81">SUM(AC124:AC139)</f>
        <v>0</v>
      </c>
      <c r="AD140" s="207">
        <f t="shared" si="81"/>
        <v>0</v>
      </c>
      <c r="AE140" s="296"/>
      <c r="AF140" s="297"/>
      <c r="AG140" s="409"/>
      <c r="AH140" s="410"/>
      <c r="AI140" s="183">
        <f>M140-J140</f>
        <v>-232.05534924856943</v>
      </c>
      <c r="AJ140" s="152">
        <f>M140/J140</f>
        <v>0.88397232537571524</v>
      </c>
      <c r="AK140" s="381"/>
    </row>
    <row r="141" spans="1:37" ht="15.75" customHeight="1">
      <c r="A141" s="302" t="s">
        <v>244</v>
      </c>
      <c r="B141" s="161" t="s">
        <v>186</v>
      </c>
      <c r="C141" s="306" t="s">
        <v>222</v>
      </c>
      <c r="D141" s="307"/>
      <c r="E141" s="162">
        <v>56.79</v>
      </c>
      <c r="F141" s="103">
        <v>2086</v>
      </c>
      <c r="G141" s="163">
        <f t="shared" ref="G141:G143" si="82">E141*F141</f>
        <v>118463.94</v>
      </c>
      <c r="H141" s="164"/>
      <c r="I141" s="165">
        <v>23</v>
      </c>
      <c r="J141" s="166">
        <v>2000</v>
      </c>
      <c r="K141" s="167">
        <f>J141/I141</f>
        <v>86.956521739130437</v>
      </c>
      <c r="L141" s="168">
        <v>23</v>
      </c>
      <c r="M141" s="166">
        <f>F141/V141*60</f>
        <v>1768.6292981629772</v>
      </c>
      <c r="N141" s="167">
        <f>M141/L141</f>
        <v>76.896926007085966</v>
      </c>
      <c r="O141" s="169">
        <f>L141-I141</f>
        <v>0</v>
      </c>
      <c r="P141" s="170">
        <f>N141-K141</f>
        <v>-10.059595732044471</v>
      </c>
      <c r="Q141" s="171">
        <f>N141/K141</f>
        <v>0.8843146490814886</v>
      </c>
      <c r="R141" s="308">
        <f>Q157</f>
        <v>0.88461367624443354</v>
      </c>
      <c r="S141" s="172">
        <v>0.70849537037037036</v>
      </c>
      <c r="T141" s="173">
        <v>0.75763888888888886</v>
      </c>
      <c r="U141" s="174"/>
      <c r="V141" s="175">
        <v>70.766666666666652</v>
      </c>
      <c r="W141" s="173"/>
      <c r="X141" s="184"/>
      <c r="Y141" s="202"/>
      <c r="Z141" s="203"/>
      <c r="AA141" s="311"/>
      <c r="AB141" s="312"/>
      <c r="AC141" s="202"/>
      <c r="AD141" s="203"/>
      <c r="AE141" s="311"/>
      <c r="AF141" s="312"/>
      <c r="AG141" s="411"/>
      <c r="AH141" s="412"/>
      <c r="AI141" s="121">
        <f>M141-J141</f>
        <v>-231.37070183702281</v>
      </c>
      <c r="AJ141" s="171">
        <f>M141/J141</f>
        <v>0.8843146490814886</v>
      </c>
      <c r="AK141" s="313">
        <f>AJ157</f>
        <v>0.88461367624443354</v>
      </c>
    </row>
    <row r="142" spans="1:37" ht="15.75" customHeight="1">
      <c r="A142" s="303"/>
      <c r="B142" s="178" t="s">
        <v>186</v>
      </c>
      <c r="C142" s="298" t="s">
        <v>223</v>
      </c>
      <c r="D142" s="299"/>
      <c r="E142" s="107">
        <v>56.87</v>
      </c>
      <c r="F142" s="108">
        <v>1613</v>
      </c>
      <c r="G142" s="109">
        <f t="shared" si="82"/>
        <v>91731.31</v>
      </c>
      <c r="H142" s="26"/>
      <c r="I142" s="110">
        <v>23</v>
      </c>
      <c r="J142" s="111">
        <v>2000</v>
      </c>
      <c r="K142" s="112">
        <f t="shared" ref="K142:K143" si="83">J142/I142</f>
        <v>86.956521739130437</v>
      </c>
      <c r="L142" s="113">
        <v>23</v>
      </c>
      <c r="M142" s="111">
        <f>F142/V142*60</f>
        <v>1768.209500609009</v>
      </c>
      <c r="N142" s="112">
        <f>M142/L142</f>
        <v>76.87867393952213</v>
      </c>
      <c r="O142" s="114">
        <f>L142-I142</f>
        <v>0</v>
      </c>
      <c r="P142" s="115">
        <f>N142-K142</f>
        <v>-10.077847799608307</v>
      </c>
      <c r="Q142" s="116">
        <f>N142/K142</f>
        <v>0.88410475030450453</v>
      </c>
      <c r="R142" s="309"/>
      <c r="S142" s="47">
        <v>0.76129629629629625</v>
      </c>
      <c r="T142" s="48">
        <v>0.7993055555555556</v>
      </c>
      <c r="U142" s="117">
        <v>5.2666666666666373</v>
      </c>
      <c r="V142" s="118">
        <v>54.733333333333469</v>
      </c>
      <c r="W142" s="119"/>
      <c r="X142" s="123"/>
      <c r="Y142" s="106"/>
      <c r="Z142" s="205"/>
      <c r="AA142" s="300"/>
      <c r="AB142" s="301"/>
      <c r="AC142" s="106"/>
      <c r="AD142" s="205"/>
      <c r="AE142" s="300"/>
      <c r="AF142" s="301"/>
      <c r="AG142" s="407"/>
      <c r="AH142" s="408"/>
      <c r="AI142" s="124">
        <f>M142-J142</f>
        <v>-231.79049939099104</v>
      </c>
      <c r="AJ142" s="116">
        <f>M142/J142</f>
        <v>0.88410475030450453</v>
      </c>
      <c r="AK142" s="314"/>
    </row>
    <row r="143" spans="1:37" ht="15.75" customHeight="1">
      <c r="A143" s="303"/>
      <c r="B143" s="178" t="s">
        <v>186</v>
      </c>
      <c r="C143" s="298" t="s">
        <v>224</v>
      </c>
      <c r="D143" s="299"/>
      <c r="E143" s="107">
        <v>47.6</v>
      </c>
      <c r="F143" s="108">
        <v>2065</v>
      </c>
      <c r="G143" s="109">
        <f t="shared" si="82"/>
        <v>98294</v>
      </c>
      <c r="H143" s="26"/>
      <c r="I143" s="110">
        <v>23</v>
      </c>
      <c r="J143" s="111">
        <v>2000</v>
      </c>
      <c r="K143" s="112">
        <f t="shared" si="83"/>
        <v>86.956521739130437</v>
      </c>
      <c r="L143" s="113">
        <v>23</v>
      </c>
      <c r="M143" s="111">
        <f>F143/V143*60</f>
        <v>1770.843258694616</v>
      </c>
      <c r="N143" s="112">
        <f>M143/L143</f>
        <v>76.993185160635477</v>
      </c>
      <c r="O143" s="114">
        <f>L143-I143</f>
        <v>0</v>
      </c>
      <c r="P143" s="115">
        <f>N143-K143</f>
        <v>-9.9633365784949603</v>
      </c>
      <c r="Q143" s="116">
        <f>N143/K143</f>
        <v>0.88542162934730795</v>
      </c>
      <c r="R143" s="309"/>
      <c r="S143" s="47">
        <v>0.80280092592592589</v>
      </c>
      <c r="T143" s="48">
        <v>0.85138888888888886</v>
      </c>
      <c r="U143" s="117">
        <v>5.0333333333332142</v>
      </c>
      <c r="V143" s="118">
        <v>69.966666666666683</v>
      </c>
      <c r="W143" s="119"/>
      <c r="X143" s="123"/>
      <c r="Y143" s="106"/>
      <c r="Z143" s="205"/>
      <c r="AA143" s="300"/>
      <c r="AB143" s="301"/>
      <c r="AC143" s="106"/>
      <c r="AD143" s="205"/>
      <c r="AE143" s="300"/>
      <c r="AF143" s="301"/>
      <c r="AG143" s="407"/>
      <c r="AH143" s="408"/>
      <c r="AI143" s="124">
        <f>M143-J143</f>
        <v>-229.156741305384</v>
      </c>
      <c r="AJ143" s="116">
        <f>M143/J143</f>
        <v>0.88542162934730795</v>
      </c>
      <c r="AK143" s="314"/>
    </row>
    <row r="144" spans="1:37" ht="15.75" customHeight="1">
      <c r="A144" s="303"/>
      <c r="B144" s="178"/>
      <c r="C144" s="298"/>
      <c r="D144" s="299"/>
      <c r="E144" s="107"/>
      <c r="F144" s="108"/>
      <c r="G144" s="109"/>
      <c r="H144" s="26"/>
      <c r="I144" s="110"/>
      <c r="J144" s="111"/>
      <c r="K144" s="112"/>
      <c r="L144" s="113"/>
      <c r="M144" s="111"/>
      <c r="N144" s="112"/>
      <c r="O144" s="114"/>
      <c r="P144" s="115"/>
      <c r="Q144" s="116"/>
      <c r="R144" s="309"/>
      <c r="S144" s="47"/>
      <c r="T144" s="48"/>
      <c r="U144" s="117"/>
      <c r="V144" s="118"/>
      <c r="W144" s="119"/>
      <c r="X144" s="123"/>
      <c r="Y144" s="106"/>
      <c r="Z144" s="205"/>
      <c r="AA144" s="300"/>
      <c r="AB144" s="301"/>
      <c r="AC144" s="106"/>
      <c r="AD144" s="205"/>
      <c r="AE144" s="300"/>
      <c r="AF144" s="301"/>
      <c r="AG144" s="407"/>
      <c r="AH144" s="408"/>
      <c r="AI144" s="124"/>
      <c r="AJ144" s="116"/>
      <c r="AK144" s="314"/>
    </row>
    <row r="145" spans="1:37" ht="15.75" customHeight="1">
      <c r="A145" s="304"/>
      <c r="B145" s="178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106"/>
      <c r="Z145" s="205"/>
      <c r="AA145" s="300"/>
      <c r="AB145" s="301"/>
      <c r="AC145" s="106"/>
      <c r="AD145" s="205"/>
      <c r="AE145" s="300"/>
      <c r="AF145" s="301"/>
      <c r="AG145" s="407"/>
      <c r="AH145" s="408"/>
      <c r="AI145" s="124"/>
      <c r="AJ145" s="116"/>
      <c r="AK145" s="314"/>
    </row>
    <row r="146" spans="1:37" ht="15.75" customHeight="1">
      <c r="A146" s="304"/>
      <c r="B146" s="178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106"/>
      <c r="Z146" s="205"/>
      <c r="AA146" s="300"/>
      <c r="AB146" s="301"/>
      <c r="AC146" s="106"/>
      <c r="AD146" s="205"/>
      <c r="AE146" s="300"/>
      <c r="AF146" s="301"/>
      <c r="AG146" s="407"/>
      <c r="AH146" s="408"/>
      <c r="AI146" s="124"/>
      <c r="AJ146" s="116"/>
      <c r="AK146" s="314"/>
    </row>
    <row r="147" spans="1:37" ht="15.75" customHeight="1">
      <c r="A147" s="304"/>
      <c r="B147" s="178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127"/>
      <c r="T147" s="128"/>
      <c r="U147" s="117"/>
      <c r="V147" s="118"/>
      <c r="W147" s="128"/>
      <c r="X147" s="216"/>
      <c r="Y147" s="106"/>
      <c r="Z147" s="205"/>
      <c r="AA147" s="300"/>
      <c r="AB147" s="301"/>
      <c r="AC147" s="106"/>
      <c r="AD147" s="205"/>
      <c r="AE147" s="300"/>
      <c r="AF147" s="301"/>
      <c r="AG147" s="407"/>
      <c r="AH147" s="408"/>
      <c r="AI147" s="124"/>
      <c r="AJ147" s="116"/>
      <c r="AK147" s="314"/>
    </row>
    <row r="148" spans="1:37" ht="15.75" customHeight="1">
      <c r="A148" s="304"/>
      <c r="B148" s="178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127"/>
      <c r="T148" s="128"/>
      <c r="U148" s="117"/>
      <c r="V148" s="118"/>
      <c r="W148" s="128"/>
      <c r="X148" s="216"/>
      <c r="Y148" s="106"/>
      <c r="Z148" s="205"/>
      <c r="AA148" s="300"/>
      <c r="AB148" s="301"/>
      <c r="AC148" s="106"/>
      <c r="AD148" s="205"/>
      <c r="AE148" s="300"/>
      <c r="AF148" s="301"/>
      <c r="AG148" s="407"/>
      <c r="AH148" s="408"/>
      <c r="AI148" s="124"/>
      <c r="AJ148" s="116"/>
      <c r="AK148" s="314"/>
    </row>
    <row r="149" spans="1:37" ht="15.75" customHeight="1">
      <c r="A149" s="304"/>
      <c r="B149" s="178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127"/>
      <c r="T149" s="128"/>
      <c r="U149" s="117"/>
      <c r="V149" s="118"/>
      <c r="W149" s="128"/>
      <c r="X149" s="216"/>
      <c r="Y149" s="106"/>
      <c r="Z149" s="205"/>
      <c r="AA149" s="300"/>
      <c r="AB149" s="301"/>
      <c r="AC149" s="106"/>
      <c r="AD149" s="205"/>
      <c r="AE149" s="300"/>
      <c r="AF149" s="301"/>
      <c r="AG149" s="407"/>
      <c r="AH149" s="408"/>
      <c r="AI149" s="124"/>
      <c r="AJ149" s="116"/>
      <c r="AK149" s="314"/>
    </row>
    <row r="150" spans="1:37" ht="15.75" customHeight="1">
      <c r="A150" s="304"/>
      <c r="B150" s="178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127"/>
      <c r="T150" s="128"/>
      <c r="U150" s="117"/>
      <c r="V150" s="118"/>
      <c r="W150" s="128"/>
      <c r="X150" s="216"/>
      <c r="Y150" s="106"/>
      <c r="Z150" s="205"/>
      <c r="AA150" s="300"/>
      <c r="AB150" s="301"/>
      <c r="AC150" s="106"/>
      <c r="AD150" s="205"/>
      <c r="AE150" s="300"/>
      <c r="AF150" s="301"/>
      <c r="AG150" s="407"/>
      <c r="AH150" s="408"/>
      <c r="AI150" s="124"/>
      <c r="AJ150" s="116"/>
      <c r="AK150" s="314"/>
    </row>
    <row r="151" spans="1:37" ht="15.75" customHeight="1">
      <c r="A151" s="304"/>
      <c r="B151" s="178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127"/>
      <c r="T151" s="128"/>
      <c r="U151" s="117"/>
      <c r="V151" s="118"/>
      <c r="W151" s="128"/>
      <c r="X151" s="216"/>
      <c r="Y151" s="106"/>
      <c r="Z151" s="205"/>
      <c r="AA151" s="300"/>
      <c r="AB151" s="301"/>
      <c r="AC151" s="106"/>
      <c r="AD151" s="205"/>
      <c r="AE151" s="300"/>
      <c r="AF151" s="301"/>
      <c r="AG151" s="407"/>
      <c r="AH151" s="408"/>
      <c r="AI151" s="124"/>
      <c r="AJ151" s="116"/>
      <c r="AK151" s="314"/>
    </row>
    <row r="152" spans="1:37" ht="15.75" customHeight="1">
      <c r="A152" s="304"/>
      <c r="B152" s="178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127"/>
      <c r="T152" s="128"/>
      <c r="U152" s="117"/>
      <c r="V152" s="118"/>
      <c r="W152" s="128"/>
      <c r="X152" s="216"/>
      <c r="Y152" s="106"/>
      <c r="Z152" s="205"/>
      <c r="AA152" s="300"/>
      <c r="AB152" s="301"/>
      <c r="AC152" s="106"/>
      <c r="AD152" s="205"/>
      <c r="AE152" s="300"/>
      <c r="AF152" s="301"/>
      <c r="AG152" s="407"/>
      <c r="AH152" s="408"/>
      <c r="AI152" s="124"/>
      <c r="AJ152" s="116"/>
      <c r="AK152" s="314"/>
    </row>
    <row r="153" spans="1:37" ht="15.75" customHeight="1">
      <c r="A153" s="304"/>
      <c r="B153" s="178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127"/>
      <c r="T153" s="128"/>
      <c r="U153" s="117"/>
      <c r="V153" s="118"/>
      <c r="W153" s="128"/>
      <c r="X153" s="216"/>
      <c r="Y153" s="106"/>
      <c r="Z153" s="205"/>
      <c r="AA153" s="300"/>
      <c r="AB153" s="301"/>
      <c r="AC153" s="106"/>
      <c r="AD153" s="205"/>
      <c r="AE153" s="300"/>
      <c r="AF153" s="301"/>
      <c r="AG153" s="407"/>
      <c r="AH153" s="408"/>
      <c r="AI153" s="124"/>
      <c r="AJ153" s="116"/>
      <c r="AK153" s="314"/>
    </row>
    <row r="154" spans="1:37" ht="15.75" customHeight="1">
      <c r="A154" s="304"/>
      <c r="B154" s="178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127"/>
      <c r="T154" s="128"/>
      <c r="U154" s="117"/>
      <c r="V154" s="118"/>
      <c r="W154" s="128"/>
      <c r="X154" s="216"/>
      <c r="Y154" s="106"/>
      <c r="Z154" s="205"/>
      <c r="AA154" s="300"/>
      <c r="AB154" s="301"/>
      <c r="AC154" s="106"/>
      <c r="AD154" s="205"/>
      <c r="AE154" s="300"/>
      <c r="AF154" s="301"/>
      <c r="AG154" s="407"/>
      <c r="AH154" s="408"/>
      <c r="AI154" s="124"/>
      <c r="AJ154" s="116"/>
      <c r="AK154" s="314"/>
    </row>
    <row r="155" spans="1:37" ht="15.75" customHeight="1">
      <c r="A155" s="304"/>
      <c r="B155" s="178"/>
      <c r="C155" s="298"/>
      <c r="D155" s="299"/>
      <c r="E155" s="107"/>
      <c r="F155" s="13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127"/>
      <c r="T155" s="128"/>
      <c r="U155" s="117"/>
      <c r="V155" s="118"/>
      <c r="W155" s="128"/>
      <c r="X155" s="216"/>
      <c r="Y155" s="106"/>
      <c r="Z155" s="205"/>
      <c r="AA155" s="300"/>
      <c r="AB155" s="301"/>
      <c r="AC155" s="106"/>
      <c r="AD155" s="205"/>
      <c r="AE155" s="300"/>
      <c r="AF155" s="301"/>
      <c r="AG155" s="407"/>
      <c r="AH155" s="408"/>
      <c r="AI155" s="124"/>
      <c r="AJ155" s="116"/>
      <c r="AK155" s="314"/>
    </row>
    <row r="156" spans="1:37" ht="15.75" customHeight="1">
      <c r="A156" s="304"/>
      <c r="B156" s="178"/>
      <c r="C156" s="298"/>
      <c r="D156" s="299"/>
      <c r="E156" s="179"/>
      <c r="F156" s="13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106"/>
      <c r="Z156" s="205"/>
      <c r="AA156" s="300"/>
      <c r="AB156" s="301"/>
      <c r="AC156" s="106"/>
      <c r="AD156" s="205"/>
      <c r="AE156" s="300"/>
      <c r="AF156" s="301"/>
      <c r="AG156" s="407"/>
      <c r="AH156" s="408"/>
      <c r="AI156" s="180"/>
      <c r="AJ156" s="133"/>
      <c r="AK156" s="314"/>
    </row>
    <row r="157" spans="1:37" ht="15.75" customHeight="1" thickBot="1">
      <c r="A157" s="305"/>
      <c r="B157" s="144" t="s">
        <v>124</v>
      </c>
      <c r="C157" s="295"/>
      <c r="D157" s="295"/>
      <c r="E157" s="145"/>
      <c r="F157" s="182"/>
      <c r="G157" s="146"/>
      <c r="H157" s="75"/>
      <c r="I157" s="147">
        <f t="shared" ref="I157:J157" si="84">AVERAGE(I141:I156)</f>
        <v>23</v>
      </c>
      <c r="J157" s="148">
        <f t="shared" si="84"/>
        <v>2000</v>
      </c>
      <c r="K157" s="149">
        <f t="shared" ref="K157" si="85">J157/I157</f>
        <v>86.956521739130437</v>
      </c>
      <c r="L157" s="147">
        <f t="shared" ref="L157:M157" si="86">AVERAGE(L141:L156)</f>
        <v>23</v>
      </c>
      <c r="M157" s="148">
        <f t="shared" si="86"/>
        <v>1769.2273524888672</v>
      </c>
      <c r="N157" s="149">
        <f>M157/L157</f>
        <v>76.922928369081177</v>
      </c>
      <c r="O157" s="150">
        <f>L157-I157</f>
        <v>0</v>
      </c>
      <c r="P157" s="151">
        <f>N157-K157</f>
        <v>-10.03359337004926</v>
      </c>
      <c r="Q157" s="152">
        <f>N157/K157</f>
        <v>0.88461367624443354</v>
      </c>
      <c r="R157" s="310"/>
      <c r="S157" s="153">
        <f>S141</f>
        <v>0.70849537037037036</v>
      </c>
      <c r="T157" s="154">
        <f>INDEX(T141:T156,COUNTA(T141:T156))</f>
        <v>0.85138888888888886</v>
      </c>
      <c r="U157" s="155"/>
      <c r="V157" s="181"/>
      <c r="W157" s="182"/>
      <c r="X157" s="149"/>
      <c r="Y157" s="206">
        <f t="shared" ref="Y157:Z157" si="87">SUM(Y141:Y156)</f>
        <v>0</v>
      </c>
      <c r="Z157" s="207">
        <f t="shared" si="87"/>
        <v>0</v>
      </c>
      <c r="AA157" s="296"/>
      <c r="AB157" s="297"/>
      <c r="AC157" s="206">
        <f t="shared" ref="AC157:AD157" si="88">SUM(AC141:AC156)</f>
        <v>0</v>
      </c>
      <c r="AD157" s="207">
        <f t="shared" si="88"/>
        <v>0</v>
      </c>
      <c r="AE157" s="296"/>
      <c r="AF157" s="297"/>
      <c r="AG157" s="409"/>
      <c r="AH157" s="410"/>
      <c r="AI157" s="183">
        <f>M157-J157</f>
        <v>-230.77264751113285</v>
      </c>
      <c r="AJ157" s="152">
        <f>M157/J157</f>
        <v>0.88461367624443354</v>
      </c>
      <c r="AK157" s="315"/>
    </row>
    <row r="159" spans="1:37">
      <c r="AA159" s="294" t="s">
        <v>165</v>
      </c>
      <c r="AB159" s="294"/>
      <c r="AE159" s="5" t="s">
        <v>226</v>
      </c>
      <c r="AF159" s="190"/>
      <c r="AG159" s="190"/>
      <c r="AH159" s="190"/>
    </row>
    <row r="160" spans="1:37">
      <c r="AA160" s="294" t="s">
        <v>166</v>
      </c>
      <c r="AB160" s="294"/>
      <c r="AE160" s="5" t="s">
        <v>227</v>
      </c>
      <c r="AF160" s="190"/>
      <c r="AG160" s="190"/>
      <c r="AH160" s="190"/>
    </row>
    <row r="161" spans="27:34">
      <c r="AA161" s="294" t="s">
        <v>167</v>
      </c>
      <c r="AB161" s="294"/>
      <c r="AE161" s="5" t="s">
        <v>228</v>
      </c>
      <c r="AF161" s="190"/>
      <c r="AG161" s="190"/>
      <c r="AH161" s="190"/>
    </row>
    <row r="162" spans="27:34">
      <c r="AA162" s="294" t="s">
        <v>168</v>
      </c>
      <c r="AB162" s="294"/>
      <c r="AE162" s="5" t="s">
        <v>229</v>
      </c>
      <c r="AF162" s="190"/>
      <c r="AG162" s="190"/>
      <c r="AH162" s="190"/>
    </row>
    <row r="163" spans="27:34">
      <c r="AA163" s="294" t="s">
        <v>169</v>
      </c>
      <c r="AB163" s="294"/>
      <c r="AE163" s="5" t="s">
        <v>230</v>
      </c>
      <c r="AF163" s="190"/>
      <c r="AG163" s="190"/>
      <c r="AH163" s="190"/>
    </row>
    <row r="164" spans="27:34">
      <c r="AA164" s="294" t="s">
        <v>170</v>
      </c>
      <c r="AB164" s="294"/>
      <c r="AE164" s="5" t="s">
        <v>231</v>
      </c>
      <c r="AF164" s="190"/>
      <c r="AG164" s="190"/>
      <c r="AH164" s="190"/>
    </row>
    <row r="165" spans="27:34">
      <c r="AA165" s="294" t="s">
        <v>171</v>
      </c>
      <c r="AB165" s="294"/>
      <c r="AE165" s="221" t="s">
        <v>232</v>
      </c>
      <c r="AF165" s="190"/>
      <c r="AG165" s="190"/>
      <c r="AH165" s="190"/>
    </row>
    <row r="166" spans="27:34">
      <c r="AA166" s="294" t="s">
        <v>172</v>
      </c>
      <c r="AB166" s="294"/>
      <c r="AE166" s="221" t="s">
        <v>233</v>
      </c>
      <c r="AF166" s="190"/>
      <c r="AG166" s="190"/>
      <c r="AH166" s="190"/>
    </row>
    <row r="167" spans="27:34">
      <c r="AA167" s="294" t="s">
        <v>173</v>
      </c>
      <c r="AB167" s="294"/>
      <c r="AE167" s="221" t="s">
        <v>234</v>
      </c>
      <c r="AF167" s="190"/>
      <c r="AG167" s="190"/>
      <c r="AH167" s="190"/>
    </row>
    <row r="168" spans="27:34">
      <c r="AA168" s="294" t="s">
        <v>174</v>
      </c>
      <c r="AB168" s="294"/>
      <c r="AE168" s="221"/>
      <c r="AF168" s="190"/>
      <c r="AG168" s="190"/>
      <c r="AH168" s="190"/>
    </row>
    <row r="169" spans="27:34">
      <c r="AA169" s="294" t="s">
        <v>175</v>
      </c>
      <c r="AB169" s="294"/>
      <c r="AE169" s="221"/>
      <c r="AF169" s="190"/>
      <c r="AG169" s="190"/>
      <c r="AH169" s="190"/>
    </row>
    <row r="170" spans="27:34">
      <c r="AA170" s="294" t="s">
        <v>176</v>
      </c>
      <c r="AB170" s="294"/>
      <c r="AE170" s="190"/>
      <c r="AF170" s="190"/>
      <c r="AG170" s="190"/>
      <c r="AH170" s="190"/>
    </row>
    <row r="171" spans="27:34">
      <c r="AA171" s="294" t="s">
        <v>177</v>
      </c>
      <c r="AB171" s="294"/>
      <c r="AE171" s="190"/>
      <c r="AF171" s="190"/>
      <c r="AG171" s="190"/>
      <c r="AH171" s="190"/>
    </row>
  </sheetData>
  <mergeCells count="690"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  <mergeCell ref="C156:D156"/>
    <mergeCell ref="AA156:AB156"/>
    <mergeCell ref="AE156:AF156"/>
    <mergeCell ref="AG156:AH156"/>
    <mergeCell ref="C157:D157"/>
    <mergeCell ref="AA157:AB157"/>
    <mergeCell ref="AE157:AF157"/>
    <mergeCell ref="AG157:AH157"/>
    <mergeCell ref="C154:D154"/>
    <mergeCell ref="AA154:AB154"/>
    <mergeCell ref="AE154:AF154"/>
    <mergeCell ref="AG154:AH154"/>
    <mergeCell ref="C155:D155"/>
    <mergeCell ref="AA155:AB155"/>
    <mergeCell ref="AE155:AF155"/>
    <mergeCell ref="AG155:AH155"/>
    <mergeCell ref="C153:D153"/>
    <mergeCell ref="AA153:AB153"/>
    <mergeCell ref="AE153:AF153"/>
    <mergeCell ref="AG153:AH153"/>
    <mergeCell ref="C150:D150"/>
    <mergeCell ref="AA150:AB150"/>
    <mergeCell ref="AE150:AF150"/>
    <mergeCell ref="AG150:AH150"/>
    <mergeCell ref="C151:D151"/>
    <mergeCell ref="AA151:AB151"/>
    <mergeCell ref="AE151:AF151"/>
    <mergeCell ref="AG151:AH151"/>
    <mergeCell ref="AK141:AK157"/>
    <mergeCell ref="C142:D142"/>
    <mergeCell ref="AA142:AB142"/>
    <mergeCell ref="AE142:AF142"/>
    <mergeCell ref="AG142:AH142"/>
    <mergeCell ref="C143:D143"/>
    <mergeCell ref="AA143:AB143"/>
    <mergeCell ref="AE143:AF143"/>
    <mergeCell ref="AG143:AH143"/>
    <mergeCell ref="C144:D144"/>
    <mergeCell ref="C148:D148"/>
    <mergeCell ref="AA148:AB148"/>
    <mergeCell ref="AE148:AF148"/>
    <mergeCell ref="AG148:AH148"/>
    <mergeCell ref="C149:D149"/>
    <mergeCell ref="AA149:AB149"/>
    <mergeCell ref="AE149:AF149"/>
    <mergeCell ref="AG149:AH149"/>
    <mergeCell ref="C146:D146"/>
    <mergeCell ref="AA146:AB146"/>
    <mergeCell ref="AE146:AF146"/>
    <mergeCell ref="AG146:AH146"/>
    <mergeCell ref="C147:D147"/>
    <mergeCell ref="AA147:AB147"/>
    <mergeCell ref="C140:D140"/>
    <mergeCell ref="AA140:AB140"/>
    <mergeCell ref="AE140:AF140"/>
    <mergeCell ref="AG140:AH140"/>
    <mergeCell ref="A141:A157"/>
    <mergeCell ref="C141:D141"/>
    <mergeCell ref="R141:R157"/>
    <mergeCell ref="AA141:AB141"/>
    <mergeCell ref="AE141:AF141"/>
    <mergeCell ref="AG141:AH141"/>
    <mergeCell ref="A124:A140"/>
    <mergeCell ref="AA144:AB144"/>
    <mergeCell ref="AE144:AF144"/>
    <mergeCell ref="AG144:AH144"/>
    <mergeCell ref="C145:D145"/>
    <mergeCell ref="AA145:AB145"/>
    <mergeCell ref="AE145:AF145"/>
    <mergeCell ref="AG145:AH145"/>
    <mergeCell ref="AE147:AF147"/>
    <mergeCell ref="AG147:AH147"/>
    <mergeCell ref="C152:D152"/>
    <mergeCell ref="AA152:AB152"/>
    <mergeCell ref="AE152:AF152"/>
    <mergeCell ref="AG152:AH152"/>
    <mergeCell ref="C138:D138"/>
    <mergeCell ref="AA138:AB138"/>
    <mergeCell ref="AE138:AF138"/>
    <mergeCell ref="AG138:AH138"/>
    <mergeCell ref="C139:D139"/>
    <mergeCell ref="AA139:AB139"/>
    <mergeCell ref="AE139:AF139"/>
    <mergeCell ref="AG139:AH139"/>
    <mergeCell ref="C136:D136"/>
    <mergeCell ref="AA136:AB136"/>
    <mergeCell ref="AE136:AF136"/>
    <mergeCell ref="AG136:AH136"/>
    <mergeCell ref="C137:D137"/>
    <mergeCell ref="AA137:AB137"/>
    <mergeCell ref="AE137:AF137"/>
    <mergeCell ref="AG137:AH137"/>
    <mergeCell ref="C134:D134"/>
    <mergeCell ref="AA134:AB134"/>
    <mergeCell ref="AE134:AF134"/>
    <mergeCell ref="AG134:AH134"/>
    <mergeCell ref="C135:D135"/>
    <mergeCell ref="AA135:AB135"/>
    <mergeCell ref="AE135:AF135"/>
    <mergeCell ref="AG135:AH135"/>
    <mergeCell ref="C132:D132"/>
    <mergeCell ref="AA132:AB132"/>
    <mergeCell ref="AE132:AF132"/>
    <mergeCell ref="AG132:AH132"/>
    <mergeCell ref="C133:D133"/>
    <mergeCell ref="AA133:AB133"/>
    <mergeCell ref="AE133:AF133"/>
    <mergeCell ref="AG133:AH133"/>
    <mergeCell ref="AA131:AB131"/>
    <mergeCell ref="AE131:AF131"/>
    <mergeCell ref="AG131:AH131"/>
    <mergeCell ref="AA128:AB128"/>
    <mergeCell ref="AE128:AF128"/>
    <mergeCell ref="AG128:AH128"/>
    <mergeCell ref="C129:D129"/>
    <mergeCell ref="AA129:AB129"/>
    <mergeCell ref="AE129:AF129"/>
    <mergeCell ref="AG129:AH129"/>
    <mergeCell ref="AK124:AK140"/>
    <mergeCell ref="C125:D125"/>
    <mergeCell ref="AA125:AB125"/>
    <mergeCell ref="AE125:AF125"/>
    <mergeCell ref="AG125:AH125"/>
    <mergeCell ref="C126:D126"/>
    <mergeCell ref="AA126:AB126"/>
    <mergeCell ref="AE126:AF126"/>
    <mergeCell ref="AG126:AH126"/>
    <mergeCell ref="C127:D127"/>
    <mergeCell ref="C124:D124"/>
    <mergeCell ref="R124:R140"/>
    <mergeCell ref="AA124:AB124"/>
    <mergeCell ref="AE124:AF124"/>
    <mergeCell ref="AG124:AH124"/>
    <mergeCell ref="AA127:AB127"/>
    <mergeCell ref="AE127:AF127"/>
    <mergeCell ref="AG127:AH127"/>
    <mergeCell ref="C128:D128"/>
    <mergeCell ref="C130:D130"/>
    <mergeCell ref="AA130:AB130"/>
    <mergeCell ref="AE130:AF130"/>
    <mergeCell ref="AG130:AH130"/>
    <mergeCell ref="C131:D131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</mergeCells>
  <phoneticPr fontId="5" type="noConversion"/>
  <conditionalFormatting sqref="O5:O157">
    <cfRule type="cellIs" dxfId="38" priority="3" operator="greaterThan">
      <formula>0</formula>
    </cfRule>
  </conditionalFormatting>
  <conditionalFormatting sqref="P5:P157 AI5:AI157">
    <cfRule type="cellIs" dxfId="37" priority="6" operator="lessThan">
      <formula>0</formula>
    </cfRule>
  </conditionalFormatting>
  <conditionalFormatting sqref="Q5:Q157 AJ5:AJ157">
    <cfRule type="cellIs" dxfId="36" priority="4" operator="greaterThan">
      <formula>1</formula>
    </cfRule>
    <cfRule type="cellIs" dxfId="35" priority="5" operator="lessThan">
      <formula>0.8</formula>
    </cfRule>
  </conditionalFormatting>
  <conditionalFormatting sqref="R5:R157 AK124">
    <cfRule type="cellIs" dxfId="34" priority="7" operator="lessThan">
      <formula>0.8</formula>
    </cfRule>
  </conditionalFormatting>
  <conditionalFormatting sqref="AK5:AK22 AK56:AK91">
    <cfRule type="cellIs" dxfId="33" priority="9" operator="lessThan">
      <formula>0.8</formula>
    </cfRule>
  </conditionalFormatting>
  <conditionalFormatting sqref="AK39">
    <cfRule type="cellIs" dxfId="32" priority="12" operator="lessThan">
      <formula>0.8</formula>
    </cfRule>
  </conditionalFormatting>
  <conditionalFormatting sqref="AK54">
    <cfRule type="cellIs" dxfId="31" priority="11" operator="lessThan">
      <formula>0.8</formula>
    </cfRule>
  </conditionalFormatting>
  <conditionalFormatting sqref="AK97:AK105">
    <cfRule type="cellIs" dxfId="30" priority="10" operator="lessThan">
      <formula>0.8</formula>
    </cfRule>
  </conditionalFormatting>
  <conditionalFormatting sqref="AK107:AK112">
    <cfRule type="cellIs" dxfId="29" priority="8" operator="lessThan">
      <formula>0.8</formula>
    </cfRule>
  </conditionalFormatting>
  <conditionalFormatting sqref="AK139">
    <cfRule type="cellIs" dxfId="28" priority="2" operator="lessThan">
      <formula>0.8</formula>
    </cfRule>
  </conditionalFormatting>
  <conditionalFormatting sqref="AK141:AK157">
    <cfRule type="cellIs" dxfId="27" priority="1" operator="lessThan">
      <formula>0.8</formula>
    </cfRule>
  </conditionalFormatting>
  <dataValidations count="2">
    <dataValidation type="list" allowBlank="1" showInputMessage="1" showErrorMessage="1" sqref="AE5:AH157" xr:uid="{54FBB9B4-5C10-4815-BAC1-0957C2673FF9}">
      <formula1>$AE$159:$AE$167</formula1>
    </dataValidation>
    <dataValidation type="list" allowBlank="1" showInputMessage="1" showErrorMessage="1" sqref="AA5:AB157" xr:uid="{C3EFEAB7-1CE6-4D85-9FA8-5EB5195F8E51}">
      <formula1>$AA$159:$AA$187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4302-713D-4BFC-BF4C-449F5C2CBF92}">
  <sheetPr>
    <tabColor theme="9" tint="0.59999389629810485"/>
  </sheetPr>
  <dimension ref="B1:AR42"/>
  <sheetViews>
    <sheetView zoomScale="70" zoomScaleNormal="70" workbookViewId="0">
      <selection activeCell="R21" sqref="R2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81" t="s">
        <v>0</v>
      </c>
      <c r="C1" s="281"/>
      <c r="D1" s="281"/>
      <c r="E1" s="281"/>
      <c r="F1" s="281"/>
      <c r="G1" s="281"/>
      <c r="H1" s="281"/>
      <c r="I1" s="281"/>
      <c r="J1" s="281"/>
      <c r="K1" s="1"/>
      <c r="L1" s="1"/>
      <c r="M1" s="1"/>
      <c r="N1" s="1"/>
      <c r="O1" s="1"/>
      <c r="P1" s="1"/>
    </row>
    <row r="2" spans="2:34" ht="27.75" customHeight="1">
      <c r="B2" s="282"/>
      <c r="C2" s="282"/>
      <c r="D2" s="282"/>
      <c r="E2" s="282"/>
      <c r="F2" s="282"/>
      <c r="G2" s="282"/>
      <c r="H2" s="282"/>
      <c r="I2" s="282"/>
      <c r="J2" s="282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83" t="s">
        <v>294</v>
      </c>
      <c r="D3" s="284"/>
      <c r="E3" s="3" t="s">
        <v>3</v>
      </c>
      <c r="F3" s="285">
        <f>'1201(18度C)'!D1+'1201(4度C)'!D1</f>
        <v>227686</v>
      </c>
      <c r="G3" s="286"/>
      <c r="H3" s="3" t="s">
        <v>4</v>
      </c>
      <c r="I3" s="287">
        <f>'1201(18度C)'!F1+'1201(4度C)'!F1</f>
        <v>7580656.6500000022</v>
      </c>
      <c r="J3" s="288"/>
      <c r="K3" s="4"/>
      <c r="L3" s="5"/>
      <c r="M3" s="1"/>
      <c r="N3" s="1"/>
      <c r="O3" s="1"/>
      <c r="P3" s="1"/>
    </row>
    <row r="4" spans="2:34" ht="28.5" customHeight="1">
      <c r="B4" s="289" t="s">
        <v>5</v>
      </c>
      <c r="C4" s="269" t="s">
        <v>6</v>
      </c>
      <c r="D4" s="270"/>
      <c r="E4" s="292" t="s">
        <v>7</v>
      </c>
      <c r="F4" s="293"/>
      <c r="G4" s="292" t="s">
        <v>8</v>
      </c>
      <c r="H4" s="293"/>
      <c r="I4" s="292" t="s">
        <v>9</v>
      </c>
      <c r="J4" s="293"/>
      <c r="K4" s="265" t="s">
        <v>10</v>
      </c>
      <c r="L4" s="266"/>
      <c r="M4" s="265" t="s">
        <v>11</v>
      </c>
      <c r="N4" s="266"/>
      <c r="O4" s="267" t="s">
        <v>12</v>
      </c>
      <c r="P4" s="268"/>
      <c r="Q4" s="268" t="s">
        <v>13</v>
      </c>
      <c r="R4" s="268"/>
    </row>
    <row r="5" spans="2:34" ht="28.5" customHeight="1">
      <c r="B5" s="290"/>
      <c r="C5" s="269" t="s">
        <v>14</v>
      </c>
      <c r="D5" s="270"/>
      <c r="E5" s="271" t="s">
        <v>15</v>
      </c>
      <c r="F5" s="272"/>
      <c r="G5" s="273" t="s">
        <v>16</v>
      </c>
      <c r="H5" s="274"/>
      <c r="I5" s="275" t="s">
        <v>17</v>
      </c>
      <c r="J5" s="276"/>
      <c r="K5" s="277" t="s">
        <v>18</v>
      </c>
      <c r="L5" s="278"/>
      <c r="M5" s="279" t="s">
        <v>19</v>
      </c>
      <c r="N5" s="280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90"/>
      <c r="C6" s="269" t="s">
        <v>23</v>
      </c>
      <c r="D6" s="270"/>
      <c r="E6" s="258">
        <f>AVERAGE(D14:O14,D32:X32)</f>
        <v>454.7269205880072</v>
      </c>
      <c r="F6" s="259" t="e">
        <f>AVERAGE(#REF!,D14:K14)</f>
        <v>#REF!</v>
      </c>
      <c r="G6" s="260">
        <f>AVERAGE(D14:K14)</f>
        <v>181.80524391762583</v>
      </c>
      <c r="H6" s="261"/>
      <c r="I6" s="260">
        <f>AVERAGE(L14:O14)</f>
        <v>95.202398800599696</v>
      </c>
      <c r="J6" s="261"/>
      <c r="K6" s="260">
        <f>AVERAGE(D32:O32)</f>
        <v>594.46839605407388</v>
      </c>
      <c r="L6" s="261"/>
      <c r="M6" s="260">
        <f>AVERAGE(P32:X32)</f>
        <v>784.98901098901092</v>
      </c>
      <c r="N6" s="261"/>
      <c r="O6" s="262">
        <f>'1201(4度C)'!Y2</f>
        <v>0</v>
      </c>
      <c r="P6" s="250">
        <f>'1201(4度C)'!Z2</f>
        <v>0</v>
      </c>
      <c r="Q6" s="251">
        <f>'1201(4度C)'!AC2</f>
        <v>0</v>
      </c>
      <c r="R6" s="250">
        <f>'1201(4度C)'!AD2</f>
        <v>0</v>
      </c>
    </row>
    <row r="7" spans="2:34" ht="28.5" customHeight="1">
      <c r="B7" s="290"/>
      <c r="C7" s="252" t="s">
        <v>24</v>
      </c>
      <c r="D7" s="253"/>
      <c r="E7" s="254">
        <f>AVERAGE(D15:O15,D33:X33)</f>
        <v>401.35705115477697</v>
      </c>
      <c r="F7" s="255" t="e">
        <f>AVERAGE(#REF!,D15:K15)</f>
        <v>#REF!</v>
      </c>
      <c r="G7" s="256">
        <f>AVERAGE(D15:K15)</f>
        <v>161.39931583705578</v>
      </c>
      <c r="H7" s="257"/>
      <c r="I7" s="256">
        <f>AVERAGE(L15:O15)</f>
        <v>84.193334833221996</v>
      </c>
      <c r="J7" s="257"/>
      <c r="K7" s="256">
        <f>AVERAGE(D33:O33)</f>
        <v>523.9850678218038</v>
      </c>
      <c r="L7" s="257"/>
      <c r="M7" s="256">
        <f>AVERAGE(P33:X33)</f>
        <v>692.48414379437077</v>
      </c>
      <c r="N7" s="257"/>
      <c r="O7" s="262"/>
      <c r="P7" s="250"/>
      <c r="Q7" s="251"/>
      <c r="R7" s="250"/>
    </row>
    <row r="8" spans="2:34" ht="28.5" customHeight="1">
      <c r="B8" s="291"/>
      <c r="C8" s="252" t="s">
        <v>25</v>
      </c>
      <c r="D8" s="253"/>
      <c r="E8" s="263">
        <f>AVERAGE(D16:O16,D34:X34)</f>
        <v>0.88311077133093496</v>
      </c>
      <c r="F8" s="264" t="e">
        <f>AVERAGE(D16:K16,#REF!)</f>
        <v>#REF!</v>
      </c>
      <c r="G8" s="243">
        <f>AVERAGE(D16:K16)</f>
        <v>0.88644626160175322</v>
      </c>
      <c r="H8" s="244"/>
      <c r="I8" s="243">
        <f>AVERAGE(L16:O16)</f>
        <v>0.88438164984698864</v>
      </c>
      <c r="J8" s="244"/>
      <c r="K8" s="243">
        <f>AVERAGE(D34:O34)</f>
        <v>0.88059149479466858</v>
      </c>
      <c r="L8" s="244"/>
      <c r="M8" s="243">
        <f>AVERAGE(P34:X34)</f>
        <v>0.88145972069613987</v>
      </c>
      <c r="N8" s="244"/>
      <c r="O8" s="262"/>
      <c r="P8" s="250"/>
      <c r="Q8" s="251"/>
      <c r="R8" s="250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11"/>
      <c r="P10" s="5"/>
    </row>
    <row r="11" spans="2:34" ht="30" customHeight="1">
      <c r="B11" s="232" t="s">
        <v>27</v>
      </c>
      <c r="C11" s="233"/>
      <c r="D11" s="245" t="s">
        <v>28</v>
      </c>
      <c r="E11" s="246"/>
      <c r="F11" s="246"/>
      <c r="G11" s="246"/>
      <c r="H11" s="246"/>
      <c r="I11" s="246"/>
      <c r="J11" s="246"/>
      <c r="K11" s="246"/>
      <c r="L11" s="247" t="s">
        <v>29</v>
      </c>
      <c r="M11" s="248"/>
      <c r="N11" s="248"/>
      <c r="O11" s="249"/>
    </row>
    <row r="12" spans="2:34" ht="17.25" customHeight="1">
      <c r="B12" s="226" t="s">
        <v>30</v>
      </c>
      <c r="C12" s="227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26"/>
      <c r="C13" s="227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</row>
    <row r="14" spans="2:34" ht="40.15" customHeight="1">
      <c r="B14" s="240" t="s">
        <v>41</v>
      </c>
      <c r="C14" s="26" t="s">
        <v>42</v>
      </c>
      <c r="D14" s="27">
        <v>120.75471698113208</v>
      </c>
      <c r="E14" s="28">
        <v>81.300813008130078</v>
      </c>
      <c r="F14" s="28">
        <v>92</v>
      </c>
      <c r="G14" s="28">
        <v>90.090090090090087</v>
      </c>
      <c r="H14" s="28">
        <v>136.36363636363635</v>
      </c>
      <c r="I14" s="28">
        <v>232.33333333333334</v>
      </c>
      <c r="J14" s="28" t="s">
        <v>43</v>
      </c>
      <c r="K14" s="29">
        <v>519.79411764705878</v>
      </c>
      <c r="L14" s="27" t="s">
        <v>43</v>
      </c>
      <c r="M14" s="30" t="s">
        <v>43</v>
      </c>
      <c r="N14" s="28">
        <v>103.44827586206897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40"/>
      <c r="C15" s="33" t="s">
        <v>44</v>
      </c>
      <c r="D15" s="34">
        <v>107.27890036802253</v>
      </c>
      <c r="E15" s="35">
        <v>72.144287844949744</v>
      </c>
      <c r="F15" s="35">
        <v>81.352869724127757</v>
      </c>
      <c r="G15" s="35">
        <v>79.710584991204968</v>
      </c>
      <c r="H15" s="35">
        <v>121.1365989297822</v>
      </c>
      <c r="I15" s="35">
        <v>204.38317468535172</v>
      </c>
      <c r="J15" s="35" t="s">
        <v>43</v>
      </c>
      <c r="K15" s="36">
        <v>463.78879431595152</v>
      </c>
      <c r="L15" s="34" t="s">
        <v>43</v>
      </c>
      <c r="M15" s="37" t="s">
        <v>43</v>
      </c>
      <c r="N15" s="35">
        <v>91.463673529161028</v>
      </c>
      <c r="O15" s="38">
        <v>76.922996137282965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40"/>
      <c r="C16" s="41" t="s">
        <v>45</v>
      </c>
      <c r="D16" s="42">
        <f t="shared" ref="D16:I16" si="0">D15/D14</f>
        <v>0.88840339367268661</v>
      </c>
      <c r="E16" s="43">
        <f t="shared" si="0"/>
        <v>0.8873747404928819</v>
      </c>
      <c r="F16" s="43">
        <f t="shared" si="0"/>
        <v>0.88427032308834519</v>
      </c>
      <c r="G16" s="43">
        <f t="shared" si="0"/>
        <v>0.88478749340237517</v>
      </c>
      <c r="H16" s="43">
        <f t="shared" si="0"/>
        <v>0.88833505881840291</v>
      </c>
      <c r="I16" s="43">
        <f t="shared" si="0"/>
        <v>0.87969802590538759</v>
      </c>
      <c r="J16" s="43" t="s">
        <v>43</v>
      </c>
      <c r="K16" s="44">
        <f t="shared" ref="K16" si="1">K15/K14</f>
        <v>0.89225479583219336</v>
      </c>
      <c r="L16" s="42" t="s">
        <v>43</v>
      </c>
      <c r="M16" s="45" t="s">
        <v>43</v>
      </c>
      <c r="N16" s="43">
        <f t="shared" ref="N16:O16" si="2">N15/N14</f>
        <v>0.88414884411522321</v>
      </c>
      <c r="O16" s="46">
        <f t="shared" si="2"/>
        <v>0.88461445557875407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25" t="s">
        <v>46</v>
      </c>
      <c r="C17" s="13" t="s">
        <v>47</v>
      </c>
      <c r="D17" s="47">
        <v>0.25</v>
      </c>
      <c r="E17" s="48">
        <v>0.16697916666666668</v>
      </c>
      <c r="F17" s="48">
        <v>0.16696759259259258</v>
      </c>
      <c r="G17" s="48">
        <v>0.16666666666666666</v>
      </c>
      <c r="H17" s="48">
        <v>0.16688657407407406</v>
      </c>
      <c r="I17" s="48">
        <v>0.32104166666666667</v>
      </c>
      <c r="J17" s="48" t="s">
        <v>43</v>
      </c>
      <c r="K17" s="48">
        <v>0.25018518518518518</v>
      </c>
      <c r="L17" s="47" t="s">
        <v>43</v>
      </c>
      <c r="M17" s="49" t="s">
        <v>43</v>
      </c>
      <c r="N17" s="48">
        <v>0.70833333333333337</v>
      </c>
      <c r="O17" s="50">
        <v>0.70862268518518523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26"/>
      <c r="C18" s="13" t="s">
        <v>48</v>
      </c>
      <c r="D18" s="47">
        <v>0.59184027777777781</v>
      </c>
      <c r="E18" s="48">
        <v>0.61597222222222225</v>
      </c>
      <c r="F18" s="48">
        <v>0.55069444444444449</v>
      </c>
      <c r="G18" s="48">
        <v>0.56805555555555554</v>
      </c>
      <c r="H18" s="48">
        <v>0.62601851851851853</v>
      </c>
      <c r="I18" s="48">
        <v>0.57916666666666672</v>
      </c>
      <c r="J18" s="48" t="s">
        <v>43</v>
      </c>
      <c r="K18" s="48">
        <v>0.39054398148148151</v>
      </c>
      <c r="L18" s="47" t="s">
        <v>43</v>
      </c>
      <c r="M18" s="49" t="s">
        <v>43</v>
      </c>
      <c r="N18" s="48">
        <v>0.80936342592592592</v>
      </c>
      <c r="O18" s="50">
        <v>0.8535300925925926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41" t="s">
        <v>49</v>
      </c>
      <c r="C19" s="51" t="s">
        <v>50</v>
      </c>
      <c r="D19" s="52"/>
      <c r="E19" s="53"/>
      <c r="F19" s="53"/>
      <c r="G19" s="53"/>
      <c r="H19" s="53"/>
      <c r="I19" s="53"/>
      <c r="J19" s="53"/>
      <c r="K19" s="54"/>
      <c r="L19" s="52"/>
      <c r="M19" s="55"/>
      <c r="N19" s="53"/>
      <c r="O19" s="56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2:44" ht="17.25" customHeight="1">
      <c r="B20" s="242"/>
      <c r="C20" s="51" t="s">
        <v>51</v>
      </c>
      <c r="D20" s="52"/>
      <c r="E20" s="53"/>
      <c r="F20" s="53"/>
      <c r="G20" s="53"/>
      <c r="H20" s="53"/>
      <c r="I20" s="53"/>
      <c r="J20" s="53"/>
      <c r="K20" s="54"/>
      <c r="L20" s="52"/>
      <c r="M20" s="55"/>
      <c r="N20" s="53"/>
      <c r="O20" s="56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</row>
    <row r="21" spans="2:44" ht="17.25" customHeight="1">
      <c r="B21" s="241" t="s">
        <v>52</v>
      </c>
      <c r="C21" s="51" t="s">
        <v>50</v>
      </c>
      <c r="D21" s="57"/>
      <c r="E21" s="58"/>
      <c r="F21" s="58"/>
      <c r="G21" s="58"/>
      <c r="H21" s="58"/>
      <c r="I21" s="58"/>
      <c r="J21" s="58"/>
      <c r="K21" s="59"/>
      <c r="L21" s="60"/>
      <c r="M21" s="61"/>
      <c r="N21" s="58"/>
      <c r="O21" s="62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</row>
    <row r="22" spans="2:44" ht="17.25" customHeight="1">
      <c r="B22" s="242"/>
      <c r="C22" s="51" t="s">
        <v>53</v>
      </c>
      <c r="D22" s="57"/>
      <c r="E22" s="58"/>
      <c r="F22" s="58"/>
      <c r="G22" s="58"/>
      <c r="H22" s="58"/>
      <c r="I22" s="58"/>
      <c r="J22" s="58"/>
      <c r="K22" s="59"/>
      <c r="L22" s="60"/>
      <c r="M22" s="61"/>
      <c r="N22" s="58"/>
      <c r="O22" s="62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</row>
    <row r="23" spans="2:44" ht="17.25" customHeight="1">
      <c r="B23" s="226" t="s">
        <v>54</v>
      </c>
      <c r="C23" s="227"/>
      <c r="D23" s="63">
        <v>17.666666666666668</v>
      </c>
      <c r="E23" s="64">
        <v>24.6</v>
      </c>
      <c r="F23" s="64">
        <v>21.428571428571427</v>
      </c>
      <c r="G23" s="64">
        <v>22.2</v>
      </c>
      <c r="H23" s="64">
        <v>19.8</v>
      </c>
      <c r="I23" s="64">
        <v>13.5</v>
      </c>
      <c r="J23" s="64" t="s">
        <v>43</v>
      </c>
      <c r="K23" s="65">
        <v>6.8</v>
      </c>
      <c r="L23" s="63" t="s">
        <v>43</v>
      </c>
      <c r="M23" s="66" t="s">
        <v>43</v>
      </c>
      <c r="N23" s="64">
        <v>19.333333333333332</v>
      </c>
      <c r="O23" s="67">
        <v>23</v>
      </c>
      <c r="W23" s="25"/>
    </row>
    <row r="24" spans="2:44" ht="17.25" customHeight="1">
      <c r="B24" s="228" t="s">
        <v>55</v>
      </c>
      <c r="C24" s="229"/>
      <c r="D24" s="69" t="s">
        <v>56</v>
      </c>
      <c r="E24" s="70" t="s">
        <v>57</v>
      </c>
      <c r="F24" s="70" t="s">
        <v>57</v>
      </c>
      <c r="G24" s="70" t="s">
        <v>57</v>
      </c>
      <c r="H24" s="70" t="s">
        <v>58</v>
      </c>
      <c r="I24" s="70" t="s">
        <v>59</v>
      </c>
      <c r="J24" s="70" t="s">
        <v>59</v>
      </c>
      <c r="K24" s="71" t="s">
        <v>59</v>
      </c>
      <c r="L24" s="69" t="s">
        <v>56</v>
      </c>
      <c r="M24" s="72" t="s">
        <v>57</v>
      </c>
      <c r="N24" s="70" t="s">
        <v>57</v>
      </c>
      <c r="O24" s="73" t="s">
        <v>57</v>
      </c>
      <c r="W24" s="25"/>
    </row>
    <row r="25" spans="2:44" ht="17.25" customHeight="1">
      <c r="B25" s="228" t="s">
        <v>60</v>
      </c>
      <c r="C25" s="229"/>
      <c r="D25" s="69" t="s">
        <v>59</v>
      </c>
      <c r="E25" s="70"/>
      <c r="F25" s="70"/>
      <c r="G25" s="70"/>
      <c r="H25" s="70" t="s">
        <v>59</v>
      </c>
      <c r="I25" s="70"/>
      <c r="J25" s="70"/>
      <c r="K25" s="71"/>
      <c r="L25" s="14"/>
      <c r="M25" s="17"/>
      <c r="N25" s="70"/>
      <c r="O25" s="73"/>
    </row>
    <row r="26" spans="2:44" ht="17.25" customHeight="1" thickBot="1">
      <c r="B26" s="230" t="s">
        <v>61</v>
      </c>
      <c r="C26" s="231"/>
      <c r="D26" s="76"/>
      <c r="E26" s="77"/>
      <c r="F26" s="78"/>
      <c r="G26" s="78"/>
      <c r="H26" s="77" t="s">
        <v>62</v>
      </c>
      <c r="I26" s="77" t="s">
        <v>63</v>
      </c>
      <c r="J26" s="77"/>
      <c r="K26" s="79" t="s">
        <v>64</v>
      </c>
      <c r="L26" s="80"/>
      <c r="M26" s="81"/>
      <c r="N26" s="77"/>
      <c r="O26" s="82"/>
    </row>
    <row r="28" spans="2:44" ht="16.5" thickBot="1"/>
    <row r="29" spans="2:44" ht="30" customHeight="1">
      <c r="B29" s="232" t="s">
        <v>27</v>
      </c>
      <c r="C29" s="233"/>
      <c r="D29" s="234" t="s">
        <v>65</v>
      </c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6"/>
      <c r="P29" s="237" t="s">
        <v>66</v>
      </c>
      <c r="Q29" s="238"/>
      <c r="R29" s="238"/>
      <c r="S29" s="238"/>
      <c r="T29" s="238"/>
      <c r="U29" s="238"/>
      <c r="V29" s="238"/>
      <c r="W29" s="238"/>
      <c r="X29" s="239"/>
    </row>
    <row r="30" spans="2:44" ht="17.25" customHeight="1">
      <c r="B30" s="226" t="s">
        <v>30</v>
      </c>
      <c r="C30" s="227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26"/>
      <c r="C31" s="227"/>
      <c r="D31" s="83" t="s">
        <v>31</v>
      </c>
      <c r="E31" s="84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85" t="s">
        <v>72</v>
      </c>
      <c r="O31" s="86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85" t="s">
        <v>72</v>
      </c>
      <c r="X31" s="86" t="s">
        <v>79</v>
      </c>
    </row>
    <row r="32" spans="2:44" ht="40.15" customHeight="1">
      <c r="B32" s="240" t="s">
        <v>41</v>
      </c>
      <c r="C32" s="26" t="s">
        <v>42</v>
      </c>
      <c r="D32" s="28">
        <v>211.76470588235293</v>
      </c>
      <c r="E32" s="28" t="s">
        <v>43</v>
      </c>
      <c r="F32" s="28" t="s">
        <v>43</v>
      </c>
      <c r="G32" s="28">
        <v>313.04347826086956</v>
      </c>
      <c r="H32" s="28">
        <v>433.33333333333331</v>
      </c>
      <c r="I32" s="28">
        <v>416.66666666666669</v>
      </c>
      <c r="J32" s="28" t="s">
        <v>43</v>
      </c>
      <c r="K32" s="28" t="s">
        <v>43</v>
      </c>
      <c r="L32" s="28" t="s">
        <v>43</v>
      </c>
      <c r="M32" s="28">
        <v>776.47058823529414</v>
      </c>
      <c r="N32" s="28">
        <v>1150</v>
      </c>
      <c r="O32" s="28">
        <v>860</v>
      </c>
      <c r="P32" s="27">
        <v>285.71428571428572</v>
      </c>
      <c r="Q32" s="28" t="s">
        <v>43</v>
      </c>
      <c r="R32" s="28" t="s">
        <v>43</v>
      </c>
      <c r="S32" s="28" t="s">
        <v>43</v>
      </c>
      <c r="T32" s="28">
        <v>795</v>
      </c>
      <c r="U32" s="28" t="s">
        <v>43</v>
      </c>
      <c r="V32" s="28">
        <v>825</v>
      </c>
      <c r="W32" s="28">
        <v>969.23076923076928</v>
      </c>
      <c r="X32" s="31">
        <v>1050</v>
      </c>
    </row>
    <row r="33" spans="2:24" ht="39.6" customHeight="1">
      <c r="B33" s="240"/>
      <c r="C33" s="33" t="s">
        <v>44</v>
      </c>
      <c r="D33" s="35">
        <v>183.38605523091192</v>
      </c>
      <c r="E33" s="35" t="s">
        <v>43</v>
      </c>
      <c r="F33" s="35" t="s">
        <v>43</v>
      </c>
      <c r="G33" s="35">
        <v>271.78582546435644</v>
      </c>
      <c r="H33" s="35">
        <v>384.79024111311475</v>
      </c>
      <c r="I33" s="35">
        <v>372.06878582595078</v>
      </c>
      <c r="J33" s="35" t="s">
        <v>43</v>
      </c>
      <c r="K33" s="35" t="s">
        <v>43</v>
      </c>
      <c r="L33" s="35" t="s">
        <v>43</v>
      </c>
      <c r="M33" s="35">
        <v>693.3234165535381</v>
      </c>
      <c r="N33" s="35">
        <v>1000.525270118411</v>
      </c>
      <c r="O33" s="35">
        <v>762.01588044634411</v>
      </c>
      <c r="P33" s="34">
        <v>249.20709455878338</v>
      </c>
      <c r="Q33" s="35" t="s">
        <v>43</v>
      </c>
      <c r="R33" s="35" t="s">
        <v>43</v>
      </c>
      <c r="S33" s="35" t="s">
        <v>43</v>
      </c>
      <c r="T33" s="35">
        <v>706.84354633174803</v>
      </c>
      <c r="U33" s="35" t="s">
        <v>43</v>
      </c>
      <c r="V33" s="35">
        <v>734.92892072440645</v>
      </c>
      <c r="W33" s="35">
        <v>857.46329864387621</v>
      </c>
      <c r="X33" s="38">
        <v>913.97785871303995</v>
      </c>
    </row>
    <row r="34" spans="2:24" ht="40.15" customHeight="1">
      <c r="B34" s="240"/>
      <c r="C34" s="41" t="s">
        <v>45</v>
      </c>
      <c r="D34" s="43">
        <f>D33/D32</f>
        <v>0.86598970525708407</v>
      </c>
      <c r="E34" s="43" t="s">
        <v>43</v>
      </c>
      <c r="F34" s="43" t="s">
        <v>43</v>
      </c>
      <c r="G34" s="43">
        <f>G33/G32</f>
        <v>0.86820472023336082</v>
      </c>
      <c r="H34" s="43">
        <f>H33/H32</f>
        <v>0.88797747949180328</v>
      </c>
      <c r="I34" s="43">
        <f>I33/I32</f>
        <v>0.89296508598228186</v>
      </c>
      <c r="J34" s="43" t="s">
        <v>43</v>
      </c>
      <c r="K34" s="43" t="s">
        <v>43</v>
      </c>
      <c r="L34" s="43" t="s">
        <v>43</v>
      </c>
      <c r="M34" s="43">
        <f>M33/M32</f>
        <v>0.8929165213189505</v>
      </c>
      <c r="N34" s="43">
        <f>N33/N32</f>
        <v>0.87002197401600956</v>
      </c>
      <c r="O34" s="43">
        <f>O33/O32</f>
        <v>0.88606497726319078</v>
      </c>
      <c r="P34" s="42">
        <f>P33/P32</f>
        <v>0.87222483095574177</v>
      </c>
      <c r="Q34" s="43" t="s">
        <v>43</v>
      </c>
      <c r="R34" s="43" t="s">
        <v>43</v>
      </c>
      <c r="S34" s="43" t="s">
        <v>43</v>
      </c>
      <c r="T34" s="43">
        <f>T33/T32</f>
        <v>0.88911137903364534</v>
      </c>
      <c r="U34" s="43" t="s">
        <v>43</v>
      </c>
      <c r="V34" s="43">
        <f>V33/V32</f>
        <v>0.8908229342114018</v>
      </c>
      <c r="W34" s="43">
        <f>W33/W32</f>
        <v>0.88468435574368176</v>
      </c>
      <c r="X34" s="46">
        <f>X33/X32</f>
        <v>0.87045510353622857</v>
      </c>
    </row>
    <row r="35" spans="2:24" ht="17.25" customHeight="1">
      <c r="B35" s="225" t="s">
        <v>46</v>
      </c>
      <c r="C35" s="13" t="s">
        <v>47</v>
      </c>
      <c r="D35" s="48">
        <v>0.39027777777777778</v>
      </c>
      <c r="E35" s="48" t="s">
        <v>43</v>
      </c>
      <c r="F35" s="48" t="s">
        <v>43</v>
      </c>
      <c r="G35" s="48">
        <v>0.25004629629629632</v>
      </c>
      <c r="H35" s="48">
        <v>0.25</v>
      </c>
      <c r="I35" s="48">
        <v>0.39376157407407408</v>
      </c>
      <c r="J35" s="48" t="s">
        <v>43</v>
      </c>
      <c r="K35" s="48" t="s">
        <v>43</v>
      </c>
      <c r="L35" s="48" t="s">
        <v>43</v>
      </c>
      <c r="M35" s="48">
        <v>0.25008101851851849</v>
      </c>
      <c r="N35" s="48">
        <v>0.16686342592592593</v>
      </c>
      <c r="O35" s="48">
        <v>0.25008101851851849</v>
      </c>
      <c r="P35" s="47">
        <v>0.70833333333333337</v>
      </c>
      <c r="Q35" s="48" t="s">
        <v>43</v>
      </c>
      <c r="R35" s="48" t="s">
        <v>43</v>
      </c>
      <c r="S35" s="48" t="s">
        <v>43</v>
      </c>
      <c r="T35" s="48">
        <v>0.70833333333333337</v>
      </c>
      <c r="U35" s="48" t="s">
        <v>43</v>
      </c>
      <c r="V35" s="48">
        <v>0.70856481481481481</v>
      </c>
      <c r="W35" s="48">
        <v>0.70851851851851855</v>
      </c>
      <c r="X35" s="50">
        <v>0.7083680555555556</v>
      </c>
    </row>
    <row r="36" spans="2:24" ht="17.25" customHeight="1">
      <c r="B36" s="226"/>
      <c r="C36" s="13" t="s">
        <v>48</v>
      </c>
      <c r="D36" s="48">
        <v>0.45488425925925924</v>
      </c>
      <c r="E36" s="48" t="s">
        <v>43</v>
      </c>
      <c r="F36" s="48" t="s">
        <v>43</v>
      </c>
      <c r="G36" s="48">
        <v>0.31666666666666665</v>
      </c>
      <c r="H36" s="48">
        <v>0.3298611111111111</v>
      </c>
      <c r="I36" s="48">
        <v>0.41597222222222224</v>
      </c>
      <c r="J36" s="48" t="s">
        <v>43</v>
      </c>
      <c r="K36" s="48" t="s">
        <v>43</v>
      </c>
      <c r="L36" s="48" t="s">
        <v>43</v>
      </c>
      <c r="M36" s="48">
        <v>0.44097222222222221</v>
      </c>
      <c r="N36" s="48">
        <v>0.42986111111111114</v>
      </c>
      <c r="O36" s="48">
        <v>0.40972222222222221</v>
      </c>
      <c r="P36" s="47">
        <v>0.83958333333333335</v>
      </c>
      <c r="Q36" s="48" t="s">
        <v>43</v>
      </c>
      <c r="R36" s="48" t="s">
        <v>43</v>
      </c>
      <c r="S36" s="48" t="s">
        <v>43</v>
      </c>
      <c r="T36" s="48">
        <v>0.88958333333333328</v>
      </c>
      <c r="U36" s="48" t="s">
        <v>43</v>
      </c>
      <c r="V36" s="48">
        <v>0.91968749999999999</v>
      </c>
      <c r="W36" s="48">
        <v>1.0239467592592593</v>
      </c>
      <c r="X36" s="50">
        <v>1.0249999999999999</v>
      </c>
    </row>
    <row r="37" spans="2:24" ht="17.25" customHeight="1">
      <c r="B37" s="226" t="s">
        <v>54</v>
      </c>
      <c r="C37" s="227"/>
      <c r="D37" s="64">
        <v>17</v>
      </c>
      <c r="E37" s="64" t="s">
        <v>43</v>
      </c>
      <c r="F37" s="64" t="s">
        <v>43</v>
      </c>
      <c r="G37" s="64">
        <v>11.5</v>
      </c>
      <c r="H37" s="64">
        <v>6</v>
      </c>
      <c r="I37" s="64">
        <v>6</v>
      </c>
      <c r="J37" s="64" t="s">
        <v>43</v>
      </c>
      <c r="K37" s="64" t="s">
        <v>43</v>
      </c>
      <c r="L37" s="64" t="s">
        <v>43</v>
      </c>
      <c r="M37" s="64">
        <v>4.25</v>
      </c>
      <c r="N37" s="64">
        <v>3</v>
      </c>
      <c r="O37" s="64">
        <v>3.75</v>
      </c>
      <c r="P37" s="63">
        <v>12.6</v>
      </c>
      <c r="Q37" s="64" t="s">
        <v>43</v>
      </c>
      <c r="R37" s="64" t="s">
        <v>43</v>
      </c>
      <c r="S37" s="64" t="s">
        <v>43</v>
      </c>
      <c r="T37" s="64">
        <v>4</v>
      </c>
      <c r="U37" s="48" t="s">
        <v>43</v>
      </c>
      <c r="V37" s="64">
        <v>4</v>
      </c>
      <c r="W37" s="64">
        <v>3.25</v>
      </c>
      <c r="X37" s="67">
        <v>3.3333333333333335</v>
      </c>
    </row>
    <row r="38" spans="2:24" ht="17.25" customHeight="1">
      <c r="B38" s="228" t="s">
        <v>55</v>
      </c>
      <c r="C38" s="229"/>
      <c r="D38" s="12" t="s">
        <v>59</v>
      </c>
      <c r="E38" s="70" t="s">
        <v>57</v>
      </c>
      <c r="F38" s="70" t="s">
        <v>58</v>
      </c>
      <c r="G38" s="70" t="s">
        <v>80</v>
      </c>
      <c r="H38" s="70" t="s">
        <v>59</v>
      </c>
      <c r="I38" s="70" t="s">
        <v>59</v>
      </c>
      <c r="J38" s="70" t="s">
        <v>80</v>
      </c>
      <c r="K38" s="70" t="s">
        <v>81</v>
      </c>
      <c r="L38" s="70" t="s">
        <v>81</v>
      </c>
      <c r="M38" s="70" t="s">
        <v>81</v>
      </c>
      <c r="N38" s="70" t="s">
        <v>82</v>
      </c>
      <c r="O38" s="73" t="s">
        <v>82</v>
      </c>
      <c r="P38" s="69" t="s">
        <v>80</v>
      </c>
      <c r="Q38" s="70" t="s">
        <v>59</v>
      </c>
      <c r="R38" s="70" t="s">
        <v>59</v>
      </c>
      <c r="S38" s="70" t="s">
        <v>80</v>
      </c>
      <c r="T38" s="70" t="s">
        <v>81</v>
      </c>
      <c r="U38" s="70" t="s">
        <v>81</v>
      </c>
      <c r="V38" s="70" t="s">
        <v>81</v>
      </c>
      <c r="W38" s="70" t="s">
        <v>82</v>
      </c>
      <c r="X38" s="73" t="s">
        <v>82</v>
      </c>
    </row>
    <row r="39" spans="2:24" ht="17.25" customHeight="1">
      <c r="B39" s="228" t="s">
        <v>60</v>
      </c>
      <c r="C39" s="229"/>
      <c r="D39" s="12"/>
      <c r="E39" s="6"/>
      <c r="F39" s="70"/>
      <c r="G39" s="70"/>
      <c r="H39" s="70"/>
      <c r="I39" s="70"/>
      <c r="J39" s="70"/>
      <c r="K39" s="70"/>
      <c r="L39" s="70"/>
      <c r="M39" s="70"/>
      <c r="N39" s="70"/>
      <c r="O39" s="73"/>
      <c r="P39" s="69"/>
      <c r="Q39" s="70"/>
      <c r="R39" s="70"/>
      <c r="S39" s="70"/>
      <c r="T39" s="70"/>
      <c r="U39" s="70"/>
      <c r="V39" s="70"/>
      <c r="W39" s="70"/>
      <c r="X39" s="73"/>
    </row>
    <row r="40" spans="2:24" ht="17.25" customHeight="1" thickBot="1">
      <c r="B40" s="230" t="s">
        <v>61</v>
      </c>
      <c r="C40" s="231"/>
      <c r="D40" s="74"/>
      <c r="E40" s="87"/>
      <c r="F40" s="77"/>
      <c r="G40" s="77"/>
      <c r="H40" s="77"/>
      <c r="I40" s="77"/>
      <c r="J40" s="77"/>
      <c r="K40" s="77"/>
      <c r="L40" s="77"/>
      <c r="M40" s="77"/>
      <c r="N40" s="77"/>
      <c r="O40" s="82"/>
      <c r="P40" s="88"/>
      <c r="Q40" s="77"/>
      <c r="R40" s="77"/>
      <c r="S40" s="77"/>
      <c r="T40" s="77"/>
      <c r="U40" s="77"/>
      <c r="V40" s="77"/>
      <c r="W40" s="77"/>
      <c r="X40" s="82"/>
    </row>
    <row r="41" spans="2:24">
      <c r="T41" s="9"/>
    </row>
    <row r="42" spans="2:24">
      <c r="P42" s="89"/>
      <c r="Q42" s="89"/>
      <c r="R42" s="89"/>
      <c r="S42" s="89"/>
      <c r="T42" s="89"/>
      <c r="U42" s="89"/>
      <c r="V42" s="89"/>
      <c r="W42" s="89"/>
      <c r="X42" s="89"/>
    </row>
  </sheetData>
  <mergeCells count="63">
    <mergeCell ref="B30:C31"/>
    <mergeCell ref="B40:C40"/>
    <mergeCell ref="B35:B36"/>
    <mergeCell ref="B37:C37"/>
    <mergeCell ref="B38:C38"/>
    <mergeCell ref="B39:C39"/>
    <mergeCell ref="B32:B34"/>
    <mergeCell ref="B21:B22"/>
    <mergeCell ref="B23:C23"/>
    <mergeCell ref="B24:C24"/>
    <mergeCell ref="D29:O29"/>
    <mergeCell ref="P29:X2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7827-CE90-4FC7-B46D-EDD2E6A32735}">
  <sheetPr>
    <tabColor theme="9" tint="0.59999389629810485"/>
    <pageSetUpPr fitToPage="1"/>
  </sheetPr>
  <dimension ref="A1:AC222"/>
  <sheetViews>
    <sheetView zoomScale="85" zoomScaleNormal="85" workbookViewId="0">
      <pane ySplit="4" topLeftCell="A5" activePane="bottomLeft" state="frozen"/>
      <selection pane="bottomLeft" activeCell="F45" sqref="F45"/>
      <selection activeCell="B37" sqref="A37:XFD40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90" t="s">
        <v>83</v>
      </c>
      <c r="B1" s="91"/>
      <c r="C1" s="92" t="s">
        <v>84</v>
      </c>
      <c r="D1" s="93">
        <f>SUM(F5:F208)</f>
        <v>119524</v>
      </c>
      <c r="E1" s="94" t="s">
        <v>4</v>
      </c>
      <c r="F1" s="95">
        <f>SUM(G5:G208)</f>
        <v>2359120.5499999998</v>
      </c>
      <c r="G1" s="96" t="s">
        <v>85</v>
      </c>
      <c r="H1" s="97">
        <f>L21+L38+L55+L72+L89+L106+L123+L140+L157+L174+L191+L208</f>
        <v>78.683333333333323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360" t="s">
        <v>90</v>
      </c>
      <c r="Z1" s="360"/>
      <c r="AA1" s="359" t="s">
        <v>91</v>
      </c>
      <c r="AB1" s="374"/>
      <c r="AC1" s="375"/>
    </row>
    <row r="2" spans="1:29" ht="26.25" customHeight="1" thickBot="1">
      <c r="A2" s="352">
        <v>45992</v>
      </c>
      <c r="B2" s="353"/>
      <c r="C2" s="98" t="s">
        <v>41</v>
      </c>
      <c r="D2" s="99">
        <f>AVERAGE(N21,N38,N55,N72,N89,N106,N123,N140,N157,N174,N191,N208)</f>
        <v>594.1930161437067</v>
      </c>
      <c r="E2" s="99" t="s">
        <v>92</v>
      </c>
      <c r="F2" s="100">
        <f>F1/D1</f>
        <v>19.737630517720287</v>
      </c>
      <c r="G2" s="101" t="s">
        <v>93</v>
      </c>
      <c r="H2" s="102">
        <f>COUNT(H5:H208)</f>
        <v>3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369"/>
      <c r="Z2" s="369"/>
      <c r="AA2" s="376"/>
      <c r="AB2" s="377"/>
      <c r="AC2" s="378"/>
    </row>
    <row r="3" spans="1:29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28" t="s">
        <v>109</v>
      </c>
      <c r="Z3" s="428"/>
      <c r="AA3" s="332" t="s">
        <v>102</v>
      </c>
      <c r="AB3" s="422" t="s">
        <v>103</v>
      </c>
      <c r="AC3" s="424" t="s">
        <v>110</v>
      </c>
    </row>
    <row r="4" spans="1:29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330"/>
      <c r="Z4" s="429"/>
      <c r="AA4" s="333"/>
      <c r="AB4" s="423"/>
      <c r="AC4" s="425"/>
    </row>
    <row r="5" spans="1:29" ht="15.75" customHeight="1">
      <c r="A5" s="302" t="s">
        <v>243</v>
      </c>
      <c r="B5" s="106" t="s">
        <v>116</v>
      </c>
      <c r="C5" s="383" t="s">
        <v>120</v>
      </c>
      <c r="D5" s="383"/>
      <c r="E5" s="107">
        <v>29.85</v>
      </c>
      <c r="F5" s="108">
        <v>2347</v>
      </c>
      <c r="G5" s="109">
        <f t="shared" ref="G5:G6" si="0">E5*F5</f>
        <v>70057.95</v>
      </c>
      <c r="H5" s="26"/>
      <c r="I5" s="110">
        <v>17</v>
      </c>
      <c r="J5" s="111">
        <v>3600</v>
      </c>
      <c r="K5" s="112">
        <f t="shared" ref="K5:K6" si="1">J5/I5</f>
        <v>211.76470588235293</v>
      </c>
      <c r="L5" s="113">
        <v>17</v>
      </c>
      <c r="M5" s="111">
        <f>F5/V5*60</f>
        <v>3118.9368770764104</v>
      </c>
      <c r="N5" s="112">
        <f>M5/L5</f>
        <v>183.4668751221418</v>
      </c>
      <c r="O5" s="114">
        <f>L5-I5</f>
        <v>0</v>
      </c>
      <c r="P5" s="115">
        <f>N5-K5</f>
        <v>-28.297830760211127</v>
      </c>
      <c r="Q5" s="116">
        <f>N5/K5</f>
        <v>0.8663713547434474</v>
      </c>
      <c r="R5" s="309">
        <f>Q21</f>
        <v>0.86598970525708407</v>
      </c>
      <c r="S5" s="47">
        <v>0.39027777777777778</v>
      </c>
      <c r="T5" s="48">
        <v>0.42163194444444446</v>
      </c>
      <c r="U5" s="117">
        <v>4.7666666666666391</v>
      </c>
      <c r="V5" s="118">
        <v>45.15000000000002</v>
      </c>
      <c r="W5" s="119"/>
      <c r="X5" s="104"/>
      <c r="Y5" s="311"/>
      <c r="Z5" s="312"/>
      <c r="AA5" s="121">
        <f>M5-J5</f>
        <v>-481.06312292358962</v>
      </c>
      <c r="AB5" s="122">
        <f>M5/J5</f>
        <v>0.86637135474344729</v>
      </c>
      <c r="AC5" s="426">
        <f>AB21</f>
        <v>0.86598970525708407</v>
      </c>
    </row>
    <row r="6" spans="1:29" ht="15.75" customHeight="1">
      <c r="A6" s="303"/>
      <c r="B6" s="106" t="s">
        <v>116</v>
      </c>
      <c r="C6" s="382" t="s">
        <v>121</v>
      </c>
      <c r="D6" s="382"/>
      <c r="E6" s="107">
        <v>29.52</v>
      </c>
      <c r="F6" s="108">
        <v>2235</v>
      </c>
      <c r="G6" s="109">
        <f t="shared" si="0"/>
        <v>65977.2</v>
      </c>
      <c r="H6" s="26"/>
      <c r="I6" s="110">
        <v>17</v>
      </c>
      <c r="J6" s="111">
        <v>3600</v>
      </c>
      <c r="K6" s="112">
        <f t="shared" si="1"/>
        <v>211.76470588235293</v>
      </c>
      <c r="L6" s="113">
        <v>17</v>
      </c>
      <c r="M6" s="111">
        <f>F6/V6*60</f>
        <v>3116.1890007745947</v>
      </c>
      <c r="N6" s="112">
        <f>M6/L6</f>
        <v>183.30523533968204</v>
      </c>
      <c r="O6" s="114">
        <f>L6-I6</f>
        <v>0</v>
      </c>
      <c r="P6" s="115">
        <f>N6-K6</f>
        <v>-28.459470542670886</v>
      </c>
      <c r="Q6" s="116">
        <f>N6/K6</f>
        <v>0.86560805577072086</v>
      </c>
      <c r="R6" s="309"/>
      <c r="S6" s="47">
        <v>0.42499999999999999</v>
      </c>
      <c r="T6" s="48">
        <v>0.45488425925925924</v>
      </c>
      <c r="U6" s="117">
        <v>4.8499999999999588</v>
      </c>
      <c r="V6" s="118">
        <v>43.033333333333317</v>
      </c>
      <c r="W6" s="119"/>
      <c r="X6" s="123"/>
      <c r="Y6" s="300"/>
      <c r="Z6" s="301"/>
      <c r="AA6" s="124">
        <f>M6-J6</f>
        <v>-483.81099922540534</v>
      </c>
      <c r="AB6" s="125">
        <f>M6/J6</f>
        <v>0.86560805577072075</v>
      </c>
      <c r="AC6" s="427"/>
    </row>
    <row r="7" spans="1:29" ht="15.75" customHeight="1">
      <c r="A7" s="303"/>
      <c r="B7" s="106"/>
      <c r="C7" s="382"/>
      <c r="D7" s="382"/>
      <c r="E7" s="107"/>
      <c r="F7" s="108"/>
      <c r="G7" s="109"/>
      <c r="H7" s="26"/>
      <c r="I7" s="110"/>
      <c r="J7" s="111"/>
      <c r="K7" s="112"/>
      <c r="L7" s="113"/>
      <c r="M7" s="111"/>
      <c r="N7" s="112"/>
      <c r="O7" s="114"/>
      <c r="P7" s="115"/>
      <c r="Q7" s="116"/>
      <c r="R7" s="309"/>
      <c r="S7" s="47"/>
      <c r="T7" s="48"/>
      <c r="U7" s="117"/>
      <c r="V7" s="118"/>
      <c r="W7" s="119"/>
      <c r="X7" s="123"/>
      <c r="Y7" s="300"/>
      <c r="Z7" s="301"/>
      <c r="AA7" s="124"/>
      <c r="AB7" s="125"/>
      <c r="AC7" s="427"/>
    </row>
    <row r="8" spans="1:29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47"/>
      <c r="T8" s="48"/>
      <c r="U8" s="117"/>
      <c r="V8" s="118"/>
      <c r="W8" s="119"/>
      <c r="X8" s="123"/>
      <c r="Y8" s="300"/>
      <c r="Z8" s="301"/>
      <c r="AA8" s="124"/>
      <c r="AB8" s="125"/>
      <c r="AC8" s="427"/>
    </row>
    <row r="9" spans="1:29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300"/>
      <c r="Z9" s="301"/>
      <c r="AA9" s="124"/>
      <c r="AB9" s="125"/>
      <c r="AC9" s="427"/>
    </row>
    <row r="10" spans="1:29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300"/>
      <c r="Z10" s="301"/>
      <c r="AA10" s="124"/>
      <c r="AB10" s="125"/>
      <c r="AC10" s="427"/>
    </row>
    <row r="11" spans="1:29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300"/>
      <c r="Z11" s="301"/>
      <c r="AA11" s="124"/>
      <c r="AB11" s="125"/>
      <c r="AC11" s="427"/>
    </row>
    <row r="12" spans="1:29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300"/>
      <c r="Z12" s="301"/>
      <c r="AA12" s="124"/>
      <c r="AB12" s="125"/>
      <c r="AC12" s="427"/>
    </row>
    <row r="13" spans="1:29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300"/>
      <c r="Z13" s="301"/>
      <c r="AA13" s="124"/>
      <c r="AB13" s="125"/>
      <c r="AC13" s="427"/>
    </row>
    <row r="14" spans="1:29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300"/>
      <c r="Z14" s="301"/>
      <c r="AA14" s="124"/>
      <c r="AB14" s="125"/>
      <c r="AC14" s="427"/>
    </row>
    <row r="15" spans="1:29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300"/>
      <c r="Z15" s="301"/>
      <c r="AA15" s="124"/>
      <c r="AB15" s="125"/>
      <c r="AC15" s="427"/>
    </row>
    <row r="16" spans="1:29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300"/>
      <c r="Z16" s="301"/>
      <c r="AA16" s="124"/>
      <c r="AB16" s="125"/>
      <c r="AC16" s="427"/>
    </row>
    <row r="17" spans="1:29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300"/>
      <c r="Z17" s="301"/>
      <c r="AA17" s="124"/>
      <c r="AB17" s="125"/>
      <c r="AC17" s="427"/>
    </row>
    <row r="18" spans="1:29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300"/>
      <c r="Z18" s="301"/>
      <c r="AA18" s="124"/>
      <c r="AB18" s="125"/>
      <c r="AC18" s="427"/>
    </row>
    <row r="19" spans="1:29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300"/>
      <c r="Z19" s="301"/>
      <c r="AA19" s="124"/>
      <c r="AB19" s="125"/>
      <c r="AC19" s="427"/>
    </row>
    <row r="20" spans="1:29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300"/>
      <c r="Z20" s="301"/>
      <c r="AA20" s="142"/>
      <c r="AB20" s="143"/>
      <c r="AC20" s="380"/>
    </row>
    <row r="21" spans="1:29" s="160" customFormat="1" ht="15.75" customHeight="1" thickBot="1">
      <c r="A21" s="305"/>
      <c r="B21" s="144" t="s">
        <v>124</v>
      </c>
      <c r="C21" s="295"/>
      <c r="D21" s="295"/>
      <c r="E21" s="145"/>
      <c r="F21" s="105"/>
      <c r="G21" s="146"/>
      <c r="H21" s="75"/>
      <c r="I21" s="147">
        <f t="shared" ref="I21:J21" si="2">AVERAGE(I5:I20)</f>
        <v>17</v>
      </c>
      <c r="J21" s="148">
        <f t="shared" si="2"/>
        <v>3600</v>
      </c>
      <c r="K21" s="149">
        <f t="shared" ref="K21" si="3">J21/I21</f>
        <v>211.76470588235293</v>
      </c>
      <c r="L21" s="147">
        <f t="shared" ref="L21:M21" si="4">AVERAGE(L5:L20)</f>
        <v>17</v>
      </c>
      <c r="M21" s="148">
        <f t="shared" si="4"/>
        <v>3117.5629389255027</v>
      </c>
      <c r="N21" s="149">
        <f>M21/L21</f>
        <v>183.38605523091192</v>
      </c>
      <c r="O21" s="150">
        <f>L21-I21</f>
        <v>0</v>
      </c>
      <c r="P21" s="151">
        <f>N21-K21</f>
        <v>-28.378650651441006</v>
      </c>
      <c r="Q21" s="152">
        <f>N21/K21</f>
        <v>0.86598970525708407</v>
      </c>
      <c r="R21" s="310"/>
      <c r="S21" s="153">
        <f>S5</f>
        <v>0.39027777777777778</v>
      </c>
      <c r="T21" s="154">
        <f>INDEX(T5:T20,COUNTA(T5:T20))</f>
        <v>0.45488425925925924</v>
      </c>
      <c r="U21" s="155"/>
      <c r="V21" s="155"/>
      <c r="W21" s="156"/>
      <c r="X21" s="157"/>
      <c r="Y21" s="296"/>
      <c r="Z21" s="297"/>
      <c r="AA21" s="158">
        <f>M21-J21</f>
        <v>-482.43706107449725</v>
      </c>
      <c r="AB21" s="159">
        <f>M21/J21</f>
        <v>0.86598970525708407</v>
      </c>
      <c r="AC21" s="381"/>
    </row>
    <row r="22" spans="1:29" ht="15.75" customHeight="1">
      <c r="A22" s="316" t="s">
        <v>115</v>
      </c>
      <c r="B22" s="161" t="s">
        <v>116</v>
      </c>
      <c r="C22" s="306" t="s">
        <v>122</v>
      </c>
      <c r="D22" s="307"/>
      <c r="E22" s="162">
        <v>25.64</v>
      </c>
      <c r="F22" s="103">
        <v>1464</v>
      </c>
      <c r="G22" s="163">
        <f t="shared" ref="G22:G23" si="5">E22*F22</f>
        <v>37536.959999999999</v>
      </c>
      <c r="H22" s="164"/>
      <c r="I22" s="165">
        <v>11</v>
      </c>
      <c r="J22" s="166">
        <v>3600</v>
      </c>
      <c r="K22" s="167">
        <f>J22/I22</f>
        <v>327.27272727272725</v>
      </c>
      <c r="L22" s="168">
        <v>11</v>
      </c>
      <c r="M22" s="166">
        <f>F22/V22*60</f>
        <v>3144.6300715990519</v>
      </c>
      <c r="N22" s="167">
        <f>M22/L22</f>
        <v>285.87546105445927</v>
      </c>
      <c r="O22" s="169">
        <f>L22-I22</f>
        <v>0</v>
      </c>
      <c r="P22" s="170">
        <f>N22-K22</f>
        <v>-41.397266218267987</v>
      </c>
      <c r="Q22" s="171">
        <f>N22/K22</f>
        <v>0.87350835322195897</v>
      </c>
      <c r="R22" s="308">
        <f>Q38</f>
        <v>0.86820472023336082</v>
      </c>
      <c r="S22" s="172">
        <v>0.25004629629629632</v>
      </c>
      <c r="T22" s="173">
        <v>0.26944444444444443</v>
      </c>
      <c r="U22" s="174"/>
      <c r="V22" s="175">
        <v>27.933333333333277</v>
      </c>
      <c r="W22" s="176"/>
      <c r="X22" s="177"/>
      <c r="Y22" s="311"/>
      <c r="Z22" s="312"/>
      <c r="AA22" s="121">
        <f>M22-J22</f>
        <v>-455.36992840094808</v>
      </c>
      <c r="AB22" s="171">
        <f>M22/J22</f>
        <v>0.87350835322195886</v>
      </c>
      <c r="AC22" s="313">
        <f>AB38</f>
        <v>0.8682047202333607</v>
      </c>
    </row>
    <row r="23" spans="1:29" ht="15.75" customHeight="1">
      <c r="A23" s="317"/>
      <c r="B23" s="106" t="s">
        <v>118</v>
      </c>
      <c r="C23" s="298" t="s">
        <v>119</v>
      </c>
      <c r="D23" s="299"/>
      <c r="E23" s="107">
        <v>28.57</v>
      </c>
      <c r="F23" s="108">
        <v>3254</v>
      </c>
      <c r="G23" s="109">
        <f t="shared" si="5"/>
        <v>92966.78</v>
      </c>
      <c r="H23" s="26"/>
      <c r="I23" s="110">
        <v>12</v>
      </c>
      <c r="J23" s="111">
        <v>3600</v>
      </c>
      <c r="K23" s="112">
        <f t="shared" ref="K23:K41" si="6">J23/I23</f>
        <v>300</v>
      </c>
      <c r="L23" s="113">
        <v>12</v>
      </c>
      <c r="M23" s="111">
        <f>F23/V23*60</f>
        <v>3106.443914081146</v>
      </c>
      <c r="N23" s="112">
        <f>M23/L23</f>
        <v>258.87032617342885</v>
      </c>
      <c r="O23" s="114">
        <f>L23-I23</f>
        <v>0</v>
      </c>
      <c r="P23" s="115">
        <f>N23-K23</f>
        <v>-41.12967382657115</v>
      </c>
      <c r="Q23" s="116">
        <f>N23/K23</f>
        <v>0.86290108724476289</v>
      </c>
      <c r="R23" s="309"/>
      <c r="S23" s="47">
        <v>0.27302083333333332</v>
      </c>
      <c r="T23" s="48">
        <v>0.31666666666666665</v>
      </c>
      <c r="U23" s="117">
        <v>5.1500000000000057</v>
      </c>
      <c r="V23" s="118">
        <v>62.849999999999994</v>
      </c>
      <c r="W23" s="119"/>
      <c r="X23" s="123"/>
      <c r="Y23" s="300"/>
      <c r="Z23" s="301"/>
      <c r="AA23" s="124">
        <f>M23-J23</f>
        <v>-493.55608591885402</v>
      </c>
      <c r="AB23" s="116">
        <f>M23/J23</f>
        <v>0.86290108724476278</v>
      </c>
      <c r="AC23" s="314"/>
    </row>
    <row r="24" spans="1:29" ht="15.75" customHeight="1">
      <c r="A24" s="317"/>
      <c r="B24" s="106"/>
      <c r="C24" s="298"/>
      <c r="D24" s="299"/>
      <c r="E24" s="107"/>
      <c r="F24" s="108"/>
      <c r="G24" s="109"/>
      <c r="H24" s="26"/>
      <c r="I24" s="110"/>
      <c r="J24" s="111"/>
      <c r="K24" s="112"/>
      <c r="L24" s="113"/>
      <c r="M24" s="111"/>
      <c r="N24" s="112"/>
      <c r="O24" s="114"/>
      <c r="P24" s="115"/>
      <c r="Q24" s="116"/>
      <c r="R24" s="309"/>
      <c r="S24" s="47"/>
      <c r="T24" s="48"/>
      <c r="U24" s="117"/>
      <c r="V24" s="118"/>
      <c r="W24" s="119"/>
      <c r="X24" s="123"/>
      <c r="Y24" s="300"/>
      <c r="Z24" s="301"/>
      <c r="AA24" s="124"/>
      <c r="AB24" s="116"/>
      <c r="AC24" s="314"/>
    </row>
    <row r="25" spans="1:29" ht="15.75" customHeight="1">
      <c r="A25" s="317"/>
      <c r="B25" s="106"/>
      <c r="C25" s="298"/>
      <c r="D25" s="299"/>
      <c r="E25" s="107"/>
      <c r="F25" s="108"/>
      <c r="G25" s="109"/>
      <c r="H25" s="26"/>
      <c r="I25" s="110"/>
      <c r="J25" s="111"/>
      <c r="K25" s="112"/>
      <c r="L25" s="113"/>
      <c r="M25" s="111"/>
      <c r="N25" s="112"/>
      <c r="O25" s="114"/>
      <c r="P25" s="115"/>
      <c r="Q25" s="116"/>
      <c r="R25" s="309"/>
      <c r="S25" s="47"/>
      <c r="T25" s="48"/>
      <c r="U25" s="117"/>
      <c r="V25" s="118"/>
      <c r="W25" s="119"/>
      <c r="X25" s="123"/>
      <c r="Y25" s="300"/>
      <c r="Z25" s="301"/>
      <c r="AA25" s="124"/>
      <c r="AB25" s="116"/>
      <c r="AC25" s="314"/>
    </row>
    <row r="26" spans="1:29" ht="15.75" customHeight="1">
      <c r="A26" s="317"/>
      <c r="B26" s="106"/>
      <c r="C26" s="298"/>
      <c r="D26" s="299"/>
      <c r="E26" s="107"/>
      <c r="F26" s="108"/>
      <c r="G26" s="109"/>
      <c r="H26" s="13"/>
      <c r="I26" s="110"/>
      <c r="J26" s="111"/>
      <c r="K26" s="112"/>
      <c r="L26" s="126"/>
      <c r="M26" s="111"/>
      <c r="N26" s="112"/>
      <c r="O26" s="114"/>
      <c r="P26" s="115"/>
      <c r="Q26" s="116"/>
      <c r="R26" s="309"/>
      <c r="S26" s="47"/>
      <c r="T26" s="48"/>
      <c r="U26" s="117"/>
      <c r="V26" s="118"/>
      <c r="W26" s="119"/>
      <c r="X26" s="123"/>
      <c r="Y26" s="300"/>
      <c r="Z26" s="301"/>
      <c r="AA26" s="124"/>
      <c r="AB26" s="116"/>
      <c r="AC26" s="314"/>
    </row>
    <row r="27" spans="1:29" ht="15.75" customHeight="1">
      <c r="A27" s="317"/>
      <c r="B27" s="106"/>
      <c r="C27" s="298"/>
      <c r="D27" s="299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300"/>
      <c r="Z27" s="301"/>
      <c r="AA27" s="124"/>
      <c r="AB27" s="116"/>
      <c r="AC27" s="314"/>
    </row>
    <row r="28" spans="1:29" ht="15.75" customHeight="1">
      <c r="A28" s="317"/>
      <c r="B28" s="106"/>
      <c r="C28" s="298"/>
      <c r="D28" s="299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300"/>
      <c r="Z28" s="301"/>
      <c r="AA28" s="124"/>
      <c r="AB28" s="116"/>
      <c r="AC28" s="314"/>
    </row>
    <row r="29" spans="1:29" ht="15.75" customHeight="1">
      <c r="A29" s="317"/>
      <c r="B29" s="106"/>
      <c r="C29" s="298"/>
      <c r="D29" s="299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300"/>
      <c r="Z29" s="301"/>
      <c r="AA29" s="124"/>
      <c r="AB29" s="116"/>
      <c r="AC29" s="314"/>
    </row>
    <row r="30" spans="1:29" ht="15.75" customHeight="1">
      <c r="A30" s="317"/>
      <c r="B30" s="106"/>
      <c r="C30" s="298"/>
      <c r="D30" s="299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35"/>
      <c r="Y30" s="300"/>
      <c r="Z30" s="301"/>
      <c r="AA30" s="124"/>
      <c r="AB30" s="116"/>
      <c r="AC30" s="314"/>
    </row>
    <row r="31" spans="1:29" ht="15.75" customHeight="1">
      <c r="A31" s="317"/>
      <c r="B31" s="106"/>
      <c r="C31" s="298"/>
      <c r="D31" s="299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35"/>
      <c r="Y31" s="300"/>
      <c r="Z31" s="301"/>
      <c r="AA31" s="124"/>
      <c r="AB31" s="116"/>
      <c r="AC31" s="314"/>
    </row>
    <row r="32" spans="1:29" ht="15.75" customHeight="1">
      <c r="A32" s="317"/>
      <c r="B32" s="106"/>
      <c r="C32" s="298"/>
      <c r="D32" s="299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35"/>
      <c r="Y32" s="300"/>
      <c r="Z32" s="301"/>
      <c r="AA32" s="124"/>
      <c r="AB32" s="116"/>
      <c r="AC32" s="314"/>
    </row>
    <row r="33" spans="1:29" ht="15.75" customHeight="1">
      <c r="A33" s="317"/>
      <c r="B33" s="106"/>
      <c r="C33" s="298"/>
      <c r="D33" s="299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35"/>
      <c r="Y33" s="300"/>
      <c r="Z33" s="301"/>
      <c r="AA33" s="124"/>
      <c r="AB33" s="116"/>
      <c r="AC33" s="314"/>
    </row>
    <row r="34" spans="1:29" ht="15.75" customHeight="1">
      <c r="A34" s="317"/>
      <c r="B34" s="106"/>
      <c r="C34" s="298"/>
      <c r="D34" s="299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35"/>
      <c r="Y34" s="300"/>
      <c r="Z34" s="301"/>
      <c r="AA34" s="124"/>
      <c r="AB34" s="116"/>
      <c r="AC34" s="314"/>
    </row>
    <row r="35" spans="1:29" ht="15.75" customHeight="1">
      <c r="A35" s="317"/>
      <c r="B35" s="106"/>
      <c r="C35" s="298"/>
      <c r="D35" s="299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35"/>
      <c r="Y35" s="300"/>
      <c r="Z35" s="301"/>
      <c r="AA35" s="124"/>
      <c r="AB35" s="116"/>
      <c r="AC35" s="314"/>
    </row>
    <row r="36" spans="1:29" ht="15.75" customHeight="1">
      <c r="A36" s="317"/>
      <c r="B36" s="106"/>
      <c r="C36" s="298"/>
      <c r="D36" s="299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35"/>
      <c r="Y36" s="300"/>
      <c r="Z36" s="301"/>
      <c r="AA36" s="124"/>
      <c r="AB36" s="116"/>
      <c r="AC36" s="314"/>
    </row>
    <row r="37" spans="1:29" ht="15.75" customHeight="1">
      <c r="A37" s="317"/>
      <c r="B37" s="178"/>
      <c r="C37" s="298"/>
      <c r="D37" s="299"/>
      <c r="E37" s="179"/>
      <c r="F37" s="13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127"/>
      <c r="T37" s="128"/>
      <c r="U37" s="140"/>
      <c r="V37" s="141"/>
      <c r="W37" s="134"/>
      <c r="X37" s="135"/>
      <c r="Y37" s="300"/>
      <c r="Z37" s="301"/>
      <c r="AA37" s="180"/>
      <c r="AB37" s="133"/>
      <c r="AC37" s="314"/>
    </row>
    <row r="38" spans="1:29" ht="15.75" customHeight="1" thickBot="1">
      <c r="A38" s="318"/>
      <c r="B38" s="144" t="s">
        <v>124</v>
      </c>
      <c r="C38" s="295"/>
      <c r="D38" s="295"/>
      <c r="E38" s="145"/>
      <c r="F38" s="105"/>
      <c r="G38" s="146"/>
      <c r="H38" s="75"/>
      <c r="I38" s="147">
        <f t="shared" ref="I38:J38" si="7">AVERAGE(I22:I37)</f>
        <v>11.5</v>
      </c>
      <c r="J38" s="148">
        <f t="shared" si="7"/>
        <v>3600</v>
      </c>
      <c r="K38" s="149">
        <f t="shared" ref="K38" si="8">J38/I38</f>
        <v>313.04347826086956</v>
      </c>
      <c r="L38" s="147">
        <f t="shared" ref="L38:M38" si="9">AVERAGE(L22:L37)</f>
        <v>11.5</v>
      </c>
      <c r="M38" s="148">
        <f t="shared" si="9"/>
        <v>3125.5369928400987</v>
      </c>
      <c r="N38" s="149">
        <f>M38/L38</f>
        <v>271.78582546435644</v>
      </c>
      <c r="O38" s="150">
        <f>L38-I38</f>
        <v>0</v>
      </c>
      <c r="P38" s="151">
        <f>N38-K38</f>
        <v>-41.257652796513128</v>
      </c>
      <c r="Q38" s="152">
        <f>N38/K38</f>
        <v>0.86820472023336082</v>
      </c>
      <c r="R38" s="310"/>
      <c r="S38" s="153">
        <f>S22</f>
        <v>0.25004629629629632</v>
      </c>
      <c r="T38" s="154">
        <f>INDEX(T22:T37,COUNTA(T22:T37))</f>
        <v>0.31666666666666665</v>
      </c>
      <c r="U38" s="155"/>
      <c r="V38" s="181"/>
      <c r="W38" s="182"/>
      <c r="X38" s="149"/>
      <c r="Y38" s="296"/>
      <c r="Z38" s="297"/>
      <c r="AA38" s="183">
        <f>M38-J38</f>
        <v>-474.46300715990128</v>
      </c>
      <c r="AB38" s="152">
        <f>M38/J38</f>
        <v>0.8682047202333607</v>
      </c>
      <c r="AC38" s="315"/>
    </row>
    <row r="39" spans="1:29" ht="15.75" customHeight="1">
      <c r="A39" s="302" t="s">
        <v>125</v>
      </c>
      <c r="B39" s="120" t="s">
        <v>116</v>
      </c>
      <c r="C39" s="306" t="s">
        <v>126</v>
      </c>
      <c r="D39" s="307"/>
      <c r="E39" s="162">
        <v>14.03</v>
      </c>
      <c r="F39" s="103">
        <v>1403</v>
      </c>
      <c r="G39" s="163">
        <f t="shared" ref="G39:G41" si="10">E39*F39</f>
        <v>19684.09</v>
      </c>
      <c r="H39" s="164"/>
      <c r="I39" s="165">
        <v>6</v>
      </c>
      <c r="J39" s="166">
        <v>2600</v>
      </c>
      <c r="K39" s="167">
        <f>J39/I39</f>
        <v>433.33333333333331</v>
      </c>
      <c r="L39" s="168">
        <v>6</v>
      </c>
      <c r="M39" s="166">
        <f>F39/V39*60</f>
        <v>2309.46502057613</v>
      </c>
      <c r="N39" s="167">
        <f>M39/L39</f>
        <v>384.91083676268835</v>
      </c>
      <c r="O39" s="169">
        <f>L39-I39</f>
        <v>0</v>
      </c>
      <c r="P39" s="170">
        <f>N39-K39</f>
        <v>-48.422496570644967</v>
      </c>
      <c r="Q39" s="171">
        <f>N39/K39</f>
        <v>0.88825577714466541</v>
      </c>
      <c r="R39" s="308">
        <f>Q55</f>
        <v>0.88797747949180328</v>
      </c>
      <c r="S39" s="172">
        <v>0.25</v>
      </c>
      <c r="T39" s="173">
        <v>0.27531250000000002</v>
      </c>
      <c r="U39" s="174"/>
      <c r="V39" s="175">
        <v>36.450000000000024</v>
      </c>
      <c r="W39" s="173"/>
      <c r="X39" s="184"/>
      <c r="Y39" s="311"/>
      <c r="Z39" s="312"/>
      <c r="AA39" s="121">
        <f>M39-J39</f>
        <v>-290.53497942387003</v>
      </c>
      <c r="AB39" s="171">
        <f>M39/J39</f>
        <v>0.88825577714466541</v>
      </c>
      <c r="AC39" s="313">
        <f>AB55</f>
        <v>0.88797747949180328</v>
      </c>
    </row>
    <row r="40" spans="1:29" ht="15.75" customHeight="1">
      <c r="A40" s="303"/>
      <c r="B40" s="106" t="s">
        <v>116</v>
      </c>
      <c r="C40" s="298" t="s">
        <v>269</v>
      </c>
      <c r="D40" s="299"/>
      <c r="E40" s="107">
        <v>17.73</v>
      </c>
      <c r="F40" s="108">
        <v>1186</v>
      </c>
      <c r="G40" s="109">
        <f t="shared" si="10"/>
        <v>21027.78</v>
      </c>
      <c r="H40" s="26"/>
      <c r="I40" s="110">
        <v>6</v>
      </c>
      <c r="J40" s="111">
        <v>2600</v>
      </c>
      <c r="K40" s="112">
        <f t="shared" si="6"/>
        <v>433.33333333333331</v>
      </c>
      <c r="L40" s="113">
        <v>6</v>
      </c>
      <c r="M40" s="111">
        <f>F40/V40*60</f>
        <v>2307.8918918918921</v>
      </c>
      <c r="N40" s="112">
        <f>M40/L40</f>
        <v>384.6486486486487</v>
      </c>
      <c r="O40" s="114">
        <f>L40-I40</f>
        <v>0</v>
      </c>
      <c r="P40" s="115">
        <f>N40-K40</f>
        <v>-48.684684684684612</v>
      </c>
      <c r="Q40" s="116">
        <f>N40/K40</f>
        <v>0.88765072765072783</v>
      </c>
      <c r="R40" s="309"/>
      <c r="S40" s="47">
        <v>0.27858796296296295</v>
      </c>
      <c r="T40" s="48">
        <v>0.3</v>
      </c>
      <c r="U40" s="117">
        <v>4.7166666666666313</v>
      </c>
      <c r="V40" s="118">
        <v>30.833333333333329</v>
      </c>
      <c r="W40" s="119"/>
      <c r="X40" s="13"/>
      <c r="Y40" s="300"/>
      <c r="Z40" s="301"/>
      <c r="AA40" s="124">
        <f>M40-J40</f>
        <v>-292.1081081081079</v>
      </c>
      <c r="AB40" s="116">
        <f>M40/J40</f>
        <v>0.88765072765072772</v>
      </c>
      <c r="AC40" s="314"/>
    </row>
    <row r="41" spans="1:29" ht="15.75" customHeight="1">
      <c r="A41" s="303"/>
      <c r="B41" s="106" t="s">
        <v>116</v>
      </c>
      <c r="C41" s="298" t="s">
        <v>127</v>
      </c>
      <c r="D41" s="299"/>
      <c r="E41" s="107">
        <v>14.49</v>
      </c>
      <c r="F41" s="108">
        <v>1461</v>
      </c>
      <c r="G41" s="109">
        <f t="shared" si="10"/>
        <v>21169.89</v>
      </c>
      <c r="H41" s="26"/>
      <c r="I41" s="110">
        <v>6</v>
      </c>
      <c r="J41" s="111">
        <v>2600</v>
      </c>
      <c r="K41" s="112">
        <f t="shared" si="6"/>
        <v>433.33333333333331</v>
      </c>
      <c r="L41" s="113">
        <v>6</v>
      </c>
      <c r="M41" s="111">
        <f>F41/V41*60</f>
        <v>2308.8674275680441</v>
      </c>
      <c r="N41" s="112">
        <f>M41/L41</f>
        <v>384.81123792800736</v>
      </c>
      <c r="O41" s="114">
        <f>L41-I41</f>
        <v>0</v>
      </c>
      <c r="P41" s="115">
        <f>N41-K41</f>
        <v>-48.522095405325956</v>
      </c>
      <c r="Q41" s="116">
        <f>N41/K41</f>
        <v>0.88802593368001703</v>
      </c>
      <c r="R41" s="309"/>
      <c r="S41" s="47">
        <v>0.30349537037037039</v>
      </c>
      <c r="T41" s="48">
        <v>0.3298611111111111</v>
      </c>
      <c r="U41" s="117">
        <v>5.0333333333333741</v>
      </c>
      <c r="V41" s="118">
        <v>37.966666666666633</v>
      </c>
      <c r="W41" s="119"/>
      <c r="X41" s="13"/>
      <c r="Y41" s="300"/>
      <c r="Z41" s="301"/>
      <c r="AA41" s="124">
        <f>M41-J41</f>
        <v>-291.13257243195585</v>
      </c>
      <c r="AB41" s="116">
        <f>M41/J41</f>
        <v>0.88802593368001703</v>
      </c>
      <c r="AC41" s="314"/>
    </row>
    <row r="42" spans="1:29" ht="15.75" customHeight="1">
      <c r="A42" s="303"/>
      <c r="B42" s="106"/>
      <c r="C42" s="298"/>
      <c r="D42" s="299"/>
      <c r="E42" s="107"/>
      <c r="F42" s="108"/>
      <c r="G42" s="109"/>
      <c r="H42" s="26"/>
      <c r="I42" s="110"/>
      <c r="J42" s="111"/>
      <c r="K42" s="112"/>
      <c r="L42" s="113"/>
      <c r="M42" s="111"/>
      <c r="N42" s="112"/>
      <c r="O42" s="114"/>
      <c r="P42" s="115"/>
      <c r="Q42" s="116"/>
      <c r="R42" s="309"/>
      <c r="S42" s="47"/>
      <c r="T42" s="48"/>
      <c r="U42" s="117"/>
      <c r="V42" s="118"/>
      <c r="W42" s="119"/>
      <c r="X42" s="123"/>
      <c r="Y42" s="300"/>
      <c r="Z42" s="301"/>
      <c r="AA42" s="124"/>
      <c r="AB42" s="116"/>
      <c r="AC42" s="314"/>
    </row>
    <row r="43" spans="1:29" ht="15.75" customHeight="1">
      <c r="A43" s="304"/>
      <c r="B43" s="106"/>
      <c r="C43" s="298"/>
      <c r="D43" s="299"/>
      <c r="E43" s="107"/>
      <c r="F43" s="108"/>
      <c r="G43" s="109"/>
      <c r="H43" s="13"/>
      <c r="I43" s="110"/>
      <c r="J43" s="111"/>
      <c r="K43" s="112"/>
      <c r="L43" s="126"/>
      <c r="M43" s="111"/>
      <c r="N43" s="112"/>
      <c r="O43" s="114"/>
      <c r="P43" s="115"/>
      <c r="Q43" s="116"/>
      <c r="R43" s="309"/>
      <c r="S43" s="47"/>
      <c r="T43" s="48"/>
      <c r="U43" s="117"/>
      <c r="V43" s="118"/>
      <c r="W43" s="119"/>
      <c r="X43" s="13"/>
      <c r="Y43" s="300"/>
      <c r="Z43" s="301"/>
      <c r="AA43" s="124"/>
      <c r="AB43" s="116"/>
      <c r="AC43" s="314"/>
    </row>
    <row r="44" spans="1:29" ht="15.75" customHeight="1">
      <c r="A44" s="304"/>
      <c r="B44" s="106"/>
      <c r="C44" s="298"/>
      <c r="D44" s="299"/>
      <c r="E44" s="107"/>
      <c r="F44" s="108"/>
      <c r="G44" s="129"/>
      <c r="H44" s="130"/>
      <c r="I44" s="110"/>
      <c r="J44" s="111"/>
      <c r="K44" s="112"/>
      <c r="L44" s="113"/>
      <c r="M44" s="111"/>
      <c r="N44" s="112"/>
      <c r="O44" s="114"/>
      <c r="P44" s="115"/>
      <c r="Q44" s="116"/>
      <c r="R44" s="309"/>
      <c r="S44" s="47"/>
      <c r="T44" s="48"/>
      <c r="U44" s="117"/>
      <c r="V44" s="118"/>
      <c r="W44" s="119"/>
      <c r="X44" s="50"/>
      <c r="Y44" s="300"/>
      <c r="Z44" s="301"/>
      <c r="AA44" s="124"/>
      <c r="AB44" s="116"/>
      <c r="AC44" s="314"/>
    </row>
    <row r="45" spans="1:29" ht="15.75" customHeight="1">
      <c r="A45" s="304"/>
      <c r="B45" s="106"/>
      <c r="C45" s="298"/>
      <c r="D45" s="299"/>
      <c r="E45" s="107"/>
      <c r="F45" s="108"/>
      <c r="G45" s="129"/>
      <c r="H45" s="68"/>
      <c r="I45" s="110"/>
      <c r="J45" s="111"/>
      <c r="K45" s="112"/>
      <c r="L45" s="126"/>
      <c r="M45" s="111"/>
      <c r="N45" s="112"/>
      <c r="O45" s="131"/>
      <c r="P45" s="132"/>
      <c r="Q45" s="133"/>
      <c r="R45" s="309"/>
      <c r="S45" s="47"/>
      <c r="T45" s="48"/>
      <c r="U45" s="117"/>
      <c r="V45" s="118"/>
      <c r="W45" s="119"/>
      <c r="X45" s="123"/>
      <c r="Y45" s="300"/>
      <c r="Z45" s="301"/>
      <c r="AA45" s="124"/>
      <c r="AB45" s="116"/>
      <c r="AC45" s="314"/>
    </row>
    <row r="46" spans="1:29" ht="15.75" customHeight="1">
      <c r="A46" s="304"/>
      <c r="B46" s="106"/>
      <c r="C46" s="298"/>
      <c r="D46" s="299"/>
      <c r="E46" s="107"/>
      <c r="F46" s="108"/>
      <c r="G46" s="129"/>
      <c r="H46" s="68"/>
      <c r="I46" s="110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300"/>
      <c r="Z46" s="301"/>
      <c r="AA46" s="124"/>
      <c r="AB46" s="116"/>
      <c r="AC46" s="314"/>
    </row>
    <row r="47" spans="1:29" ht="15.75" customHeight="1">
      <c r="A47" s="304"/>
      <c r="B47" s="106"/>
      <c r="C47" s="298"/>
      <c r="D47" s="299"/>
      <c r="E47" s="107"/>
      <c r="F47" s="108"/>
      <c r="G47" s="129"/>
      <c r="H47" s="68"/>
      <c r="I47" s="110"/>
      <c r="J47" s="111"/>
      <c r="K47" s="112"/>
      <c r="L47" s="126"/>
      <c r="M47" s="111"/>
      <c r="N47" s="112"/>
      <c r="O47" s="131"/>
      <c r="P47" s="132"/>
      <c r="Q47" s="133"/>
      <c r="R47" s="309"/>
      <c r="S47" s="127"/>
      <c r="T47" s="128"/>
      <c r="U47" s="117"/>
      <c r="V47" s="141"/>
      <c r="W47" s="119"/>
      <c r="X47" s="123"/>
      <c r="Y47" s="300"/>
      <c r="Z47" s="301"/>
      <c r="AA47" s="124"/>
      <c r="AB47" s="116"/>
      <c r="AC47" s="314"/>
    </row>
    <row r="48" spans="1:29" ht="15.75" customHeight="1">
      <c r="A48" s="304"/>
      <c r="B48" s="106"/>
      <c r="C48" s="298"/>
      <c r="D48" s="299"/>
      <c r="E48" s="107"/>
      <c r="F48" s="108"/>
      <c r="G48" s="129"/>
      <c r="H48" s="68"/>
      <c r="I48" s="110"/>
      <c r="J48" s="111"/>
      <c r="K48" s="112"/>
      <c r="L48" s="126"/>
      <c r="M48" s="111"/>
      <c r="N48" s="112"/>
      <c r="O48" s="131"/>
      <c r="P48" s="132"/>
      <c r="Q48" s="133"/>
      <c r="R48" s="309"/>
      <c r="S48" s="127"/>
      <c r="T48" s="128"/>
      <c r="U48" s="117"/>
      <c r="V48" s="141"/>
      <c r="W48" s="134"/>
      <c r="X48" s="135"/>
      <c r="Y48" s="300"/>
      <c r="Z48" s="301"/>
      <c r="AA48" s="124"/>
      <c r="AB48" s="116"/>
      <c r="AC48" s="314"/>
    </row>
    <row r="49" spans="1:29" ht="15.75" customHeight="1">
      <c r="A49" s="304"/>
      <c r="B49" s="106"/>
      <c r="C49" s="298"/>
      <c r="D49" s="299"/>
      <c r="E49" s="107"/>
      <c r="F49" s="108"/>
      <c r="G49" s="129"/>
      <c r="H49" s="68"/>
      <c r="I49" s="110"/>
      <c r="J49" s="111"/>
      <c r="K49" s="112"/>
      <c r="L49" s="126"/>
      <c r="M49" s="111"/>
      <c r="N49" s="112"/>
      <c r="O49" s="131"/>
      <c r="P49" s="132"/>
      <c r="Q49" s="133"/>
      <c r="R49" s="309"/>
      <c r="S49" s="127"/>
      <c r="T49" s="128"/>
      <c r="U49" s="117"/>
      <c r="V49" s="141"/>
      <c r="W49" s="134"/>
      <c r="X49" s="135"/>
      <c r="Y49" s="300"/>
      <c r="Z49" s="301"/>
      <c r="AA49" s="124"/>
      <c r="AB49" s="116"/>
      <c r="AC49" s="314"/>
    </row>
    <row r="50" spans="1:29" ht="15.75" customHeight="1">
      <c r="A50" s="304"/>
      <c r="B50" s="106"/>
      <c r="C50" s="298"/>
      <c r="D50" s="299"/>
      <c r="E50" s="107"/>
      <c r="F50" s="108"/>
      <c r="G50" s="129"/>
      <c r="H50" s="68"/>
      <c r="I50" s="110"/>
      <c r="J50" s="111"/>
      <c r="K50" s="112"/>
      <c r="L50" s="126"/>
      <c r="M50" s="111"/>
      <c r="N50" s="112"/>
      <c r="O50" s="131"/>
      <c r="P50" s="132"/>
      <c r="Q50" s="133"/>
      <c r="R50" s="309"/>
      <c r="S50" s="127"/>
      <c r="T50" s="128"/>
      <c r="U50" s="117"/>
      <c r="V50" s="141"/>
      <c r="W50" s="134"/>
      <c r="X50" s="135"/>
      <c r="Y50" s="300"/>
      <c r="Z50" s="301"/>
      <c r="AA50" s="124"/>
      <c r="AB50" s="116"/>
      <c r="AC50" s="314"/>
    </row>
    <row r="51" spans="1:29" ht="15.75" customHeight="1">
      <c r="A51" s="304"/>
      <c r="B51" s="106"/>
      <c r="C51" s="298"/>
      <c r="D51" s="299"/>
      <c r="E51" s="107"/>
      <c r="F51" s="108"/>
      <c r="G51" s="129"/>
      <c r="H51" s="68"/>
      <c r="I51" s="110"/>
      <c r="J51" s="111"/>
      <c r="K51" s="112"/>
      <c r="L51" s="126"/>
      <c r="M51" s="111"/>
      <c r="N51" s="112"/>
      <c r="O51" s="131"/>
      <c r="P51" s="132"/>
      <c r="Q51" s="133"/>
      <c r="R51" s="309"/>
      <c r="S51" s="127"/>
      <c r="T51" s="128"/>
      <c r="U51" s="117"/>
      <c r="V51" s="141"/>
      <c r="W51" s="134"/>
      <c r="X51" s="135"/>
      <c r="Y51" s="300"/>
      <c r="Z51" s="301"/>
      <c r="AA51" s="124"/>
      <c r="AB51" s="116"/>
      <c r="AC51" s="314"/>
    </row>
    <row r="52" spans="1:29" ht="15.75" customHeight="1">
      <c r="A52" s="304"/>
      <c r="B52" s="106"/>
      <c r="C52" s="298"/>
      <c r="D52" s="299"/>
      <c r="E52" s="107"/>
      <c r="F52" s="108"/>
      <c r="G52" s="129"/>
      <c r="H52" s="68"/>
      <c r="I52" s="110"/>
      <c r="J52" s="111"/>
      <c r="K52" s="112"/>
      <c r="L52" s="126"/>
      <c r="M52" s="111"/>
      <c r="N52" s="112"/>
      <c r="O52" s="131"/>
      <c r="P52" s="132"/>
      <c r="Q52" s="133"/>
      <c r="R52" s="309"/>
      <c r="S52" s="127"/>
      <c r="T52" s="128"/>
      <c r="U52" s="117"/>
      <c r="V52" s="141"/>
      <c r="W52" s="134"/>
      <c r="X52" s="135"/>
      <c r="Y52" s="300"/>
      <c r="Z52" s="301"/>
      <c r="AA52" s="124"/>
      <c r="AB52" s="116"/>
      <c r="AC52" s="314"/>
    </row>
    <row r="53" spans="1:29" ht="15.75" customHeight="1">
      <c r="A53" s="304"/>
      <c r="B53" s="106"/>
      <c r="C53" s="298"/>
      <c r="D53" s="299"/>
      <c r="E53" s="107"/>
      <c r="F53" s="108"/>
      <c r="G53" s="129"/>
      <c r="H53" s="68"/>
      <c r="I53" s="110"/>
      <c r="J53" s="111"/>
      <c r="K53" s="112"/>
      <c r="L53" s="126"/>
      <c r="M53" s="111"/>
      <c r="N53" s="112"/>
      <c r="O53" s="131"/>
      <c r="P53" s="132"/>
      <c r="Q53" s="133"/>
      <c r="R53" s="309"/>
      <c r="S53" s="127"/>
      <c r="T53" s="128"/>
      <c r="U53" s="117"/>
      <c r="V53" s="141"/>
      <c r="W53" s="134"/>
      <c r="X53" s="135"/>
      <c r="Y53" s="300"/>
      <c r="Z53" s="301"/>
      <c r="AA53" s="124"/>
      <c r="AB53" s="116"/>
      <c r="AC53" s="314"/>
    </row>
    <row r="54" spans="1:29" ht="15.75" customHeight="1">
      <c r="A54" s="304"/>
      <c r="B54" s="106"/>
      <c r="C54" s="298"/>
      <c r="D54" s="299"/>
      <c r="E54" s="185"/>
      <c r="F54" s="108"/>
      <c r="G54" s="139"/>
      <c r="H54" s="68"/>
      <c r="I54" s="110"/>
      <c r="J54" s="111"/>
      <c r="K54" s="112"/>
      <c r="L54" s="126"/>
      <c r="M54" s="111"/>
      <c r="N54" s="112"/>
      <c r="O54" s="131"/>
      <c r="P54" s="132"/>
      <c r="Q54" s="133"/>
      <c r="R54" s="309"/>
      <c r="S54" s="127"/>
      <c r="T54" s="128"/>
      <c r="U54" s="140"/>
      <c r="V54" s="141"/>
      <c r="W54" s="134"/>
      <c r="X54" s="135"/>
      <c r="Y54" s="300"/>
      <c r="Z54" s="301"/>
      <c r="AA54" s="180"/>
      <c r="AB54" s="133"/>
      <c r="AC54" s="314"/>
    </row>
    <row r="55" spans="1:29" ht="15.75" customHeight="1" thickBot="1">
      <c r="A55" s="305"/>
      <c r="B55" s="144" t="s">
        <v>124</v>
      </c>
      <c r="C55" s="295"/>
      <c r="D55" s="295"/>
      <c r="E55" s="145"/>
      <c r="F55" s="105"/>
      <c r="G55" s="146"/>
      <c r="H55" s="75"/>
      <c r="I55" s="147">
        <f t="shared" ref="I55:J55" si="11">AVERAGE(I39:I54)</f>
        <v>6</v>
      </c>
      <c r="J55" s="148">
        <f t="shared" si="11"/>
        <v>2600</v>
      </c>
      <c r="K55" s="149">
        <f t="shared" ref="K55:K56" si="12">J55/I55</f>
        <v>433.33333333333331</v>
      </c>
      <c r="L55" s="147">
        <f t="shared" ref="L55:M55" si="13">AVERAGE(L39:L54)</f>
        <v>6</v>
      </c>
      <c r="M55" s="148">
        <f t="shared" si="13"/>
        <v>2308.7414466786886</v>
      </c>
      <c r="N55" s="149">
        <f>M55/L55</f>
        <v>384.79024111311475</v>
      </c>
      <c r="O55" s="150">
        <f>L55-I55</f>
        <v>0</v>
      </c>
      <c r="P55" s="151">
        <f>N55-K55</f>
        <v>-48.543092220218568</v>
      </c>
      <c r="Q55" s="152">
        <f>N55/K55</f>
        <v>0.88797747949180328</v>
      </c>
      <c r="R55" s="310"/>
      <c r="S55" s="153">
        <f>S39</f>
        <v>0.25</v>
      </c>
      <c r="T55" s="154">
        <f>INDEX(T39:T54,COUNTA(T39:T54))</f>
        <v>0.3298611111111111</v>
      </c>
      <c r="U55" s="155"/>
      <c r="V55" s="181"/>
      <c r="W55" s="182"/>
      <c r="X55" s="149"/>
      <c r="Y55" s="296"/>
      <c r="Z55" s="297"/>
      <c r="AA55" s="183">
        <f>M55-J55</f>
        <v>-291.25855332131141</v>
      </c>
      <c r="AB55" s="152">
        <f>M55/J55</f>
        <v>0.88797747949180328</v>
      </c>
      <c r="AC55" s="315"/>
    </row>
    <row r="56" spans="1:29" ht="15.75" customHeight="1">
      <c r="A56" s="316" t="s">
        <v>251</v>
      </c>
      <c r="B56" s="106" t="s">
        <v>116</v>
      </c>
      <c r="C56" s="298" t="s">
        <v>117</v>
      </c>
      <c r="D56" s="299"/>
      <c r="E56" s="107">
        <v>19.7</v>
      </c>
      <c r="F56" s="108">
        <v>1190</v>
      </c>
      <c r="G56" s="129">
        <f t="shared" ref="G56" si="14">E56*F56</f>
        <v>23443</v>
      </c>
      <c r="H56" s="130"/>
      <c r="I56" s="110">
        <v>6</v>
      </c>
      <c r="J56" s="111">
        <v>2500</v>
      </c>
      <c r="K56" s="112">
        <f t="shared" si="12"/>
        <v>416.66666666666669</v>
      </c>
      <c r="L56" s="113">
        <v>6</v>
      </c>
      <c r="M56" s="111">
        <f>F56/V56*60</f>
        <v>2232.4127149557048</v>
      </c>
      <c r="N56" s="112">
        <f>M56/L56</f>
        <v>372.06878582595078</v>
      </c>
      <c r="O56" s="114">
        <f>L56-I56</f>
        <v>0</v>
      </c>
      <c r="P56" s="115">
        <f>N56-K56</f>
        <v>-44.597880840715902</v>
      </c>
      <c r="Q56" s="116">
        <f>N56/K56</f>
        <v>0.89296508598228186</v>
      </c>
      <c r="R56" s="308">
        <f>Q72</f>
        <v>0.89296508598228186</v>
      </c>
      <c r="S56" s="47">
        <v>0.39376157407407408</v>
      </c>
      <c r="T56" s="48">
        <v>0.41597222222222224</v>
      </c>
      <c r="U56" s="117">
        <v>4.6333333333333115</v>
      </c>
      <c r="V56" s="118">
        <v>31.983333333333348</v>
      </c>
      <c r="W56" s="119"/>
      <c r="X56" s="184"/>
      <c r="Y56" s="311"/>
      <c r="Z56" s="312"/>
      <c r="AA56" s="121">
        <f>M56-J56</f>
        <v>-267.58728504429519</v>
      </c>
      <c r="AB56" s="171">
        <f>M56/J56</f>
        <v>0.89296508598228197</v>
      </c>
      <c r="AC56" s="313">
        <f>AB72</f>
        <v>0.89296508598228197</v>
      </c>
    </row>
    <row r="57" spans="1:29" ht="15.75" customHeight="1">
      <c r="A57" s="317"/>
      <c r="B57" s="106"/>
      <c r="C57" s="298"/>
      <c r="D57" s="299"/>
      <c r="E57" s="107"/>
      <c r="F57" s="108"/>
      <c r="G57" s="109"/>
      <c r="H57" s="26"/>
      <c r="I57" s="110"/>
      <c r="J57" s="111"/>
      <c r="K57" s="112"/>
      <c r="L57" s="113"/>
      <c r="M57" s="111"/>
      <c r="N57" s="112"/>
      <c r="O57" s="114"/>
      <c r="P57" s="115"/>
      <c r="Q57" s="116"/>
      <c r="R57" s="309"/>
      <c r="S57" s="47"/>
      <c r="T57" s="48"/>
      <c r="U57" s="117"/>
      <c r="V57" s="118"/>
      <c r="W57" s="119"/>
      <c r="X57" s="13"/>
      <c r="Y57" s="300"/>
      <c r="Z57" s="301"/>
      <c r="AA57" s="124"/>
      <c r="AB57" s="116"/>
      <c r="AC57" s="314"/>
    </row>
    <row r="58" spans="1:29" ht="15.75" customHeight="1">
      <c r="A58" s="317"/>
      <c r="B58" s="106"/>
      <c r="C58" s="298"/>
      <c r="D58" s="299"/>
      <c r="E58" s="107"/>
      <c r="F58" s="108"/>
      <c r="G58" s="109"/>
      <c r="H58" s="26"/>
      <c r="I58" s="110"/>
      <c r="J58" s="111"/>
      <c r="K58" s="112"/>
      <c r="L58" s="113"/>
      <c r="M58" s="111"/>
      <c r="N58" s="112"/>
      <c r="O58" s="114"/>
      <c r="P58" s="115"/>
      <c r="Q58" s="116"/>
      <c r="R58" s="309"/>
      <c r="S58" s="47"/>
      <c r="T58" s="48"/>
      <c r="U58" s="117"/>
      <c r="V58" s="118"/>
      <c r="W58" s="119"/>
      <c r="X58" s="123"/>
      <c r="Y58" s="300"/>
      <c r="Z58" s="301"/>
      <c r="AA58" s="124"/>
      <c r="AB58" s="116"/>
      <c r="AC58" s="314"/>
    </row>
    <row r="59" spans="1:29" ht="15.75" customHeight="1">
      <c r="A59" s="317"/>
      <c r="B59" s="106"/>
      <c r="C59" s="298"/>
      <c r="D59" s="299"/>
      <c r="E59" s="107"/>
      <c r="F59" s="108"/>
      <c r="G59" s="109"/>
      <c r="H59" s="26"/>
      <c r="I59" s="110"/>
      <c r="J59" s="111"/>
      <c r="K59" s="112"/>
      <c r="L59" s="113"/>
      <c r="M59" s="111"/>
      <c r="N59" s="112"/>
      <c r="O59" s="114"/>
      <c r="P59" s="115"/>
      <c r="Q59" s="116"/>
      <c r="R59" s="309"/>
      <c r="S59" s="47"/>
      <c r="T59" s="48"/>
      <c r="U59" s="117"/>
      <c r="V59" s="118"/>
      <c r="W59" s="119"/>
      <c r="X59" s="13"/>
      <c r="Y59" s="300"/>
      <c r="Z59" s="301"/>
      <c r="AA59" s="124"/>
      <c r="AB59" s="116"/>
      <c r="AC59" s="314"/>
    </row>
    <row r="60" spans="1:29" ht="15.75" customHeight="1">
      <c r="A60" s="317"/>
      <c r="B60" s="106"/>
      <c r="C60" s="298"/>
      <c r="D60" s="299"/>
      <c r="E60" s="107"/>
      <c r="F60" s="108"/>
      <c r="G60" s="109"/>
      <c r="H60" s="13"/>
      <c r="I60" s="110"/>
      <c r="J60" s="111"/>
      <c r="K60" s="112"/>
      <c r="L60" s="126"/>
      <c r="M60" s="111"/>
      <c r="N60" s="112"/>
      <c r="O60" s="114"/>
      <c r="P60" s="115"/>
      <c r="Q60" s="116"/>
      <c r="R60" s="309"/>
      <c r="S60" s="47"/>
      <c r="T60" s="48"/>
      <c r="U60" s="117"/>
      <c r="V60" s="118"/>
      <c r="W60" s="119"/>
      <c r="X60" s="13"/>
      <c r="Y60" s="300"/>
      <c r="Z60" s="301"/>
      <c r="AA60" s="124"/>
      <c r="AB60" s="116"/>
      <c r="AC60" s="314"/>
    </row>
    <row r="61" spans="1:29" ht="15.75" customHeight="1">
      <c r="A61" s="317"/>
      <c r="B61" s="106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3"/>
      <c r="Y61" s="300"/>
      <c r="Z61" s="301"/>
      <c r="AA61" s="124"/>
      <c r="AB61" s="116"/>
      <c r="AC61" s="314"/>
    </row>
    <row r="62" spans="1:29" ht="15.75" customHeight="1">
      <c r="A62" s="317"/>
      <c r="B62" s="106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47"/>
      <c r="T62" s="48"/>
      <c r="U62" s="117"/>
      <c r="V62" s="118"/>
      <c r="W62" s="119"/>
      <c r="X62" s="13"/>
      <c r="Y62" s="300"/>
      <c r="Z62" s="301"/>
      <c r="AA62" s="124"/>
      <c r="AB62" s="116"/>
      <c r="AC62" s="314"/>
    </row>
    <row r="63" spans="1:29" ht="15.75" customHeight="1">
      <c r="A63" s="317"/>
      <c r="B63" s="106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47"/>
      <c r="T63" s="48"/>
      <c r="U63" s="117"/>
      <c r="V63" s="118"/>
      <c r="W63" s="119"/>
      <c r="X63" s="123"/>
      <c r="Y63" s="300"/>
      <c r="Z63" s="301"/>
      <c r="AA63" s="124"/>
      <c r="AB63" s="116"/>
      <c r="AC63" s="314"/>
    </row>
    <row r="64" spans="1:29" ht="15.75" customHeight="1">
      <c r="A64" s="317"/>
      <c r="B64" s="106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47"/>
      <c r="T64" s="48"/>
      <c r="U64" s="117"/>
      <c r="V64" s="118"/>
      <c r="W64" s="119"/>
      <c r="X64" s="13"/>
      <c r="Y64" s="300"/>
      <c r="Z64" s="301"/>
      <c r="AA64" s="124"/>
      <c r="AB64" s="116"/>
      <c r="AC64" s="314"/>
    </row>
    <row r="65" spans="1:29" ht="15.75" customHeight="1">
      <c r="A65" s="317"/>
      <c r="B65" s="106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47"/>
      <c r="T65" s="48"/>
      <c r="U65" s="117"/>
      <c r="V65" s="118"/>
      <c r="W65" s="119"/>
      <c r="X65" s="13"/>
      <c r="Y65" s="300"/>
      <c r="Z65" s="301"/>
      <c r="AA65" s="124"/>
      <c r="AB65" s="116"/>
      <c r="AC65" s="314"/>
    </row>
    <row r="66" spans="1:29" ht="15.75" customHeight="1">
      <c r="A66" s="317"/>
      <c r="B66" s="106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47"/>
      <c r="T66" s="48"/>
      <c r="U66" s="117"/>
      <c r="V66" s="118"/>
      <c r="W66" s="119"/>
      <c r="X66" s="13"/>
      <c r="Y66" s="300"/>
      <c r="Z66" s="301"/>
      <c r="AA66" s="124"/>
      <c r="AB66" s="116"/>
      <c r="AC66" s="314"/>
    </row>
    <row r="67" spans="1:29" ht="15.75" customHeight="1">
      <c r="A67" s="317"/>
      <c r="B67" s="106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47"/>
      <c r="T67" s="48"/>
      <c r="U67" s="117"/>
      <c r="V67" s="118"/>
      <c r="W67" s="119"/>
      <c r="X67" s="13"/>
      <c r="Y67" s="300"/>
      <c r="Z67" s="301"/>
      <c r="AA67" s="124"/>
      <c r="AB67" s="116"/>
      <c r="AC67" s="314"/>
    </row>
    <row r="68" spans="1:29" ht="15.75" customHeight="1">
      <c r="A68" s="317"/>
      <c r="B68" s="106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47"/>
      <c r="T68" s="48"/>
      <c r="U68" s="117"/>
      <c r="V68" s="118"/>
      <c r="W68" s="119"/>
      <c r="X68" s="13"/>
      <c r="Y68" s="300"/>
      <c r="Z68" s="301"/>
      <c r="AA68" s="124"/>
      <c r="AB68" s="116"/>
      <c r="AC68" s="314"/>
    </row>
    <row r="69" spans="1:29" ht="15.75" customHeight="1">
      <c r="A69" s="317"/>
      <c r="B69" s="106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47"/>
      <c r="T69" s="48"/>
      <c r="U69" s="117"/>
      <c r="V69" s="118"/>
      <c r="W69" s="119"/>
      <c r="X69" s="13"/>
      <c r="Y69" s="300"/>
      <c r="Z69" s="301"/>
      <c r="AA69" s="124"/>
      <c r="AB69" s="116"/>
      <c r="AC69" s="314"/>
    </row>
    <row r="70" spans="1:29" ht="15.75" customHeight="1">
      <c r="A70" s="317"/>
      <c r="B70" s="106"/>
      <c r="C70" s="298"/>
      <c r="D70" s="299"/>
      <c r="E70" s="107"/>
      <c r="F70" s="10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47"/>
      <c r="T70" s="48"/>
      <c r="U70" s="117"/>
      <c r="V70" s="118"/>
      <c r="W70" s="119"/>
      <c r="X70" s="13"/>
      <c r="Y70" s="300"/>
      <c r="Z70" s="301"/>
      <c r="AA70" s="124"/>
      <c r="AB70" s="116"/>
      <c r="AC70" s="314"/>
    </row>
    <row r="71" spans="1:29" ht="15.75" customHeight="1">
      <c r="A71" s="317"/>
      <c r="B71" s="106"/>
      <c r="C71" s="298"/>
      <c r="D71" s="299"/>
      <c r="E71" s="185"/>
      <c r="F71" s="10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300"/>
      <c r="Z71" s="301"/>
      <c r="AA71" s="180"/>
      <c r="AB71" s="133"/>
      <c r="AC71" s="314"/>
    </row>
    <row r="72" spans="1:29" ht="15.75" customHeight="1" thickBot="1">
      <c r="A72" s="318"/>
      <c r="B72" s="144" t="s">
        <v>124</v>
      </c>
      <c r="C72" s="295"/>
      <c r="D72" s="295"/>
      <c r="E72" s="145"/>
      <c r="F72" s="105"/>
      <c r="G72" s="146"/>
      <c r="H72" s="75"/>
      <c r="I72" s="147">
        <f t="shared" ref="I72:J72" si="15">AVERAGE(I56:I71)</f>
        <v>6</v>
      </c>
      <c r="J72" s="148">
        <f t="shared" si="15"/>
        <v>2500</v>
      </c>
      <c r="K72" s="149">
        <f t="shared" ref="K72" si="16">J72/I72</f>
        <v>416.66666666666669</v>
      </c>
      <c r="L72" s="147">
        <f t="shared" ref="L72:M72" si="17">AVERAGE(L56:L71)</f>
        <v>6</v>
      </c>
      <c r="M72" s="148">
        <f t="shared" si="17"/>
        <v>2232.4127149557048</v>
      </c>
      <c r="N72" s="149">
        <f>M72/L72</f>
        <v>372.06878582595078</v>
      </c>
      <c r="O72" s="150">
        <f>L72-I72</f>
        <v>0</v>
      </c>
      <c r="P72" s="151">
        <f>N72-K72</f>
        <v>-44.597880840715902</v>
      </c>
      <c r="Q72" s="152">
        <f>N72/K72</f>
        <v>0.89296508598228186</v>
      </c>
      <c r="R72" s="310"/>
      <c r="S72" s="153">
        <f>S56</f>
        <v>0.39376157407407408</v>
      </c>
      <c r="T72" s="154">
        <f>INDEX(T56:T71,COUNTA(T56:T71))</f>
        <v>0.41597222222222224</v>
      </c>
      <c r="U72" s="155"/>
      <c r="V72" s="181"/>
      <c r="W72" s="182"/>
      <c r="X72" s="149"/>
      <c r="Y72" s="296"/>
      <c r="Z72" s="297"/>
      <c r="AA72" s="183">
        <f>M72-J72</f>
        <v>-267.58728504429519</v>
      </c>
      <c r="AB72" s="152">
        <f>M72/J72</f>
        <v>0.89296508598228197</v>
      </c>
      <c r="AC72" s="315"/>
    </row>
    <row r="73" spans="1:29" ht="15.75" customHeight="1">
      <c r="A73" s="302" t="s">
        <v>128</v>
      </c>
      <c r="B73" s="120" t="s">
        <v>118</v>
      </c>
      <c r="C73" s="306" t="s">
        <v>129</v>
      </c>
      <c r="D73" s="307"/>
      <c r="E73" s="162">
        <v>21.45</v>
      </c>
      <c r="F73" s="103">
        <v>2551</v>
      </c>
      <c r="G73" s="163">
        <f t="shared" ref="G73:G76" si="18">E73*F73</f>
        <v>54718.95</v>
      </c>
      <c r="H73" s="164"/>
      <c r="I73" s="165">
        <v>4</v>
      </c>
      <c r="J73" s="166">
        <v>3300</v>
      </c>
      <c r="K73" s="167">
        <f>J73/I73</f>
        <v>825</v>
      </c>
      <c r="L73" s="168">
        <v>4</v>
      </c>
      <c r="M73" s="166">
        <f>F73/V73*60</f>
        <v>2950.0803083841947</v>
      </c>
      <c r="N73" s="167">
        <f>M73/L73</f>
        <v>737.52007709604868</v>
      </c>
      <c r="O73" s="169">
        <f>L73-I73</f>
        <v>0</v>
      </c>
      <c r="P73" s="170">
        <f>N73-K73</f>
        <v>-87.479922903951319</v>
      </c>
      <c r="Q73" s="171">
        <f>N73/K73</f>
        <v>0.89396372981339234</v>
      </c>
      <c r="R73" s="308">
        <f>Q89</f>
        <v>0.8929165213189505</v>
      </c>
      <c r="S73" s="172">
        <v>0.25008101851851849</v>
      </c>
      <c r="T73" s="173">
        <v>0.28611111111111109</v>
      </c>
      <c r="U73" s="174"/>
      <c r="V73" s="175">
        <v>51.88333333333334</v>
      </c>
      <c r="W73" s="176"/>
      <c r="X73" s="177"/>
      <c r="Y73" s="311"/>
      <c r="Z73" s="312"/>
      <c r="AA73" s="121">
        <f>M73-J73</f>
        <v>-349.91969161580528</v>
      </c>
      <c r="AB73" s="171">
        <f>M73/J73</f>
        <v>0.89396372981339234</v>
      </c>
      <c r="AC73" s="313">
        <f>AB89</f>
        <v>0.89291652131895061</v>
      </c>
    </row>
    <row r="74" spans="1:29" ht="15.75" customHeight="1">
      <c r="A74" s="303"/>
      <c r="B74" s="106" t="s">
        <v>118</v>
      </c>
      <c r="C74" s="298" t="s">
        <v>130</v>
      </c>
      <c r="D74" s="299"/>
      <c r="E74" s="107">
        <v>22.28</v>
      </c>
      <c r="F74" s="108">
        <v>1351</v>
      </c>
      <c r="G74" s="109">
        <f t="shared" si="18"/>
        <v>30100.280000000002</v>
      </c>
      <c r="H74" s="26"/>
      <c r="I74" s="110">
        <v>5</v>
      </c>
      <c r="J74" s="111">
        <v>3300</v>
      </c>
      <c r="K74" s="112">
        <f t="shared" ref="K74:K76" si="19">J74/I74</f>
        <v>660</v>
      </c>
      <c r="L74" s="113">
        <v>5</v>
      </c>
      <c r="M74" s="111">
        <f>F74/V74*60</f>
        <v>2949.423893268653</v>
      </c>
      <c r="N74" s="112">
        <f>M74/L74</f>
        <v>589.88477865373056</v>
      </c>
      <c r="O74" s="114">
        <f>L74-I74</f>
        <v>0</v>
      </c>
      <c r="P74" s="115">
        <f>N74-K74</f>
        <v>-70.115221346269436</v>
      </c>
      <c r="Q74" s="116">
        <f>N74/K74</f>
        <v>0.89376481614201597</v>
      </c>
      <c r="R74" s="309"/>
      <c r="S74" s="47">
        <v>0.28958333333333336</v>
      </c>
      <c r="T74" s="48">
        <v>0.30866898148148147</v>
      </c>
      <c r="U74" s="117">
        <v>5.0000000000000622</v>
      </c>
      <c r="V74" s="118">
        <v>27.483333333333285</v>
      </c>
      <c r="W74" s="119"/>
      <c r="X74" s="123"/>
      <c r="Y74" s="300"/>
      <c r="Z74" s="301"/>
      <c r="AA74" s="124">
        <f>M74-J74</f>
        <v>-350.57610673134695</v>
      </c>
      <c r="AB74" s="116">
        <f>M74/J74</f>
        <v>0.89376481614201608</v>
      </c>
      <c r="AC74" s="314"/>
    </row>
    <row r="75" spans="1:29" ht="15.75" customHeight="1">
      <c r="A75" s="303"/>
      <c r="B75" s="106" t="s">
        <v>118</v>
      </c>
      <c r="C75" s="298" t="s">
        <v>131</v>
      </c>
      <c r="D75" s="299"/>
      <c r="E75" s="107">
        <v>17.89</v>
      </c>
      <c r="F75" s="108">
        <v>3269</v>
      </c>
      <c r="G75" s="109">
        <f t="shared" si="18"/>
        <v>58482.41</v>
      </c>
      <c r="H75" s="26"/>
      <c r="I75" s="110">
        <v>4</v>
      </c>
      <c r="J75" s="111">
        <v>3300</v>
      </c>
      <c r="K75" s="112">
        <f t="shared" si="19"/>
        <v>825</v>
      </c>
      <c r="L75" s="113">
        <v>4</v>
      </c>
      <c r="M75" s="111">
        <f>F75/V75*60</f>
        <v>2946.5197796695024</v>
      </c>
      <c r="N75" s="112">
        <f>M75/L75</f>
        <v>736.62994491737561</v>
      </c>
      <c r="O75" s="114">
        <f>L75-I75</f>
        <v>0</v>
      </c>
      <c r="P75" s="115">
        <f>N75-K75</f>
        <v>-88.37005508262439</v>
      </c>
      <c r="Q75" s="116">
        <f>N75/K75</f>
        <v>0.8928847817180311</v>
      </c>
      <c r="R75" s="309"/>
      <c r="S75" s="47">
        <v>0.31210648148148146</v>
      </c>
      <c r="T75" s="48">
        <v>0.35833333333333334</v>
      </c>
      <c r="U75" s="117">
        <v>4.9499999999999744</v>
      </c>
      <c r="V75" s="118">
        <v>66.566666666666706</v>
      </c>
      <c r="W75" s="119"/>
      <c r="X75" s="123"/>
      <c r="Y75" s="300"/>
      <c r="Z75" s="301"/>
      <c r="AA75" s="124">
        <f>M75-J75</f>
        <v>-353.48022033049756</v>
      </c>
      <c r="AB75" s="116">
        <f>M75/J75</f>
        <v>0.8928847817180311</v>
      </c>
      <c r="AC75" s="314"/>
    </row>
    <row r="76" spans="1:29" ht="15.75" customHeight="1">
      <c r="A76" s="303"/>
      <c r="B76" s="106" t="s">
        <v>118</v>
      </c>
      <c r="C76" s="298" t="s">
        <v>133</v>
      </c>
      <c r="D76" s="299"/>
      <c r="E76" s="107">
        <v>16.66</v>
      </c>
      <c r="F76" s="108">
        <v>5582</v>
      </c>
      <c r="G76" s="109">
        <f t="shared" si="18"/>
        <v>92996.12</v>
      </c>
      <c r="H76" s="26"/>
      <c r="I76" s="110">
        <v>4</v>
      </c>
      <c r="J76" s="111">
        <v>3300</v>
      </c>
      <c r="K76" s="112">
        <f t="shared" si="19"/>
        <v>825</v>
      </c>
      <c r="L76" s="113">
        <v>4</v>
      </c>
      <c r="M76" s="111">
        <f>F76/V76*60</f>
        <v>2940.4741000877966</v>
      </c>
      <c r="N76" s="112">
        <f>M76/L76</f>
        <v>735.11852502194915</v>
      </c>
      <c r="O76" s="114">
        <f>L76-I76</f>
        <v>0</v>
      </c>
      <c r="P76" s="115">
        <f>N76-K76</f>
        <v>-89.881474978050846</v>
      </c>
      <c r="Q76" s="116">
        <f>N76/K76</f>
        <v>0.89105275760236258</v>
      </c>
      <c r="R76" s="309"/>
      <c r="S76" s="47">
        <v>0.361875</v>
      </c>
      <c r="T76" s="48">
        <v>0.44097222222222221</v>
      </c>
      <c r="U76" s="117">
        <v>5.0999999999999979</v>
      </c>
      <c r="V76" s="118">
        <v>113.89999999999998</v>
      </c>
      <c r="W76" s="119"/>
      <c r="X76" s="123"/>
      <c r="Y76" s="300"/>
      <c r="Z76" s="301"/>
      <c r="AA76" s="124">
        <f>M76-J76</f>
        <v>-359.52589991220339</v>
      </c>
      <c r="AB76" s="116">
        <f>M76/J76</f>
        <v>0.89105275760236258</v>
      </c>
      <c r="AC76" s="314"/>
    </row>
    <row r="77" spans="1:29" ht="15.75" customHeight="1">
      <c r="A77" s="304"/>
      <c r="B77" s="106"/>
      <c r="C77" s="298"/>
      <c r="D77" s="299"/>
      <c r="E77" s="107"/>
      <c r="F77" s="108"/>
      <c r="G77" s="109"/>
      <c r="H77" s="13"/>
      <c r="I77" s="110"/>
      <c r="J77" s="111"/>
      <c r="K77" s="112"/>
      <c r="L77" s="126"/>
      <c r="M77" s="111"/>
      <c r="N77" s="112"/>
      <c r="O77" s="114"/>
      <c r="P77" s="115"/>
      <c r="Q77" s="116"/>
      <c r="R77" s="309"/>
      <c r="S77" s="47"/>
      <c r="T77" s="48"/>
      <c r="U77" s="117"/>
      <c r="V77" s="118"/>
      <c r="W77" s="119"/>
      <c r="X77" s="123"/>
      <c r="Y77" s="300"/>
      <c r="Z77" s="301"/>
      <c r="AA77" s="124"/>
      <c r="AB77" s="116"/>
      <c r="AC77" s="314"/>
    </row>
    <row r="78" spans="1:29" ht="15.75" customHeight="1">
      <c r="A78" s="304"/>
      <c r="B78" s="106"/>
      <c r="C78" s="298"/>
      <c r="D78" s="299"/>
      <c r="E78" s="107"/>
      <c r="F78" s="108"/>
      <c r="G78" s="129"/>
      <c r="H78" s="130"/>
      <c r="I78" s="110"/>
      <c r="J78" s="111"/>
      <c r="K78" s="112"/>
      <c r="L78" s="113"/>
      <c r="M78" s="111"/>
      <c r="N78" s="112"/>
      <c r="O78" s="114"/>
      <c r="P78" s="115"/>
      <c r="Q78" s="116"/>
      <c r="R78" s="309"/>
      <c r="S78" s="47"/>
      <c r="T78" s="48"/>
      <c r="U78" s="117"/>
      <c r="V78" s="118"/>
      <c r="W78" s="119"/>
      <c r="X78" s="123"/>
      <c r="Y78" s="300"/>
      <c r="Z78" s="301"/>
      <c r="AA78" s="124"/>
      <c r="AB78" s="116"/>
      <c r="AC78" s="314"/>
    </row>
    <row r="79" spans="1:29" ht="15.75" customHeight="1">
      <c r="A79" s="304"/>
      <c r="B79" s="106"/>
      <c r="C79" s="298"/>
      <c r="D79" s="299"/>
      <c r="E79" s="107"/>
      <c r="F79" s="108"/>
      <c r="G79" s="129"/>
      <c r="H79" s="68"/>
      <c r="I79" s="110"/>
      <c r="J79" s="111"/>
      <c r="K79" s="112"/>
      <c r="L79" s="126"/>
      <c r="M79" s="111"/>
      <c r="N79" s="112"/>
      <c r="O79" s="131"/>
      <c r="P79" s="132"/>
      <c r="Q79" s="133"/>
      <c r="R79" s="309"/>
      <c r="S79" s="47"/>
      <c r="T79" s="48"/>
      <c r="U79" s="117"/>
      <c r="V79" s="118"/>
      <c r="W79" s="119"/>
      <c r="X79" s="123"/>
      <c r="Y79" s="300"/>
      <c r="Z79" s="301"/>
      <c r="AA79" s="124"/>
      <c r="AB79" s="116"/>
      <c r="AC79" s="314"/>
    </row>
    <row r="80" spans="1:29" ht="15.75" customHeight="1">
      <c r="A80" s="304"/>
      <c r="B80" s="106"/>
      <c r="C80" s="298"/>
      <c r="D80" s="299"/>
      <c r="E80" s="107"/>
      <c r="F80" s="108"/>
      <c r="G80" s="129"/>
      <c r="H80" s="68"/>
      <c r="I80" s="110"/>
      <c r="J80" s="111"/>
      <c r="K80" s="112"/>
      <c r="L80" s="126"/>
      <c r="M80" s="111"/>
      <c r="N80" s="112"/>
      <c r="O80" s="131"/>
      <c r="P80" s="132"/>
      <c r="Q80" s="133"/>
      <c r="R80" s="309"/>
      <c r="S80" s="47"/>
      <c r="T80" s="48"/>
      <c r="U80" s="117"/>
      <c r="V80" s="118"/>
      <c r="W80" s="119"/>
      <c r="X80" s="123"/>
      <c r="Y80" s="300"/>
      <c r="Z80" s="301"/>
      <c r="AA80" s="124"/>
      <c r="AB80" s="116"/>
      <c r="AC80" s="314"/>
    </row>
    <row r="81" spans="1:29" ht="15.75" customHeight="1">
      <c r="A81" s="304"/>
      <c r="B81" s="106"/>
      <c r="C81" s="298"/>
      <c r="D81" s="299"/>
      <c r="E81" s="107"/>
      <c r="F81" s="108"/>
      <c r="G81" s="129"/>
      <c r="H81" s="68"/>
      <c r="I81" s="110"/>
      <c r="J81" s="111"/>
      <c r="K81" s="112"/>
      <c r="L81" s="126"/>
      <c r="M81" s="111"/>
      <c r="N81" s="112"/>
      <c r="O81" s="131"/>
      <c r="P81" s="132"/>
      <c r="Q81" s="133"/>
      <c r="R81" s="309"/>
      <c r="S81" s="47"/>
      <c r="T81" s="48"/>
      <c r="U81" s="117"/>
      <c r="V81" s="118"/>
      <c r="W81" s="119"/>
      <c r="X81" s="123"/>
      <c r="Y81" s="300"/>
      <c r="Z81" s="301"/>
      <c r="AA81" s="124"/>
      <c r="AB81" s="116"/>
      <c r="AC81" s="314"/>
    </row>
    <row r="82" spans="1:29" ht="15.75" customHeight="1">
      <c r="A82" s="304"/>
      <c r="B82" s="106"/>
      <c r="C82" s="298"/>
      <c r="D82" s="299"/>
      <c r="E82" s="107"/>
      <c r="F82" s="108"/>
      <c r="G82" s="129"/>
      <c r="H82" s="68"/>
      <c r="I82" s="110"/>
      <c r="J82" s="111"/>
      <c r="K82" s="112"/>
      <c r="L82" s="126"/>
      <c r="M82" s="111"/>
      <c r="N82" s="112"/>
      <c r="O82" s="131"/>
      <c r="P82" s="132"/>
      <c r="Q82" s="133"/>
      <c r="R82" s="309"/>
      <c r="S82" s="47"/>
      <c r="T82" s="48"/>
      <c r="U82" s="117"/>
      <c r="V82" s="118"/>
      <c r="W82" s="119"/>
      <c r="X82" s="123"/>
      <c r="Y82" s="300"/>
      <c r="Z82" s="301"/>
      <c r="AA82" s="124"/>
      <c r="AB82" s="116"/>
      <c r="AC82" s="314"/>
    </row>
    <row r="83" spans="1:29" ht="15.75" customHeight="1">
      <c r="A83" s="304"/>
      <c r="B83" s="106"/>
      <c r="C83" s="298"/>
      <c r="D83" s="299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300"/>
      <c r="Z83" s="301"/>
      <c r="AA83" s="124"/>
      <c r="AB83" s="116"/>
      <c r="AC83" s="314"/>
    </row>
    <row r="84" spans="1:29" ht="15.75" customHeight="1">
      <c r="A84" s="304"/>
      <c r="B84" s="106"/>
      <c r="C84" s="298"/>
      <c r="D84" s="299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300"/>
      <c r="Z84" s="301"/>
      <c r="AA84" s="124"/>
      <c r="AB84" s="116"/>
      <c r="AC84" s="314"/>
    </row>
    <row r="85" spans="1:29" ht="15.75" customHeight="1">
      <c r="A85" s="304"/>
      <c r="B85" s="106"/>
      <c r="C85" s="298"/>
      <c r="D85" s="299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300"/>
      <c r="Z85" s="301"/>
      <c r="AA85" s="124"/>
      <c r="AB85" s="116"/>
      <c r="AC85" s="314"/>
    </row>
    <row r="86" spans="1:29" ht="15.75" customHeight="1">
      <c r="A86" s="304"/>
      <c r="B86" s="106"/>
      <c r="C86" s="298"/>
      <c r="D86" s="299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300"/>
      <c r="Z86" s="301"/>
      <c r="AA86" s="124"/>
      <c r="AB86" s="116"/>
      <c r="AC86" s="314"/>
    </row>
    <row r="87" spans="1:29" ht="15.75" customHeight="1">
      <c r="A87" s="304"/>
      <c r="B87" s="106"/>
      <c r="C87" s="298"/>
      <c r="D87" s="299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300"/>
      <c r="Z87" s="301"/>
      <c r="AA87" s="124"/>
      <c r="AB87" s="116"/>
      <c r="AC87" s="314"/>
    </row>
    <row r="88" spans="1:29" ht="15.75" customHeight="1">
      <c r="A88" s="304"/>
      <c r="B88" s="106"/>
      <c r="C88" s="298"/>
      <c r="D88" s="299"/>
      <c r="E88" s="185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300"/>
      <c r="Z88" s="301"/>
      <c r="AA88" s="180"/>
      <c r="AB88" s="133"/>
      <c r="AC88" s="314"/>
    </row>
    <row r="89" spans="1:29" ht="15.75" customHeight="1" thickBot="1">
      <c r="A89" s="305"/>
      <c r="B89" s="144" t="s">
        <v>124</v>
      </c>
      <c r="C89" s="295"/>
      <c r="D89" s="295"/>
      <c r="E89" s="145"/>
      <c r="F89" s="105"/>
      <c r="G89" s="146"/>
      <c r="H89" s="75"/>
      <c r="I89" s="147">
        <f t="shared" ref="I89:J89" si="20">AVERAGE(I73:I88)</f>
        <v>4.25</v>
      </c>
      <c r="J89" s="148">
        <f t="shared" si="20"/>
        <v>3300</v>
      </c>
      <c r="K89" s="149">
        <f t="shared" ref="K89" si="21">J89/I89</f>
        <v>776.47058823529414</v>
      </c>
      <c r="L89" s="147">
        <f t="shared" ref="L89:M89" si="22">AVERAGE(L73:L88)</f>
        <v>4.25</v>
      </c>
      <c r="M89" s="148">
        <f t="shared" si="22"/>
        <v>2946.6245203525368</v>
      </c>
      <c r="N89" s="149">
        <f>M89/L89</f>
        <v>693.3234165535381</v>
      </c>
      <c r="O89" s="150">
        <f>L89-I89</f>
        <v>0</v>
      </c>
      <c r="P89" s="151">
        <f>N89-K89</f>
        <v>-83.147171681756049</v>
      </c>
      <c r="Q89" s="152">
        <f>N89/K89</f>
        <v>0.8929165213189505</v>
      </c>
      <c r="R89" s="310"/>
      <c r="S89" s="153">
        <f>S73</f>
        <v>0.25008101851851849</v>
      </c>
      <c r="T89" s="154">
        <f>INDEX(T73:T88,COUNTA(T73:T88))</f>
        <v>0.44097222222222221</v>
      </c>
      <c r="U89" s="155"/>
      <c r="V89" s="181"/>
      <c r="W89" s="105"/>
      <c r="X89" s="75"/>
      <c r="Y89" s="296"/>
      <c r="Z89" s="297"/>
      <c r="AA89" s="183">
        <f>M89-J89</f>
        <v>-353.37547964746318</v>
      </c>
      <c r="AB89" s="152">
        <f>M89/J89</f>
        <v>0.89291652131895061</v>
      </c>
      <c r="AC89" s="315"/>
    </row>
    <row r="90" spans="1:29" ht="15.75" customHeight="1">
      <c r="A90" s="316" t="s">
        <v>72</v>
      </c>
      <c r="B90" s="120" t="s">
        <v>118</v>
      </c>
      <c r="C90" s="306" t="s">
        <v>134</v>
      </c>
      <c r="D90" s="307"/>
      <c r="E90" s="162">
        <v>18.18</v>
      </c>
      <c r="F90" s="103">
        <v>1644</v>
      </c>
      <c r="G90" s="163">
        <f t="shared" ref="G90:G93" si="23">E90*F90</f>
        <v>29887.919999999998</v>
      </c>
      <c r="H90" s="164"/>
      <c r="I90" s="165">
        <v>3</v>
      </c>
      <c r="J90" s="166">
        <v>3600</v>
      </c>
      <c r="K90" s="167">
        <f>J90/I90</f>
        <v>1200</v>
      </c>
      <c r="L90" s="168">
        <v>3</v>
      </c>
      <c r="M90" s="166">
        <f>F90/V90*60</f>
        <v>3110.0367840252247</v>
      </c>
      <c r="N90" s="167">
        <f>M90/L90</f>
        <v>1036.6789280084083</v>
      </c>
      <c r="O90" s="169">
        <f>L90-I90</f>
        <v>0</v>
      </c>
      <c r="P90" s="170">
        <f>N90-K90</f>
        <v>-163.32107199159168</v>
      </c>
      <c r="Q90" s="171">
        <f>N90/K90</f>
        <v>0.86389910667367364</v>
      </c>
      <c r="R90" s="308">
        <f>Q106</f>
        <v>0.87002197401600956</v>
      </c>
      <c r="S90" s="172">
        <v>0.16686342592592593</v>
      </c>
      <c r="T90" s="173">
        <v>0.18888888888888888</v>
      </c>
      <c r="U90" s="174"/>
      <c r="V90" s="175">
        <v>31.716666666666654</v>
      </c>
      <c r="W90" s="176"/>
      <c r="X90" s="177"/>
      <c r="Y90" s="311"/>
      <c r="Z90" s="312"/>
      <c r="AA90" s="121">
        <f>M90-J90</f>
        <v>-489.96321597477527</v>
      </c>
      <c r="AB90" s="171">
        <f>M90/J90</f>
        <v>0.86389910667367353</v>
      </c>
      <c r="AC90" s="313">
        <f>AB106</f>
        <v>0.87002197401600956</v>
      </c>
    </row>
    <row r="91" spans="1:29" ht="15.75" customHeight="1">
      <c r="A91" s="317"/>
      <c r="B91" s="106" t="s">
        <v>118</v>
      </c>
      <c r="C91" s="298" t="s">
        <v>135</v>
      </c>
      <c r="D91" s="299"/>
      <c r="E91" s="107">
        <v>14.03</v>
      </c>
      <c r="F91" s="108">
        <v>5404</v>
      </c>
      <c r="G91" s="109">
        <f t="shared" si="23"/>
        <v>75818.12</v>
      </c>
      <c r="H91" s="26"/>
      <c r="I91" s="110">
        <v>3</v>
      </c>
      <c r="J91" s="111">
        <v>3000</v>
      </c>
      <c r="K91" s="112">
        <f t="shared" ref="K91:K128" si="24">J91/I91</f>
        <v>1000</v>
      </c>
      <c r="L91" s="113">
        <v>3</v>
      </c>
      <c r="M91" s="111">
        <f>F91/V91*60</f>
        <v>2675.2475247524753</v>
      </c>
      <c r="N91" s="112">
        <f>M91/L91</f>
        <v>891.74917491749181</v>
      </c>
      <c r="O91" s="114">
        <f>L91-I91</f>
        <v>0</v>
      </c>
      <c r="P91" s="115">
        <f>N91-K91</f>
        <v>-108.25082508250819</v>
      </c>
      <c r="Q91" s="116">
        <f>N91/K91</f>
        <v>0.89174917491749184</v>
      </c>
      <c r="R91" s="309"/>
      <c r="S91" s="47">
        <v>0.19930555555555557</v>
      </c>
      <c r="T91" s="48">
        <v>0.28347222222222224</v>
      </c>
      <c r="U91" s="117">
        <v>15.000000000000027</v>
      </c>
      <c r="V91" s="118">
        <v>121.2</v>
      </c>
      <c r="W91" s="119"/>
      <c r="X91" s="123"/>
      <c r="Y91" s="300"/>
      <c r="Z91" s="301"/>
      <c r="AA91" s="124">
        <f>M91-J91</f>
        <v>-324.75247524752467</v>
      </c>
      <c r="AB91" s="116">
        <f>M91/J91</f>
        <v>0.89174917491749173</v>
      </c>
      <c r="AC91" s="314"/>
    </row>
    <row r="92" spans="1:29" ht="15.75" customHeight="1">
      <c r="A92" s="317"/>
      <c r="B92" s="106" t="s">
        <v>118</v>
      </c>
      <c r="C92" s="298" t="s">
        <v>136</v>
      </c>
      <c r="D92" s="299"/>
      <c r="E92" s="107">
        <v>18.18</v>
      </c>
      <c r="F92" s="108">
        <v>2591</v>
      </c>
      <c r="G92" s="109">
        <f t="shared" si="23"/>
        <v>47104.38</v>
      </c>
      <c r="H92" s="26"/>
      <c r="I92" s="110">
        <v>3</v>
      </c>
      <c r="J92" s="111">
        <v>3600</v>
      </c>
      <c r="K92" s="112">
        <f t="shared" si="24"/>
        <v>1200</v>
      </c>
      <c r="L92" s="113">
        <v>3</v>
      </c>
      <c r="M92" s="111">
        <f>F92/V92*60</f>
        <v>3110.2367455818589</v>
      </c>
      <c r="N92" s="112">
        <f>M92/L92</f>
        <v>1036.7455818606197</v>
      </c>
      <c r="O92" s="114">
        <f>L92-I92</f>
        <v>0</v>
      </c>
      <c r="P92" s="115">
        <f>N92-K92</f>
        <v>-163.25441813938028</v>
      </c>
      <c r="Q92" s="116">
        <f>N92/K92</f>
        <v>0.86395465155051643</v>
      </c>
      <c r="R92" s="309"/>
      <c r="S92" s="47">
        <v>0.29376157407407405</v>
      </c>
      <c r="T92" s="48">
        <v>0.32847222222222222</v>
      </c>
      <c r="U92" s="117">
        <v>14.816666666666611</v>
      </c>
      <c r="V92" s="118">
        <v>49.983333333333363</v>
      </c>
      <c r="W92" s="119"/>
      <c r="X92" s="123"/>
      <c r="Y92" s="300"/>
      <c r="Z92" s="301"/>
      <c r="AA92" s="124">
        <f>M92-J92</f>
        <v>-489.76325441814106</v>
      </c>
      <c r="AB92" s="116">
        <f>M92/J92</f>
        <v>0.86395465155051632</v>
      </c>
      <c r="AC92" s="314"/>
    </row>
    <row r="93" spans="1:29" ht="15.75" customHeight="1">
      <c r="A93" s="317"/>
      <c r="B93" s="106" t="s">
        <v>118</v>
      </c>
      <c r="C93" s="298" t="s">
        <v>137</v>
      </c>
      <c r="D93" s="299"/>
      <c r="E93" s="107">
        <v>14.28</v>
      </c>
      <c r="F93" s="108">
        <v>6772</v>
      </c>
      <c r="G93" s="109">
        <f t="shared" si="23"/>
        <v>96704.159999999989</v>
      </c>
      <c r="H93" s="26"/>
      <c r="I93" s="110">
        <v>3</v>
      </c>
      <c r="J93" s="111">
        <v>3600</v>
      </c>
      <c r="K93" s="112">
        <f t="shared" si="24"/>
        <v>1200</v>
      </c>
      <c r="L93" s="113">
        <v>3</v>
      </c>
      <c r="M93" s="111">
        <f>F93/V93*60</f>
        <v>3110.7821870613739</v>
      </c>
      <c r="N93" s="112">
        <f>M93/L93</f>
        <v>1036.9273956871245</v>
      </c>
      <c r="O93" s="114">
        <f>L93-I93</f>
        <v>0</v>
      </c>
      <c r="P93" s="115">
        <f>N93-K93</f>
        <v>-163.07260431287546</v>
      </c>
      <c r="Q93" s="116">
        <f>N93/K93</f>
        <v>0.86410616307260379</v>
      </c>
      <c r="R93" s="309"/>
      <c r="S93" s="47">
        <v>0.33915509259259258</v>
      </c>
      <c r="T93" s="48">
        <v>0.42986111111111114</v>
      </c>
      <c r="U93" s="117">
        <v>15.383333333333313</v>
      </c>
      <c r="V93" s="118">
        <v>130.61666666666673</v>
      </c>
      <c r="W93" s="119"/>
      <c r="X93" s="123"/>
      <c r="Y93" s="300"/>
      <c r="Z93" s="301"/>
      <c r="AA93" s="124">
        <f>M93-J93</f>
        <v>-489.21781293862614</v>
      </c>
      <c r="AB93" s="116">
        <f>M93/J93</f>
        <v>0.86410616307260391</v>
      </c>
      <c r="AC93" s="314"/>
    </row>
    <row r="94" spans="1:29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300"/>
      <c r="Z94" s="301"/>
      <c r="AA94" s="124"/>
      <c r="AB94" s="116"/>
      <c r="AC94" s="314"/>
    </row>
    <row r="95" spans="1:29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300"/>
      <c r="Z95" s="301"/>
      <c r="AA95" s="124"/>
      <c r="AB95" s="116"/>
      <c r="AC95" s="314"/>
    </row>
    <row r="96" spans="1:29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23"/>
      <c r="Y96" s="300"/>
      <c r="Z96" s="301"/>
      <c r="AA96" s="124"/>
      <c r="AB96" s="116"/>
      <c r="AC96" s="314"/>
    </row>
    <row r="97" spans="1:29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23"/>
      <c r="Y97" s="300"/>
      <c r="Z97" s="301"/>
      <c r="AA97" s="124"/>
      <c r="AB97" s="116"/>
      <c r="AC97" s="314"/>
    </row>
    <row r="98" spans="1:29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23"/>
      <c r="Y98" s="300"/>
      <c r="Z98" s="301"/>
      <c r="AA98" s="124"/>
      <c r="AB98" s="116"/>
      <c r="AC98" s="314"/>
    </row>
    <row r="99" spans="1:29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23"/>
      <c r="Y99" s="300"/>
      <c r="Z99" s="301"/>
      <c r="AA99" s="124"/>
      <c r="AB99" s="116"/>
      <c r="AC99" s="314"/>
    </row>
    <row r="100" spans="1:29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34"/>
      <c r="X100" s="135"/>
      <c r="Y100" s="300"/>
      <c r="Z100" s="301"/>
      <c r="AA100" s="124"/>
      <c r="AB100" s="116"/>
      <c r="AC100" s="314"/>
    </row>
    <row r="101" spans="1:29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34"/>
      <c r="X101" s="135"/>
      <c r="Y101" s="300"/>
      <c r="Z101" s="301"/>
      <c r="AA101" s="124"/>
      <c r="AB101" s="116"/>
      <c r="AC101" s="314"/>
    </row>
    <row r="102" spans="1:29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34"/>
      <c r="X102" s="135"/>
      <c r="Y102" s="300"/>
      <c r="Z102" s="301"/>
      <c r="AA102" s="124"/>
      <c r="AB102" s="116"/>
      <c r="AC102" s="314"/>
    </row>
    <row r="103" spans="1:29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34"/>
      <c r="X103" s="135"/>
      <c r="Y103" s="300"/>
      <c r="Z103" s="301"/>
      <c r="AA103" s="124"/>
      <c r="AB103" s="116"/>
      <c r="AC103" s="314"/>
    </row>
    <row r="104" spans="1:29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34"/>
      <c r="X104" s="135"/>
      <c r="Y104" s="300"/>
      <c r="Z104" s="301"/>
      <c r="AA104" s="124"/>
      <c r="AB104" s="116"/>
      <c r="AC104" s="314"/>
    </row>
    <row r="105" spans="1:29" ht="15.75" customHeight="1">
      <c r="A105" s="317"/>
      <c r="B105" s="106"/>
      <c r="C105" s="298"/>
      <c r="D105" s="299"/>
      <c r="E105" s="185"/>
      <c r="F105" s="10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300"/>
      <c r="Z105" s="301"/>
      <c r="AA105" s="180"/>
      <c r="AB105" s="133"/>
      <c r="AC105" s="314"/>
    </row>
    <row r="106" spans="1:29" ht="15.75" customHeight="1" thickBot="1">
      <c r="A106" s="318"/>
      <c r="B106" s="144" t="s">
        <v>124</v>
      </c>
      <c r="C106" s="295"/>
      <c r="D106" s="295"/>
      <c r="E106" s="145"/>
      <c r="F106" s="105"/>
      <c r="G106" s="146"/>
      <c r="H106" s="75"/>
      <c r="I106" s="147">
        <f t="shared" ref="I106:J106" si="25">AVERAGE(I90:I105)</f>
        <v>3</v>
      </c>
      <c r="J106" s="148">
        <f t="shared" si="25"/>
        <v>3450</v>
      </c>
      <c r="K106" s="149">
        <f t="shared" ref="K106" si="26">J106/I106</f>
        <v>1150</v>
      </c>
      <c r="L106" s="147">
        <f t="shared" ref="L106:M106" si="27">AVERAGE(L90:L105)</f>
        <v>3</v>
      </c>
      <c r="M106" s="148">
        <f t="shared" si="27"/>
        <v>3001.575810355233</v>
      </c>
      <c r="N106" s="149">
        <f>M106/L106</f>
        <v>1000.525270118411</v>
      </c>
      <c r="O106" s="150">
        <f>L106-I106</f>
        <v>0</v>
      </c>
      <c r="P106" s="151">
        <f>N106-K106</f>
        <v>-149.47472988158904</v>
      </c>
      <c r="Q106" s="152">
        <f>N106/K106</f>
        <v>0.87002197401600956</v>
      </c>
      <c r="R106" s="310"/>
      <c r="S106" s="153">
        <f>S90</f>
        <v>0.16686342592592593</v>
      </c>
      <c r="T106" s="154">
        <f>INDEX(T90:T105,COUNTA(T90:T105))</f>
        <v>0.42986111111111114</v>
      </c>
      <c r="U106" s="155"/>
      <c r="V106" s="181"/>
      <c r="W106" s="105"/>
      <c r="X106" s="75"/>
      <c r="Y106" s="296"/>
      <c r="Z106" s="297"/>
      <c r="AA106" s="183">
        <f>M106-J106</f>
        <v>-448.42418964476701</v>
      </c>
      <c r="AB106" s="152">
        <f>M106/J106</f>
        <v>0.87002197401600956</v>
      </c>
      <c r="AC106" s="315"/>
    </row>
    <row r="107" spans="1:29" ht="15.75" customHeight="1">
      <c r="A107" s="302" t="s">
        <v>79</v>
      </c>
      <c r="B107" s="120" t="s">
        <v>118</v>
      </c>
      <c r="C107" s="306" t="s">
        <v>138</v>
      </c>
      <c r="D107" s="307"/>
      <c r="E107" s="162">
        <v>25.45</v>
      </c>
      <c r="F107" s="103">
        <v>1208</v>
      </c>
      <c r="G107" s="163">
        <f t="shared" ref="G107:G110" si="28">E107*F107</f>
        <v>30743.599999999999</v>
      </c>
      <c r="H107" s="164"/>
      <c r="I107" s="165">
        <v>4</v>
      </c>
      <c r="J107" s="166">
        <v>3300</v>
      </c>
      <c r="K107" s="167">
        <f>J107/I107</f>
        <v>825</v>
      </c>
      <c r="L107" s="168">
        <v>4</v>
      </c>
      <c r="M107" s="166">
        <f>F107/V107*60</f>
        <v>2912.7930341594074</v>
      </c>
      <c r="N107" s="167">
        <f>M107/L107</f>
        <v>728.19825853985185</v>
      </c>
      <c r="O107" s="169">
        <f>L107-I107</f>
        <v>0</v>
      </c>
      <c r="P107" s="170">
        <f>N107-K107</f>
        <v>-96.801741460148151</v>
      </c>
      <c r="Q107" s="171">
        <f>N107/K107</f>
        <v>0.88266455580588099</v>
      </c>
      <c r="R107" s="308">
        <f>Q123</f>
        <v>0.88606497726319078</v>
      </c>
      <c r="S107" s="172">
        <v>0.25008101851851849</v>
      </c>
      <c r="T107" s="173">
        <v>0.2673611111111111</v>
      </c>
      <c r="U107" s="174"/>
      <c r="V107" s="175">
        <v>24.883333333333361</v>
      </c>
      <c r="W107" s="173"/>
      <c r="X107" s="184"/>
      <c r="Y107" s="311"/>
      <c r="Z107" s="312"/>
      <c r="AA107" s="121">
        <f>M107-J107</f>
        <v>-387.2069658405926</v>
      </c>
      <c r="AB107" s="171">
        <f>M107/J107</f>
        <v>0.88266455580588099</v>
      </c>
      <c r="AC107" s="313">
        <f>AB123</f>
        <v>0.88606497726319078</v>
      </c>
    </row>
    <row r="108" spans="1:29" ht="15.75" customHeight="1">
      <c r="A108" s="303"/>
      <c r="B108" s="106" t="s">
        <v>118</v>
      </c>
      <c r="C108" s="298" t="s">
        <v>139</v>
      </c>
      <c r="D108" s="299"/>
      <c r="E108" s="107">
        <v>25.03</v>
      </c>
      <c r="F108" s="108">
        <v>1858</v>
      </c>
      <c r="G108" s="109">
        <f t="shared" si="28"/>
        <v>46505.740000000005</v>
      </c>
      <c r="H108" s="26"/>
      <c r="I108" s="110">
        <v>4</v>
      </c>
      <c r="J108" s="111">
        <v>3300</v>
      </c>
      <c r="K108" s="112">
        <f t="shared" si="24"/>
        <v>825</v>
      </c>
      <c r="L108" s="113">
        <v>4</v>
      </c>
      <c r="M108" s="111">
        <f>F108/V108*60</f>
        <v>2913.2404181184656</v>
      </c>
      <c r="N108" s="112">
        <f>M108/L108</f>
        <v>728.31010452961641</v>
      </c>
      <c r="O108" s="114">
        <f>L108-I108</f>
        <v>0</v>
      </c>
      <c r="P108" s="115">
        <f>N108-K108</f>
        <v>-96.68989547038359</v>
      </c>
      <c r="Q108" s="116">
        <f>N108/K108</f>
        <v>0.88280012670256536</v>
      </c>
      <c r="R108" s="309"/>
      <c r="S108" s="47">
        <v>0.27777777777777779</v>
      </c>
      <c r="T108" s="48">
        <v>0.30435185185185187</v>
      </c>
      <c r="U108" s="117">
        <v>15.000000000000027</v>
      </c>
      <c r="V108" s="118">
        <v>38.26666666666668</v>
      </c>
      <c r="W108" s="119"/>
      <c r="X108" s="13"/>
      <c r="Y108" s="300"/>
      <c r="Z108" s="301"/>
      <c r="AA108" s="124">
        <f>M108-J108</f>
        <v>-386.75958188153436</v>
      </c>
      <c r="AB108" s="116">
        <f>M108/J108</f>
        <v>0.88280012670256536</v>
      </c>
      <c r="AC108" s="314"/>
    </row>
    <row r="109" spans="1:29" ht="15.75" customHeight="1">
      <c r="A109" s="303"/>
      <c r="B109" s="106" t="s">
        <v>118</v>
      </c>
      <c r="C109" s="298" t="s">
        <v>140</v>
      </c>
      <c r="D109" s="299"/>
      <c r="E109" s="107">
        <v>24.82</v>
      </c>
      <c r="F109" s="108">
        <v>2037</v>
      </c>
      <c r="G109" s="109">
        <f t="shared" si="28"/>
        <v>50558.340000000004</v>
      </c>
      <c r="H109" s="26"/>
      <c r="I109" s="110">
        <v>4</v>
      </c>
      <c r="J109" s="111">
        <v>3300</v>
      </c>
      <c r="K109" s="112">
        <f t="shared" si="24"/>
        <v>825</v>
      </c>
      <c r="L109" s="113">
        <v>4</v>
      </c>
      <c r="M109" s="111">
        <f>F109/V109*60</f>
        <v>2919.2675159235655</v>
      </c>
      <c r="N109" s="112">
        <f>M109/L109</f>
        <v>729.81687898089137</v>
      </c>
      <c r="O109" s="114">
        <f>L109-I109</f>
        <v>0</v>
      </c>
      <c r="P109" s="115">
        <f>N109-K109</f>
        <v>-95.183121019108626</v>
      </c>
      <c r="Q109" s="116">
        <f>N109/K109</f>
        <v>0.88462651997683805</v>
      </c>
      <c r="R109" s="309"/>
      <c r="S109" s="47">
        <v>0.31467592592592591</v>
      </c>
      <c r="T109" s="48">
        <v>0.34375</v>
      </c>
      <c r="U109" s="117">
        <v>14.866666666666619</v>
      </c>
      <c r="V109" s="118">
        <v>41.866666666666681</v>
      </c>
      <c r="W109" s="119"/>
      <c r="X109" s="13"/>
      <c r="Y109" s="300"/>
      <c r="Z109" s="301"/>
      <c r="AA109" s="124">
        <f>M109-J109</f>
        <v>-380.7324840764345</v>
      </c>
      <c r="AB109" s="116">
        <f>M109/J109</f>
        <v>0.88462651997683805</v>
      </c>
      <c r="AC109" s="314"/>
    </row>
    <row r="110" spans="1:29" ht="15.75" customHeight="1">
      <c r="A110" s="303"/>
      <c r="B110" s="106" t="s">
        <v>118</v>
      </c>
      <c r="C110" s="298" t="s">
        <v>141</v>
      </c>
      <c r="D110" s="299"/>
      <c r="E110" s="107">
        <v>30</v>
      </c>
      <c r="F110" s="108">
        <v>3565</v>
      </c>
      <c r="G110" s="109">
        <f t="shared" si="28"/>
        <v>106950</v>
      </c>
      <c r="H110" s="26"/>
      <c r="I110" s="110">
        <v>3</v>
      </c>
      <c r="J110" s="111">
        <v>3000</v>
      </c>
      <c r="K110" s="112">
        <f t="shared" si="24"/>
        <v>1000</v>
      </c>
      <c r="L110" s="113">
        <v>3</v>
      </c>
      <c r="M110" s="111">
        <f>F110/V110*60</f>
        <v>2684.9372384937237</v>
      </c>
      <c r="N110" s="112">
        <f>M110/L110</f>
        <v>894.97907949790795</v>
      </c>
      <c r="O110" s="114">
        <f>L110-I110</f>
        <v>0</v>
      </c>
      <c r="P110" s="115">
        <f>N110-K110</f>
        <v>-105.02092050209205</v>
      </c>
      <c r="Q110" s="116">
        <f>N110/K110</f>
        <v>0.89497907949790789</v>
      </c>
      <c r="R110" s="309"/>
      <c r="S110" s="47">
        <v>0.35439814814814813</v>
      </c>
      <c r="T110" s="48">
        <v>0.40972222222222221</v>
      </c>
      <c r="U110" s="117">
        <v>15.333333333333306</v>
      </c>
      <c r="V110" s="118">
        <v>79.666666666666671</v>
      </c>
      <c r="W110" s="119"/>
      <c r="X110" s="123"/>
      <c r="Y110" s="300"/>
      <c r="Z110" s="301"/>
      <c r="AA110" s="124">
        <f>M110-J110</f>
        <v>-315.06276150627627</v>
      </c>
      <c r="AB110" s="116">
        <f>M110/J110</f>
        <v>0.89497907949790789</v>
      </c>
      <c r="AC110" s="314"/>
    </row>
    <row r="111" spans="1:29" ht="15.75" customHeight="1">
      <c r="A111" s="304"/>
      <c r="B111" s="106"/>
      <c r="C111" s="298"/>
      <c r="D111" s="299"/>
      <c r="E111" s="107"/>
      <c r="F111" s="108"/>
      <c r="G111" s="109"/>
      <c r="H111" s="13"/>
      <c r="I111" s="110"/>
      <c r="J111" s="111"/>
      <c r="K111" s="112"/>
      <c r="L111" s="126"/>
      <c r="M111" s="111"/>
      <c r="N111" s="112"/>
      <c r="O111" s="114"/>
      <c r="P111" s="115"/>
      <c r="Q111" s="116"/>
      <c r="R111" s="309"/>
      <c r="S111" s="47"/>
      <c r="T111" s="48"/>
      <c r="U111" s="117"/>
      <c r="V111" s="118"/>
      <c r="W111" s="119"/>
      <c r="X111" s="123"/>
      <c r="Y111" s="300"/>
      <c r="Z111" s="301"/>
      <c r="AA111" s="124"/>
      <c r="AB111" s="116"/>
      <c r="AC111" s="314"/>
    </row>
    <row r="112" spans="1:29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50"/>
      <c r="Y112" s="300"/>
      <c r="Z112" s="301"/>
      <c r="AA112" s="124"/>
      <c r="AB112" s="116"/>
      <c r="AC112" s="314"/>
    </row>
    <row r="113" spans="1:29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23"/>
      <c r="Y113" s="300"/>
      <c r="Z113" s="301"/>
      <c r="AA113" s="124"/>
      <c r="AB113" s="116"/>
      <c r="AC113" s="314"/>
    </row>
    <row r="114" spans="1:29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300"/>
      <c r="Z114" s="301"/>
      <c r="AA114" s="124"/>
      <c r="AB114" s="116"/>
      <c r="AC114" s="314"/>
    </row>
    <row r="115" spans="1:29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34"/>
      <c r="X115" s="135"/>
      <c r="Y115" s="300"/>
      <c r="Z115" s="301"/>
      <c r="AA115" s="124"/>
      <c r="AB115" s="116"/>
      <c r="AC115" s="314"/>
    </row>
    <row r="116" spans="1:29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34"/>
      <c r="X116" s="135"/>
      <c r="Y116" s="300"/>
      <c r="Z116" s="301"/>
      <c r="AA116" s="124"/>
      <c r="AB116" s="116"/>
      <c r="AC116" s="314"/>
    </row>
    <row r="117" spans="1:29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34"/>
      <c r="X117" s="135"/>
      <c r="Y117" s="300"/>
      <c r="Z117" s="301"/>
      <c r="AA117" s="124"/>
      <c r="AB117" s="116"/>
      <c r="AC117" s="314"/>
    </row>
    <row r="118" spans="1:29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34"/>
      <c r="X118" s="135"/>
      <c r="Y118" s="300"/>
      <c r="Z118" s="301"/>
      <c r="AA118" s="124"/>
      <c r="AB118" s="116"/>
      <c r="AC118" s="314"/>
    </row>
    <row r="119" spans="1:29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34"/>
      <c r="X119" s="135"/>
      <c r="Y119" s="300"/>
      <c r="Z119" s="301"/>
      <c r="AA119" s="124"/>
      <c r="AB119" s="116"/>
      <c r="AC119" s="314"/>
    </row>
    <row r="120" spans="1:29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34"/>
      <c r="X120" s="135"/>
      <c r="Y120" s="300"/>
      <c r="Z120" s="301"/>
      <c r="AA120" s="124"/>
      <c r="AB120" s="116"/>
      <c r="AC120" s="314"/>
    </row>
    <row r="121" spans="1:29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34"/>
      <c r="X121" s="135"/>
      <c r="Y121" s="300"/>
      <c r="Z121" s="301"/>
      <c r="AA121" s="124"/>
      <c r="AB121" s="116"/>
      <c r="AC121" s="314"/>
    </row>
    <row r="122" spans="1:29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300"/>
      <c r="Z122" s="301"/>
      <c r="AA122" s="180"/>
      <c r="AB122" s="133"/>
      <c r="AC122" s="314"/>
    </row>
    <row r="123" spans="1:29" ht="15.75" customHeight="1" thickBot="1">
      <c r="A123" s="305"/>
      <c r="B123" s="144" t="s">
        <v>124</v>
      </c>
      <c r="C123" s="295"/>
      <c r="D123" s="295"/>
      <c r="E123" s="145"/>
      <c r="F123" s="105"/>
      <c r="G123" s="146"/>
      <c r="H123" s="75"/>
      <c r="I123" s="147">
        <f t="shared" ref="I123:J123" si="29">AVERAGE(I107:I122)</f>
        <v>3.75</v>
      </c>
      <c r="J123" s="148">
        <f t="shared" si="29"/>
        <v>3225</v>
      </c>
      <c r="K123" s="149">
        <f t="shared" ref="K123" si="30">J123/I123</f>
        <v>860</v>
      </c>
      <c r="L123" s="147">
        <f t="shared" ref="L123:M123" si="31">AVERAGE(L107:L122)</f>
        <v>3.75</v>
      </c>
      <c r="M123" s="148">
        <f t="shared" si="31"/>
        <v>2857.5595516737903</v>
      </c>
      <c r="N123" s="149">
        <f t="shared" ref="N123:N128" si="32">M123/L123</f>
        <v>762.01588044634411</v>
      </c>
      <c r="O123" s="150">
        <f t="shared" ref="O123:O128" si="33">L123-I123</f>
        <v>0</v>
      </c>
      <c r="P123" s="151">
        <f t="shared" ref="P123:P128" si="34">N123-K123</f>
        <v>-97.984119553655887</v>
      </c>
      <c r="Q123" s="152">
        <f t="shared" ref="Q123:Q128" si="35">N123/K123</f>
        <v>0.88606497726319078</v>
      </c>
      <c r="R123" s="310"/>
      <c r="S123" s="153">
        <f>S107</f>
        <v>0.25008101851851849</v>
      </c>
      <c r="T123" s="154">
        <f>INDEX(T107:T122,COUNTA(T107:T122))</f>
        <v>0.40972222222222221</v>
      </c>
      <c r="U123" s="155"/>
      <c r="V123" s="181"/>
      <c r="W123" s="182"/>
      <c r="X123" s="149"/>
      <c r="Y123" s="296"/>
      <c r="Z123" s="297"/>
      <c r="AA123" s="183">
        <f t="shared" ref="AA123:AA128" si="36">M123-J123</f>
        <v>-367.44044832620966</v>
      </c>
      <c r="AB123" s="152">
        <f t="shared" ref="AB123:AB128" si="37">M123/J123</f>
        <v>0.88606497726319078</v>
      </c>
      <c r="AC123" s="315"/>
    </row>
    <row r="124" spans="1:29" ht="15.75" customHeight="1">
      <c r="A124" s="316" t="s">
        <v>142</v>
      </c>
      <c r="B124" s="120" t="s">
        <v>118</v>
      </c>
      <c r="C124" s="306" t="s">
        <v>289</v>
      </c>
      <c r="D124" s="307"/>
      <c r="E124" s="162">
        <v>13.42</v>
      </c>
      <c r="F124" s="103">
        <v>170</v>
      </c>
      <c r="G124" s="163">
        <f t="shared" ref="G124:G128" si="38">E124*F124</f>
        <v>2281.4</v>
      </c>
      <c r="H124" s="164"/>
      <c r="I124" s="165">
        <v>6</v>
      </c>
      <c r="J124" s="166">
        <v>3600</v>
      </c>
      <c r="K124" s="167">
        <f>J124/I124</f>
        <v>600</v>
      </c>
      <c r="L124" s="168">
        <v>6</v>
      </c>
      <c r="M124" s="166">
        <f>F124/V124*60</f>
        <v>3221.0526315789862</v>
      </c>
      <c r="N124" s="167">
        <f t="shared" si="32"/>
        <v>536.8421052631644</v>
      </c>
      <c r="O124" s="169">
        <f t="shared" si="33"/>
        <v>0</v>
      </c>
      <c r="P124" s="170">
        <f t="shared" si="34"/>
        <v>-63.157894736835601</v>
      </c>
      <c r="Q124" s="171">
        <f t="shared" si="35"/>
        <v>0.89473684210527404</v>
      </c>
      <c r="R124" s="308">
        <f>Q140</f>
        <v>0.87222483095574177</v>
      </c>
      <c r="S124" s="172">
        <v>0.70833333333333337</v>
      </c>
      <c r="T124" s="173">
        <v>0.71053240740740742</v>
      </c>
      <c r="U124" s="174"/>
      <c r="V124" s="175">
        <v>3.1666666666666288</v>
      </c>
      <c r="W124" s="173"/>
      <c r="X124" s="184"/>
      <c r="Y124" s="311"/>
      <c r="Z124" s="312"/>
      <c r="AA124" s="121">
        <f t="shared" si="36"/>
        <v>-378.94736842101383</v>
      </c>
      <c r="AB124" s="171">
        <f t="shared" si="37"/>
        <v>0.89473684210527393</v>
      </c>
      <c r="AC124" s="313">
        <f>AB140</f>
        <v>0.87222483095574188</v>
      </c>
    </row>
    <row r="125" spans="1:29" ht="15.75" customHeight="1">
      <c r="A125" s="317"/>
      <c r="B125" s="106" t="s">
        <v>116</v>
      </c>
      <c r="C125" s="298" t="s">
        <v>143</v>
      </c>
      <c r="D125" s="299"/>
      <c r="E125" s="107">
        <v>25.64</v>
      </c>
      <c r="F125" s="108">
        <v>1705</v>
      </c>
      <c r="G125" s="109">
        <f t="shared" si="38"/>
        <v>43716.200000000004</v>
      </c>
      <c r="H125" s="26"/>
      <c r="I125" s="110">
        <v>11</v>
      </c>
      <c r="J125" s="111">
        <v>3600</v>
      </c>
      <c r="K125" s="112">
        <f t="shared" si="24"/>
        <v>327.27272727272725</v>
      </c>
      <c r="L125" s="113">
        <v>11</v>
      </c>
      <c r="M125" s="111">
        <f>F125/V125*60</f>
        <v>3142.8571428571299</v>
      </c>
      <c r="N125" s="112">
        <f t="shared" si="32"/>
        <v>285.71428571428453</v>
      </c>
      <c r="O125" s="114">
        <f t="shared" si="33"/>
        <v>0</v>
      </c>
      <c r="P125" s="115">
        <f t="shared" si="34"/>
        <v>-41.558441558442723</v>
      </c>
      <c r="Q125" s="116">
        <f t="shared" si="35"/>
        <v>0.87301587301586947</v>
      </c>
      <c r="R125" s="309"/>
      <c r="S125" s="47">
        <v>0.71420138888888884</v>
      </c>
      <c r="T125" s="48">
        <v>0.7368055555555556</v>
      </c>
      <c r="U125" s="117">
        <v>5.2833333333332533</v>
      </c>
      <c r="V125" s="118">
        <v>32.550000000000132</v>
      </c>
      <c r="W125" s="119"/>
      <c r="X125" s="13"/>
      <c r="Y125" s="300"/>
      <c r="Z125" s="301"/>
      <c r="AA125" s="124">
        <f t="shared" si="36"/>
        <v>-457.14285714287007</v>
      </c>
      <c r="AB125" s="116">
        <f t="shared" si="37"/>
        <v>0.87301587301586947</v>
      </c>
      <c r="AC125" s="314"/>
    </row>
    <row r="126" spans="1:29" ht="15.75" customHeight="1">
      <c r="A126" s="317"/>
      <c r="B126" s="106" t="s">
        <v>116</v>
      </c>
      <c r="C126" s="298" t="s">
        <v>144</v>
      </c>
      <c r="D126" s="299"/>
      <c r="E126" s="107">
        <v>29.52</v>
      </c>
      <c r="F126" s="108">
        <v>2127</v>
      </c>
      <c r="G126" s="109">
        <f t="shared" si="38"/>
        <v>62789.04</v>
      </c>
      <c r="H126" s="26"/>
      <c r="I126" s="110">
        <v>17</v>
      </c>
      <c r="J126" s="111">
        <v>3600</v>
      </c>
      <c r="K126" s="112">
        <f t="shared" si="24"/>
        <v>211.76470588235293</v>
      </c>
      <c r="L126" s="113">
        <v>17</v>
      </c>
      <c r="M126" s="111">
        <f>F126/V126*60</f>
        <v>3113.9487596583926</v>
      </c>
      <c r="N126" s="112">
        <f t="shared" si="32"/>
        <v>183.17345645049369</v>
      </c>
      <c r="O126" s="114">
        <f t="shared" si="33"/>
        <v>0</v>
      </c>
      <c r="P126" s="115">
        <f t="shared" si="34"/>
        <v>-28.591249431859239</v>
      </c>
      <c r="Q126" s="116">
        <f t="shared" si="35"/>
        <v>0.86498576657177584</v>
      </c>
      <c r="R126" s="309"/>
      <c r="S126" s="47">
        <v>0.74028935185185185</v>
      </c>
      <c r="T126" s="48">
        <v>0.76875000000000004</v>
      </c>
      <c r="U126" s="117">
        <v>5.0166666666665982</v>
      </c>
      <c r="V126" s="118">
        <v>40.983333333333398</v>
      </c>
      <c r="W126" s="119"/>
      <c r="X126" s="13"/>
      <c r="Y126" s="300"/>
      <c r="Z126" s="301"/>
      <c r="AA126" s="124">
        <f t="shared" si="36"/>
        <v>-486.05124034160735</v>
      </c>
      <c r="AB126" s="116">
        <f t="shared" si="37"/>
        <v>0.86498576657177573</v>
      </c>
      <c r="AC126" s="314"/>
    </row>
    <row r="127" spans="1:29" ht="15.75" customHeight="1">
      <c r="A127" s="317"/>
      <c r="B127" s="106" t="s">
        <v>116</v>
      </c>
      <c r="C127" s="298" t="s">
        <v>145</v>
      </c>
      <c r="D127" s="299"/>
      <c r="E127" s="107">
        <v>29.85</v>
      </c>
      <c r="F127" s="108">
        <v>2236</v>
      </c>
      <c r="G127" s="109">
        <f t="shared" si="38"/>
        <v>66744.600000000006</v>
      </c>
      <c r="H127" s="26"/>
      <c r="I127" s="110">
        <v>17</v>
      </c>
      <c r="J127" s="111">
        <v>3600</v>
      </c>
      <c r="K127" s="112">
        <f t="shared" si="24"/>
        <v>211.76470588235293</v>
      </c>
      <c r="L127" s="113">
        <v>17</v>
      </c>
      <c r="M127" s="111">
        <f>F127/V127*60</f>
        <v>3115.1702786377732</v>
      </c>
      <c r="N127" s="112">
        <f t="shared" si="32"/>
        <v>183.2453105081043</v>
      </c>
      <c r="O127" s="114">
        <f t="shared" si="33"/>
        <v>0</v>
      </c>
      <c r="P127" s="115">
        <f t="shared" si="34"/>
        <v>-28.519395374248631</v>
      </c>
      <c r="Q127" s="116">
        <f t="shared" si="35"/>
        <v>0.86532507739938147</v>
      </c>
      <c r="R127" s="309"/>
      <c r="S127" s="47">
        <v>0.77222222222222225</v>
      </c>
      <c r="T127" s="48">
        <v>0.80212962962962964</v>
      </c>
      <c r="U127" s="117">
        <v>4.9999999999999822</v>
      </c>
      <c r="V127" s="118">
        <v>43.066666666666634</v>
      </c>
      <c r="W127" s="119"/>
      <c r="X127" s="123"/>
      <c r="Y127" s="300"/>
      <c r="Z127" s="301"/>
      <c r="AA127" s="124">
        <f t="shared" si="36"/>
        <v>-484.82972136222679</v>
      </c>
      <c r="AB127" s="116">
        <f t="shared" si="37"/>
        <v>0.86532507739938147</v>
      </c>
      <c r="AC127" s="314"/>
    </row>
    <row r="128" spans="1:29" ht="15.75" customHeight="1">
      <c r="A128" s="317"/>
      <c r="B128" s="106" t="s">
        <v>118</v>
      </c>
      <c r="C128" s="298" t="s">
        <v>146</v>
      </c>
      <c r="D128" s="299"/>
      <c r="E128" s="107">
        <v>28.57</v>
      </c>
      <c r="F128" s="108">
        <v>2521</v>
      </c>
      <c r="G128" s="109">
        <f t="shared" si="38"/>
        <v>72024.97</v>
      </c>
      <c r="H128" s="13"/>
      <c r="I128" s="110">
        <v>12</v>
      </c>
      <c r="J128" s="111">
        <v>3600</v>
      </c>
      <c r="K128" s="112">
        <f t="shared" si="24"/>
        <v>300</v>
      </c>
      <c r="L128" s="126">
        <v>12</v>
      </c>
      <c r="M128" s="111">
        <f>F128/V128*60</f>
        <v>3107.0181444710724</v>
      </c>
      <c r="N128" s="112">
        <f t="shared" si="32"/>
        <v>258.91817870592268</v>
      </c>
      <c r="O128" s="114">
        <f t="shared" si="33"/>
        <v>0</v>
      </c>
      <c r="P128" s="115">
        <f t="shared" si="34"/>
        <v>-41.081821294077315</v>
      </c>
      <c r="Q128" s="116">
        <f t="shared" si="35"/>
        <v>0.86306059568640892</v>
      </c>
      <c r="R128" s="309"/>
      <c r="S128" s="47">
        <v>0.80577546296296299</v>
      </c>
      <c r="T128" s="48">
        <v>0.83958333333333335</v>
      </c>
      <c r="U128" s="117">
        <v>5.2500000000000213</v>
      </c>
      <c r="V128" s="118">
        <v>48.683333333333323</v>
      </c>
      <c r="W128" s="119"/>
      <c r="X128" s="123"/>
      <c r="Y128" s="300"/>
      <c r="Z128" s="301"/>
      <c r="AA128" s="124">
        <f t="shared" si="36"/>
        <v>-492.98185552892755</v>
      </c>
      <c r="AB128" s="116">
        <f t="shared" si="37"/>
        <v>0.86306059568640903</v>
      </c>
      <c r="AC128" s="314"/>
    </row>
    <row r="129" spans="1:29" ht="15.75" customHeight="1">
      <c r="A129" s="317"/>
      <c r="B129" s="106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50"/>
      <c r="Y129" s="300"/>
      <c r="Z129" s="301"/>
      <c r="AA129" s="124"/>
      <c r="AB129" s="116"/>
      <c r="AC129" s="314"/>
    </row>
    <row r="130" spans="1:29" ht="15.75" customHeight="1">
      <c r="A130" s="317"/>
      <c r="B130" s="106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300"/>
      <c r="Z130" s="301"/>
      <c r="AA130" s="124"/>
      <c r="AB130" s="116"/>
      <c r="AC130" s="314"/>
    </row>
    <row r="131" spans="1:29" ht="15.75" customHeight="1">
      <c r="A131" s="317"/>
      <c r="B131" s="106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300"/>
      <c r="Z131" s="301"/>
      <c r="AA131" s="124"/>
      <c r="AB131" s="116"/>
      <c r="AC131" s="314"/>
    </row>
    <row r="132" spans="1:29" ht="15.75" customHeight="1">
      <c r="A132" s="317"/>
      <c r="B132" s="106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34"/>
      <c r="X132" s="135"/>
      <c r="Y132" s="300"/>
      <c r="Z132" s="301"/>
      <c r="AA132" s="124"/>
      <c r="AB132" s="116"/>
      <c r="AC132" s="314"/>
    </row>
    <row r="133" spans="1:29" ht="15.75" customHeight="1">
      <c r="A133" s="317"/>
      <c r="B133" s="106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34"/>
      <c r="X133" s="135"/>
      <c r="Y133" s="300"/>
      <c r="Z133" s="301"/>
      <c r="AA133" s="124"/>
      <c r="AB133" s="116"/>
      <c r="AC133" s="314"/>
    </row>
    <row r="134" spans="1:29" ht="15.75" customHeight="1">
      <c r="A134" s="317"/>
      <c r="B134" s="106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34"/>
      <c r="X134" s="135"/>
      <c r="Y134" s="300"/>
      <c r="Z134" s="301"/>
      <c r="AA134" s="124"/>
      <c r="AB134" s="116"/>
      <c r="AC134" s="314"/>
    </row>
    <row r="135" spans="1:29" ht="15.75" customHeight="1">
      <c r="A135" s="317"/>
      <c r="B135" s="106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34"/>
      <c r="X135" s="135"/>
      <c r="Y135" s="300"/>
      <c r="Z135" s="301"/>
      <c r="AA135" s="124"/>
      <c r="AB135" s="116"/>
      <c r="AC135" s="314"/>
    </row>
    <row r="136" spans="1:29" ht="15.75" customHeight="1">
      <c r="A136" s="317"/>
      <c r="B136" s="106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34"/>
      <c r="X136" s="135"/>
      <c r="Y136" s="300"/>
      <c r="Z136" s="301"/>
      <c r="AA136" s="124"/>
      <c r="AB136" s="116"/>
      <c r="AC136" s="314"/>
    </row>
    <row r="137" spans="1:29" ht="15.75" customHeight="1">
      <c r="A137" s="317"/>
      <c r="B137" s="106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134"/>
      <c r="X137" s="135"/>
      <c r="Y137" s="300"/>
      <c r="Z137" s="301"/>
      <c r="AA137" s="124"/>
      <c r="AB137" s="116"/>
      <c r="AC137" s="314"/>
    </row>
    <row r="138" spans="1:29" ht="15.75" customHeight="1">
      <c r="A138" s="317"/>
      <c r="B138" s="106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134"/>
      <c r="X138" s="135"/>
      <c r="Y138" s="300"/>
      <c r="Z138" s="301"/>
      <c r="AA138" s="124"/>
      <c r="AB138" s="116"/>
      <c r="AC138" s="314"/>
    </row>
    <row r="139" spans="1:29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127"/>
      <c r="T139" s="128"/>
      <c r="U139" s="140"/>
      <c r="V139" s="141"/>
      <c r="W139" s="134"/>
      <c r="X139" s="135"/>
      <c r="Y139" s="300"/>
      <c r="Z139" s="301"/>
      <c r="AA139" s="180"/>
      <c r="AB139" s="133"/>
      <c r="AC139" s="314"/>
    </row>
    <row r="140" spans="1:29" ht="15.75" customHeight="1" thickBot="1">
      <c r="A140" s="318"/>
      <c r="B140" s="144" t="s">
        <v>124</v>
      </c>
      <c r="C140" s="295"/>
      <c r="D140" s="295"/>
      <c r="E140" s="145"/>
      <c r="F140" s="105"/>
      <c r="G140" s="146"/>
      <c r="H140" s="75"/>
      <c r="I140" s="147">
        <f t="shared" ref="I140:J140" si="39">AVERAGE(I124:I139)</f>
        <v>12.6</v>
      </c>
      <c r="J140" s="148">
        <f t="shared" si="39"/>
        <v>3600</v>
      </c>
      <c r="K140" s="149">
        <f t="shared" ref="K140" si="40">J140/I140</f>
        <v>285.71428571428572</v>
      </c>
      <c r="L140" s="147">
        <f t="shared" ref="L140:M140" si="41">AVERAGE(L124:L139)</f>
        <v>12.6</v>
      </c>
      <c r="M140" s="148">
        <f t="shared" si="41"/>
        <v>3140.0093914406707</v>
      </c>
      <c r="N140" s="149">
        <f t="shared" ref="N140:N145" si="42">M140/L140</f>
        <v>249.20709455878338</v>
      </c>
      <c r="O140" s="150">
        <f t="shared" ref="O140:O145" si="43">L140-I140</f>
        <v>0</v>
      </c>
      <c r="P140" s="151">
        <f t="shared" ref="P140:P145" si="44">N140-K140</f>
        <v>-36.507191155502341</v>
      </c>
      <c r="Q140" s="152">
        <f t="shared" ref="Q140:Q145" si="45">N140/K140</f>
        <v>0.87222483095574177</v>
      </c>
      <c r="R140" s="310"/>
      <c r="S140" s="153">
        <f>S124</f>
        <v>0.70833333333333337</v>
      </c>
      <c r="T140" s="154">
        <f>INDEX(T124:T139,COUNTA(T124:T139))</f>
        <v>0.83958333333333335</v>
      </c>
      <c r="U140" s="155"/>
      <c r="V140" s="181"/>
      <c r="W140" s="182"/>
      <c r="X140" s="149"/>
      <c r="Y140" s="296"/>
      <c r="Z140" s="297"/>
      <c r="AA140" s="183">
        <f t="shared" ref="AA140:AA145" si="46">M140-J140</f>
        <v>-459.9906085593293</v>
      </c>
      <c r="AB140" s="152">
        <f t="shared" ref="AB140:AB145" si="47">M140/J140</f>
        <v>0.87222483095574188</v>
      </c>
      <c r="AC140" s="315"/>
    </row>
    <row r="141" spans="1:29" ht="15.75" customHeight="1">
      <c r="A141" s="302" t="s">
        <v>147</v>
      </c>
      <c r="B141" s="120" t="s">
        <v>118</v>
      </c>
      <c r="C141" s="306" t="s">
        <v>152</v>
      </c>
      <c r="D141" s="307"/>
      <c r="E141" s="162">
        <v>16.7</v>
      </c>
      <c r="F141" s="103">
        <v>2670</v>
      </c>
      <c r="G141" s="163">
        <f t="shared" ref="G141:G145" si="48">E141*F141</f>
        <v>44589</v>
      </c>
      <c r="H141" s="164"/>
      <c r="I141" s="165">
        <v>3</v>
      </c>
      <c r="J141" s="166">
        <v>3300</v>
      </c>
      <c r="K141" s="167">
        <f>J141/I141</f>
        <v>1100</v>
      </c>
      <c r="L141" s="168">
        <v>3</v>
      </c>
      <c r="M141" s="166">
        <f>F141/V141*60</f>
        <v>2940.348730498627</v>
      </c>
      <c r="N141" s="167">
        <f t="shared" si="42"/>
        <v>980.11624349954229</v>
      </c>
      <c r="O141" s="169">
        <f t="shared" si="43"/>
        <v>0</v>
      </c>
      <c r="P141" s="170">
        <f t="shared" si="44"/>
        <v>-119.88375650045771</v>
      </c>
      <c r="Q141" s="171">
        <f t="shared" si="45"/>
        <v>0.8910147668177657</v>
      </c>
      <c r="R141" s="308">
        <f>Q157</f>
        <v>0.88911137903364534</v>
      </c>
      <c r="S141" s="172">
        <v>0.70833333333333337</v>
      </c>
      <c r="T141" s="173">
        <v>0.74616898148148147</v>
      </c>
      <c r="U141" s="174"/>
      <c r="V141" s="175">
        <v>54.48333333333327</v>
      </c>
      <c r="W141" s="176"/>
      <c r="X141" s="177"/>
      <c r="Y141" s="311"/>
      <c r="Z141" s="312"/>
      <c r="AA141" s="121">
        <f t="shared" si="46"/>
        <v>-359.65126950137301</v>
      </c>
      <c r="AB141" s="171">
        <f t="shared" si="47"/>
        <v>0.8910147668177657</v>
      </c>
      <c r="AC141" s="313">
        <f>AB157</f>
        <v>0.88911137903364534</v>
      </c>
    </row>
    <row r="142" spans="1:29" ht="15.75" customHeight="1">
      <c r="A142" s="303"/>
      <c r="B142" s="106" t="s">
        <v>118</v>
      </c>
      <c r="C142" s="298" t="s">
        <v>154</v>
      </c>
      <c r="D142" s="299"/>
      <c r="E142" s="107">
        <v>18.18</v>
      </c>
      <c r="F142" s="108">
        <v>1159</v>
      </c>
      <c r="G142" s="109">
        <f t="shared" si="48"/>
        <v>21070.62</v>
      </c>
      <c r="H142" s="26"/>
      <c r="I142" s="110">
        <v>4</v>
      </c>
      <c r="J142" s="111">
        <v>3300</v>
      </c>
      <c r="K142" s="112">
        <f t="shared" ref="K142:K145" si="49">J142/I142</f>
        <v>825</v>
      </c>
      <c r="L142" s="113">
        <v>4</v>
      </c>
      <c r="M142" s="111">
        <f>F142/V142*60</f>
        <v>2946.6101694915237</v>
      </c>
      <c r="N142" s="112">
        <f t="shared" si="42"/>
        <v>736.65254237288093</v>
      </c>
      <c r="O142" s="114">
        <f t="shared" si="43"/>
        <v>0</v>
      </c>
      <c r="P142" s="115">
        <f t="shared" si="44"/>
        <v>-88.34745762711907</v>
      </c>
      <c r="Q142" s="116">
        <f t="shared" si="45"/>
        <v>0.892912172573189</v>
      </c>
      <c r="R142" s="309"/>
      <c r="S142" s="47">
        <v>0.74958333333333338</v>
      </c>
      <c r="T142" s="48">
        <v>0.76597222222222228</v>
      </c>
      <c r="U142" s="117">
        <v>4.9166666666667425</v>
      </c>
      <c r="V142" s="118">
        <v>23.600000000000012</v>
      </c>
      <c r="W142" s="119"/>
      <c r="X142" s="123"/>
      <c r="Y142" s="300"/>
      <c r="Z142" s="301"/>
      <c r="AA142" s="124">
        <f t="shared" si="46"/>
        <v>-353.38983050847628</v>
      </c>
      <c r="AB142" s="116">
        <f t="shared" si="47"/>
        <v>0.892912172573189</v>
      </c>
      <c r="AC142" s="314"/>
    </row>
    <row r="143" spans="1:29" ht="15.75" customHeight="1">
      <c r="A143" s="303"/>
      <c r="B143" s="106" t="s">
        <v>118</v>
      </c>
      <c r="C143" s="298" t="s">
        <v>153</v>
      </c>
      <c r="D143" s="299"/>
      <c r="E143" s="107">
        <v>22.28</v>
      </c>
      <c r="F143" s="108">
        <v>1913</v>
      </c>
      <c r="G143" s="109">
        <f t="shared" si="48"/>
        <v>42621.64</v>
      </c>
      <c r="H143" s="26"/>
      <c r="I143" s="110">
        <v>5</v>
      </c>
      <c r="J143" s="111">
        <v>3300</v>
      </c>
      <c r="K143" s="112">
        <f t="shared" si="49"/>
        <v>660</v>
      </c>
      <c r="L143" s="113">
        <v>5</v>
      </c>
      <c r="M143" s="111">
        <f>F143/V143*60</f>
        <v>2941.8197351559184</v>
      </c>
      <c r="N143" s="112">
        <f t="shared" si="42"/>
        <v>588.36394703118367</v>
      </c>
      <c r="O143" s="114">
        <f t="shared" si="43"/>
        <v>0</v>
      </c>
      <c r="P143" s="115">
        <f t="shared" si="44"/>
        <v>-71.63605296881633</v>
      </c>
      <c r="Q143" s="116">
        <f t="shared" si="45"/>
        <v>0.89146052580482371</v>
      </c>
      <c r="R143" s="309"/>
      <c r="S143" s="47">
        <v>0.76944444444444449</v>
      </c>
      <c r="T143" s="48">
        <v>0.79653935185185187</v>
      </c>
      <c r="U143" s="117">
        <v>4.9999999999999822</v>
      </c>
      <c r="V143" s="118">
        <v>39.016666666666637</v>
      </c>
      <c r="W143" s="119"/>
      <c r="X143" s="123"/>
      <c r="Y143" s="300"/>
      <c r="Z143" s="301"/>
      <c r="AA143" s="124">
        <f t="shared" si="46"/>
        <v>-358.18026484408165</v>
      </c>
      <c r="AB143" s="116">
        <f t="shared" si="47"/>
        <v>0.89146052580482371</v>
      </c>
      <c r="AC143" s="314"/>
    </row>
    <row r="144" spans="1:29" ht="15.75" customHeight="1">
      <c r="A144" s="303"/>
      <c r="B144" s="106" t="s">
        <v>118</v>
      </c>
      <c r="C144" s="298" t="s">
        <v>293</v>
      </c>
      <c r="D144" s="299"/>
      <c r="E144" s="107">
        <v>22.21</v>
      </c>
      <c r="F144" s="108">
        <v>1654</v>
      </c>
      <c r="G144" s="109">
        <f t="shared" si="48"/>
        <v>36735.340000000004</v>
      </c>
      <c r="H144" s="26"/>
      <c r="I144" s="110">
        <v>4</v>
      </c>
      <c r="J144" s="111">
        <v>3000</v>
      </c>
      <c r="K144" s="112">
        <f t="shared" si="49"/>
        <v>750</v>
      </c>
      <c r="L144" s="113">
        <v>4</v>
      </c>
      <c r="M144" s="111">
        <f>F144/V144*60</f>
        <v>2654.6589389210894</v>
      </c>
      <c r="N144" s="112">
        <f t="shared" si="42"/>
        <v>663.66473473027236</v>
      </c>
      <c r="O144" s="114">
        <f t="shared" si="43"/>
        <v>0</v>
      </c>
      <c r="P144" s="115">
        <f t="shared" si="44"/>
        <v>-86.335265269727643</v>
      </c>
      <c r="Q144" s="116">
        <f t="shared" si="45"/>
        <v>0.88488631297369647</v>
      </c>
      <c r="R144" s="309"/>
      <c r="S144" s="47">
        <v>0.8</v>
      </c>
      <c r="T144" s="48">
        <v>0.82596064814814818</v>
      </c>
      <c r="U144" s="117">
        <v>4.9833333333333663</v>
      </c>
      <c r="V144" s="118">
        <v>37.383333333333312</v>
      </c>
      <c r="W144" s="119"/>
      <c r="X144" s="123"/>
      <c r="Y144" s="300"/>
      <c r="Z144" s="301"/>
      <c r="AA144" s="124">
        <f t="shared" si="46"/>
        <v>-345.34106107891057</v>
      </c>
      <c r="AB144" s="116">
        <f t="shared" si="47"/>
        <v>0.88488631297369647</v>
      </c>
      <c r="AC144" s="314"/>
    </row>
    <row r="145" spans="1:29" ht="15.75" customHeight="1">
      <c r="A145" s="304"/>
      <c r="B145" s="106" t="s">
        <v>118</v>
      </c>
      <c r="C145" s="298" t="s">
        <v>149</v>
      </c>
      <c r="D145" s="299"/>
      <c r="E145" s="107">
        <v>24.54</v>
      </c>
      <c r="F145" s="108">
        <v>3832</v>
      </c>
      <c r="G145" s="109">
        <f t="shared" si="48"/>
        <v>94037.28</v>
      </c>
      <c r="H145" s="13"/>
      <c r="I145" s="110">
        <v>4</v>
      </c>
      <c r="J145" s="111">
        <v>3000</v>
      </c>
      <c r="K145" s="112">
        <f t="shared" si="49"/>
        <v>750</v>
      </c>
      <c r="L145" s="126">
        <v>4</v>
      </c>
      <c r="M145" s="111">
        <f>F145/V145*60</f>
        <v>2653.433352567803</v>
      </c>
      <c r="N145" s="112">
        <f t="shared" si="42"/>
        <v>663.35833814195075</v>
      </c>
      <c r="O145" s="114">
        <f t="shared" si="43"/>
        <v>0</v>
      </c>
      <c r="P145" s="115">
        <f t="shared" si="44"/>
        <v>-86.641661858049247</v>
      </c>
      <c r="Q145" s="116">
        <f t="shared" si="45"/>
        <v>0.8844777841892677</v>
      </c>
      <c r="R145" s="309"/>
      <c r="S145" s="47">
        <v>0.8294097222222222</v>
      </c>
      <c r="T145" s="48">
        <v>0.88958333333333328</v>
      </c>
      <c r="U145" s="117">
        <v>4.9666666666665904</v>
      </c>
      <c r="V145" s="118">
        <v>86.649999999999949</v>
      </c>
      <c r="W145" s="119"/>
      <c r="X145" s="123"/>
      <c r="Y145" s="300"/>
      <c r="Z145" s="301"/>
      <c r="AA145" s="124">
        <f t="shared" si="46"/>
        <v>-346.56664743219699</v>
      </c>
      <c r="AB145" s="116">
        <f t="shared" si="47"/>
        <v>0.8844777841892677</v>
      </c>
      <c r="AC145" s="314"/>
    </row>
    <row r="146" spans="1:29" ht="15.75" customHeight="1">
      <c r="A146" s="304"/>
      <c r="B146" s="106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300"/>
      <c r="Z146" s="301"/>
      <c r="AA146" s="124"/>
      <c r="AB146" s="116"/>
      <c r="AC146" s="314"/>
    </row>
    <row r="147" spans="1:29" ht="15.75" customHeight="1">
      <c r="A147" s="304"/>
      <c r="B147" s="106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47"/>
      <c r="T147" s="48"/>
      <c r="U147" s="117"/>
      <c r="V147" s="118"/>
      <c r="W147" s="119"/>
      <c r="X147" s="123"/>
      <c r="Y147" s="300"/>
      <c r="Z147" s="301"/>
      <c r="AA147" s="124"/>
      <c r="AB147" s="116"/>
      <c r="AC147" s="314"/>
    </row>
    <row r="148" spans="1:29" ht="15.75" customHeight="1">
      <c r="A148" s="304"/>
      <c r="B148" s="106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47"/>
      <c r="T148" s="48"/>
      <c r="U148" s="117"/>
      <c r="V148" s="118"/>
      <c r="W148" s="119"/>
      <c r="X148" s="123"/>
      <c r="Y148" s="300"/>
      <c r="Z148" s="301"/>
      <c r="AA148" s="124"/>
      <c r="AB148" s="116"/>
      <c r="AC148" s="314"/>
    </row>
    <row r="149" spans="1:29" ht="15.75" customHeight="1">
      <c r="A149" s="304"/>
      <c r="B149" s="106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47"/>
      <c r="T149" s="48"/>
      <c r="U149" s="117"/>
      <c r="V149" s="118"/>
      <c r="W149" s="119"/>
      <c r="X149" s="123"/>
      <c r="Y149" s="300"/>
      <c r="Z149" s="301"/>
      <c r="AA149" s="124"/>
      <c r="AB149" s="116"/>
      <c r="AC149" s="314"/>
    </row>
    <row r="150" spans="1:29" ht="15.75" customHeight="1">
      <c r="A150" s="304"/>
      <c r="B150" s="106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47"/>
      <c r="T150" s="48"/>
      <c r="U150" s="117"/>
      <c r="V150" s="118"/>
      <c r="W150" s="119"/>
      <c r="X150" s="123"/>
      <c r="Y150" s="300"/>
      <c r="Z150" s="301"/>
      <c r="AA150" s="124"/>
      <c r="AB150" s="116"/>
      <c r="AC150" s="314"/>
    </row>
    <row r="151" spans="1:29" ht="15.75" customHeight="1">
      <c r="A151" s="304"/>
      <c r="B151" s="106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47"/>
      <c r="T151" s="48"/>
      <c r="U151" s="117"/>
      <c r="V151" s="118"/>
      <c r="W151" s="119"/>
      <c r="X151" s="123"/>
      <c r="Y151" s="300"/>
      <c r="Z151" s="301"/>
      <c r="AA151" s="124"/>
      <c r="AB151" s="116"/>
      <c r="AC151" s="314"/>
    </row>
    <row r="152" spans="1:29" ht="15.75" customHeight="1">
      <c r="A152" s="304"/>
      <c r="B152" s="106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47"/>
      <c r="T152" s="48"/>
      <c r="U152" s="117"/>
      <c r="V152" s="118"/>
      <c r="W152" s="119"/>
      <c r="X152" s="123"/>
      <c r="Y152" s="300"/>
      <c r="Z152" s="301"/>
      <c r="AA152" s="124"/>
      <c r="AB152" s="116"/>
      <c r="AC152" s="314"/>
    </row>
    <row r="153" spans="1:29" ht="15.75" customHeight="1">
      <c r="A153" s="304"/>
      <c r="B153" s="106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47"/>
      <c r="T153" s="48"/>
      <c r="U153" s="117"/>
      <c r="V153" s="118"/>
      <c r="W153" s="119"/>
      <c r="X153" s="123"/>
      <c r="Y153" s="300"/>
      <c r="Z153" s="301"/>
      <c r="AA153" s="124"/>
      <c r="AB153" s="116"/>
      <c r="AC153" s="314"/>
    </row>
    <row r="154" spans="1:29" ht="15.75" customHeight="1">
      <c r="A154" s="304"/>
      <c r="B154" s="106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47"/>
      <c r="T154" s="48"/>
      <c r="U154" s="117"/>
      <c r="V154" s="118"/>
      <c r="W154" s="119"/>
      <c r="X154" s="123"/>
      <c r="Y154" s="300"/>
      <c r="Z154" s="301"/>
      <c r="AA154" s="124"/>
      <c r="AB154" s="116"/>
      <c r="AC154" s="314"/>
    </row>
    <row r="155" spans="1:29" ht="15.75" customHeight="1">
      <c r="A155" s="304"/>
      <c r="B155" s="106"/>
      <c r="C155" s="298"/>
      <c r="D155" s="299"/>
      <c r="E155" s="107"/>
      <c r="F155" s="10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47"/>
      <c r="T155" s="48"/>
      <c r="U155" s="117"/>
      <c r="V155" s="118"/>
      <c r="W155" s="119"/>
      <c r="X155" s="123"/>
      <c r="Y155" s="300"/>
      <c r="Z155" s="301"/>
      <c r="AA155" s="124"/>
      <c r="AB155" s="116"/>
      <c r="AC155" s="314"/>
    </row>
    <row r="156" spans="1:29" ht="15.75" customHeight="1">
      <c r="A156" s="304"/>
      <c r="B156" s="106"/>
      <c r="C156" s="298"/>
      <c r="D156" s="299"/>
      <c r="E156" s="185"/>
      <c r="F156" s="10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300"/>
      <c r="Z156" s="301"/>
      <c r="AA156" s="180"/>
      <c r="AB156" s="133"/>
      <c r="AC156" s="314"/>
    </row>
    <row r="157" spans="1:29" ht="15.75" customHeight="1" thickBot="1">
      <c r="A157" s="305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50">AVERAGE(I141:I156)</f>
        <v>4</v>
      </c>
      <c r="J157" s="148">
        <f t="shared" si="50"/>
        <v>3180</v>
      </c>
      <c r="K157" s="149">
        <f t="shared" ref="K157" si="51">J157/I157</f>
        <v>795</v>
      </c>
      <c r="L157" s="147">
        <f t="shared" ref="L157:M157" si="52">AVERAGE(L141:L156)</f>
        <v>4</v>
      </c>
      <c r="M157" s="148">
        <f t="shared" si="52"/>
        <v>2827.3741853269921</v>
      </c>
      <c r="N157" s="149">
        <f>M157/L157</f>
        <v>706.84354633174803</v>
      </c>
      <c r="O157" s="150">
        <f>L157-I157</f>
        <v>0</v>
      </c>
      <c r="P157" s="151">
        <f>N157-K157</f>
        <v>-88.15645366825197</v>
      </c>
      <c r="Q157" s="152">
        <f>N157/K157</f>
        <v>0.88911137903364534</v>
      </c>
      <c r="R157" s="310"/>
      <c r="S157" s="153">
        <f>S141</f>
        <v>0.70833333333333337</v>
      </c>
      <c r="T157" s="154">
        <f>INDEX(T141:T156,COUNTA(T141:T156))</f>
        <v>0.88958333333333328</v>
      </c>
      <c r="U157" s="155"/>
      <c r="V157" s="181"/>
      <c r="W157" s="105"/>
      <c r="X157" s="75"/>
      <c r="Y157" s="296"/>
      <c r="Z157" s="297"/>
      <c r="AA157" s="183">
        <f>M157-J157</f>
        <v>-352.62581467300788</v>
      </c>
      <c r="AB157" s="152">
        <f>M157/J157</f>
        <v>0.88911137903364534</v>
      </c>
      <c r="AC157" s="315"/>
    </row>
    <row r="158" spans="1:29" ht="15.75" customHeight="1">
      <c r="A158" s="316" t="s">
        <v>151</v>
      </c>
      <c r="B158" s="120" t="s">
        <v>118</v>
      </c>
      <c r="C158" s="306" t="s">
        <v>150</v>
      </c>
      <c r="D158" s="307"/>
      <c r="E158" s="162">
        <v>17.89</v>
      </c>
      <c r="F158" s="103">
        <v>5764</v>
      </c>
      <c r="G158" s="163">
        <f t="shared" ref="G158:G159" si="53">E158*F158</f>
        <v>103117.96</v>
      </c>
      <c r="H158" s="164"/>
      <c r="I158" s="165">
        <v>4</v>
      </c>
      <c r="J158" s="166">
        <v>3300</v>
      </c>
      <c r="K158" s="167">
        <f>J158/I158</f>
        <v>825</v>
      </c>
      <c r="L158" s="168">
        <v>4</v>
      </c>
      <c r="M158" s="166">
        <f>F158/V158*60</f>
        <v>2939.1501416430601</v>
      </c>
      <c r="N158" s="167">
        <f>M158/L158</f>
        <v>734.78753541076503</v>
      </c>
      <c r="O158" s="169">
        <f>L158-I158</f>
        <v>0</v>
      </c>
      <c r="P158" s="170">
        <f>N158-K158</f>
        <v>-90.212464589234969</v>
      </c>
      <c r="Q158" s="171">
        <f>N158/K158</f>
        <v>0.89065155807365459</v>
      </c>
      <c r="R158" s="308">
        <f>Q174</f>
        <v>0.8908229342114018</v>
      </c>
      <c r="S158" s="172">
        <v>0.70856481481481481</v>
      </c>
      <c r="T158" s="173">
        <v>0.79027777777777775</v>
      </c>
      <c r="U158" s="174"/>
      <c r="V158" s="175">
        <v>117.66666666666663</v>
      </c>
      <c r="W158" s="176"/>
      <c r="X158" s="177"/>
      <c r="Y158" s="311"/>
      <c r="Z158" s="312"/>
      <c r="AA158" s="121">
        <f>M158-J158</f>
        <v>-360.84985835693988</v>
      </c>
      <c r="AB158" s="171">
        <f>M158/J158</f>
        <v>0.89065155807365459</v>
      </c>
      <c r="AC158" s="313">
        <f>AB174</f>
        <v>0.8908229342114018</v>
      </c>
    </row>
    <row r="159" spans="1:29" ht="15.75" customHeight="1">
      <c r="A159" s="317"/>
      <c r="B159" s="106" t="s">
        <v>118</v>
      </c>
      <c r="C159" s="298" t="s">
        <v>155</v>
      </c>
      <c r="D159" s="299"/>
      <c r="E159" s="107">
        <v>16.66</v>
      </c>
      <c r="F159" s="108">
        <v>8887</v>
      </c>
      <c r="G159" s="109">
        <f t="shared" si="53"/>
        <v>148057.42000000001</v>
      </c>
      <c r="H159" s="26"/>
      <c r="I159" s="110">
        <v>4</v>
      </c>
      <c r="J159" s="111">
        <v>3300</v>
      </c>
      <c r="K159" s="112">
        <f t="shared" ref="K159:K197" si="54">J159/I159</f>
        <v>825</v>
      </c>
      <c r="L159" s="113">
        <v>4</v>
      </c>
      <c r="M159" s="111">
        <f>F159/V159*60</f>
        <v>2940.281224152191</v>
      </c>
      <c r="N159" s="112">
        <f>M159/L159</f>
        <v>735.07030603804776</v>
      </c>
      <c r="O159" s="114">
        <f>L159-I159</f>
        <v>0</v>
      </c>
      <c r="P159" s="115">
        <f>N159-K159</f>
        <v>-89.929693961952239</v>
      </c>
      <c r="Q159" s="116">
        <f>N159/K159</f>
        <v>0.89099431034914878</v>
      </c>
      <c r="R159" s="309"/>
      <c r="S159" s="47">
        <v>0.79374999999999996</v>
      </c>
      <c r="T159" s="48">
        <v>0.91968749999999999</v>
      </c>
      <c r="U159" s="117">
        <v>4.9999999999999822</v>
      </c>
      <c r="V159" s="118">
        <v>181.35000000000005</v>
      </c>
      <c r="W159" s="119"/>
      <c r="X159" s="123"/>
      <c r="Y159" s="300"/>
      <c r="Z159" s="301"/>
      <c r="AA159" s="124">
        <f>M159-J159</f>
        <v>-359.71877584780896</v>
      </c>
      <c r="AB159" s="116">
        <f>M159/J159</f>
        <v>0.89099431034914878</v>
      </c>
      <c r="AC159" s="314"/>
    </row>
    <row r="160" spans="1:29" ht="15.75" customHeight="1">
      <c r="A160" s="317"/>
      <c r="B160" s="106"/>
      <c r="C160" s="298"/>
      <c r="D160" s="299"/>
      <c r="E160" s="107"/>
      <c r="F160" s="108"/>
      <c r="G160" s="109"/>
      <c r="H160" s="26"/>
      <c r="I160" s="110"/>
      <c r="J160" s="111"/>
      <c r="K160" s="112"/>
      <c r="L160" s="113"/>
      <c r="M160" s="111"/>
      <c r="N160" s="112"/>
      <c r="O160" s="114"/>
      <c r="P160" s="115"/>
      <c r="Q160" s="116"/>
      <c r="R160" s="309"/>
      <c r="S160" s="47"/>
      <c r="T160" s="48"/>
      <c r="U160" s="117"/>
      <c r="V160" s="118"/>
      <c r="W160" s="119"/>
      <c r="X160" s="123"/>
      <c r="Y160" s="300"/>
      <c r="Z160" s="301"/>
      <c r="AA160" s="124"/>
      <c r="AB160" s="116"/>
      <c r="AC160" s="314"/>
    </row>
    <row r="161" spans="1:29" ht="15.75" customHeight="1">
      <c r="A161" s="317"/>
      <c r="B161" s="106"/>
      <c r="C161" s="298"/>
      <c r="D161" s="299"/>
      <c r="E161" s="107"/>
      <c r="F161" s="108"/>
      <c r="G161" s="109"/>
      <c r="H161" s="26"/>
      <c r="I161" s="110"/>
      <c r="J161" s="111"/>
      <c r="K161" s="112"/>
      <c r="L161" s="113"/>
      <c r="M161" s="111"/>
      <c r="N161" s="112"/>
      <c r="O161" s="114"/>
      <c r="P161" s="115"/>
      <c r="Q161" s="116"/>
      <c r="R161" s="309"/>
      <c r="S161" s="47"/>
      <c r="T161" s="48"/>
      <c r="U161" s="117"/>
      <c r="V161" s="118"/>
      <c r="W161" s="119"/>
      <c r="X161" s="123"/>
      <c r="Y161" s="300"/>
      <c r="Z161" s="301"/>
      <c r="AA161" s="124"/>
      <c r="AB161" s="116"/>
      <c r="AC161" s="314"/>
    </row>
    <row r="162" spans="1:29" ht="15.75" customHeight="1">
      <c r="A162" s="317"/>
      <c r="B162" s="106"/>
      <c r="C162" s="298"/>
      <c r="D162" s="299"/>
      <c r="E162" s="107"/>
      <c r="F162" s="108"/>
      <c r="G162" s="109"/>
      <c r="H162" s="13"/>
      <c r="I162" s="110"/>
      <c r="J162" s="111"/>
      <c r="K162" s="112"/>
      <c r="L162" s="126"/>
      <c r="M162" s="111"/>
      <c r="N162" s="112"/>
      <c r="O162" s="114"/>
      <c r="P162" s="115"/>
      <c r="Q162" s="116"/>
      <c r="R162" s="309"/>
      <c r="S162" s="47"/>
      <c r="T162" s="48"/>
      <c r="U162" s="117"/>
      <c r="V162" s="118"/>
      <c r="W162" s="119"/>
      <c r="X162" s="123"/>
      <c r="Y162" s="300"/>
      <c r="Z162" s="301"/>
      <c r="AA162" s="124"/>
      <c r="AB162" s="116"/>
      <c r="AC162" s="314"/>
    </row>
    <row r="163" spans="1:29" ht="15.75" customHeight="1">
      <c r="A163" s="317"/>
      <c r="B163" s="106"/>
      <c r="C163" s="298"/>
      <c r="D163" s="299"/>
      <c r="E163" s="107"/>
      <c r="F163" s="108"/>
      <c r="G163" s="129"/>
      <c r="H163" s="130"/>
      <c r="I163" s="110"/>
      <c r="J163" s="111"/>
      <c r="K163" s="112"/>
      <c r="L163" s="113"/>
      <c r="M163" s="111"/>
      <c r="N163" s="112"/>
      <c r="O163" s="114"/>
      <c r="P163" s="115"/>
      <c r="Q163" s="116"/>
      <c r="R163" s="309"/>
      <c r="S163" s="47"/>
      <c r="T163" s="48"/>
      <c r="U163" s="117"/>
      <c r="V163" s="118"/>
      <c r="W163" s="119"/>
      <c r="X163" s="123"/>
      <c r="Y163" s="300"/>
      <c r="Z163" s="301"/>
      <c r="AA163" s="124"/>
      <c r="AB163" s="116"/>
      <c r="AC163" s="314"/>
    </row>
    <row r="164" spans="1:29" ht="15.75" customHeight="1">
      <c r="A164" s="317"/>
      <c r="B164" s="106"/>
      <c r="C164" s="298"/>
      <c r="D164" s="299"/>
      <c r="E164" s="107"/>
      <c r="F164" s="108"/>
      <c r="G164" s="129"/>
      <c r="H164" s="68"/>
      <c r="I164" s="110"/>
      <c r="J164" s="111"/>
      <c r="K164" s="112"/>
      <c r="L164" s="126"/>
      <c r="M164" s="111"/>
      <c r="N164" s="112"/>
      <c r="O164" s="131"/>
      <c r="P164" s="132"/>
      <c r="Q164" s="133"/>
      <c r="R164" s="309"/>
      <c r="S164" s="47"/>
      <c r="T164" s="48"/>
      <c r="U164" s="117"/>
      <c r="V164" s="118"/>
      <c r="W164" s="119"/>
      <c r="X164" s="123"/>
      <c r="Y164" s="300"/>
      <c r="Z164" s="301"/>
      <c r="AA164" s="124"/>
      <c r="AB164" s="116"/>
      <c r="AC164" s="314"/>
    </row>
    <row r="165" spans="1:29" ht="15.75" customHeight="1">
      <c r="A165" s="317"/>
      <c r="B165" s="106"/>
      <c r="C165" s="298"/>
      <c r="D165" s="299"/>
      <c r="E165" s="107"/>
      <c r="F165" s="108"/>
      <c r="G165" s="129"/>
      <c r="H165" s="68"/>
      <c r="I165" s="110"/>
      <c r="J165" s="111"/>
      <c r="K165" s="112"/>
      <c r="L165" s="126"/>
      <c r="M165" s="111"/>
      <c r="N165" s="112"/>
      <c r="O165" s="131"/>
      <c r="P165" s="132"/>
      <c r="Q165" s="133"/>
      <c r="R165" s="309"/>
      <c r="S165" s="47"/>
      <c r="T165" s="48"/>
      <c r="U165" s="117"/>
      <c r="V165" s="118"/>
      <c r="W165" s="119"/>
      <c r="X165" s="123"/>
      <c r="Y165" s="300"/>
      <c r="Z165" s="301"/>
      <c r="AA165" s="124"/>
      <c r="AB165" s="116"/>
      <c r="AC165" s="314"/>
    </row>
    <row r="166" spans="1:29" ht="15.75" customHeight="1">
      <c r="A166" s="317"/>
      <c r="B166" s="106"/>
      <c r="C166" s="298"/>
      <c r="D166" s="299"/>
      <c r="E166" s="107"/>
      <c r="F166" s="108"/>
      <c r="G166" s="129"/>
      <c r="H166" s="68"/>
      <c r="I166" s="110"/>
      <c r="J166" s="111"/>
      <c r="K166" s="112"/>
      <c r="L166" s="126"/>
      <c r="M166" s="111"/>
      <c r="N166" s="112"/>
      <c r="O166" s="131"/>
      <c r="P166" s="132"/>
      <c r="Q166" s="133"/>
      <c r="R166" s="309"/>
      <c r="S166" s="47"/>
      <c r="T166" s="48"/>
      <c r="U166" s="117"/>
      <c r="V166" s="118"/>
      <c r="W166" s="119"/>
      <c r="X166" s="123"/>
      <c r="Y166" s="300"/>
      <c r="Z166" s="301"/>
      <c r="AA166" s="124"/>
      <c r="AB166" s="116"/>
      <c r="AC166" s="314"/>
    </row>
    <row r="167" spans="1:29" ht="15.75" customHeight="1">
      <c r="A167" s="317"/>
      <c r="B167" s="106"/>
      <c r="C167" s="298"/>
      <c r="D167" s="299"/>
      <c r="E167" s="107"/>
      <c r="F167" s="108"/>
      <c r="G167" s="129"/>
      <c r="H167" s="68"/>
      <c r="I167" s="110"/>
      <c r="J167" s="111"/>
      <c r="K167" s="112"/>
      <c r="L167" s="126"/>
      <c r="M167" s="111"/>
      <c r="N167" s="112"/>
      <c r="O167" s="131"/>
      <c r="P167" s="132"/>
      <c r="Q167" s="133"/>
      <c r="R167" s="309"/>
      <c r="S167" s="47"/>
      <c r="T167" s="48"/>
      <c r="U167" s="117"/>
      <c r="V167" s="118"/>
      <c r="W167" s="119"/>
      <c r="X167" s="123"/>
      <c r="Y167" s="300"/>
      <c r="Z167" s="301"/>
      <c r="AA167" s="124"/>
      <c r="AB167" s="116"/>
      <c r="AC167" s="314"/>
    </row>
    <row r="168" spans="1:29" ht="15.75" customHeight="1">
      <c r="A168" s="317"/>
      <c r="B168" s="106"/>
      <c r="C168" s="298"/>
      <c r="D168" s="299"/>
      <c r="E168" s="107"/>
      <c r="F168" s="108"/>
      <c r="G168" s="129"/>
      <c r="H168" s="68"/>
      <c r="I168" s="110"/>
      <c r="J168" s="111"/>
      <c r="K168" s="112"/>
      <c r="L168" s="126"/>
      <c r="M168" s="111"/>
      <c r="N168" s="112"/>
      <c r="O168" s="131"/>
      <c r="P168" s="132"/>
      <c r="Q168" s="133"/>
      <c r="R168" s="309"/>
      <c r="S168" s="47"/>
      <c r="T168" s="48"/>
      <c r="U168" s="117"/>
      <c r="V168" s="118"/>
      <c r="W168" s="134"/>
      <c r="X168" s="135"/>
      <c r="Y168" s="300"/>
      <c r="Z168" s="301"/>
      <c r="AA168" s="124"/>
      <c r="AB168" s="116"/>
      <c r="AC168" s="314"/>
    </row>
    <row r="169" spans="1:29" ht="15.75" customHeight="1">
      <c r="A169" s="317"/>
      <c r="B169" s="106"/>
      <c r="C169" s="298"/>
      <c r="D169" s="299"/>
      <c r="E169" s="107"/>
      <c r="F169" s="108"/>
      <c r="G169" s="129"/>
      <c r="H169" s="68"/>
      <c r="I169" s="110"/>
      <c r="J169" s="111"/>
      <c r="K169" s="112"/>
      <c r="L169" s="126"/>
      <c r="M169" s="111"/>
      <c r="N169" s="112"/>
      <c r="O169" s="131"/>
      <c r="P169" s="132"/>
      <c r="Q169" s="133"/>
      <c r="R169" s="309"/>
      <c r="S169" s="47"/>
      <c r="T169" s="48"/>
      <c r="U169" s="117"/>
      <c r="V169" s="118"/>
      <c r="W169" s="134"/>
      <c r="X169" s="135"/>
      <c r="Y169" s="300"/>
      <c r="Z169" s="301"/>
      <c r="AA169" s="124"/>
      <c r="AB169" s="116"/>
      <c r="AC169" s="314"/>
    </row>
    <row r="170" spans="1:29" ht="15.75" customHeight="1">
      <c r="A170" s="317"/>
      <c r="B170" s="106"/>
      <c r="C170" s="298"/>
      <c r="D170" s="299"/>
      <c r="E170" s="107"/>
      <c r="F170" s="108"/>
      <c r="G170" s="129"/>
      <c r="H170" s="68"/>
      <c r="I170" s="110"/>
      <c r="J170" s="111"/>
      <c r="K170" s="112"/>
      <c r="L170" s="126"/>
      <c r="M170" s="111"/>
      <c r="N170" s="112"/>
      <c r="O170" s="131"/>
      <c r="P170" s="132"/>
      <c r="Q170" s="133"/>
      <c r="R170" s="309"/>
      <c r="S170" s="47"/>
      <c r="T170" s="48"/>
      <c r="U170" s="117"/>
      <c r="V170" s="118"/>
      <c r="W170" s="134"/>
      <c r="X170" s="135"/>
      <c r="Y170" s="300"/>
      <c r="Z170" s="301"/>
      <c r="AA170" s="124"/>
      <c r="AB170" s="116"/>
      <c r="AC170" s="314"/>
    </row>
    <row r="171" spans="1:29" ht="15.75" customHeight="1">
      <c r="A171" s="317"/>
      <c r="B171" s="106"/>
      <c r="C171" s="298"/>
      <c r="D171" s="299"/>
      <c r="E171" s="107"/>
      <c r="F171" s="108"/>
      <c r="G171" s="129"/>
      <c r="H171" s="68"/>
      <c r="I171" s="110"/>
      <c r="J171" s="111"/>
      <c r="K171" s="112"/>
      <c r="L171" s="126"/>
      <c r="M171" s="111"/>
      <c r="N171" s="112"/>
      <c r="O171" s="131"/>
      <c r="P171" s="132"/>
      <c r="Q171" s="133"/>
      <c r="R171" s="309"/>
      <c r="S171" s="47"/>
      <c r="T171" s="48"/>
      <c r="U171" s="117"/>
      <c r="V171" s="118"/>
      <c r="W171" s="134"/>
      <c r="X171" s="135"/>
      <c r="Y171" s="300"/>
      <c r="Z171" s="301"/>
      <c r="AA171" s="124"/>
      <c r="AB171" s="116"/>
      <c r="AC171" s="314"/>
    </row>
    <row r="172" spans="1:29" ht="15.75" customHeight="1">
      <c r="A172" s="317"/>
      <c r="B172" s="106"/>
      <c r="C172" s="298"/>
      <c r="D172" s="299"/>
      <c r="E172" s="107"/>
      <c r="F172" s="108"/>
      <c r="G172" s="129"/>
      <c r="H172" s="68"/>
      <c r="I172" s="110"/>
      <c r="J172" s="111"/>
      <c r="K172" s="112"/>
      <c r="L172" s="126"/>
      <c r="M172" s="111"/>
      <c r="N172" s="112"/>
      <c r="O172" s="131"/>
      <c r="P172" s="132"/>
      <c r="Q172" s="133"/>
      <c r="R172" s="309"/>
      <c r="S172" s="47"/>
      <c r="T172" s="48"/>
      <c r="U172" s="117"/>
      <c r="V172" s="118"/>
      <c r="W172" s="134"/>
      <c r="X172" s="135"/>
      <c r="Y172" s="300"/>
      <c r="Z172" s="301"/>
      <c r="AA172" s="124"/>
      <c r="AB172" s="116"/>
      <c r="AC172" s="314"/>
    </row>
    <row r="173" spans="1:29" ht="15.75" customHeight="1">
      <c r="A173" s="317"/>
      <c r="B173" s="106"/>
      <c r="C173" s="298"/>
      <c r="D173" s="299"/>
      <c r="E173" s="185"/>
      <c r="F173" s="108"/>
      <c r="G173" s="139"/>
      <c r="H173" s="68"/>
      <c r="I173" s="110"/>
      <c r="J173" s="111"/>
      <c r="K173" s="112"/>
      <c r="L173" s="126"/>
      <c r="M173" s="111"/>
      <c r="N173" s="112"/>
      <c r="O173" s="131"/>
      <c r="P173" s="132"/>
      <c r="Q173" s="133"/>
      <c r="R173" s="309"/>
      <c r="S173" s="127"/>
      <c r="T173" s="128"/>
      <c r="U173" s="140"/>
      <c r="V173" s="141"/>
      <c r="W173" s="134"/>
      <c r="X173" s="135"/>
      <c r="Y173" s="300"/>
      <c r="Z173" s="301"/>
      <c r="AA173" s="180"/>
      <c r="AB173" s="133"/>
      <c r="AC173" s="314"/>
    </row>
    <row r="174" spans="1:29" ht="15.75" customHeight="1" thickBot="1">
      <c r="A174" s="318"/>
      <c r="B174" s="144" t="s">
        <v>124</v>
      </c>
      <c r="C174" s="295"/>
      <c r="D174" s="295"/>
      <c r="E174" s="145"/>
      <c r="F174" s="105"/>
      <c r="G174" s="146"/>
      <c r="H174" s="75"/>
      <c r="I174" s="147">
        <f t="shared" ref="I174:J174" si="55">AVERAGE(I158:I173)</f>
        <v>4</v>
      </c>
      <c r="J174" s="148">
        <f t="shared" si="55"/>
        <v>3300</v>
      </c>
      <c r="K174" s="149">
        <f t="shared" ref="K174" si="56">J174/I174</f>
        <v>825</v>
      </c>
      <c r="L174" s="147">
        <f t="shared" ref="L174:M174" si="57">AVERAGE(L158:L173)</f>
        <v>4</v>
      </c>
      <c r="M174" s="148">
        <f t="shared" si="57"/>
        <v>2939.7156828976258</v>
      </c>
      <c r="N174" s="149">
        <f>M174/L174</f>
        <v>734.92892072440645</v>
      </c>
      <c r="O174" s="150">
        <f>L174-I174</f>
        <v>0</v>
      </c>
      <c r="P174" s="151">
        <f>N174-K174</f>
        <v>-90.071079275593547</v>
      </c>
      <c r="Q174" s="152">
        <f>N174/K174</f>
        <v>0.8908229342114018</v>
      </c>
      <c r="R174" s="310"/>
      <c r="S174" s="153">
        <f>S158</f>
        <v>0.70856481481481481</v>
      </c>
      <c r="T174" s="154">
        <f>INDEX(T158:T173,COUNTA(T158:T173))</f>
        <v>0.91968749999999999</v>
      </c>
      <c r="U174" s="155"/>
      <c r="V174" s="181"/>
      <c r="W174" s="105"/>
      <c r="X174" s="75"/>
      <c r="Y174" s="296"/>
      <c r="Z174" s="297"/>
      <c r="AA174" s="183">
        <f>M174-J174</f>
        <v>-360.28431710237419</v>
      </c>
      <c r="AB174" s="152">
        <f>M174/J174</f>
        <v>0.8908229342114018</v>
      </c>
      <c r="AC174" s="315"/>
    </row>
    <row r="175" spans="1:29" ht="15.75" customHeight="1">
      <c r="A175" s="302" t="s">
        <v>156</v>
      </c>
      <c r="B175" s="120" t="s">
        <v>118</v>
      </c>
      <c r="C175" s="306" t="s">
        <v>157</v>
      </c>
      <c r="D175" s="307"/>
      <c r="E175" s="162">
        <v>14.03</v>
      </c>
      <c r="F175" s="103">
        <v>1506</v>
      </c>
      <c r="G175" s="163">
        <f t="shared" ref="G175:G178" si="58">E175*F175</f>
        <v>21129.18</v>
      </c>
      <c r="H175" s="164">
        <v>2</v>
      </c>
      <c r="I175" s="165">
        <v>3</v>
      </c>
      <c r="J175" s="166">
        <v>3000</v>
      </c>
      <c r="K175" s="167">
        <f>J175/I175</f>
        <v>1000</v>
      </c>
      <c r="L175" s="168">
        <v>3</v>
      </c>
      <c r="M175" s="166">
        <f>F175/V175*60</f>
        <v>2678.6561264822221</v>
      </c>
      <c r="N175" s="167">
        <f>M175/L175</f>
        <v>892.88537549407408</v>
      </c>
      <c r="O175" s="169">
        <f>L175-I175</f>
        <v>0</v>
      </c>
      <c r="P175" s="170">
        <f>N175-K175</f>
        <v>-107.11462450592592</v>
      </c>
      <c r="Q175" s="171">
        <f>N175/K175</f>
        <v>0.8928853754940741</v>
      </c>
      <c r="R175" s="308">
        <f>Q191</f>
        <v>0.88468435574368176</v>
      </c>
      <c r="S175" s="172">
        <v>0.70851851851851855</v>
      </c>
      <c r="T175" s="173">
        <v>0.7319444444444444</v>
      </c>
      <c r="U175" s="174"/>
      <c r="V175" s="175">
        <v>33.733333333333221</v>
      </c>
      <c r="W175" s="176"/>
      <c r="X175" s="177"/>
      <c r="Y175" s="311"/>
      <c r="Z175" s="312"/>
      <c r="AA175" s="121">
        <f>M175-J175</f>
        <v>-321.34387351777787</v>
      </c>
      <c r="AB175" s="171">
        <f>M175/J175</f>
        <v>0.8928853754940741</v>
      </c>
      <c r="AC175" s="313">
        <f>AB191</f>
        <v>0.88468435574368187</v>
      </c>
    </row>
    <row r="176" spans="1:29" ht="15.75" customHeight="1">
      <c r="A176" s="303"/>
      <c r="B176" s="106" t="s">
        <v>118</v>
      </c>
      <c r="C176" s="298" t="s">
        <v>158</v>
      </c>
      <c r="D176" s="299"/>
      <c r="E176" s="107">
        <v>18.18</v>
      </c>
      <c r="F176" s="108">
        <v>2147</v>
      </c>
      <c r="G176" s="109">
        <f t="shared" si="58"/>
        <v>39032.46</v>
      </c>
      <c r="H176" s="26"/>
      <c r="I176" s="110">
        <v>4</v>
      </c>
      <c r="J176" s="111">
        <v>3000</v>
      </c>
      <c r="K176" s="112">
        <f t="shared" si="54"/>
        <v>750</v>
      </c>
      <c r="L176" s="113">
        <v>4</v>
      </c>
      <c r="M176" s="111">
        <f>F176/V176*60</f>
        <v>2676.3157894736896</v>
      </c>
      <c r="N176" s="112">
        <f>M176/L176</f>
        <v>669.0789473684224</v>
      </c>
      <c r="O176" s="114">
        <f>L176-I176</f>
        <v>0</v>
      </c>
      <c r="P176" s="115">
        <f>N176-K176</f>
        <v>-80.921052631577595</v>
      </c>
      <c r="Q176" s="116">
        <f>N176/K176</f>
        <v>0.89210526315789651</v>
      </c>
      <c r="R176" s="309"/>
      <c r="S176" s="47">
        <v>0.74236111111111114</v>
      </c>
      <c r="T176" s="48">
        <v>0.775787037037037</v>
      </c>
      <c r="U176" s="117">
        <v>15.000000000000107</v>
      </c>
      <c r="V176" s="118">
        <v>48.13333333333324</v>
      </c>
      <c r="W176" s="119"/>
      <c r="X176" s="123"/>
      <c r="Y176" s="300"/>
      <c r="Z176" s="301"/>
      <c r="AA176" s="124">
        <f>M176-J176</f>
        <v>-323.68421052631038</v>
      </c>
      <c r="AB176" s="116">
        <f>M176/J176</f>
        <v>0.89210526315789651</v>
      </c>
      <c r="AC176" s="314"/>
    </row>
    <row r="177" spans="1:29" ht="15.75" customHeight="1">
      <c r="A177" s="303"/>
      <c r="B177" s="106" t="s">
        <v>118</v>
      </c>
      <c r="C177" s="298" t="s">
        <v>159</v>
      </c>
      <c r="D177" s="299"/>
      <c r="E177" s="107">
        <v>14.28</v>
      </c>
      <c r="F177" s="108">
        <v>5558</v>
      </c>
      <c r="G177" s="109">
        <f t="shared" si="58"/>
        <v>79368.239999999991</v>
      </c>
      <c r="H177" s="26">
        <v>2</v>
      </c>
      <c r="I177" s="110">
        <v>3</v>
      </c>
      <c r="J177" s="111">
        <v>3600</v>
      </c>
      <c r="K177" s="112">
        <f t="shared" si="54"/>
        <v>1200</v>
      </c>
      <c r="L177" s="113">
        <v>3</v>
      </c>
      <c r="M177" s="111">
        <f>F177/V177*60</f>
        <v>3112.2725151656564</v>
      </c>
      <c r="N177" s="112">
        <f>M177/L177</f>
        <v>1037.4241717218854</v>
      </c>
      <c r="O177" s="114">
        <f>L177-I177</f>
        <v>0</v>
      </c>
      <c r="P177" s="115">
        <f>N177-K177</f>
        <v>-162.57582827811461</v>
      </c>
      <c r="Q177" s="116">
        <f>N177/K177</f>
        <v>0.8645201431015711</v>
      </c>
      <c r="R177" s="309"/>
      <c r="S177" s="47">
        <v>0.78611111111111109</v>
      </c>
      <c r="T177" s="48">
        <v>0.86052083333333329</v>
      </c>
      <c r="U177" s="117">
        <v>14.866666666666699</v>
      </c>
      <c r="V177" s="118">
        <v>107.14999999999996</v>
      </c>
      <c r="W177" s="119">
        <v>0.86052083333333329</v>
      </c>
      <c r="X177" s="123">
        <v>0.91319444444444442</v>
      </c>
      <c r="Y177" s="300"/>
      <c r="Z177" s="301"/>
      <c r="AA177" s="124">
        <f>M177-J177</f>
        <v>-487.72748483434361</v>
      </c>
      <c r="AB177" s="116">
        <f>M177/J177</f>
        <v>0.86452014310157121</v>
      </c>
      <c r="AC177" s="314"/>
    </row>
    <row r="178" spans="1:29" ht="15.75" customHeight="1">
      <c r="A178" s="303"/>
      <c r="B178" s="106" t="s">
        <v>118</v>
      </c>
      <c r="C178" s="298" t="s">
        <v>157</v>
      </c>
      <c r="D178" s="299"/>
      <c r="E178" s="107">
        <v>14.03</v>
      </c>
      <c r="F178" s="108">
        <v>7123</v>
      </c>
      <c r="G178" s="109">
        <f t="shared" si="58"/>
        <v>99935.69</v>
      </c>
      <c r="H178" s="26"/>
      <c r="I178" s="110">
        <v>3</v>
      </c>
      <c r="J178" s="111">
        <v>3000</v>
      </c>
      <c r="K178" s="112">
        <f t="shared" si="54"/>
        <v>1000</v>
      </c>
      <c r="L178" s="113">
        <v>3</v>
      </c>
      <c r="M178" s="111">
        <f>F178/V178*60</f>
        <v>2679.7784512488238</v>
      </c>
      <c r="N178" s="112">
        <f>M178/L178</f>
        <v>893.25948374960797</v>
      </c>
      <c r="O178" s="114">
        <f>L178-I178</f>
        <v>0</v>
      </c>
      <c r="P178" s="115">
        <f>N178-K178</f>
        <v>-106.74051625039203</v>
      </c>
      <c r="Q178" s="116">
        <f>N178/K178</f>
        <v>0.89325948374960795</v>
      </c>
      <c r="R178" s="309"/>
      <c r="S178" s="47">
        <v>0.91319444444444442</v>
      </c>
      <c r="T178" s="48">
        <v>1.0239467592592593</v>
      </c>
      <c r="U178" s="117">
        <v>75.850000000000023</v>
      </c>
      <c r="V178" s="118">
        <v>159.48333333333338</v>
      </c>
      <c r="W178" s="119"/>
      <c r="X178" s="123"/>
      <c r="Y178" s="300"/>
      <c r="Z178" s="301"/>
      <c r="AA178" s="124">
        <f>M178-J178</f>
        <v>-320.22154875117621</v>
      </c>
      <c r="AB178" s="116">
        <f>M178/J178</f>
        <v>0.89325948374960795</v>
      </c>
      <c r="AC178" s="314"/>
    </row>
    <row r="179" spans="1:29" ht="15.75" customHeight="1">
      <c r="A179" s="304"/>
      <c r="B179" s="106"/>
      <c r="C179" s="298"/>
      <c r="D179" s="299"/>
      <c r="E179" s="107"/>
      <c r="F179" s="108"/>
      <c r="G179" s="109"/>
      <c r="H179" s="13"/>
      <c r="I179" s="110"/>
      <c r="J179" s="111"/>
      <c r="K179" s="112"/>
      <c r="L179" s="126"/>
      <c r="M179" s="111"/>
      <c r="N179" s="112"/>
      <c r="O179" s="114"/>
      <c r="P179" s="115"/>
      <c r="Q179" s="116"/>
      <c r="R179" s="309"/>
      <c r="S179" s="47"/>
      <c r="T179" s="48"/>
      <c r="U179" s="117"/>
      <c r="V179" s="118"/>
      <c r="W179" s="119"/>
      <c r="X179" s="123"/>
      <c r="Y179" s="300"/>
      <c r="Z179" s="301"/>
      <c r="AA179" s="124"/>
      <c r="AB179" s="116"/>
      <c r="AC179" s="314"/>
    </row>
    <row r="180" spans="1:29" ht="15.75" customHeight="1">
      <c r="A180" s="304"/>
      <c r="B180" s="106"/>
      <c r="C180" s="298"/>
      <c r="D180" s="299"/>
      <c r="E180" s="107"/>
      <c r="F180" s="108"/>
      <c r="G180" s="129"/>
      <c r="H180" s="130"/>
      <c r="I180" s="110"/>
      <c r="J180" s="111"/>
      <c r="K180" s="112"/>
      <c r="L180" s="113"/>
      <c r="M180" s="111"/>
      <c r="N180" s="112"/>
      <c r="O180" s="114"/>
      <c r="P180" s="115"/>
      <c r="Q180" s="116"/>
      <c r="R180" s="309"/>
      <c r="S180" s="47"/>
      <c r="T180" s="48"/>
      <c r="U180" s="117"/>
      <c r="V180" s="118"/>
      <c r="W180" s="119"/>
      <c r="X180" s="123"/>
      <c r="Y180" s="300"/>
      <c r="Z180" s="301"/>
      <c r="AA180" s="124"/>
      <c r="AB180" s="116"/>
      <c r="AC180" s="314"/>
    </row>
    <row r="181" spans="1:29" ht="15.75" customHeight="1">
      <c r="A181" s="304"/>
      <c r="B181" s="106"/>
      <c r="C181" s="298"/>
      <c r="D181" s="299"/>
      <c r="E181" s="107"/>
      <c r="F181" s="108"/>
      <c r="G181" s="129"/>
      <c r="H181" s="68"/>
      <c r="I181" s="110"/>
      <c r="J181" s="111"/>
      <c r="K181" s="112"/>
      <c r="L181" s="126"/>
      <c r="M181" s="111"/>
      <c r="N181" s="112"/>
      <c r="O181" s="131"/>
      <c r="P181" s="132"/>
      <c r="Q181" s="133"/>
      <c r="R181" s="309"/>
      <c r="S181" s="47"/>
      <c r="T181" s="48"/>
      <c r="U181" s="117"/>
      <c r="V181" s="118"/>
      <c r="W181" s="119"/>
      <c r="X181" s="123"/>
      <c r="Y181" s="300"/>
      <c r="Z181" s="301"/>
      <c r="AA181" s="124"/>
      <c r="AB181" s="116"/>
      <c r="AC181" s="314"/>
    </row>
    <row r="182" spans="1:29" ht="15.75" customHeight="1">
      <c r="A182" s="304"/>
      <c r="B182" s="106"/>
      <c r="C182" s="298"/>
      <c r="D182" s="299"/>
      <c r="E182" s="107"/>
      <c r="F182" s="108"/>
      <c r="G182" s="129"/>
      <c r="H182" s="68"/>
      <c r="I182" s="110"/>
      <c r="J182" s="111"/>
      <c r="K182" s="112"/>
      <c r="L182" s="126"/>
      <c r="M182" s="111"/>
      <c r="N182" s="112"/>
      <c r="O182" s="131"/>
      <c r="P182" s="132"/>
      <c r="Q182" s="133"/>
      <c r="R182" s="309"/>
      <c r="S182" s="47"/>
      <c r="T182" s="48"/>
      <c r="U182" s="117"/>
      <c r="V182" s="118"/>
      <c r="W182" s="119"/>
      <c r="X182" s="123"/>
      <c r="Y182" s="300"/>
      <c r="Z182" s="301"/>
      <c r="AA182" s="124"/>
      <c r="AB182" s="116"/>
      <c r="AC182" s="314"/>
    </row>
    <row r="183" spans="1:29" ht="15.75" customHeight="1">
      <c r="A183" s="304"/>
      <c r="B183" s="106"/>
      <c r="C183" s="298"/>
      <c r="D183" s="299"/>
      <c r="E183" s="107"/>
      <c r="F183" s="108"/>
      <c r="G183" s="129"/>
      <c r="H183" s="68"/>
      <c r="I183" s="110"/>
      <c r="J183" s="111"/>
      <c r="K183" s="112"/>
      <c r="L183" s="126"/>
      <c r="M183" s="111"/>
      <c r="N183" s="112"/>
      <c r="O183" s="131"/>
      <c r="P183" s="132"/>
      <c r="Q183" s="133"/>
      <c r="R183" s="309"/>
      <c r="S183" s="47"/>
      <c r="T183" s="48"/>
      <c r="U183" s="117"/>
      <c r="V183" s="118"/>
      <c r="W183" s="119"/>
      <c r="X183" s="123"/>
      <c r="Y183" s="300"/>
      <c r="Z183" s="301"/>
      <c r="AA183" s="124"/>
      <c r="AB183" s="116"/>
      <c r="AC183" s="314"/>
    </row>
    <row r="184" spans="1:29" ht="15.75" customHeight="1">
      <c r="A184" s="304"/>
      <c r="B184" s="106"/>
      <c r="C184" s="298"/>
      <c r="D184" s="299"/>
      <c r="E184" s="107"/>
      <c r="F184" s="108"/>
      <c r="G184" s="129"/>
      <c r="H184" s="68"/>
      <c r="I184" s="110"/>
      <c r="J184" s="111"/>
      <c r="K184" s="112"/>
      <c r="L184" s="126"/>
      <c r="M184" s="111"/>
      <c r="N184" s="112"/>
      <c r="O184" s="131"/>
      <c r="P184" s="132"/>
      <c r="Q184" s="133"/>
      <c r="R184" s="309"/>
      <c r="S184" s="47"/>
      <c r="T184" s="48"/>
      <c r="U184" s="117"/>
      <c r="V184" s="118"/>
      <c r="W184" s="119"/>
      <c r="X184" s="123"/>
      <c r="Y184" s="300"/>
      <c r="Z184" s="301"/>
      <c r="AA184" s="124"/>
      <c r="AB184" s="116"/>
      <c r="AC184" s="314"/>
    </row>
    <row r="185" spans="1:29" ht="15.75" customHeight="1">
      <c r="A185" s="304"/>
      <c r="B185" s="106"/>
      <c r="C185" s="298"/>
      <c r="D185" s="299"/>
      <c r="E185" s="107"/>
      <c r="F185" s="108"/>
      <c r="G185" s="129"/>
      <c r="H185" s="68"/>
      <c r="I185" s="110"/>
      <c r="J185" s="111"/>
      <c r="K185" s="112"/>
      <c r="L185" s="126"/>
      <c r="M185" s="111"/>
      <c r="N185" s="112"/>
      <c r="O185" s="131"/>
      <c r="P185" s="132"/>
      <c r="Q185" s="133"/>
      <c r="R185" s="309"/>
      <c r="S185" s="47"/>
      <c r="T185" s="48"/>
      <c r="U185" s="117"/>
      <c r="V185" s="118"/>
      <c r="W185" s="134"/>
      <c r="X185" s="135"/>
      <c r="Y185" s="300"/>
      <c r="Z185" s="301"/>
      <c r="AA185" s="124"/>
      <c r="AB185" s="116"/>
      <c r="AC185" s="314"/>
    </row>
    <row r="186" spans="1:29" ht="15.75" customHeight="1">
      <c r="A186" s="304"/>
      <c r="B186" s="106"/>
      <c r="C186" s="298"/>
      <c r="D186" s="299"/>
      <c r="E186" s="107"/>
      <c r="F186" s="108"/>
      <c r="G186" s="129"/>
      <c r="H186" s="68"/>
      <c r="I186" s="110"/>
      <c r="J186" s="111"/>
      <c r="K186" s="112"/>
      <c r="L186" s="126"/>
      <c r="M186" s="111"/>
      <c r="N186" s="112"/>
      <c r="O186" s="131"/>
      <c r="P186" s="132"/>
      <c r="Q186" s="133"/>
      <c r="R186" s="309"/>
      <c r="S186" s="47"/>
      <c r="T186" s="48"/>
      <c r="U186" s="117"/>
      <c r="V186" s="118"/>
      <c r="W186" s="134"/>
      <c r="X186" s="135"/>
      <c r="Y186" s="300"/>
      <c r="Z186" s="301"/>
      <c r="AA186" s="124"/>
      <c r="AB186" s="116"/>
      <c r="AC186" s="314"/>
    </row>
    <row r="187" spans="1:29" ht="15.75" customHeight="1">
      <c r="A187" s="304"/>
      <c r="B187" s="106"/>
      <c r="C187" s="298"/>
      <c r="D187" s="299"/>
      <c r="E187" s="107"/>
      <c r="F187" s="108"/>
      <c r="G187" s="129"/>
      <c r="H187" s="68"/>
      <c r="I187" s="110"/>
      <c r="J187" s="111"/>
      <c r="K187" s="112"/>
      <c r="L187" s="126"/>
      <c r="M187" s="111"/>
      <c r="N187" s="112"/>
      <c r="O187" s="131"/>
      <c r="P187" s="132"/>
      <c r="Q187" s="133"/>
      <c r="R187" s="309"/>
      <c r="S187" s="47"/>
      <c r="T187" s="48"/>
      <c r="U187" s="117"/>
      <c r="V187" s="118"/>
      <c r="W187" s="134"/>
      <c r="X187" s="135"/>
      <c r="Y187" s="300"/>
      <c r="Z187" s="301"/>
      <c r="AA187" s="124"/>
      <c r="AB187" s="116"/>
      <c r="AC187" s="314"/>
    </row>
    <row r="188" spans="1:29" ht="15.75" customHeight="1">
      <c r="A188" s="304"/>
      <c r="B188" s="106"/>
      <c r="C188" s="298"/>
      <c r="D188" s="299"/>
      <c r="E188" s="107"/>
      <c r="F188" s="108"/>
      <c r="G188" s="129"/>
      <c r="H188" s="68"/>
      <c r="I188" s="110"/>
      <c r="J188" s="111"/>
      <c r="K188" s="112"/>
      <c r="L188" s="126"/>
      <c r="M188" s="111"/>
      <c r="N188" s="112"/>
      <c r="O188" s="131"/>
      <c r="P188" s="132"/>
      <c r="Q188" s="133"/>
      <c r="R188" s="309"/>
      <c r="S188" s="47"/>
      <c r="T188" s="48"/>
      <c r="U188" s="117"/>
      <c r="V188" s="118"/>
      <c r="W188" s="134"/>
      <c r="X188" s="135"/>
      <c r="Y188" s="300"/>
      <c r="Z188" s="301"/>
      <c r="AA188" s="124"/>
      <c r="AB188" s="116"/>
      <c r="AC188" s="314"/>
    </row>
    <row r="189" spans="1:29" ht="15.75" customHeight="1">
      <c r="A189" s="304"/>
      <c r="B189" s="106"/>
      <c r="C189" s="298"/>
      <c r="D189" s="299"/>
      <c r="E189" s="107"/>
      <c r="F189" s="108"/>
      <c r="G189" s="129"/>
      <c r="H189" s="68"/>
      <c r="I189" s="110"/>
      <c r="J189" s="111"/>
      <c r="K189" s="112"/>
      <c r="L189" s="126"/>
      <c r="M189" s="111"/>
      <c r="N189" s="112"/>
      <c r="O189" s="131"/>
      <c r="P189" s="132"/>
      <c r="Q189" s="133"/>
      <c r="R189" s="309"/>
      <c r="S189" s="47"/>
      <c r="T189" s="48"/>
      <c r="U189" s="117"/>
      <c r="V189" s="118"/>
      <c r="W189" s="134"/>
      <c r="X189" s="135"/>
      <c r="Y189" s="300"/>
      <c r="Z189" s="301"/>
      <c r="AA189" s="124"/>
      <c r="AB189" s="116"/>
      <c r="AC189" s="314"/>
    </row>
    <row r="190" spans="1:29" ht="15.75" customHeight="1">
      <c r="A190" s="304"/>
      <c r="B190" s="106"/>
      <c r="C190" s="298"/>
      <c r="D190" s="299"/>
      <c r="E190" s="185"/>
      <c r="F190" s="108"/>
      <c r="G190" s="139"/>
      <c r="H190" s="68"/>
      <c r="I190" s="110"/>
      <c r="J190" s="111"/>
      <c r="K190" s="112"/>
      <c r="L190" s="126"/>
      <c r="M190" s="111"/>
      <c r="N190" s="112"/>
      <c r="O190" s="131"/>
      <c r="P190" s="132"/>
      <c r="Q190" s="133"/>
      <c r="R190" s="309"/>
      <c r="S190" s="127"/>
      <c r="T190" s="128"/>
      <c r="U190" s="140"/>
      <c r="V190" s="141"/>
      <c r="W190" s="134"/>
      <c r="X190" s="135"/>
      <c r="Y190" s="300"/>
      <c r="Z190" s="301"/>
      <c r="AA190" s="180"/>
      <c r="AB190" s="133"/>
      <c r="AC190" s="314"/>
    </row>
    <row r="191" spans="1:29" ht="15.75" customHeight="1" thickBot="1">
      <c r="A191" s="305"/>
      <c r="B191" s="144" t="s">
        <v>124</v>
      </c>
      <c r="C191" s="295"/>
      <c r="D191" s="295"/>
      <c r="E191" s="145"/>
      <c r="F191" s="105"/>
      <c r="G191" s="146"/>
      <c r="H191" s="75"/>
      <c r="I191" s="147">
        <f t="shared" ref="I191:J191" si="59">AVERAGE(I175:I190)</f>
        <v>3.25</v>
      </c>
      <c r="J191" s="148">
        <f t="shared" si="59"/>
        <v>3150</v>
      </c>
      <c r="K191" s="149">
        <f t="shared" ref="K191" si="60">J191/I191</f>
        <v>969.23076923076928</v>
      </c>
      <c r="L191" s="147">
        <f t="shared" ref="L191:M191" si="61">AVERAGE(L175:L190)</f>
        <v>3.25</v>
      </c>
      <c r="M191" s="148">
        <f t="shared" si="61"/>
        <v>2786.7557205925978</v>
      </c>
      <c r="N191" s="149">
        <f t="shared" ref="N191:N197" si="62">M191/L191</f>
        <v>857.46329864387621</v>
      </c>
      <c r="O191" s="150">
        <f t="shared" ref="O191:O197" si="63">L191-I191</f>
        <v>0</v>
      </c>
      <c r="P191" s="151">
        <f t="shared" ref="P191:P197" si="64">N191-K191</f>
        <v>-111.76747058689307</v>
      </c>
      <c r="Q191" s="152">
        <f t="shared" ref="Q191:Q197" si="65">N191/K191</f>
        <v>0.88468435574368176</v>
      </c>
      <c r="R191" s="310"/>
      <c r="S191" s="153">
        <f>S175</f>
        <v>0.70851851851851855</v>
      </c>
      <c r="T191" s="154">
        <f>INDEX(T175:T190,COUNTA(T175:T190))</f>
        <v>1.0239467592592593</v>
      </c>
      <c r="U191" s="155"/>
      <c r="V191" s="181"/>
      <c r="W191" s="105"/>
      <c r="X191" s="75"/>
      <c r="Y191" s="296"/>
      <c r="Z191" s="297"/>
      <c r="AA191" s="183">
        <f t="shared" ref="AA191:AA197" si="66">M191-J191</f>
        <v>-363.24427940740225</v>
      </c>
      <c r="AB191" s="152">
        <f t="shared" ref="AB191:AB197" si="67">M191/J191</f>
        <v>0.88468435574368187</v>
      </c>
      <c r="AC191" s="315"/>
    </row>
    <row r="192" spans="1:29" ht="15.75" customHeight="1">
      <c r="A192" s="316" t="s">
        <v>160</v>
      </c>
      <c r="B192" s="120" t="s">
        <v>118</v>
      </c>
      <c r="C192" s="306" t="s">
        <v>164</v>
      </c>
      <c r="D192" s="307"/>
      <c r="E192" s="162">
        <v>18.18</v>
      </c>
      <c r="F192" s="103">
        <v>1605</v>
      </c>
      <c r="G192" s="163">
        <f t="shared" ref="G192:G197" si="68">E192*F192</f>
        <v>29178.899999999998</v>
      </c>
      <c r="H192" s="164">
        <v>2</v>
      </c>
      <c r="I192" s="165">
        <v>3</v>
      </c>
      <c r="J192" s="166">
        <v>3600</v>
      </c>
      <c r="K192" s="167">
        <f>J192/I192</f>
        <v>1200</v>
      </c>
      <c r="L192" s="168">
        <v>3</v>
      </c>
      <c r="M192" s="166">
        <f t="shared" ref="M192:M197" si="69">F192/V192*60</f>
        <v>3111.4701130856338</v>
      </c>
      <c r="N192" s="167">
        <f t="shared" si="62"/>
        <v>1037.1567043618779</v>
      </c>
      <c r="O192" s="169">
        <f t="shared" si="63"/>
        <v>0</v>
      </c>
      <c r="P192" s="170">
        <f t="shared" si="64"/>
        <v>-162.84329563812207</v>
      </c>
      <c r="Q192" s="171">
        <f t="shared" si="65"/>
        <v>0.86429725363489829</v>
      </c>
      <c r="R192" s="308">
        <f>Q208</f>
        <v>0.87045510353622857</v>
      </c>
      <c r="S192" s="172">
        <v>0.7083680555555556</v>
      </c>
      <c r="T192" s="173">
        <v>0.72986111111111107</v>
      </c>
      <c r="U192" s="174"/>
      <c r="V192" s="175">
        <v>30.949999999999882</v>
      </c>
      <c r="W192" s="173"/>
      <c r="X192" s="184"/>
      <c r="Y192" s="311"/>
      <c r="Z192" s="312"/>
      <c r="AA192" s="186">
        <f t="shared" si="66"/>
        <v>-488.52988691436622</v>
      </c>
      <c r="AB192" s="171">
        <f t="shared" si="67"/>
        <v>0.86429725363489829</v>
      </c>
      <c r="AC192" s="313">
        <f>AB208</f>
        <v>0.87045510353622857</v>
      </c>
    </row>
    <row r="193" spans="1:29" ht="15.75" customHeight="1">
      <c r="A193" s="317"/>
      <c r="B193" s="106" t="s">
        <v>118</v>
      </c>
      <c r="C193" s="298" t="s">
        <v>161</v>
      </c>
      <c r="D193" s="299"/>
      <c r="E193" s="107">
        <v>18.18</v>
      </c>
      <c r="F193" s="108">
        <v>1704</v>
      </c>
      <c r="G193" s="109">
        <f t="shared" si="68"/>
        <v>30978.720000000001</v>
      </c>
      <c r="H193" s="26"/>
      <c r="I193" s="110">
        <v>3</v>
      </c>
      <c r="J193" s="111">
        <v>3600</v>
      </c>
      <c r="K193" s="112">
        <f t="shared" si="54"/>
        <v>1200</v>
      </c>
      <c r="L193" s="113">
        <v>3</v>
      </c>
      <c r="M193" s="111">
        <f t="shared" si="69"/>
        <v>3110.7505070993948</v>
      </c>
      <c r="N193" s="112">
        <f t="shared" si="62"/>
        <v>1036.9168356997982</v>
      </c>
      <c r="O193" s="114">
        <f t="shared" si="63"/>
        <v>0</v>
      </c>
      <c r="P193" s="115">
        <f t="shared" si="64"/>
        <v>-163.08316430020182</v>
      </c>
      <c r="Q193" s="116">
        <f t="shared" si="65"/>
        <v>0.8640973630831652</v>
      </c>
      <c r="R193" s="309"/>
      <c r="S193" s="47">
        <v>0.74037037037037035</v>
      </c>
      <c r="T193" s="48">
        <v>0.7631944444444444</v>
      </c>
      <c r="U193" s="117">
        <v>15.133333333333354</v>
      </c>
      <c r="V193" s="118">
        <v>32.866666666666632</v>
      </c>
      <c r="W193" s="119"/>
      <c r="X193" s="13"/>
      <c r="Y193" s="300"/>
      <c r="Z193" s="301"/>
      <c r="AA193" s="187">
        <f t="shared" si="66"/>
        <v>-489.24949290060522</v>
      </c>
      <c r="AB193" s="116">
        <f t="shared" si="67"/>
        <v>0.8640973630831652</v>
      </c>
      <c r="AC193" s="314"/>
    </row>
    <row r="194" spans="1:29" ht="15.75" customHeight="1">
      <c r="A194" s="317"/>
      <c r="B194" s="106" t="s">
        <v>118</v>
      </c>
      <c r="C194" s="298" t="s">
        <v>162</v>
      </c>
      <c r="D194" s="299"/>
      <c r="E194" s="107">
        <v>24.82</v>
      </c>
      <c r="F194" s="108">
        <v>2906</v>
      </c>
      <c r="G194" s="109">
        <f t="shared" si="68"/>
        <v>72126.92</v>
      </c>
      <c r="H194" s="26"/>
      <c r="I194" s="110">
        <v>4</v>
      </c>
      <c r="J194" s="111">
        <v>3300</v>
      </c>
      <c r="K194" s="112">
        <f t="shared" si="54"/>
        <v>825</v>
      </c>
      <c r="L194" s="113">
        <v>4</v>
      </c>
      <c r="M194" s="111">
        <f t="shared" si="69"/>
        <v>2917.3452314556603</v>
      </c>
      <c r="N194" s="112">
        <f t="shared" si="62"/>
        <v>729.33630786391507</v>
      </c>
      <c r="O194" s="114">
        <f t="shared" si="63"/>
        <v>0</v>
      </c>
      <c r="P194" s="115">
        <f t="shared" si="64"/>
        <v>-95.663692136084933</v>
      </c>
      <c r="Q194" s="116">
        <f t="shared" si="65"/>
        <v>0.88404400953201823</v>
      </c>
      <c r="R194" s="309"/>
      <c r="S194" s="47">
        <v>0.77377314814814813</v>
      </c>
      <c r="T194" s="48">
        <v>0.81527777777777777</v>
      </c>
      <c r="U194" s="117">
        <v>15.23333333333337</v>
      </c>
      <c r="V194" s="118">
        <v>59.76666666666668</v>
      </c>
      <c r="W194" s="119"/>
      <c r="X194" s="13"/>
      <c r="Y194" s="300"/>
      <c r="Z194" s="301"/>
      <c r="AA194" s="187">
        <f t="shared" si="66"/>
        <v>-382.65476854433973</v>
      </c>
      <c r="AB194" s="116">
        <f t="shared" si="67"/>
        <v>0.88404400953201823</v>
      </c>
      <c r="AC194" s="314"/>
    </row>
    <row r="195" spans="1:29" ht="15.75" customHeight="1">
      <c r="A195" s="317"/>
      <c r="B195" s="106" t="s">
        <v>118</v>
      </c>
      <c r="C195" s="298" t="s">
        <v>163</v>
      </c>
      <c r="D195" s="299"/>
      <c r="E195" s="107">
        <v>25.03</v>
      </c>
      <c r="F195" s="108">
        <v>2368</v>
      </c>
      <c r="G195" s="109">
        <f t="shared" si="68"/>
        <v>59271.040000000001</v>
      </c>
      <c r="H195" s="26"/>
      <c r="I195" s="110">
        <v>4</v>
      </c>
      <c r="J195" s="111">
        <v>3300</v>
      </c>
      <c r="K195" s="112">
        <f t="shared" si="54"/>
        <v>825</v>
      </c>
      <c r="L195" s="113">
        <v>4</v>
      </c>
      <c r="M195" s="111">
        <f t="shared" si="69"/>
        <v>2915.4582763337798</v>
      </c>
      <c r="N195" s="112">
        <f t="shared" si="62"/>
        <v>728.86456908344496</v>
      </c>
      <c r="O195" s="114">
        <f t="shared" si="63"/>
        <v>0</v>
      </c>
      <c r="P195" s="115">
        <f t="shared" si="64"/>
        <v>-96.135430916555038</v>
      </c>
      <c r="Q195" s="116">
        <f t="shared" si="65"/>
        <v>0.8834722049496303</v>
      </c>
      <c r="R195" s="309"/>
      <c r="S195" s="47">
        <v>0.82587962962962957</v>
      </c>
      <c r="T195" s="48">
        <v>0.85972222222222228</v>
      </c>
      <c r="U195" s="117">
        <v>15.266666666666602</v>
      </c>
      <c r="V195" s="118">
        <v>48.733333333333491</v>
      </c>
      <c r="W195" s="119">
        <v>0.85972222222222228</v>
      </c>
      <c r="X195" s="123">
        <v>0.91319444444444442</v>
      </c>
      <c r="Y195" s="300"/>
      <c r="Z195" s="301"/>
      <c r="AA195" s="187">
        <f t="shared" si="66"/>
        <v>-384.54172366622015</v>
      </c>
      <c r="AB195" s="116">
        <f t="shared" si="67"/>
        <v>0.8834722049496303</v>
      </c>
      <c r="AC195" s="314"/>
    </row>
    <row r="196" spans="1:29" ht="15.75" customHeight="1">
      <c r="A196" s="317"/>
      <c r="B196" s="106" t="s">
        <v>118</v>
      </c>
      <c r="C196" s="298" t="s">
        <v>164</v>
      </c>
      <c r="D196" s="299"/>
      <c r="E196" s="107">
        <v>18.18</v>
      </c>
      <c r="F196" s="108">
        <v>2409</v>
      </c>
      <c r="G196" s="109">
        <f t="shared" si="68"/>
        <v>43795.62</v>
      </c>
      <c r="H196" s="13"/>
      <c r="I196" s="110">
        <v>3</v>
      </c>
      <c r="J196" s="111">
        <v>3600</v>
      </c>
      <c r="K196" s="112">
        <f t="shared" si="54"/>
        <v>1200</v>
      </c>
      <c r="L196" s="126">
        <v>3</v>
      </c>
      <c r="M196" s="111">
        <f t="shared" si="69"/>
        <v>3111.7330462863251</v>
      </c>
      <c r="N196" s="112">
        <f t="shared" si="62"/>
        <v>1037.2443487621083</v>
      </c>
      <c r="O196" s="114">
        <f t="shared" si="63"/>
        <v>0</v>
      </c>
      <c r="P196" s="115">
        <f t="shared" si="64"/>
        <v>-162.7556512378917</v>
      </c>
      <c r="Q196" s="116">
        <f t="shared" si="65"/>
        <v>0.8643702906350903</v>
      </c>
      <c r="R196" s="309"/>
      <c r="S196" s="47">
        <v>0.91319444444444442</v>
      </c>
      <c r="T196" s="48">
        <v>0.94545138888888891</v>
      </c>
      <c r="U196" s="117">
        <v>76.999999999999886</v>
      </c>
      <c r="V196" s="118">
        <v>46.450000000000067</v>
      </c>
      <c r="W196" s="119"/>
      <c r="X196" s="123"/>
      <c r="Y196" s="300"/>
      <c r="Z196" s="301"/>
      <c r="AA196" s="187">
        <f t="shared" si="66"/>
        <v>-488.26695371367487</v>
      </c>
      <c r="AB196" s="116">
        <f t="shared" si="67"/>
        <v>0.8643702906350903</v>
      </c>
      <c r="AC196" s="314"/>
    </row>
    <row r="197" spans="1:29" ht="15.75" customHeight="1">
      <c r="A197" s="317"/>
      <c r="B197" s="106" t="s">
        <v>118</v>
      </c>
      <c r="C197" s="298" t="s">
        <v>159</v>
      </c>
      <c r="D197" s="299"/>
      <c r="E197" s="107">
        <v>14.28</v>
      </c>
      <c r="F197" s="108">
        <v>5188</v>
      </c>
      <c r="G197" s="129">
        <f t="shared" si="68"/>
        <v>74084.639999999999</v>
      </c>
      <c r="H197" s="130"/>
      <c r="I197" s="110">
        <v>3</v>
      </c>
      <c r="J197" s="111">
        <v>3600</v>
      </c>
      <c r="K197" s="112">
        <f t="shared" si="54"/>
        <v>1200</v>
      </c>
      <c r="L197" s="113">
        <v>3</v>
      </c>
      <c r="M197" s="111">
        <f t="shared" si="69"/>
        <v>3112.8000000000061</v>
      </c>
      <c r="N197" s="112">
        <f t="shared" si="62"/>
        <v>1037.600000000002</v>
      </c>
      <c r="O197" s="114">
        <f t="shared" si="63"/>
        <v>0</v>
      </c>
      <c r="P197" s="115">
        <f t="shared" si="64"/>
        <v>-162.39999999999804</v>
      </c>
      <c r="Q197" s="116">
        <f t="shared" si="65"/>
        <v>0.86466666666666825</v>
      </c>
      <c r="R197" s="309"/>
      <c r="S197" s="47">
        <v>0.9555555555555556</v>
      </c>
      <c r="T197" s="48">
        <v>1.0249999999999999</v>
      </c>
      <c r="U197" s="117">
        <v>14.550000000000036</v>
      </c>
      <c r="V197" s="118">
        <v>99.999999999999801</v>
      </c>
      <c r="W197" s="119"/>
      <c r="X197" s="50"/>
      <c r="Y197" s="300"/>
      <c r="Z197" s="301"/>
      <c r="AA197" s="187">
        <f t="shared" si="66"/>
        <v>-487.19999999999391</v>
      </c>
      <c r="AB197" s="116">
        <f t="shared" si="67"/>
        <v>0.86466666666666836</v>
      </c>
      <c r="AC197" s="314"/>
    </row>
    <row r="198" spans="1:29" ht="15.75" customHeight="1">
      <c r="A198" s="317"/>
      <c r="B198" s="106"/>
      <c r="C198" s="298"/>
      <c r="D198" s="299"/>
      <c r="E198" s="107"/>
      <c r="F198" s="108"/>
      <c r="G198" s="129"/>
      <c r="H198" s="68"/>
      <c r="I198" s="110"/>
      <c r="J198" s="111"/>
      <c r="K198" s="112"/>
      <c r="L198" s="126"/>
      <c r="M198" s="111"/>
      <c r="N198" s="112"/>
      <c r="O198" s="131"/>
      <c r="P198" s="132"/>
      <c r="Q198" s="133"/>
      <c r="R198" s="309"/>
      <c r="S198" s="47"/>
      <c r="T198" s="48"/>
      <c r="U198" s="117"/>
      <c r="V198" s="118"/>
      <c r="W198" s="119"/>
      <c r="X198" s="123"/>
      <c r="Y198" s="300"/>
      <c r="Z198" s="301"/>
      <c r="AA198" s="187"/>
      <c r="AB198" s="116"/>
      <c r="AC198" s="314"/>
    </row>
    <row r="199" spans="1:29" ht="15.75" customHeight="1">
      <c r="A199" s="317"/>
      <c r="B199" s="106"/>
      <c r="C199" s="298"/>
      <c r="D199" s="299"/>
      <c r="E199" s="107"/>
      <c r="F199" s="108"/>
      <c r="G199" s="129"/>
      <c r="H199" s="68"/>
      <c r="I199" s="110"/>
      <c r="J199" s="111"/>
      <c r="K199" s="112"/>
      <c r="L199" s="126"/>
      <c r="M199" s="111"/>
      <c r="N199" s="112"/>
      <c r="O199" s="131"/>
      <c r="P199" s="132"/>
      <c r="Q199" s="133"/>
      <c r="R199" s="309"/>
      <c r="S199" s="47"/>
      <c r="T199" s="48"/>
      <c r="U199" s="117"/>
      <c r="V199" s="118"/>
      <c r="W199" s="119"/>
      <c r="X199" s="123"/>
      <c r="Y199" s="300"/>
      <c r="Z199" s="301"/>
      <c r="AA199" s="187"/>
      <c r="AB199" s="116"/>
      <c r="AC199" s="314"/>
    </row>
    <row r="200" spans="1:29" ht="15.75" customHeight="1">
      <c r="A200" s="317"/>
      <c r="B200" s="106"/>
      <c r="C200" s="298"/>
      <c r="D200" s="299"/>
      <c r="E200" s="107"/>
      <c r="F200" s="108"/>
      <c r="G200" s="129"/>
      <c r="H200" s="68"/>
      <c r="I200" s="110"/>
      <c r="J200" s="111"/>
      <c r="K200" s="112"/>
      <c r="L200" s="126"/>
      <c r="M200" s="111"/>
      <c r="N200" s="112"/>
      <c r="O200" s="131"/>
      <c r="P200" s="132"/>
      <c r="Q200" s="133"/>
      <c r="R200" s="309"/>
      <c r="S200" s="47"/>
      <c r="T200" s="48"/>
      <c r="U200" s="117"/>
      <c r="V200" s="118"/>
      <c r="W200" s="134"/>
      <c r="X200" s="135"/>
      <c r="Y200" s="300"/>
      <c r="Z200" s="301"/>
      <c r="AA200" s="187"/>
      <c r="AB200" s="116"/>
      <c r="AC200" s="314"/>
    </row>
    <row r="201" spans="1:29" ht="15.75" customHeight="1">
      <c r="A201" s="317"/>
      <c r="B201" s="106"/>
      <c r="C201" s="298"/>
      <c r="D201" s="299"/>
      <c r="E201" s="107"/>
      <c r="F201" s="108"/>
      <c r="G201" s="129"/>
      <c r="H201" s="68"/>
      <c r="I201" s="110"/>
      <c r="J201" s="111"/>
      <c r="K201" s="112"/>
      <c r="L201" s="126"/>
      <c r="M201" s="111"/>
      <c r="N201" s="112"/>
      <c r="O201" s="131"/>
      <c r="P201" s="132"/>
      <c r="Q201" s="133"/>
      <c r="R201" s="309"/>
      <c r="S201" s="47"/>
      <c r="T201" s="48"/>
      <c r="U201" s="117"/>
      <c r="V201" s="118"/>
      <c r="W201" s="134"/>
      <c r="X201" s="135"/>
      <c r="Y201" s="300"/>
      <c r="Z201" s="301"/>
      <c r="AA201" s="187"/>
      <c r="AB201" s="116"/>
      <c r="AC201" s="314"/>
    </row>
    <row r="202" spans="1:29" ht="15.75" customHeight="1">
      <c r="A202" s="317"/>
      <c r="B202" s="106"/>
      <c r="C202" s="298"/>
      <c r="D202" s="299"/>
      <c r="E202" s="107"/>
      <c r="F202" s="108"/>
      <c r="G202" s="129"/>
      <c r="H202" s="68"/>
      <c r="I202" s="110"/>
      <c r="J202" s="111"/>
      <c r="K202" s="112"/>
      <c r="L202" s="126"/>
      <c r="M202" s="111"/>
      <c r="N202" s="112"/>
      <c r="O202" s="131"/>
      <c r="P202" s="132"/>
      <c r="Q202" s="133"/>
      <c r="R202" s="309"/>
      <c r="S202" s="47"/>
      <c r="T202" s="48"/>
      <c r="U202" s="117"/>
      <c r="V202" s="118"/>
      <c r="W202" s="134"/>
      <c r="X202" s="135"/>
      <c r="Y202" s="300"/>
      <c r="Z202" s="301"/>
      <c r="AA202" s="187"/>
      <c r="AB202" s="116"/>
      <c r="AC202" s="314"/>
    </row>
    <row r="203" spans="1:29" ht="15.75" customHeight="1">
      <c r="A203" s="317"/>
      <c r="B203" s="106"/>
      <c r="C203" s="298"/>
      <c r="D203" s="299"/>
      <c r="E203" s="107"/>
      <c r="F203" s="108"/>
      <c r="G203" s="129"/>
      <c r="H203" s="68"/>
      <c r="I203" s="110"/>
      <c r="J203" s="111"/>
      <c r="K203" s="112"/>
      <c r="L203" s="126"/>
      <c r="M203" s="111"/>
      <c r="N203" s="112"/>
      <c r="O203" s="131"/>
      <c r="P203" s="132"/>
      <c r="Q203" s="133"/>
      <c r="R203" s="309"/>
      <c r="S203" s="47"/>
      <c r="T203" s="48"/>
      <c r="U203" s="117"/>
      <c r="V203" s="118"/>
      <c r="W203" s="134"/>
      <c r="X203" s="135"/>
      <c r="Y203" s="300"/>
      <c r="Z203" s="301"/>
      <c r="AA203" s="187"/>
      <c r="AB203" s="116"/>
      <c r="AC203" s="314"/>
    </row>
    <row r="204" spans="1:29" ht="15.75" customHeight="1">
      <c r="A204" s="317"/>
      <c r="B204" s="106"/>
      <c r="C204" s="298"/>
      <c r="D204" s="299"/>
      <c r="E204" s="107"/>
      <c r="F204" s="108"/>
      <c r="G204" s="129"/>
      <c r="H204" s="68"/>
      <c r="I204" s="110"/>
      <c r="J204" s="111"/>
      <c r="K204" s="112"/>
      <c r="L204" s="126"/>
      <c r="M204" s="111"/>
      <c r="N204" s="112"/>
      <c r="O204" s="131"/>
      <c r="P204" s="132"/>
      <c r="Q204" s="133"/>
      <c r="R204" s="309"/>
      <c r="S204" s="47"/>
      <c r="T204" s="48"/>
      <c r="U204" s="117"/>
      <c r="V204" s="118"/>
      <c r="W204" s="134"/>
      <c r="X204" s="135"/>
      <c r="Y204" s="300"/>
      <c r="Z204" s="301"/>
      <c r="AA204" s="187"/>
      <c r="AB204" s="116"/>
      <c r="AC204" s="314"/>
    </row>
    <row r="205" spans="1:29" ht="15.75" customHeight="1">
      <c r="A205" s="317"/>
      <c r="B205" s="106"/>
      <c r="C205" s="298"/>
      <c r="D205" s="299"/>
      <c r="E205" s="107"/>
      <c r="F205" s="108"/>
      <c r="G205" s="129"/>
      <c r="H205" s="68"/>
      <c r="I205" s="110"/>
      <c r="J205" s="111"/>
      <c r="K205" s="112"/>
      <c r="L205" s="126"/>
      <c r="M205" s="111"/>
      <c r="N205" s="112"/>
      <c r="O205" s="131"/>
      <c r="P205" s="132"/>
      <c r="Q205" s="133"/>
      <c r="R205" s="309"/>
      <c r="S205" s="47"/>
      <c r="T205" s="48"/>
      <c r="U205" s="117"/>
      <c r="V205" s="118"/>
      <c r="W205" s="119"/>
      <c r="X205" s="123"/>
      <c r="Y205" s="300"/>
      <c r="Z205" s="301"/>
      <c r="AA205" s="187"/>
      <c r="AB205" s="116"/>
      <c r="AC205" s="314"/>
    </row>
    <row r="206" spans="1:29" ht="15.75" customHeight="1">
      <c r="A206" s="317"/>
      <c r="B206" s="106"/>
      <c r="C206" s="298"/>
      <c r="D206" s="299"/>
      <c r="E206" s="107"/>
      <c r="F206" s="108"/>
      <c r="G206" s="129"/>
      <c r="H206" s="68"/>
      <c r="I206" s="110"/>
      <c r="J206" s="111"/>
      <c r="K206" s="112"/>
      <c r="L206" s="126"/>
      <c r="M206" s="111"/>
      <c r="N206" s="112"/>
      <c r="O206" s="131"/>
      <c r="P206" s="132"/>
      <c r="Q206" s="133"/>
      <c r="R206" s="309"/>
      <c r="S206" s="47"/>
      <c r="T206" s="48"/>
      <c r="U206" s="117"/>
      <c r="V206" s="118"/>
      <c r="W206" s="134"/>
      <c r="X206" s="135"/>
      <c r="Y206" s="300"/>
      <c r="Z206" s="301"/>
      <c r="AA206" s="187"/>
      <c r="AB206" s="116"/>
      <c r="AC206" s="314"/>
    </row>
    <row r="207" spans="1:29" ht="15.75" customHeight="1">
      <c r="A207" s="317"/>
      <c r="B207" s="106"/>
      <c r="C207" s="298"/>
      <c r="D207" s="299"/>
      <c r="E207" s="185"/>
      <c r="F207" s="108"/>
      <c r="G207" s="139"/>
      <c r="H207" s="68"/>
      <c r="I207" s="110"/>
      <c r="J207" s="111"/>
      <c r="K207" s="112"/>
      <c r="L207" s="126"/>
      <c r="M207" s="111"/>
      <c r="N207" s="112"/>
      <c r="O207" s="131"/>
      <c r="P207" s="132"/>
      <c r="Q207" s="133"/>
      <c r="R207" s="309"/>
      <c r="S207" s="127"/>
      <c r="T207" s="128"/>
      <c r="U207" s="140"/>
      <c r="V207" s="141"/>
      <c r="W207" s="134"/>
      <c r="X207" s="135"/>
      <c r="Y207" s="300"/>
      <c r="Z207" s="301"/>
      <c r="AA207" s="188"/>
      <c r="AB207" s="133"/>
      <c r="AC207" s="314"/>
    </row>
    <row r="208" spans="1:29" ht="15.75" customHeight="1" thickBot="1">
      <c r="A208" s="318"/>
      <c r="B208" s="144" t="s">
        <v>124</v>
      </c>
      <c r="C208" s="295"/>
      <c r="D208" s="295"/>
      <c r="E208" s="145"/>
      <c r="F208" s="105"/>
      <c r="G208" s="146"/>
      <c r="H208" s="75"/>
      <c r="I208" s="147">
        <f t="shared" ref="I208:J208" si="70">AVERAGE(I192:I207)</f>
        <v>3.3333333333333335</v>
      </c>
      <c r="J208" s="148">
        <f t="shared" si="70"/>
        <v>3500</v>
      </c>
      <c r="K208" s="149">
        <f t="shared" ref="K208" si="71">J208/I208</f>
        <v>1050</v>
      </c>
      <c r="L208" s="147">
        <f t="shared" ref="L208:M208" si="72">AVERAGE(L192:L207)</f>
        <v>3.3333333333333335</v>
      </c>
      <c r="M208" s="148">
        <f t="shared" si="72"/>
        <v>3046.5928623768</v>
      </c>
      <c r="N208" s="149">
        <f>M208/L208</f>
        <v>913.97785871303995</v>
      </c>
      <c r="O208" s="150">
        <f>L208-I208</f>
        <v>0</v>
      </c>
      <c r="P208" s="151">
        <f>N208-K208</f>
        <v>-136.02214128696005</v>
      </c>
      <c r="Q208" s="152">
        <f>N208/K208</f>
        <v>0.87045510353622857</v>
      </c>
      <c r="R208" s="310"/>
      <c r="S208" s="153">
        <f>S192</f>
        <v>0.7083680555555556</v>
      </c>
      <c r="T208" s="154">
        <f>INDEX(T192:T207,COUNTA(T192:T207))</f>
        <v>1.0249999999999999</v>
      </c>
      <c r="U208" s="155"/>
      <c r="V208" s="181"/>
      <c r="W208" s="182"/>
      <c r="X208" s="149"/>
      <c r="Y208" s="296"/>
      <c r="Z208" s="297"/>
      <c r="AA208" s="189">
        <f>M208-J208</f>
        <v>-453.40713762320001</v>
      </c>
      <c r="AB208" s="152">
        <f>M208/J208</f>
        <v>0.87045510353622857</v>
      </c>
      <c r="AC208" s="315"/>
    </row>
    <row r="210" spans="25:26">
      <c r="Y210" s="294" t="s">
        <v>165</v>
      </c>
      <c r="Z210" s="294"/>
    </row>
    <row r="211" spans="25:26">
      <c r="Y211" s="294" t="s">
        <v>166</v>
      </c>
      <c r="Z211" s="294"/>
    </row>
    <row r="212" spans="25:26">
      <c r="Y212" s="294" t="s">
        <v>167</v>
      </c>
      <c r="Z212" s="294"/>
    </row>
    <row r="213" spans="25:26">
      <c r="Y213" s="294" t="s">
        <v>168</v>
      </c>
      <c r="Z213" s="294"/>
    </row>
    <row r="214" spans="25:26">
      <c r="Y214" s="294" t="s">
        <v>169</v>
      </c>
      <c r="Z214" s="294"/>
    </row>
    <row r="215" spans="25:26">
      <c r="Y215" s="294" t="s">
        <v>170</v>
      </c>
      <c r="Z215" s="294"/>
    </row>
    <row r="216" spans="25:26">
      <c r="Y216" s="294" t="s">
        <v>171</v>
      </c>
      <c r="Z216" s="294"/>
    </row>
    <row r="217" spans="25:26">
      <c r="Y217" s="294" t="s">
        <v>172</v>
      </c>
      <c r="Z217" s="294"/>
    </row>
    <row r="218" spans="25:26">
      <c r="Y218" s="294" t="s">
        <v>173</v>
      </c>
      <c r="Z218" s="294"/>
    </row>
    <row r="219" spans="25:26">
      <c r="Y219" s="294" t="s">
        <v>174</v>
      </c>
      <c r="Z219" s="294"/>
    </row>
    <row r="220" spans="25:26">
      <c r="Y220" s="294" t="s">
        <v>175</v>
      </c>
      <c r="Z220" s="294"/>
    </row>
    <row r="221" spans="25:26">
      <c r="Y221" s="294" t="s">
        <v>176</v>
      </c>
      <c r="Z221" s="294"/>
    </row>
    <row r="222" spans="25:26">
      <c r="Y222" s="294" t="s">
        <v>177</v>
      </c>
      <c r="Z222" s="294"/>
    </row>
  </sheetData>
  <dataConsolidate/>
  <mergeCells count="489">
    <mergeCell ref="Y220:Z220"/>
    <mergeCell ref="Y221:Z221"/>
    <mergeCell ref="Y222:Z222"/>
    <mergeCell ref="Y214:Z214"/>
    <mergeCell ref="Y215:Z215"/>
    <mergeCell ref="Y216:Z216"/>
    <mergeCell ref="Y217:Z217"/>
    <mergeCell ref="Y218:Z218"/>
    <mergeCell ref="Y219:Z219"/>
    <mergeCell ref="Y210:Z210"/>
    <mergeCell ref="Y211:Z211"/>
    <mergeCell ref="Y212:Z212"/>
    <mergeCell ref="Y213:Z213"/>
    <mergeCell ref="C205:D205"/>
    <mergeCell ref="Y205:Z205"/>
    <mergeCell ref="C206:D206"/>
    <mergeCell ref="Y206:Z206"/>
    <mergeCell ref="C207:D207"/>
    <mergeCell ref="Y207:Z207"/>
    <mergeCell ref="C198:D198"/>
    <mergeCell ref="Y198:Z198"/>
    <mergeCell ref="A192:A208"/>
    <mergeCell ref="C192:D192"/>
    <mergeCell ref="R192:R208"/>
    <mergeCell ref="Y192:Z192"/>
    <mergeCell ref="C202:D202"/>
    <mergeCell ref="Y202:Z202"/>
    <mergeCell ref="C203:D203"/>
    <mergeCell ref="Y203:Z203"/>
    <mergeCell ref="C204:D204"/>
    <mergeCell ref="Y204:Z204"/>
    <mergeCell ref="C199:D199"/>
    <mergeCell ref="Y199:Z199"/>
    <mergeCell ref="C200:D200"/>
    <mergeCell ref="Y200:Z200"/>
    <mergeCell ref="C201:D201"/>
    <mergeCell ref="Y201:Z201"/>
    <mergeCell ref="C208:D208"/>
    <mergeCell ref="Y208:Z208"/>
    <mergeCell ref="Y196:Z196"/>
    <mergeCell ref="Y182:Z182"/>
    <mergeCell ref="C183:D183"/>
    <mergeCell ref="Y183:Z183"/>
    <mergeCell ref="C184:D184"/>
    <mergeCell ref="Y184:Z184"/>
    <mergeCell ref="C185:D185"/>
    <mergeCell ref="Y185:Z185"/>
    <mergeCell ref="C197:D197"/>
    <mergeCell ref="Y197:Z197"/>
    <mergeCell ref="AC192:AC208"/>
    <mergeCell ref="C193:D193"/>
    <mergeCell ref="Y193:Z193"/>
    <mergeCell ref="C194:D194"/>
    <mergeCell ref="Y194:Z194"/>
    <mergeCell ref="C195:D195"/>
    <mergeCell ref="C189:D189"/>
    <mergeCell ref="Y189:Z189"/>
    <mergeCell ref="C190:D190"/>
    <mergeCell ref="Y190:Z190"/>
    <mergeCell ref="C191:D191"/>
    <mergeCell ref="Y191:Z191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Y195:Z195"/>
    <mergeCell ref="C196:D196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C186:D186"/>
    <mergeCell ref="Y186:Z186"/>
    <mergeCell ref="C187:D187"/>
    <mergeCell ref="Y187:Z187"/>
    <mergeCell ref="C188:D188"/>
    <mergeCell ref="Y188:Z188"/>
    <mergeCell ref="Y173:Z173"/>
    <mergeCell ref="C174:D174"/>
    <mergeCell ref="Y174:Z174"/>
    <mergeCell ref="Y172:Z172"/>
    <mergeCell ref="C173:D173"/>
    <mergeCell ref="C169:D169"/>
    <mergeCell ref="Y169:Z169"/>
    <mergeCell ref="C170:D170"/>
    <mergeCell ref="Y163:Z163"/>
    <mergeCell ref="C164:D164"/>
    <mergeCell ref="C166:D166"/>
    <mergeCell ref="Y166:Z166"/>
    <mergeCell ref="C167:D167"/>
    <mergeCell ref="Y164:Z164"/>
    <mergeCell ref="R158:R174"/>
    <mergeCell ref="Y158:Z158"/>
    <mergeCell ref="C171:D171"/>
    <mergeCell ref="Y171:Z171"/>
    <mergeCell ref="C172:D172"/>
    <mergeCell ref="C168:D168"/>
    <mergeCell ref="Y168:Z168"/>
    <mergeCell ref="C135:D135"/>
    <mergeCell ref="Y135:Z135"/>
    <mergeCell ref="C136:D136"/>
    <mergeCell ref="Y136:Z136"/>
    <mergeCell ref="C140:D140"/>
    <mergeCell ref="Y140:Z140"/>
    <mergeCell ref="C151:D151"/>
    <mergeCell ref="Y151:Z151"/>
    <mergeCell ref="Y144:Z144"/>
    <mergeCell ref="C145:D145"/>
    <mergeCell ref="Y145:Z145"/>
    <mergeCell ref="C146:D146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70:Z170"/>
    <mergeCell ref="C165:D165"/>
    <mergeCell ref="Y165:Z165"/>
    <mergeCell ref="Y167:Z167"/>
    <mergeCell ref="Y161:Z161"/>
    <mergeCell ref="C162:D162"/>
    <mergeCell ref="Y162:Z162"/>
    <mergeCell ref="C163:D163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C149:D149"/>
    <mergeCell ref="Y149:Z149"/>
    <mergeCell ref="C150:D150"/>
    <mergeCell ref="Y150:Z150"/>
    <mergeCell ref="Y134:Z134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208">
    <cfRule type="cellIs" dxfId="26" priority="1" operator="greaterThan">
      <formula>0</formula>
    </cfRule>
  </conditionalFormatting>
  <conditionalFormatting sqref="P5:P208 AA5:AA208">
    <cfRule type="cellIs" dxfId="25" priority="4" operator="lessThan">
      <formula>0</formula>
    </cfRule>
  </conditionalFormatting>
  <conditionalFormatting sqref="Q5:Q208 AB5:AB208">
    <cfRule type="cellIs" dxfId="24" priority="2" operator="greaterThan">
      <formula>1</formula>
    </cfRule>
    <cfRule type="cellIs" dxfId="23" priority="3" operator="lessThan">
      <formula>0.8</formula>
    </cfRule>
  </conditionalFormatting>
  <conditionalFormatting sqref="AC5:AC23 R5:R208 AC124:AC129">
    <cfRule type="cellIs" dxfId="22" priority="5" operator="lessThan">
      <formula>0.8</formula>
    </cfRule>
  </conditionalFormatting>
  <conditionalFormatting sqref="AC29:AC37">
    <cfRule type="cellIs" dxfId="21" priority="15" operator="lessThan">
      <formula>0.8</formula>
    </cfRule>
  </conditionalFormatting>
  <conditionalFormatting sqref="AC39:AC44">
    <cfRule type="cellIs" dxfId="20" priority="14" operator="lessThan">
      <formula>0.8</formula>
    </cfRule>
  </conditionalFormatting>
  <conditionalFormatting sqref="AC56:AC61">
    <cfRule type="cellIs" dxfId="19" priority="8" operator="lessThan">
      <formula>0.8</formula>
    </cfRule>
  </conditionalFormatting>
  <conditionalFormatting sqref="AC73">
    <cfRule type="cellIs" dxfId="18" priority="13" operator="lessThan">
      <formula>0.8</formula>
    </cfRule>
  </conditionalFormatting>
  <conditionalFormatting sqref="AC90">
    <cfRule type="cellIs" dxfId="17" priority="7" operator="lessThan">
      <formula>0.8</formula>
    </cfRule>
  </conditionalFormatting>
  <conditionalFormatting sqref="AC107:AC112">
    <cfRule type="cellIs" dxfId="16" priority="6" operator="lessThan">
      <formula>0.8</formula>
    </cfRule>
  </conditionalFormatting>
  <conditionalFormatting sqref="AC141">
    <cfRule type="cellIs" dxfId="15" priority="12" operator="lessThan">
      <formula>0.8</formula>
    </cfRule>
  </conditionalFormatting>
  <conditionalFormatting sqref="AC158">
    <cfRule type="cellIs" dxfId="14" priority="11" operator="lessThan">
      <formula>0.8</formula>
    </cfRule>
  </conditionalFormatting>
  <conditionalFormatting sqref="AC175">
    <cfRule type="cellIs" dxfId="13" priority="10" operator="lessThan">
      <formula>0.8</formula>
    </cfRule>
  </conditionalFormatting>
  <conditionalFormatting sqref="AC192:AC197">
    <cfRule type="cellIs" dxfId="12" priority="9" operator="lessThan">
      <formula>0.8</formula>
    </cfRule>
  </conditionalFormatting>
  <dataValidations count="1">
    <dataValidation type="list" allowBlank="1" showInputMessage="1" showErrorMessage="1" sqref="Y5:Z208" xr:uid="{B5E931BC-DBE8-470A-BF01-415C7818C8A4}">
      <formula1>$Y$210:$Y$238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545A-4BA9-4B54-8228-86CE1C76C749}">
  <sheetPr>
    <tabColor theme="9" tint="0.59999389629810485"/>
    <pageSetUpPr fitToPage="1"/>
  </sheetPr>
  <dimension ref="A1:AK171"/>
  <sheetViews>
    <sheetView zoomScale="85" zoomScaleNormal="85" workbookViewId="0">
      <pane ySplit="4" topLeftCell="A5" activePane="bottomLeft" state="frozen"/>
      <selection pane="bottomLeft" activeCell="G36" sqref="G36"/>
      <selection activeCell="A37" sqref="A37:XFD40"/>
    </sheetView>
  </sheetViews>
  <sheetFormatPr defaultColWidth="7.109375" defaultRowHeight="15.75"/>
  <cols>
    <col min="1" max="1" width="13.44140625" style="5" customWidth="1"/>
    <col min="2" max="2" width="10.77734375" style="160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60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91" customWidth="1"/>
    <col min="23" max="24" width="5.88671875" style="5" customWidth="1"/>
    <col min="25" max="26" width="9.77734375" style="160" customWidth="1"/>
    <col min="27" max="28" width="12.77734375" style="5" customWidth="1"/>
    <col min="29" max="30" width="9.77734375" style="160" customWidth="1"/>
    <col min="31" max="34" width="12.77734375" style="5" customWidth="1"/>
    <col min="35" max="35" width="11.6640625" style="5" bestFit="1" customWidth="1"/>
    <col min="36" max="36" width="9.21875" style="5" customWidth="1"/>
    <col min="37" max="37" width="8.33203125" style="5" customWidth="1"/>
    <col min="38" max="38" width="7.109375" style="5"/>
    <col min="39" max="39" width="21.88671875" style="5" bestFit="1" customWidth="1"/>
    <col min="40" max="16384" width="7.109375" style="5"/>
  </cols>
  <sheetData>
    <row r="1" spans="1:37" ht="26.25" customHeight="1">
      <c r="A1" s="90" t="s">
        <v>83</v>
      </c>
      <c r="B1" s="91"/>
      <c r="C1" s="92" t="s">
        <v>84</v>
      </c>
      <c r="D1" s="93">
        <f>SUM(F5:F157)</f>
        <v>108162</v>
      </c>
      <c r="E1" s="94" t="s">
        <v>4</v>
      </c>
      <c r="F1" s="95">
        <f>SUM(G5:G157)</f>
        <v>5221536.1000000024</v>
      </c>
      <c r="G1" s="96" t="s">
        <v>85</v>
      </c>
      <c r="H1" s="97">
        <f>L21+L38+L55+L72+L89+L106+L123+L140+L157</f>
        <v>168.32857142857142</v>
      </c>
      <c r="I1" s="359" t="s">
        <v>86</v>
      </c>
      <c r="J1" s="360"/>
      <c r="K1" s="361"/>
      <c r="L1" s="365" t="s">
        <v>87</v>
      </c>
      <c r="M1" s="366"/>
      <c r="N1" s="367"/>
      <c r="O1" s="360" t="s">
        <v>88</v>
      </c>
      <c r="P1" s="360"/>
      <c r="Q1" s="360"/>
      <c r="R1" s="371"/>
      <c r="S1" s="359" t="s">
        <v>89</v>
      </c>
      <c r="T1" s="360"/>
      <c r="U1" s="360"/>
      <c r="V1" s="360"/>
      <c r="W1" s="360"/>
      <c r="X1" s="371"/>
      <c r="Y1" s="192" t="s">
        <v>20</v>
      </c>
      <c r="Z1" s="192" t="s">
        <v>178</v>
      </c>
      <c r="AA1" s="396" t="s">
        <v>179</v>
      </c>
      <c r="AB1" s="397"/>
      <c r="AC1" s="193" t="s">
        <v>20</v>
      </c>
      <c r="AD1" s="194" t="s">
        <v>178</v>
      </c>
      <c r="AE1" s="396" t="s">
        <v>180</v>
      </c>
      <c r="AF1" s="397"/>
      <c r="AG1" s="396" t="s">
        <v>180</v>
      </c>
      <c r="AH1" s="397"/>
      <c r="AI1" s="359" t="s">
        <v>91</v>
      </c>
      <c r="AJ1" s="374"/>
      <c r="AK1" s="375"/>
    </row>
    <row r="2" spans="1:37" ht="26.25" customHeight="1" thickBot="1">
      <c r="A2" s="352">
        <v>45992</v>
      </c>
      <c r="B2" s="353"/>
      <c r="C2" s="98" t="s">
        <v>41</v>
      </c>
      <c r="D2" s="99">
        <f>AVERAGE(N21,N38,N55,N72,N89,N106,N123,N140,N157)</f>
        <v>144.24243116953716</v>
      </c>
      <c r="E2" s="99" t="s">
        <v>92</v>
      </c>
      <c r="F2" s="100">
        <f>F1/D1</f>
        <v>48.275143765832752</v>
      </c>
      <c r="G2" s="101" t="s">
        <v>93</v>
      </c>
      <c r="H2" s="102">
        <f>COUNT(H5:H157)</f>
        <v>0</v>
      </c>
      <c r="I2" s="362"/>
      <c r="J2" s="363"/>
      <c r="K2" s="364"/>
      <c r="L2" s="368"/>
      <c r="M2" s="369"/>
      <c r="N2" s="370"/>
      <c r="O2" s="369"/>
      <c r="P2" s="369"/>
      <c r="Q2" s="369"/>
      <c r="R2" s="372"/>
      <c r="S2" s="373"/>
      <c r="T2" s="369"/>
      <c r="U2" s="369"/>
      <c r="V2" s="369"/>
      <c r="W2" s="369"/>
      <c r="X2" s="372"/>
      <c r="Y2" s="195">
        <f>SUM(Y21+Y38+Y55+Y72+Y89+Y106+Y123+Y140+Y157)</f>
        <v>0</v>
      </c>
      <c r="Z2" s="195">
        <f>SUM(Z21+Z38+Z55+Z72+Z89+Z106+Z123+Z140+Z157)</f>
        <v>0</v>
      </c>
      <c r="AA2" s="398"/>
      <c r="AB2" s="399"/>
      <c r="AC2" s="196">
        <f>SUM(AC21+AC38+AC55+AC72+AC89+AC106+AC123+AC140+AC157)</f>
        <v>0</v>
      </c>
      <c r="AD2" s="197">
        <f>SUM(AD21+AD38+AD55+AD72+AD89+AD106+AD123+AD140+AD157)</f>
        <v>0</v>
      </c>
      <c r="AE2" s="398"/>
      <c r="AF2" s="399"/>
      <c r="AG2" s="398"/>
      <c r="AH2" s="399"/>
      <c r="AI2" s="376"/>
      <c r="AJ2" s="377"/>
      <c r="AK2" s="378"/>
    </row>
    <row r="3" spans="1:37" ht="23.25" customHeight="1">
      <c r="A3" s="354" t="s">
        <v>94</v>
      </c>
      <c r="B3" s="356" t="s">
        <v>95</v>
      </c>
      <c r="C3" s="324" t="s">
        <v>96</v>
      </c>
      <c r="D3" s="324"/>
      <c r="E3" s="346" t="s">
        <v>97</v>
      </c>
      <c r="F3" s="324" t="s">
        <v>98</v>
      </c>
      <c r="G3" s="346" t="s">
        <v>99</v>
      </c>
      <c r="H3" s="348" t="s">
        <v>100</v>
      </c>
      <c r="I3" s="338" t="s">
        <v>101</v>
      </c>
      <c r="J3" s="334" t="s">
        <v>102</v>
      </c>
      <c r="K3" s="336" t="s">
        <v>41</v>
      </c>
      <c r="L3" s="350" t="s">
        <v>101</v>
      </c>
      <c r="M3" s="334" t="s">
        <v>102</v>
      </c>
      <c r="N3" s="336" t="s">
        <v>41</v>
      </c>
      <c r="O3" s="338" t="s">
        <v>101</v>
      </c>
      <c r="P3" s="340" t="s">
        <v>41</v>
      </c>
      <c r="Q3" s="342" t="s">
        <v>103</v>
      </c>
      <c r="R3" s="344" t="s">
        <v>104</v>
      </c>
      <c r="S3" s="323" t="s">
        <v>105</v>
      </c>
      <c r="T3" s="324"/>
      <c r="U3" s="325" t="s">
        <v>106</v>
      </c>
      <c r="V3" s="325" t="s">
        <v>107</v>
      </c>
      <c r="W3" s="324" t="s">
        <v>108</v>
      </c>
      <c r="X3" s="327"/>
      <c r="Y3" s="389" t="s">
        <v>181</v>
      </c>
      <c r="Z3" s="390"/>
      <c r="AA3" s="391" t="s">
        <v>109</v>
      </c>
      <c r="AB3" s="392"/>
      <c r="AC3" s="389" t="s">
        <v>182</v>
      </c>
      <c r="AD3" s="390"/>
      <c r="AE3" s="385" t="s">
        <v>109</v>
      </c>
      <c r="AF3" s="392"/>
      <c r="AG3" s="385" t="s">
        <v>109</v>
      </c>
      <c r="AH3" s="386"/>
      <c r="AI3" s="332" t="s">
        <v>102</v>
      </c>
      <c r="AJ3" s="319" t="s">
        <v>103</v>
      </c>
      <c r="AK3" s="321" t="s">
        <v>110</v>
      </c>
    </row>
    <row r="4" spans="1:37" ht="17.25" customHeight="1" thickBot="1">
      <c r="A4" s="355"/>
      <c r="B4" s="357"/>
      <c r="C4" s="358"/>
      <c r="D4" s="358"/>
      <c r="E4" s="347"/>
      <c r="F4" s="358"/>
      <c r="G4" s="347"/>
      <c r="H4" s="349"/>
      <c r="I4" s="339"/>
      <c r="J4" s="335"/>
      <c r="K4" s="337"/>
      <c r="L4" s="351"/>
      <c r="M4" s="335"/>
      <c r="N4" s="337"/>
      <c r="O4" s="339"/>
      <c r="P4" s="341"/>
      <c r="Q4" s="343"/>
      <c r="R4" s="345"/>
      <c r="S4" s="74" t="s">
        <v>111</v>
      </c>
      <c r="T4" s="105" t="s">
        <v>112</v>
      </c>
      <c r="U4" s="326"/>
      <c r="V4" s="326"/>
      <c r="W4" s="105" t="s">
        <v>113</v>
      </c>
      <c r="X4" s="75" t="s">
        <v>114</v>
      </c>
      <c r="Y4" s="198" t="s">
        <v>50</v>
      </c>
      <c r="Z4" s="199" t="s">
        <v>51</v>
      </c>
      <c r="AA4" s="393"/>
      <c r="AB4" s="394"/>
      <c r="AC4" s="198" t="s">
        <v>183</v>
      </c>
      <c r="AD4" s="199" t="s">
        <v>184</v>
      </c>
      <c r="AE4" s="387"/>
      <c r="AF4" s="395"/>
      <c r="AG4" s="387"/>
      <c r="AH4" s="388"/>
      <c r="AI4" s="333"/>
      <c r="AJ4" s="320"/>
      <c r="AK4" s="322"/>
    </row>
    <row r="5" spans="1:37" ht="15.75" customHeight="1">
      <c r="A5" s="302" t="s">
        <v>243</v>
      </c>
      <c r="B5" s="120" t="s">
        <v>195</v>
      </c>
      <c r="C5" s="400" t="s">
        <v>196</v>
      </c>
      <c r="D5" s="401"/>
      <c r="E5" s="162">
        <v>19.7</v>
      </c>
      <c r="F5" s="103">
        <v>3543</v>
      </c>
      <c r="G5" s="163">
        <f t="shared" ref="G5:G7" si="0">E5*F5</f>
        <v>69797.099999999991</v>
      </c>
      <c r="H5" s="164"/>
      <c r="I5" s="165">
        <v>13</v>
      </c>
      <c r="J5" s="166">
        <v>1200</v>
      </c>
      <c r="K5" s="167">
        <f>J5/I5</f>
        <v>92.307692307692307</v>
      </c>
      <c r="L5" s="168">
        <v>13</v>
      </c>
      <c r="M5" s="166">
        <f>F5/V5*60</f>
        <v>1077.8097008619231</v>
      </c>
      <c r="N5" s="167">
        <f>M5/L5</f>
        <v>82.908438527840246</v>
      </c>
      <c r="O5" s="200">
        <f>L5-I5</f>
        <v>0</v>
      </c>
      <c r="P5" s="201">
        <f>N5-K5</f>
        <v>-9.3992537798520601</v>
      </c>
      <c r="Q5" s="143">
        <f>N5/K5</f>
        <v>0.89817475071826935</v>
      </c>
      <c r="R5" s="309">
        <f>Q21</f>
        <v>0.88840339367268661</v>
      </c>
      <c r="S5" s="172">
        <v>0.25</v>
      </c>
      <c r="T5" s="173">
        <v>0.38696759259259261</v>
      </c>
      <c r="U5" s="174"/>
      <c r="V5" s="175">
        <v>197.23333333333335</v>
      </c>
      <c r="W5" s="103"/>
      <c r="X5" s="104"/>
      <c r="Y5" s="202"/>
      <c r="Z5" s="203"/>
      <c r="AA5" s="421"/>
      <c r="AB5" s="405"/>
      <c r="AC5" s="202"/>
      <c r="AD5" s="203"/>
      <c r="AE5" s="311"/>
      <c r="AF5" s="312"/>
      <c r="AG5" s="311"/>
      <c r="AH5" s="312"/>
      <c r="AI5" s="204">
        <f>M5-J5</f>
        <v>-122.19029913807685</v>
      </c>
      <c r="AJ5" s="143">
        <f>M5/J5</f>
        <v>0.89817475071826924</v>
      </c>
      <c r="AK5" s="384">
        <f>AJ21</f>
        <v>0.88840339367268661</v>
      </c>
    </row>
    <row r="6" spans="1:37" ht="15.75" customHeight="1">
      <c r="A6" s="303"/>
      <c r="B6" s="106" t="s">
        <v>188</v>
      </c>
      <c r="C6" s="402" t="s">
        <v>189</v>
      </c>
      <c r="D6" s="403"/>
      <c r="E6" s="107">
        <v>24.07</v>
      </c>
      <c r="F6" s="108">
        <v>2424</v>
      </c>
      <c r="G6" s="109">
        <f t="shared" si="0"/>
        <v>58345.68</v>
      </c>
      <c r="H6" s="26"/>
      <c r="I6" s="110">
        <v>20</v>
      </c>
      <c r="J6" s="111">
        <v>2600</v>
      </c>
      <c r="K6" s="112">
        <f t="shared" ref="K6:K7" si="1">J6/I6</f>
        <v>130</v>
      </c>
      <c r="L6" s="113">
        <v>20</v>
      </c>
      <c r="M6" s="111">
        <f>F6/V6*60</f>
        <v>2304.3041985740701</v>
      </c>
      <c r="N6" s="112">
        <f>M6/L6</f>
        <v>115.2152099287035</v>
      </c>
      <c r="O6" s="114">
        <f>L6-I6</f>
        <v>0</v>
      </c>
      <c r="P6" s="115">
        <f>N6-K6</f>
        <v>-14.784790071296499</v>
      </c>
      <c r="Q6" s="116">
        <f>N6/K6</f>
        <v>0.88627084560541158</v>
      </c>
      <c r="R6" s="309"/>
      <c r="S6" s="47">
        <v>0.45833333333333331</v>
      </c>
      <c r="T6" s="48">
        <v>0.50216435185185182</v>
      </c>
      <c r="U6" s="117">
        <v>4.9666666666666703</v>
      </c>
      <c r="V6" s="118">
        <v>63.116666666666646</v>
      </c>
      <c r="W6" s="119">
        <v>0.50216435185185182</v>
      </c>
      <c r="X6" s="123">
        <v>0.54166666666666663</v>
      </c>
      <c r="Y6" s="106"/>
      <c r="Z6" s="205"/>
      <c r="AA6" s="419"/>
      <c r="AB6" s="404"/>
      <c r="AC6" s="106"/>
      <c r="AD6" s="205"/>
      <c r="AE6" s="300"/>
      <c r="AF6" s="301"/>
      <c r="AG6" s="300"/>
      <c r="AH6" s="301"/>
      <c r="AI6" s="124">
        <f>M6-J6</f>
        <v>-295.69580142592986</v>
      </c>
      <c r="AJ6" s="116">
        <f>M6/J6</f>
        <v>0.88627084560541158</v>
      </c>
      <c r="AK6" s="380"/>
    </row>
    <row r="7" spans="1:37" ht="15.75" customHeight="1">
      <c r="A7" s="303"/>
      <c r="B7" s="106" t="s">
        <v>188</v>
      </c>
      <c r="C7" s="402" t="s">
        <v>190</v>
      </c>
      <c r="D7" s="403"/>
      <c r="E7" s="107">
        <v>29.97</v>
      </c>
      <c r="F7" s="108">
        <v>2774</v>
      </c>
      <c r="G7" s="109">
        <f t="shared" si="0"/>
        <v>83136.78</v>
      </c>
      <c r="H7" s="13"/>
      <c r="I7" s="110">
        <v>20</v>
      </c>
      <c r="J7" s="111">
        <v>2600</v>
      </c>
      <c r="K7" s="112">
        <f t="shared" si="1"/>
        <v>130</v>
      </c>
      <c r="L7" s="126">
        <v>20</v>
      </c>
      <c r="M7" s="111">
        <f>F7/V7*60</f>
        <v>2303.6678200692013</v>
      </c>
      <c r="N7" s="112">
        <f>M7/L7</f>
        <v>115.18339100346006</v>
      </c>
      <c r="O7" s="114">
        <f>L7-I7</f>
        <v>0</v>
      </c>
      <c r="P7" s="115">
        <f>N7-K7</f>
        <v>-14.816608996539941</v>
      </c>
      <c r="Q7" s="116">
        <f>N7/K7</f>
        <v>0.8860260846420005</v>
      </c>
      <c r="R7" s="309"/>
      <c r="S7" s="47">
        <v>0.54166666666666663</v>
      </c>
      <c r="T7" s="48">
        <v>0.59184027777777781</v>
      </c>
      <c r="U7" s="117">
        <v>56.883333333333326</v>
      </c>
      <c r="V7" s="118">
        <v>72.250000000000099</v>
      </c>
      <c r="W7" s="119"/>
      <c r="X7" s="123"/>
      <c r="Y7" s="106"/>
      <c r="Z7" s="205"/>
      <c r="AA7" s="419"/>
      <c r="AB7" s="404"/>
      <c r="AC7" s="106"/>
      <c r="AD7" s="205"/>
      <c r="AE7" s="300"/>
      <c r="AF7" s="301"/>
      <c r="AG7" s="300"/>
      <c r="AH7" s="301"/>
      <c r="AI7" s="124">
        <f>M7-J7</f>
        <v>-296.3321799307987</v>
      </c>
      <c r="AJ7" s="116">
        <f>M7/J7</f>
        <v>0.8860260846420005</v>
      </c>
      <c r="AK7" s="380"/>
    </row>
    <row r="8" spans="1:37" ht="15.75" customHeight="1">
      <c r="A8" s="303"/>
      <c r="B8" s="106"/>
      <c r="C8" s="402"/>
      <c r="D8" s="403"/>
      <c r="E8" s="107"/>
      <c r="F8" s="108"/>
      <c r="G8" s="109"/>
      <c r="H8" s="26"/>
      <c r="I8" s="110"/>
      <c r="J8" s="111"/>
      <c r="K8" s="112"/>
      <c r="L8" s="113"/>
      <c r="M8" s="111"/>
      <c r="N8" s="112"/>
      <c r="O8" s="114"/>
      <c r="P8" s="115"/>
      <c r="Q8" s="116"/>
      <c r="R8" s="309"/>
      <c r="S8" s="127"/>
      <c r="T8" s="128"/>
      <c r="U8" s="117"/>
      <c r="V8" s="118"/>
      <c r="W8" s="119"/>
      <c r="X8" s="123"/>
      <c r="Y8" s="106"/>
      <c r="Z8" s="205"/>
      <c r="AA8" s="419"/>
      <c r="AB8" s="404"/>
      <c r="AC8" s="106"/>
      <c r="AD8" s="205"/>
      <c r="AE8" s="300"/>
      <c r="AF8" s="301"/>
      <c r="AG8" s="300"/>
      <c r="AH8" s="301"/>
      <c r="AI8" s="124"/>
      <c r="AJ8" s="116"/>
      <c r="AK8" s="380"/>
    </row>
    <row r="9" spans="1:37" ht="15.75" customHeight="1">
      <c r="A9" s="304"/>
      <c r="B9" s="106"/>
      <c r="C9" s="402"/>
      <c r="D9" s="403"/>
      <c r="E9" s="107"/>
      <c r="F9" s="108"/>
      <c r="G9" s="109"/>
      <c r="H9" s="13"/>
      <c r="I9" s="110"/>
      <c r="J9" s="111"/>
      <c r="K9" s="112"/>
      <c r="L9" s="126"/>
      <c r="M9" s="111"/>
      <c r="N9" s="112"/>
      <c r="O9" s="114"/>
      <c r="P9" s="115"/>
      <c r="Q9" s="116"/>
      <c r="R9" s="309"/>
      <c r="S9" s="127"/>
      <c r="T9" s="128"/>
      <c r="U9" s="117"/>
      <c r="V9" s="118"/>
      <c r="W9" s="119"/>
      <c r="X9" s="123"/>
      <c r="Y9" s="106"/>
      <c r="Z9" s="205"/>
      <c r="AA9" s="419"/>
      <c r="AB9" s="404"/>
      <c r="AC9" s="106"/>
      <c r="AD9" s="205"/>
      <c r="AE9" s="300"/>
      <c r="AF9" s="301"/>
      <c r="AG9" s="300"/>
      <c r="AH9" s="301"/>
      <c r="AI9" s="124"/>
      <c r="AJ9" s="116"/>
      <c r="AK9" s="380"/>
    </row>
    <row r="10" spans="1:37" ht="15.75" customHeight="1">
      <c r="A10" s="304"/>
      <c r="B10" s="106"/>
      <c r="C10" s="402"/>
      <c r="D10" s="403"/>
      <c r="E10" s="107"/>
      <c r="F10" s="108"/>
      <c r="G10" s="129"/>
      <c r="H10" s="130"/>
      <c r="I10" s="110"/>
      <c r="J10" s="111"/>
      <c r="K10" s="112"/>
      <c r="L10" s="113"/>
      <c r="M10" s="111"/>
      <c r="N10" s="112"/>
      <c r="O10" s="114"/>
      <c r="P10" s="115"/>
      <c r="Q10" s="116"/>
      <c r="R10" s="309"/>
      <c r="S10" s="127"/>
      <c r="T10" s="128"/>
      <c r="U10" s="117"/>
      <c r="V10" s="118"/>
      <c r="W10" s="119"/>
      <c r="X10" s="123"/>
      <c r="Y10" s="106"/>
      <c r="Z10" s="205"/>
      <c r="AA10" s="419"/>
      <c r="AB10" s="404"/>
      <c r="AC10" s="106"/>
      <c r="AD10" s="205"/>
      <c r="AE10" s="300"/>
      <c r="AF10" s="301"/>
      <c r="AG10" s="300"/>
      <c r="AH10" s="301"/>
      <c r="AI10" s="124"/>
      <c r="AJ10" s="116"/>
      <c r="AK10" s="380"/>
    </row>
    <row r="11" spans="1:37" ht="15.75" customHeight="1">
      <c r="A11" s="304"/>
      <c r="B11" s="106"/>
      <c r="C11" s="402"/>
      <c r="D11" s="403"/>
      <c r="E11" s="107"/>
      <c r="F11" s="108"/>
      <c r="G11" s="129"/>
      <c r="H11" s="68"/>
      <c r="I11" s="110"/>
      <c r="J11" s="111"/>
      <c r="K11" s="112"/>
      <c r="L11" s="126"/>
      <c r="M11" s="111"/>
      <c r="N11" s="112"/>
      <c r="O11" s="131"/>
      <c r="P11" s="132"/>
      <c r="Q11" s="133"/>
      <c r="R11" s="309"/>
      <c r="S11" s="127"/>
      <c r="T11" s="128"/>
      <c r="U11" s="117"/>
      <c r="V11" s="118"/>
      <c r="W11" s="119"/>
      <c r="X11" s="123"/>
      <c r="Y11" s="106"/>
      <c r="Z11" s="205"/>
      <c r="AA11" s="419"/>
      <c r="AB11" s="404"/>
      <c r="AC11" s="106"/>
      <c r="AD11" s="205"/>
      <c r="AE11" s="300"/>
      <c r="AF11" s="301"/>
      <c r="AG11" s="300"/>
      <c r="AH11" s="301"/>
      <c r="AI11" s="124"/>
      <c r="AJ11" s="116"/>
      <c r="AK11" s="380"/>
    </row>
    <row r="12" spans="1:37" ht="15.75" customHeight="1">
      <c r="A12" s="304"/>
      <c r="B12" s="106"/>
      <c r="C12" s="402"/>
      <c r="D12" s="403"/>
      <c r="E12" s="107"/>
      <c r="F12" s="108"/>
      <c r="G12" s="129"/>
      <c r="H12" s="68"/>
      <c r="I12" s="110"/>
      <c r="J12" s="111"/>
      <c r="K12" s="112"/>
      <c r="L12" s="126"/>
      <c r="M12" s="111"/>
      <c r="N12" s="112"/>
      <c r="O12" s="131"/>
      <c r="P12" s="132"/>
      <c r="Q12" s="133"/>
      <c r="R12" s="309"/>
      <c r="S12" s="127"/>
      <c r="T12" s="128"/>
      <c r="U12" s="117"/>
      <c r="V12" s="118"/>
      <c r="W12" s="119"/>
      <c r="X12" s="123"/>
      <c r="Y12" s="106"/>
      <c r="Z12" s="205"/>
      <c r="AA12" s="419"/>
      <c r="AB12" s="404"/>
      <c r="AC12" s="106"/>
      <c r="AD12" s="205"/>
      <c r="AE12" s="300"/>
      <c r="AF12" s="301"/>
      <c r="AG12" s="300"/>
      <c r="AH12" s="301"/>
      <c r="AI12" s="124"/>
      <c r="AJ12" s="116"/>
      <c r="AK12" s="380"/>
    </row>
    <row r="13" spans="1:37" ht="15.75" customHeight="1">
      <c r="A13" s="304"/>
      <c r="B13" s="106"/>
      <c r="C13" s="402"/>
      <c r="D13" s="403"/>
      <c r="E13" s="107"/>
      <c r="F13" s="108"/>
      <c r="G13" s="129"/>
      <c r="H13" s="68"/>
      <c r="I13" s="110"/>
      <c r="J13" s="111"/>
      <c r="K13" s="112"/>
      <c r="L13" s="126"/>
      <c r="M13" s="111"/>
      <c r="N13" s="112"/>
      <c r="O13" s="131"/>
      <c r="P13" s="132"/>
      <c r="Q13" s="133"/>
      <c r="R13" s="309"/>
      <c r="S13" s="127"/>
      <c r="T13" s="128"/>
      <c r="U13" s="117"/>
      <c r="V13" s="118"/>
      <c r="W13" s="119"/>
      <c r="X13" s="123"/>
      <c r="Y13" s="106"/>
      <c r="Z13" s="205"/>
      <c r="AA13" s="419"/>
      <c r="AB13" s="404"/>
      <c r="AC13" s="106"/>
      <c r="AD13" s="205"/>
      <c r="AE13" s="300"/>
      <c r="AF13" s="301"/>
      <c r="AG13" s="300"/>
      <c r="AH13" s="301"/>
      <c r="AI13" s="124"/>
      <c r="AJ13" s="116"/>
      <c r="AK13" s="380"/>
    </row>
    <row r="14" spans="1:37" ht="15.75" customHeight="1">
      <c r="A14" s="304"/>
      <c r="B14" s="106"/>
      <c r="C14" s="402"/>
      <c r="D14" s="403"/>
      <c r="E14" s="107"/>
      <c r="F14" s="108"/>
      <c r="G14" s="129"/>
      <c r="H14" s="68"/>
      <c r="I14" s="110"/>
      <c r="J14" s="111"/>
      <c r="K14" s="112"/>
      <c r="L14" s="126"/>
      <c r="M14" s="111"/>
      <c r="N14" s="112"/>
      <c r="O14" s="131"/>
      <c r="P14" s="132"/>
      <c r="Q14" s="133"/>
      <c r="R14" s="309"/>
      <c r="S14" s="127"/>
      <c r="T14" s="128"/>
      <c r="U14" s="117"/>
      <c r="V14" s="118"/>
      <c r="W14" s="119"/>
      <c r="X14" s="123"/>
      <c r="Y14" s="106"/>
      <c r="Z14" s="205"/>
      <c r="AA14" s="419"/>
      <c r="AB14" s="404"/>
      <c r="AC14" s="106"/>
      <c r="AD14" s="205"/>
      <c r="AE14" s="300"/>
      <c r="AF14" s="301"/>
      <c r="AG14" s="300"/>
      <c r="AH14" s="301"/>
      <c r="AI14" s="124"/>
      <c r="AJ14" s="116"/>
      <c r="AK14" s="380"/>
    </row>
    <row r="15" spans="1:37" ht="15.75" customHeight="1">
      <c r="A15" s="304"/>
      <c r="B15" s="106"/>
      <c r="C15" s="402"/>
      <c r="D15" s="403"/>
      <c r="E15" s="107"/>
      <c r="F15" s="108"/>
      <c r="G15" s="129"/>
      <c r="H15" s="68"/>
      <c r="I15" s="110"/>
      <c r="J15" s="111"/>
      <c r="K15" s="112"/>
      <c r="L15" s="126"/>
      <c r="M15" s="111"/>
      <c r="N15" s="112"/>
      <c r="O15" s="131"/>
      <c r="P15" s="132"/>
      <c r="Q15" s="133"/>
      <c r="R15" s="309"/>
      <c r="S15" s="127"/>
      <c r="T15" s="128"/>
      <c r="U15" s="117"/>
      <c r="V15" s="118"/>
      <c r="W15" s="119"/>
      <c r="X15" s="123"/>
      <c r="Y15" s="106"/>
      <c r="Z15" s="205"/>
      <c r="AA15" s="419"/>
      <c r="AB15" s="404"/>
      <c r="AC15" s="106"/>
      <c r="AD15" s="205"/>
      <c r="AE15" s="300"/>
      <c r="AF15" s="301"/>
      <c r="AG15" s="300"/>
      <c r="AH15" s="301"/>
      <c r="AI15" s="124"/>
      <c r="AJ15" s="116"/>
      <c r="AK15" s="380"/>
    </row>
    <row r="16" spans="1:37" ht="15.75" customHeight="1">
      <c r="A16" s="304"/>
      <c r="B16" s="106"/>
      <c r="C16" s="402"/>
      <c r="D16" s="403"/>
      <c r="E16" s="107"/>
      <c r="F16" s="108"/>
      <c r="G16" s="129"/>
      <c r="H16" s="68"/>
      <c r="I16" s="110"/>
      <c r="J16" s="111"/>
      <c r="K16" s="112"/>
      <c r="L16" s="126"/>
      <c r="M16" s="111"/>
      <c r="N16" s="112"/>
      <c r="O16" s="131"/>
      <c r="P16" s="132"/>
      <c r="Q16" s="133"/>
      <c r="R16" s="309"/>
      <c r="S16" s="127"/>
      <c r="T16" s="128"/>
      <c r="U16" s="117"/>
      <c r="V16" s="118"/>
      <c r="W16" s="119"/>
      <c r="X16" s="123"/>
      <c r="Y16" s="106"/>
      <c r="Z16" s="205"/>
      <c r="AA16" s="419"/>
      <c r="AB16" s="404"/>
      <c r="AC16" s="106"/>
      <c r="AD16" s="205"/>
      <c r="AE16" s="300"/>
      <c r="AF16" s="301"/>
      <c r="AG16" s="300"/>
      <c r="AH16" s="301"/>
      <c r="AI16" s="124"/>
      <c r="AJ16" s="116"/>
      <c r="AK16" s="380"/>
    </row>
    <row r="17" spans="1:37" ht="15.75" customHeight="1">
      <c r="A17" s="304"/>
      <c r="B17" s="106"/>
      <c r="C17" s="402"/>
      <c r="D17" s="403"/>
      <c r="E17" s="107"/>
      <c r="F17" s="108"/>
      <c r="G17" s="129"/>
      <c r="H17" s="68"/>
      <c r="I17" s="110"/>
      <c r="J17" s="111"/>
      <c r="K17" s="112"/>
      <c r="L17" s="126"/>
      <c r="M17" s="111"/>
      <c r="N17" s="112"/>
      <c r="O17" s="131"/>
      <c r="P17" s="132"/>
      <c r="Q17" s="133"/>
      <c r="R17" s="309"/>
      <c r="S17" s="127"/>
      <c r="T17" s="128"/>
      <c r="U17" s="117"/>
      <c r="V17" s="118"/>
      <c r="W17" s="119"/>
      <c r="X17" s="123"/>
      <c r="Y17" s="106"/>
      <c r="Z17" s="205"/>
      <c r="AA17" s="419"/>
      <c r="AB17" s="404"/>
      <c r="AC17" s="106"/>
      <c r="AD17" s="205"/>
      <c r="AE17" s="300"/>
      <c r="AF17" s="301"/>
      <c r="AG17" s="300"/>
      <c r="AH17" s="301"/>
      <c r="AI17" s="124"/>
      <c r="AJ17" s="116"/>
      <c r="AK17" s="380"/>
    </row>
    <row r="18" spans="1:37" ht="15.75" customHeight="1">
      <c r="A18" s="304"/>
      <c r="B18" s="106"/>
      <c r="C18" s="402"/>
      <c r="D18" s="403"/>
      <c r="E18" s="107"/>
      <c r="F18" s="108"/>
      <c r="G18" s="129"/>
      <c r="H18" s="68"/>
      <c r="I18" s="110"/>
      <c r="J18" s="111"/>
      <c r="K18" s="112"/>
      <c r="L18" s="126"/>
      <c r="M18" s="111"/>
      <c r="N18" s="112"/>
      <c r="O18" s="131"/>
      <c r="P18" s="132"/>
      <c r="Q18" s="133"/>
      <c r="R18" s="309"/>
      <c r="S18" s="127"/>
      <c r="T18" s="128"/>
      <c r="U18" s="117"/>
      <c r="V18" s="118"/>
      <c r="W18" s="134"/>
      <c r="X18" s="135"/>
      <c r="Y18" s="106"/>
      <c r="Z18" s="205"/>
      <c r="AA18" s="419"/>
      <c r="AB18" s="404"/>
      <c r="AC18" s="106"/>
      <c r="AD18" s="205"/>
      <c r="AE18" s="300"/>
      <c r="AF18" s="301"/>
      <c r="AG18" s="300"/>
      <c r="AH18" s="301"/>
      <c r="AI18" s="124"/>
      <c r="AJ18" s="116"/>
      <c r="AK18" s="380"/>
    </row>
    <row r="19" spans="1:37" ht="15.75" customHeight="1">
      <c r="A19" s="304"/>
      <c r="B19" s="106"/>
      <c r="C19" s="402"/>
      <c r="D19" s="403"/>
      <c r="E19" s="107"/>
      <c r="F19" s="108"/>
      <c r="G19" s="129"/>
      <c r="H19" s="68"/>
      <c r="I19" s="110"/>
      <c r="J19" s="111"/>
      <c r="K19" s="112"/>
      <c r="L19" s="126"/>
      <c r="M19" s="111"/>
      <c r="N19" s="112"/>
      <c r="O19" s="131"/>
      <c r="P19" s="132"/>
      <c r="Q19" s="133"/>
      <c r="R19" s="309"/>
      <c r="S19" s="127"/>
      <c r="T19" s="128"/>
      <c r="U19" s="117"/>
      <c r="V19" s="118"/>
      <c r="W19" s="134"/>
      <c r="X19" s="135"/>
      <c r="Y19" s="106"/>
      <c r="Z19" s="205"/>
      <c r="AA19" s="419"/>
      <c r="AB19" s="404"/>
      <c r="AC19" s="106"/>
      <c r="AD19" s="205"/>
      <c r="AE19" s="300"/>
      <c r="AF19" s="301"/>
      <c r="AG19" s="300"/>
      <c r="AH19" s="301"/>
      <c r="AI19" s="124"/>
      <c r="AJ19" s="116"/>
      <c r="AK19" s="380"/>
    </row>
    <row r="20" spans="1:37" ht="15.75" customHeight="1">
      <c r="A20" s="304"/>
      <c r="B20" s="136"/>
      <c r="C20" s="402"/>
      <c r="D20" s="403"/>
      <c r="E20" s="137"/>
      <c r="F20" s="138"/>
      <c r="G20" s="139"/>
      <c r="H20" s="68"/>
      <c r="I20" s="110"/>
      <c r="J20" s="111"/>
      <c r="K20" s="112"/>
      <c r="L20" s="126"/>
      <c r="M20" s="111"/>
      <c r="N20" s="112"/>
      <c r="O20" s="131"/>
      <c r="P20" s="132"/>
      <c r="Q20" s="133"/>
      <c r="R20" s="309"/>
      <c r="S20" s="127"/>
      <c r="T20" s="128"/>
      <c r="U20" s="140"/>
      <c r="V20" s="141"/>
      <c r="W20" s="134"/>
      <c r="X20" s="135"/>
      <c r="Y20" s="106"/>
      <c r="Z20" s="205"/>
      <c r="AA20" s="419"/>
      <c r="AB20" s="404"/>
      <c r="AC20" s="106"/>
      <c r="AD20" s="205"/>
      <c r="AE20" s="300"/>
      <c r="AF20" s="301"/>
      <c r="AG20" s="300"/>
      <c r="AH20" s="301"/>
      <c r="AI20" s="124"/>
      <c r="AJ20" s="116"/>
      <c r="AK20" s="380"/>
    </row>
    <row r="21" spans="1:37" s="160" customFormat="1" ht="15.75" customHeight="1" thickBot="1">
      <c r="A21" s="305"/>
      <c r="B21" s="144" t="s">
        <v>124</v>
      </c>
      <c r="C21" s="295"/>
      <c r="D21" s="295"/>
      <c r="E21" s="145"/>
      <c r="F21" s="105"/>
      <c r="G21" s="146"/>
      <c r="H21" s="75"/>
      <c r="I21" s="147">
        <f t="shared" ref="I21:J21" si="2">AVERAGE(I5:I20)</f>
        <v>17.666666666666668</v>
      </c>
      <c r="J21" s="148">
        <f t="shared" si="2"/>
        <v>2133.3333333333335</v>
      </c>
      <c r="K21" s="149">
        <f t="shared" ref="K21" si="3">J21/I21</f>
        <v>120.75471698113208</v>
      </c>
      <c r="L21" s="147">
        <f t="shared" ref="L21:M21" si="4">AVERAGE(L5:L20)</f>
        <v>17.666666666666668</v>
      </c>
      <c r="M21" s="148">
        <f t="shared" si="4"/>
        <v>1895.2605731683982</v>
      </c>
      <c r="N21" s="149">
        <f t="shared" ref="N21:N26" si="5">M21/L21</f>
        <v>107.27890036802253</v>
      </c>
      <c r="O21" s="150">
        <f t="shared" ref="O21:O26" si="6">L21-I21</f>
        <v>0</v>
      </c>
      <c r="P21" s="151">
        <f t="shared" ref="P21:P26" si="7">N21-K21</f>
        <v>-13.475816613109544</v>
      </c>
      <c r="Q21" s="152">
        <f t="shared" ref="Q21:Q26" si="8">N21/K21</f>
        <v>0.88840339367268661</v>
      </c>
      <c r="R21" s="310"/>
      <c r="S21" s="153">
        <f>S5</f>
        <v>0.25</v>
      </c>
      <c r="T21" s="154">
        <f>INDEX(T5:T20,COUNTA(T5:T20))</f>
        <v>0.59184027777777781</v>
      </c>
      <c r="U21" s="155"/>
      <c r="V21" s="155"/>
      <c r="W21" s="156"/>
      <c r="X21" s="157"/>
      <c r="Y21" s="206">
        <f>SUM(Y5:Y20)</f>
        <v>0</v>
      </c>
      <c r="Z21" s="207">
        <f>SUM(Z5:Z20)</f>
        <v>0</v>
      </c>
      <c r="AA21" s="420"/>
      <c r="AB21" s="406"/>
      <c r="AC21" s="206">
        <f>SUM(AC5:AC20)</f>
        <v>0</v>
      </c>
      <c r="AD21" s="207">
        <f>SUM(AD5:AD20)</f>
        <v>0</v>
      </c>
      <c r="AE21" s="296"/>
      <c r="AF21" s="297"/>
      <c r="AG21" s="296"/>
      <c r="AH21" s="297"/>
      <c r="AI21" s="183">
        <f t="shared" ref="AI21:AI26" si="9">M21-J21</f>
        <v>-238.07276016493529</v>
      </c>
      <c r="AJ21" s="152">
        <f t="shared" ref="AJ21:AJ26" si="10">M21/J21</f>
        <v>0.88840339367268661</v>
      </c>
      <c r="AK21" s="381"/>
    </row>
    <row r="22" spans="1:37" ht="15.75" customHeight="1">
      <c r="A22" s="316" t="s">
        <v>185</v>
      </c>
      <c r="B22" s="120" t="s">
        <v>186</v>
      </c>
      <c r="C22" s="383" t="s">
        <v>187</v>
      </c>
      <c r="D22" s="383"/>
      <c r="E22" s="162">
        <v>56.77</v>
      </c>
      <c r="F22" s="103">
        <v>4304</v>
      </c>
      <c r="G22" s="163">
        <f t="shared" ref="G22:G26" si="11">E22*F22</f>
        <v>244338.08000000002</v>
      </c>
      <c r="H22" s="164"/>
      <c r="I22" s="165">
        <v>25</v>
      </c>
      <c r="J22" s="166">
        <v>2000</v>
      </c>
      <c r="K22" s="167">
        <f>J22/I22</f>
        <v>80</v>
      </c>
      <c r="L22" s="168">
        <v>25</v>
      </c>
      <c r="M22" s="166">
        <f>F22/V22*60</f>
        <v>1774.2356578495364</v>
      </c>
      <c r="N22" s="167">
        <f t="shared" si="5"/>
        <v>70.969426313981458</v>
      </c>
      <c r="O22" s="169">
        <f t="shared" si="6"/>
        <v>0</v>
      </c>
      <c r="P22" s="170">
        <f t="shared" si="7"/>
        <v>-9.0305736860185419</v>
      </c>
      <c r="Q22" s="171">
        <f t="shared" si="8"/>
        <v>0.8871178289247682</v>
      </c>
      <c r="R22" s="308">
        <f>Q38</f>
        <v>0.8873747404928819</v>
      </c>
      <c r="S22" s="172">
        <v>0.16697916666666668</v>
      </c>
      <c r="T22" s="173">
        <v>0.26805555555555555</v>
      </c>
      <c r="U22" s="174"/>
      <c r="V22" s="175">
        <v>145.54999999999998</v>
      </c>
      <c r="W22" s="208"/>
      <c r="X22" s="167"/>
      <c r="Y22" s="202"/>
      <c r="Z22" s="203"/>
      <c r="AA22" s="311"/>
      <c r="AB22" s="312"/>
      <c r="AC22" s="202"/>
      <c r="AD22" s="203"/>
      <c r="AE22" s="311"/>
      <c r="AF22" s="312"/>
      <c r="AG22" s="411"/>
      <c r="AH22" s="412"/>
      <c r="AI22" s="121">
        <f t="shared" si="9"/>
        <v>-225.76434215046356</v>
      </c>
      <c r="AJ22" s="171">
        <f t="shared" si="10"/>
        <v>0.8871178289247682</v>
      </c>
      <c r="AK22" s="379">
        <f>AJ38</f>
        <v>0.88737474049288201</v>
      </c>
    </row>
    <row r="23" spans="1:37" ht="15.75" customHeight="1">
      <c r="A23" s="317"/>
      <c r="B23" s="106" t="s">
        <v>186</v>
      </c>
      <c r="C23" s="382" t="s">
        <v>259</v>
      </c>
      <c r="D23" s="382"/>
      <c r="E23" s="107">
        <v>51.86</v>
      </c>
      <c r="F23" s="108">
        <v>1426</v>
      </c>
      <c r="G23" s="109">
        <f t="shared" si="11"/>
        <v>73952.36</v>
      </c>
      <c r="H23" s="26"/>
      <c r="I23" s="110">
        <v>25</v>
      </c>
      <c r="J23" s="111">
        <v>2000</v>
      </c>
      <c r="K23" s="112">
        <f t="shared" ref="K23:K60" si="12">J23/I23</f>
        <v>80</v>
      </c>
      <c r="L23" s="113">
        <v>25</v>
      </c>
      <c r="M23" s="111">
        <f>F23/V23*60</f>
        <v>1768.3775404753694</v>
      </c>
      <c r="N23" s="112">
        <f t="shared" si="5"/>
        <v>70.73510161901477</v>
      </c>
      <c r="O23" s="114">
        <f t="shared" si="6"/>
        <v>0</v>
      </c>
      <c r="P23" s="115">
        <f t="shared" si="7"/>
        <v>-9.2648983809852297</v>
      </c>
      <c r="Q23" s="116">
        <f t="shared" si="8"/>
        <v>0.88418877023768461</v>
      </c>
      <c r="R23" s="309"/>
      <c r="S23" s="47">
        <v>0.27152777777777776</v>
      </c>
      <c r="T23" s="48">
        <v>0.30512731481481481</v>
      </c>
      <c r="U23" s="117">
        <v>4.9999999999999822</v>
      </c>
      <c r="V23" s="118">
        <v>48.383333333333354</v>
      </c>
      <c r="W23" s="119"/>
      <c r="X23" s="123"/>
      <c r="Y23" s="106"/>
      <c r="Z23" s="205"/>
      <c r="AA23" s="300"/>
      <c r="AB23" s="301"/>
      <c r="AC23" s="106"/>
      <c r="AD23" s="205"/>
      <c r="AE23" s="300"/>
      <c r="AF23" s="301"/>
      <c r="AG23" s="407"/>
      <c r="AH23" s="408"/>
      <c r="AI23" s="124">
        <f t="shared" si="9"/>
        <v>-231.62245952463059</v>
      </c>
      <c r="AJ23" s="116">
        <f t="shared" si="10"/>
        <v>0.88418877023768472</v>
      </c>
      <c r="AK23" s="380"/>
    </row>
    <row r="24" spans="1:37" ht="15.75" customHeight="1">
      <c r="A24" s="317"/>
      <c r="B24" s="106" t="s">
        <v>191</v>
      </c>
      <c r="C24" s="382" t="s">
        <v>192</v>
      </c>
      <c r="D24" s="382"/>
      <c r="E24" s="107">
        <v>77.34</v>
      </c>
      <c r="F24" s="108">
        <v>2468</v>
      </c>
      <c r="G24" s="109">
        <f t="shared" si="11"/>
        <v>190875.12</v>
      </c>
      <c r="H24" s="26"/>
      <c r="I24" s="110">
        <v>25</v>
      </c>
      <c r="J24" s="111">
        <v>2000</v>
      </c>
      <c r="K24" s="112">
        <f t="shared" si="12"/>
        <v>80</v>
      </c>
      <c r="L24" s="113">
        <v>25</v>
      </c>
      <c r="M24" s="111">
        <f>F24/V24*60</f>
        <v>1775.184815184816</v>
      </c>
      <c r="N24" s="112">
        <f t="shared" si="5"/>
        <v>71.007392607392646</v>
      </c>
      <c r="O24" s="114">
        <f t="shared" si="6"/>
        <v>0</v>
      </c>
      <c r="P24" s="115">
        <f t="shared" si="7"/>
        <v>-8.9926073926073542</v>
      </c>
      <c r="Q24" s="116">
        <f t="shared" si="8"/>
        <v>0.88759240759240809</v>
      </c>
      <c r="R24" s="309"/>
      <c r="S24" s="47">
        <v>0.30833333333333335</v>
      </c>
      <c r="T24" s="48">
        <v>0.36626157407407406</v>
      </c>
      <c r="U24" s="117">
        <v>4.6166666666666956</v>
      </c>
      <c r="V24" s="118">
        <v>83.416666666666629</v>
      </c>
      <c r="W24" s="119"/>
      <c r="X24" s="123"/>
      <c r="Y24" s="106"/>
      <c r="Z24" s="205"/>
      <c r="AA24" s="300"/>
      <c r="AB24" s="301"/>
      <c r="AC24" s="106"/>
      <c r="AD24" s="205"/>
      <c r="AE24" s="300"/>
      <c r="AF24" s="301"/>
      <c r="AG24" s="407"/>
      <c r="AH24" s="408"/>
      <c r="AI24" s="124">
        <f t="shared" si="9"/>
        <v>-224.81518481518401</v>
      </c>
      <c r="AJ24" s="116">
        <f t="shared" si="10"/>
        <v>0.88759240759240798</v>
      </c>
      <c r="AK24" s="380"/>
    </row>
    <row r="25" spans="1:37" ht="15.75" customHeight="1">
      <c r="A25" s="317"/>
      <c r="B25" s="106" t="s">
        <v>191</v>
      </c>
      <c r="C25" s="382" t="s">
        <v>204</v>
      </c>
      <c r="D25" s="382"/>
      <c r="E25" s="107">
        <v>58.67</v>
      </c>
      <c r="F25" s="108">
        <v>3695</v>
      </c>
      <c r="G25" s="109">
        <f t="shared" si="11"/>
        <v>216785.65</v>
      </c>
      <c r="H25" s="26"/>
      <c r="I25" s="110">
        <v>23</v>
      </c>
      <c r="J25" s="111">
        <v>2000</v>
      </c>
      <c r="K25" s="112">
        <f t="shared" si="12"/>
        <v>86.956521739130437</v>
      </c>
      <c r="L25" s="113">
        <v>23</v>
      </c>
      <c r="M25" s="111">
        <f>F25/V25*60</f>
        <v>1773.8365115348713</v>
      </c>
      <c r="N25" s="112">
        <f t="shared" si="5"/>
        <v>77.123326588472665</v>
      </c>
      <c r="O25" s="114">
        <f t="shared" si="6"/>
        <v>0</v>
      </c>
      <c r="P25" s="115">
        <f t="shared" si="7"/>
        <v>-9.8331951506577724</v>
      </c>
      <c r="Q25" s="116">
        <f t="shared" si="8"/>
        <v>0.88691825576743566</v>
      </c>
      <c r="R25" s="309"/>
      <c r="S25" s="47">
        <v>0.3694560185185185</v>
      </c>
      <c r="T25" s="48">
        <v>0.45624999999999999</v>
      </c>
      <c r="U25" s="117">
        <v>4.5999999999999996</v>
      </c>
      <c r="V25" s="118">
        <v>124.98333333333333</v>
      </c>
      <c r="W25" s="119">
        <v>0.45624999999999999</v>
      </c>
      <c r="X25" s="123">
        <v>0.49600694444444443</v>
      </c>
      <c r="Y25" s="106"/>
      <c r="Z25" s="205"/>
      <c r="AA25" s="300"/>
      <c r="AB25" s="301"/>
      <c r="AC25" s="106"/>
      <c r="AD25" s="205"/>
      <c r="AE25" s="300"/>
      <c r="AF25" s="301"/>
      <c r="AG25" s="407"/>
      <c r="AH25" s="408"/>
      <c r="AI25" s="124">
        <f t="shared" si="9"/>
        <v>-226.16348846512869</v>
      </c>
      <c r="AJ25" s="116">
        <f t="shared" si="10"/>
        <v>0.88691825576743566</v>
      </c>
      <c r="AK25" s="380"/>
    </row>
    <row r="26" spans="1:37" ht="15.75" customHeight="1">
      <c r="A26" s="317"/>
      <c r="B26" s="106" t="s">
        <v>191</v>
      </c>
      <c r="C26" s="382" t="s">
        <v>193</v>
      </c>
      <c r="D26" s="382"/>
      <c r="E26" s="107">
        <v>59.52</v>
      </c>
      <c r="F26" s="108">
        <v>5131</v>
      </c>
      <c r="G26" s="109">
        <f t="shared" si="11"/>
        <v>305397.12</v>
      </c>
      <c r="H26" s="13"/>
      <c r="I26" s="110">
        <v>25</v>
      </c>
      <c r="J26" s="111">
        <v>2000</v>
      </c>
      <c r="K26" s="112">
        <f t="shared" si="12"/>
        <v>80</v>
      </c>
      <c r="L26" s="126">
        <v>25</v>
      </c>
      <c r="M26" s="111">
        <f>F26/V26*60</f>
        <v>1782.1128798842253</v>
      </c>
      <c r="N26" s="112">
        <f t="shared" si="5"/>
        <v>71.284515195369011</v>
      </c>
      <c r="O26" s="114">
        <f t="shared" si="6"/>
        <v>0</v>
      </c>
      <c r="P26" s="115">
        <f t="shared" si="7"/>
        <v>-8.7154848046309894</v>
      </c>
      <c r="Q26" s="116">
        <f t="shared" si="8"/>
        <v>0.89105643994211259</v>
      </c>
      <c r="R26" s="309"/>
      <c r="S26" s="47">
        <v>0.49600694444444443</v>
      </c>
      <c r="T26" s="48">
        <v>0.61597222222222225</v>
      </c>
      <c r="U26" s="117">
        <v>57.25</v>
      </c>
      <c r="V26" s="118">
        <v>172.75000000000006</v>
      </c>
      <c r="W26" s="119"/>
      <c r="X26" s="123"/>
      <c r="Y26" s="106"/>
      <c r="Z26" s="205"/>
      <c r="AA26" s="300"/>
      <c r="AB26" s="301"/>
      <c r="AC26" s="106"/>
      <c r="AD26" s="205"/>
      <c r="AE26" s="300"/>
      <c r="AF26" s="301"/>
      <c r="AG26" s="407"/>
      <c r="AH26" s="408"/>
      <c r="AI26" s="124">
        <f t="shared" si="9"/>
        <v>-217.88712011577468</v>
      </c>
      <c r="AJ26" s="116">
        <f t="shared" si="10"/>
        <v>0.8910564399421127</v>
      </c>
      <c r="AK26" s="380"/>
    </row>
    <row r="27" spans="1:37" ht="15.75" customHeight="1">
      <c r="A27" s="317"/>
      <c r="B27" s="106"/>
      <c r="C27" s="382"/>
      <c r="D27" s="382"/>
      <c r="E27" s="107"/>
      <c r="F27" s="108"/>
      <c r="G27" s="129"/>
      <c r="H27" s="130"/>
      <c r="I27" s="110"/>
      <c r="J27" s="111"/>
      <c r="K27" s="112"/>
      <c r="L27" s="113"/>
      <c r="M27" s="111"/>
      <c r="N27" s="112"/>
      <c r="O27" s="114"/>
      <c r="P27" s="115"/>
      <c r="Q27" s="116"/>
      <c r="R27" s="309"/>
      <c r="S27" s="47"/>
      <c r="T27" s="48"/>
      <c r="U27" s="117"/>
      <c r="V27" s="118"/>
      <c r="W27" s="119"/>
      <c r="X27" s="123"/>
      <c r="Y27" s="106"/>
      <c r="Z27" s="205"/>
      <c r="AA27" s="300"/>
      <c r="AB27" s="301"/>
      <c r="AC27" s="106"/>
      <c r="AD27" s="205"/>
      <c r="AE27" s="300"/>
      <c r="AF27" s="301"/>
      <c r="AG27" s="407"/>
      <c r="AH27" s="408"/>
      <c r="AI27" s="124"/>
      <c r="AJ27" s="116"/>
      <c r="AK27" s="380"/>
    </row>
    <row r="28" spans="1:37" ht="15.75" customHeight="1">
      <c r="A28" s="317"/>
      <c r="B28" s="106"/>
      <c r="C28" s="382"/>
      <c r="D28" s="382"/>
      <c r="E28" s="107"/>
      <c r="F28" s="108"/>
      <c r="G28" s="129"/>
      <c r="H28" s="68"/>
      <c r="I28" s="110"/>
      <c r="J28" s="111"/>
      <c r="K28" s="112"/>
      <c r="L28" s="126"/>
      <c r="M28" s="111"/>
      <c r="N28" s="112"/>
      <c r="O28" s="131"/>
      <c r="P28" s="132"/>
      <c r="Q28" s="133"/>
      <c r="R28" s="309"/>
      <c r="S28" s="47"/>
      <c r="T28" s="48"/>
      <c r="U28" s="117"/>
      <c r="V28" s="118"/>
      <c r="W28" s="119"/>
      <c r="X28" s="123"/>
      <c r="Y28" s="106"/>
      <c r="Z28" s="205"/>
      <c r="AA28" s="300"/>
      <c r="AB28" s="301"/>
      <c r="AC28" s="106"/>
      <c r="AD28" s="205"/>
      <c r="AE28" s="300"/>
      <c r="AF28" s="301"/>
      <c r="AG28" s="407"/>
      <c r="AH28" s="408"/>
      <c r="AI28" s="124"/>
      <c r="AJ28" s="116"/>
      <c r="AK28" s="380"/>
    </row>
    <row r="29" spans="1:37" ht="15.75" customHeight="1">
      <c r="A29" s="317"/>
      <c r="B29" s="106"/>
      <c r="C29" s="382"/>
      <c r="D29" s="382"/>
      <c r="E29" s="107"/>
      <c r="F29" s="108"/>
      <c r="G29" s="129"/>
      <c r="H29" s="68"/>
      <c r="I29" s="110"/>
      <c r="J29" s="111"/>
      <c r="K29" s="112"/>
      <c r="L29" s="126"/>
      <c r="M29" s="111"/>
      <c r="N29" s="112"/>
      <c r="O29" s="131"/>
      <c r="P29" s="132"/>
      <c r="Q29" s="133"/>
      <c r="R29" s="309"/>
      <c r="S29" s="47"/>
      <c r="T29" s="48"/>
      <c r="U29" s="117"/>
      <c r="V29" s="118"/>
      <c r="W29" s="119"/>
      <c r="X29" s="123"/>
      <c r="Y29" s="106"/>
      <c r="Z29" s="205"/>
      <c r="AA29" s="300"/>
      <c r="AB29" s="301"/>
      <c r="AC29" s="106"/>
      <c r="AD29" s="205"/>
      <c r="AE29" s="300"/>
      <c r="AF29" s="301"/>
      <c r="AG29" s="407"/>
      <c r="AH29" s="408"/>
      <c r="AI29" s="124"/>
      <c r="AJ29" s="116"/>
      <c r="AK29" s="380"/>
    </row>
    <row r="30" spans="1:37" ht="15.75" customHeight="1">
      <c r="A30" s="317"/>
      <c r="B30" s="106"/>
      <c r="C30" s="382"/>
      <c r="D30" s="382"/>
      <c r="E30" s="107"/>
      <c r="F30" s="108"/>
      <c r="G30" s="129"/>
      <c r="H30" s="68"/>
      <c r="I30" s="110"/>
      <c r="J30" s="111"/>
      <c r="K30" s="112"/>
      <c r="L30" s="126"/>
      <c r="M30" s="111"/>
      <c r="N30" s="112"/>
      <c r="O30" s="131"/>
      <c r="P30" s="132"/>
      <c r="Q30" s="133"/>
      <c r="R30" s="309"/>
      <c r="S30" s="47"/>
      <c r="T30" s="48"/>
      <c r="U30" s="117"/>
      <c r="V30" s="118"/>
      <c r="W30" s="119"/>
      <c r="X30" s="123"/>
      <c r="Y30" s="106"/>
      <c r="Z30" s="205"/>
      <c r="AA30" s="300"/>
      <c r="AB30" s="301"/>
      <c r="AC30" s="106"/>
      <c r="AD30" s="205"/>
      <c r="AE30" s="300"/>
      <c r="AF30" s="301"/>
      <c r="AG30" s="407"/>
      <c r="AH30" s="408"/>
      <c r="AI30" s="124"/>
      <c r="AJ30" s="116"/>
      <c r="AK30" s="380"/>
    </row>
    <row r="31" spans="1:37" ht="15.75" customHeight="1">
      <c r="A31" s="317"/>
      <c r="B31" s="106"/>
      <c r="C31" s="382"/>
      <c r="D31" s="382"/>
      <c r="E31" s="107"/>
      <c r="F31" s="108"/>
      <c r="G31" s="129"/>
      <c r="H31" s="68"/>
      <c r="I31" s="110"/>
      <c r="J31" s="111"/>
      <c r="K31" s="112"/>
      <c r="L31" s="126"/>
      <c r="M31" s="111"/>
      <c r="N31" s="112"/>
      <c r="O31" s="131"/>
      <c r="P31" s="132"/>
      <c r="Q31" s="133"/>
      <c r="R31" s="309"/>
      <c r="S31" s="47"/>
      <c r="T31" s="48"/>
      <c r="U31" s="117"/>
      <c r="V31" s="118"/>
      <c r="W31" s="119"/>
      <c r="X31" s="123"/>
      <c r="Y31" s="106"/>
      <c r="Z31" s="205"/>
      <c r="AA31" s="300"/>
      <c r="AB31" s="301"/>
      <c r="AC31" s="106"/>
      <c r="AD31" s="205"/>
      <c r="AE31" s="300"/>
      <c r="AF31" s="301"/>
      <c r="AG31" s="407"/>
      <c r="AH31" s="408"/>
      <c r="AI31" s="124"/>
      <c r="AJ31" s="116"/>
      <c r="AK31" s="380"/>
    </row>
    <row r="32" spans="1:37" ht="15.75" customHeight="1">
      <c r="A32" s="317"/>
      <c r="B32" s="106"/>
      <c r="C32" s="382"/>
      <c r="D32" s="382"/>
      <c r="E32" s="107"/>
      <c r="F32" s="108"/>
      <c r="G32" s="129"/>
      <c r="H32" s="68"/>
      <c r="I32" s="110"/>
      <c r="J32" s="111"/>
      <c r="K32" s="112"/>
      <c r="L32" s="126"/>
      <c r="M32" s="111"/>
      <c r="N32" s="112"/>
      <c r="O32" s="131"/>
      <c r="P32" s="132"/>
      <c r="Q32" s="133"/>
      <c r="R32" s="309"/>
      <c r="S32" s="47"/>
      <c r="T32" s="48"/>
      <c r="U32" s="117"/>
      <c r="V32" s="118"/>
      <c r="W32" s="119"/>
      <c r="X32" s="123"/>
      <c r="Y32" s="106"/>
      <c r="Z32" s="205"/>
      <c r="AA32" s="300"/>
      <c r="AB32" s="301"/>
      <c r="AC32" s="106"/>
      <c r="AD32" s="205"/>
      <c r="AE32" s="300"/>
      <c r="AF32" s="301"/>
      <c r="AG32" s="407"/>
      <c r="AH32" s="408"/>
      <c r="AI32" s="124"/>
      <c r="AJ32" s="116"/>
      <c r="AK32" s="380"/>
    </row>
    <row r="33" spans="1:37" ht="15.75" customHeight="1">
      <c r="A33" s="317"/>
      <c r="B33" s="106"/>
      <c r="C33" s="382"/>
      <c r="D33" s="382"/>
      <c r="E33" s="107"/>
      <c r="F33" s="108"/>
      <c r="G33" s="129"/>
      <c r="H33" s="68"/>
      <c r="I33" s="110"/>
      <c r="J33" s="111"/>
      <c r="K33" s="112"/>
      <c r="L33" s="126"/>
      <c r="M33" s="111"/>
      <c r="N33" s="112"/>
      <c r="O33" s="131"/>
      <c r="P33" s="132"/>
      <c r="Q33" s="133"/>
      <c r="R33" s="309"/>
      <c r="S33" s="47"/>
      <c r="T33" s="48"/>
      <c r="U33" s="117"/>
      <c r="V33" s="118"/>
      <c r="W33" s="119"/>
      <c r="X33" s="123"/>
      <c r="Y33" s="106"/>
      <c r="Z33" s="205"/>
      <c r="AA33" s="300"/>
      <c r="AB33" s="301"/>
      <c r="AC33" s="106"/>
      <c r="AD33" s="205"/>
      <c r="AE33" s="300"/>
      <c r="AF33" s="301"/>
      <c r="AG33" s="407"/>
      <c r="AH33" s="408"/>
      <c r="AI33" s="124"/>
      <c r="AJ33" s="116"/>
      <c r="AK33" s="380"/>
    </row>
    <row r="34" spans="1:37" ht="15.75" customHeight="1">
      <c r="A34" s="317"/>
      <c r="B34" s="106"/>
      <c r="C34" s="382"/>
      <c r="D34" s="382"/>
      <c r="E34" s="107"/>
      <c r="F34" s="108"/>
      <c r="G34" s="129"/>
      <c r="H34" s="68"/>
      <c r="I34" s="110"/>
      <c r="J34" s="111"/>
      <c r="K34" s="112"/>
      <c r="L34" s="126"/>
      <c r="M34" s="111"/>
      <c r="N34" s="112"/>
      <c r="O34" s="131"/>
      <c r="P34" s="132"/>
      <c r="Q34" s="133"/>
      <c r="R34" s="309"/>
      <c r="S34" s="47"/>
      <c r="T34" s="48"/>
      <c r="U34" s="117"/>
      <c r="V34" s="118"/>
      <c r="W34" s="119"/>
      <c r="X34" s="123"/>
      <c r="Y34" s="106"/>
      <c r="Z34" s="205"/>
      <c r="AA34" s="300"/>
      <c r="AB34" s="301"/>
      <c r="AC34" s="106"/>
      <c r="AD34" s="205"/>
      <c r="AE34" s="300"/>
      <c r="AF34" s="301"/>
      <c r="AG34" s="407"/>
      <c r="AH34" s="408"/>
      <c r="AI34" s="124"/>
      <c r="AJ34" s="116"/>
      <c r="AK34" s="380"/>
    </row>
    <row r="35" spans="1:37" ht="15.75" customHeight="1">
      <c r="A35" s="317"/>
      <c r="B35" s="106"/>
      <c r="C35" s="382"/>
      <c r="D35" s="382"/>
      <c r="E35" s="107"/>
      <c r="F35" s="108"/>
      <c r="G35" s="129"/>
      <c r="H35" s="68"/>
      <c r="I35" s="110"/>
      <c r="J35" s="111"/>
      <c r="K35" s="112"/>
      <c r="L35" s="126"/>
      <c r="M35" s="111"/>
      <c r="N35" s="112"/>
      <c r="O35" s="131"/>
      <c r="P35" s="132"/>
      <c r="Q35" s="133"/>
      <c r="R35" s="309"/>
      <c r="S35" s="47"/>
      <c r="T35" s="48"/>
      <c r="U35" s="117"/>
      <c r="V35" s="118"/>
      <c r="W35" s="119"/>
      <c r="X35" s="123"/>
      <c r="Y35" s="106"/>
      <c r="Z35" s="205"/>
      <c r="AA35" s="300"/>
      <c r="AB35" s="301"/>
      <c r="AC35" s="106"/>
      <c r="AD35" s="205"/>
      <c r="AE35" s="300"/>
      <c r="AF35" s="301"/>
      <c r="AG35" s="407"/>
      <c r="AH35" s="408"/>
      <c r="AI35" s="124"/>
      <c r="AJ35" s="116"/>
      <c r="AK35" s="380"/>
    </row>
    <row r="36" spans="1:37" ht="15.75" customHeight="1">
      <c r="A36" s="317"/>
      <c r="B36" s="106"/>
      <c r="C36" s="382"/>
      <c r="D36" s="382"/>
      <c r="E36" s="107"/>
      <c r="F36" s="108"/>
      <c r="G36" s="129"/>
      <c r="H36" s="68"/>
      <c r="I36" s="110"/>
      <c r="J36" s="111"/>
      <c r="K36" s="112"/>
      <c r="L36" s="126"/>
      <c r="M36" s="111"/>
      <c r="N36" s="112"/>
      <c r="O36" s="131"/>
      <c r="P36" s="132"/>
      <c r="Q36" s="133"/>
      <c r="R36" s="309"/>
      <c r="S36" s="47"/>
      <c r="T36" s="48"/>
      <c r="U36" s="117"/>
      <c r="V36" s="118"/>
      <c r="W36" s="119"/>
      <c r="X36" s="123"/>
      <c r="Y36" s="106"/>
      <c r="Z36" s="205"/>
      <c r="AA36" s="300"/>
      <c r="AB36" s="301"/>
      <c r="AC36" s="106"/>
      <c r="AD36" s="205"/>
      <c r="AE36" s="300"/>
      <c r="AF36" s="301"/>
      <c r="AG36" s="407"/>
      <c r="AH36" s="408"/>
      <c r="AI36" s="124"/>
      <c r="AJ36" s="116"/>
      <c r="AK36" s="380"/>
    </row>
    <row r="37" spans="1:37" ht="15.75" customHeight="1">
      <c r="A37" s="317"/>
      <c r="B37" s="106"/>
      <c r="C37" s="382"/>
      <c r="D37" s="382"/>
      <c r="E37" s="209"/>
      <c r="F37" s="108"/>
      <c r="G37" s="139"/>
      <c r="H37" s="68"/>
      <c r="I37" s="110"/>
      <c r="J37" s="111"/>
      <c r="K37" s="112"/>
      <c r="L37" s="126"/>
      <c r="M37" s="111"/>
      <c r="N37" s="112"/>
      <c r="O37" s="131"/>
      <c r="P37" s="132"/>
      <c r="Q37" s="133"/>
      <c r="R37" s="309"/>
      <c r="S37" s="47"/>
      <c r="T37" s="48"/>
      <c r="U37" s="140"/>
      <c r="V37" s="118"/>
      <c r="W37" s="119"/>
      <c r="X37" s="123"/>
      <c r="Y37" s="106"/>
      <c r="Z37" s="205"/>
      <c r="AA37" s="300"/>
      <c r="AB37" s="301"/>
      <c r="AC37" s="106"/>
      <c r="AD37" s="205"/>
      <c r="AE37" s="300"/>
      <c r="AF37" s="301"/>
      <c r="AG37" s="407"/>
      <c r="AH37" s="408"/>
      <c r="AI37" s="124"/>
      <c r="AJ37" s="116"/>
      <c r="AK37" s="380"/>
    </row>
    <row r="38" spans="1:37" ht="15.75" customHeight="1" thickBot="1">
      <c r="A38" s="318"/>
      <c r="B38" s="144" t="s">
        <v>124</v>
      </c>
      <c r="C38" s="295"/>
      <c r="D38" s="295"/>
      <c r="E38" s="145"/>
      <c r="F38" s="105"/>
      <c r="G38" s="146"/>
      <c r="H38" s="75"/>
      <c r="I38" s="147">
        <f t="shared" ref="I38:J38" si="13">AVERAGE(I22:I37)</f>
        <v>24.6</v>
      </c>
      <c r="J38" s="148">
        <f t="shared" si="13"/>
        <v>2000</v>
      </c>
      <c r="K38" s="149">
        <f t="shared" ref="K38" si="14">J38/I38</f>
        <v>81.300813008130078</v>
      </c>
      <c r="L38" s="147">
        <f t="shared" ref="L38:M38" si="15">AVERAGE(L22:L37)</f>
        <v>24.6</v>
      </c>
      <c r="M38" s="148">
        <f t="shared" si="15"/>
        <v>1774.749480985764</v>
      </c>
      <c r="N38" s="149">
        <f t="shared" ref="N38:N45" si="16">M38/L38</f>
        <v>72.144287844949744</v>
      </c>
      <c r="O38" s="150">
        <f t="shared" ref="O38:O45" si="17">L38-I38</f>
        <v>0</v>
      </c>
      <c r="P38" s="151">
        <f t="shared" ref="P38:P45" si="18">N38-K38</f>
        <v>-9.1565251631803335</v>
      </c>
      <c r="Q38" s="152">
        <f t="shared" ref="Q38:Q45" si="19">N38/K38</f>
        <v>0.8873747404928819</v>
      </c>
      <c r="R38" s="310"/>
      <c r="S38" s="153">
        <f>S22</f>
        <v>0.16697916666666668</v>
      </c>
      <c r="T38" s="154">
        <f>INDEX(T22:T37,COUNTA(T22:T37))</f>
        <v>0.61597222222222225</v>
      </c>
      <c r="U38" s="155"/>
      <c r="V38" s="181"/>
      <c r="W38" s="182"/>
      <c r="X38" s="149"/>
      <c r="Y38" s="206">
        <f t="shared" ref="Y38:Z38" si="20">SUM(Y22:Y37)</f>
        <v>0</v>
      </c>
      <c r="Z38" s="207">
        <f t="shared" si="20"/>
        <v>0</v>
      </c>
      <c r="AA38" s="296"/>
      <c r="AB38" s="297"/>
      <c r="AC38" s="206">
        <f t="shared" ref="AC38:AD38" si="21">SUM(AC22:AC37)</f>
        <v>0</v>
      </c>
      <c r="AD38" s="207">
        <f t="shared" si="21"/>
        <v>0</v>
      </c>
      <c r="AE38" s="296"/>
      <c r="AF38" s="297"/>
      <c r="AG38" s="409"/>
      <c r="AH38" s="410"/>
      <c r="AI38" s="183">
        <f t="shared" ref="AI38:AI45" si="22">M38-J38</f>
        <v>-225.25051901423603</v>
      </c>
      <c r="AJ38" s="152">
        <f t="shared" ref="AJ38:AJ45" si="23">M38/J38</f>
        <v>0.88737474049288201</v>
      </c>
      <c r="AK38" s="381"/>
    </row>
    <row r="39" spans="1:37" ht="15.75" customHeight="1">
      <c r="A39" s="302" t="s">
        <v>194</v>
      </c>
      <c r="B39" s="161" t="s">
        <v>200</v>
      </c>
      <c r="C39" s="306" t="s">
        <v>208</v>
      </c>
      <c r="D39" s="307"/>
      <c r="E39" s="162">
        <v>57.3</v>
      </c>
      <c r="F39" s="103">
        <v>3306</v>
      </c>
      <c r="G39" s="163">
        <f t="shared" ref="G39:G45" si="24">E39*F39</f>
        <v>189433.8</v>
      </c>
      <c r="H39" s="164"/>
      <c r="I39" s="168">
        <v>22</v>
      </c>
      <c r="J39" s="166">
        <v>1800</v>
      </c>
      <c r="K39" s="167">
        <f>J39/I39</f>
        <v>81.818181818181813</v>
      </c>
      <c r="L39" s="168">
        <v>22</v>
      </c>
      <c r="M39" s="166">
        <f t="shared" ref="M39:M45" si="25">F39/V39*60</f>
        <v>1592.4003211131926</v>
      </c>
      <c r="N39" s="167">
        <f t="shared" si="16"/>
        <v>72.38183277787239</v>
      </c>
      <c r="O39" s="169">
        <f t="shared" si="17"/>
        <v>0</v>
      </c>
      <c r="P39" s="170">
        <f t="shared" si="18"/>
        <v>-9.4363490403094232</v>
      </c>
      <c r="Q39" s="171">
        <f t="shared" si="19"/>
        <v>0.88466684506288484</v>
      </c>
      <c r="R39" s="308">
        <f>Q55</f>
        <v>0.88427032308834519</v>
      </c>
      <c r="S39" s="172">
        <v>0.16696759259259258</v>
      </c>
      <c r="T39" s="173">
        <v>0.25347222222222221</v>
      </c>
      <c r="U39" s="174"/>
      <c r="V39" s="175">
        <v>124.56666666666666</v>
      </c>
      <c r="W39" s="103"/>
      <c r="X39" s="104"/>
      <c r="Y39" s="202"/>
      <c r="Z39" s="203"/>
      <c r="AA39" s="311"/>
      <c r="AB39" s="312"/>
      <c r="AC39" s="202"/>
      <c r="AD39" s="203"/>
      <c r="AE39" s="311"/>
      <c r="AF39" s="312"/>
      <c r="AG39" s="411"/>
      <c r="AH39" s="412"/>
      <c r="AI39" s="121">
        <f t="shared" si="22"/>
        <v>-207.5996788868074</v>
      </c>
      <c r="AJ39" s="171">
        <f t="shared" si="23"/>
        <v>0.88466684506288473</v>
      </c>
      <c r="AK39" s="379">
        <f>AJ55</f>
        <v>0.88427032308834519</v>
      </c>
    </row>
    <row r="40" spans="1:37" ht="15.75" customHeight="1">
      <c r="A40" s="303"/>
      <c r="B40" s="178" t="s">
        <v>186</v>
      </c>
      <c r="C40" s="298" t="s">
        <v>260</v>
      </c>
      <c r="D40" s="299"/>
      <c r="E40" s="107">
        <v>56.43</v>
      </c>
      <c r="F40" s="108">
        <v>2646</v>
      </c>
      <c r="G40" s="109">
        <f t="shared" si="24"/>
        <v>149313.78</v>
      </c>
      <c r="H40" s="26"/>
      <c r="I40" s="113">
        <v>22</v>
      </c>
      <c r="J40" s="111">
        <v>2000</v>
      </c>
      <c r="K40" s="112">
        <f t="shared" si="12"/>
        <v>90.909090909090907</v>
      </c>
      <c r="L40" s="113">
        <v>22</v>
      </c>
      <c r="M40" s="111">
        <f t="shared" si="25"/>
        <v>1768.9136490250705</v>
      </c>
      <c r="N40" s="112">
        <f t="shared" si="16"/>
        <v>80.405165864775938</v>
      </c>
      <c r="O40" s="114">
        <f t="shared" si="17"/>
        <v>0</v>
      </c>
      <c r="P40" s="115">
        <f t="shared" si="18"/>
        <v>-10.503925044314968</v>
      </c>
      <c r="Q40" s="116">
        <f t="shared" si="19"/>
        <v>0.88445682451253538</v>
      </c>
      <c r="R40" s="309"/>
      <c r="S40" s="47">
        <v>0.25711805555555556</v>
      </c>
      <c r="T40" s="48">
        <v>0.31944444444444442</v>
      </c>
      <c r="U40" s="117">
        <v>5.2500000000000213</v>
      </c>
      <c r="V40" s="118">
        <v>89.749999999999957</v>
      </c>
      <c r="W40" s="119"/>
      <c r="X40" s="123"/>
      <c r="Y40" s="106"/>
      <c r="Z40" s="205"/>
      <c r="AA40" s="300"/>
      <c r="AB40" s="301"/>
      <c r="AC40" s="106"/>
      <c r="AD40" s="205"/>
      <c r="AE40" s="300"/>
      <c r="AF40" s="301"/>
      <c r="AG40" s="407"/>
      <c r="AH40" s="408"/>
      <c r="AI40" s="124">
        <f t="shared" si="22"/>
        <v>-231.08635097492947</v>
      </c>
      <c r="AJ40" s="116">
        <f t="shared" si="23"/>
        <v>0.88445682451253527</v>
      </c>
      <c r="AK40" s="380"/>
    </row>
    <row r="41" spans="1:37" ht="15.75" customHeight="1">
      <c r="A41" s="303"/>
      <c r="B41" s="178" t="s">
        <v>191</v>
      </c>
      <c r="C41" s="298" t="s">
        <v>199</v>
      </c>
      <c r="D41" s="299"/>
      <c r="E41" s="107">
        <v>64.97</v>
      </c>
      <c r="F41" s="108">
        <v>1933</v>
      </c>
      <c r="G41" s="109">
        <f t="shared" si="24"/>
        <v>125587.01</v>
      </c>
      <c r="H41" s="26"/>
      <c r="I41" s="113">
        <v>21</v>
      </c>
      <c r="J41" s="111">
        <v>2000</v>
      </c>
      <c r="K41" s="112">
        <f t="shared" si="12"/>
        <v>95.238095238095241</v>
      </c>
      <c r="L41" s="113">
        <v>21</v>
      </c>
      <c r="M41" s="111">
        <f t="shared" si="25"/>
        <v>1771.1376940697387</v>
      </c>
      <c r="N41" s="112">
        <f t="shared" si="16"/>
        <v>84.339890193797075</v>
      </c>
      <c r="O41" s="114">
        <f t="shared" si="17"/>
        <v>0</v>
      </c>
      <c r="P41" s="115">
        <f t="shared" si="18"/>
        <v>-10.898205044298166</v>
      </c>
      <c r="Q41" s="116">
        <f t="shared" si="19"/>
        <v>0.88556884703486927</v>
      </c>
      <c r="R41" s="309"/>
      <c r="S41" s="47">
        <v>0.32291666666666669</v>
      </c>
      <c r="T41" s="48">
        <v>0.36839120370370371</v>
      </c>
      <c r="U41" s="117">
        <v>5.0000000000000622</v>
      </c>
      <c r="V41" s="118">
        <v>65.483333333333306</v>
      </c>
      <c r="W41" s="119"/>
      <c r="X41" s="123"/>
      <c r="Y41" s="106"/>
      <c r="Z41" s="205"/>
      <c r="AA41" s="300"/>
      <c r="AB41" s="301"/>
      <c r="AC41" s="106"/>
      <c r="AD41" s="205"/>
      <c r="AE41" s="300"/>
      <c r="AF41" s="301"/>
      <c r="AG41" s="407"/>
      <c r="AH41" s="408"/>
      <c r="AI41" s="124">
        <f t="shared" si="22"/>
        <v>-228.8623059302613</v>
      </c>
      <c r="AJ41" s="116">
        <f t="shared" si="23"/>
        <v>0.88556884703486938</v>
      </c>
      <c r="AK41" s="380"/>
    </row>
    <row r="42" spans="1:37" ht="15.75" customHeight="1">
      <c r="A42" s="303"/>
      <c r="B42" s="178" t="s">
        <v>191</v>
      </c>
      <c r="C42" s="298" t="s">
        <v>248</v>
      </c>
      <c r="D42" s="299"/>
      <c r="E42" s="107">
        <v>59.36</v>
      </c>
      <c r="F42" s="108">
        <v>1219</v>
      </c>
      <c r="G42" s="109">
        <f t="shared" si="24"/>
        <v>72359.839999999997</v>
      </c>
      <c r="H42" s="26"/>
      <c r="I42" s="113">
        <v>20</v>
      </c>
      <c r="J42" s="111">
        <v>2000</v>
      </c>
      <c r="K42" s="112">
        <f t="shared" si="12"/>
        <v>100</v>
      </c>
      <c r="L42" s="113">
        <v>20</v>
      </c>
      <c r="M42" s="111">
        <f t="shared" si="25"/>
        <v>1768.8029020556198</v>
      </c>
      <c r="N42" s="112">
        <f t="shared" si="16"/>
        <v>88.440145102780988</v>
      </c>
      <c r="O42" s="114">
        <f t="shared" si="17"/>
        <v>0</v>
      </c>
      <c r="P42" s="115">
        <f t="shared" si="18"/>
        <v>-11.559854897219012</v>
      </c>
      <c r="Q42" s="116">
        <f t="shared" si="19"/>
        <v>0.88440145102780987</v>
      </c>
      <c r="R42" s="309"/>
      <c r="S42" s="47">
        <v>0.37222222222222218</v>
      </c>
      <c r="T42" s="48">
        <v>0.4009375</v>
      </c>
      <c r="U42" s="117">
        <v>5.5166666666665964</v>
      </c>
      <c r="V42" s="118">
        <v>41.350000000000065</v>
      </c>
      <c r="W42" s="119"/>
      <c r="X42" s="123"/>
      <c r="Y42" s="106"/>
      <c r="Z42" s="205"/>
      <c r="AA42" s="300"/>
      <c r="AB42" s="301"/>
      <c r="AC42" s="106"/>
      <c r="AD42" s="205"/>
      <c r="AE42" s="300"/>
      <c r="AF42" s="301"/>
      <c r="AG42" s="407"/>
      <c r="AH42" s="408"/>
      <c r="AI42" s="124">
        <f t="shared" si="22"/>
        <v>-231.19709794438018</v>
      </c>
      <c r="AJ42" s="116">
        <f t="shared" si="23"/>
        <v>0.88440145102780987</v>
      </c>
      <c r="AK42" s="380"/>
    </row>
    <row r="43" spans="1:37" ht="15.75" customHeight="1">
      <c r="A43" s="304"/>
      <c r="B43" s="178" t="s">
        <v>191</v>
      </c>
      <c r="C43" s="298" t="s">
        <v>203</v>
      </c>
      <c r="D43" s="299"/>
      <c r="E43" s="107">
        <v>59.34</v>
      </c>
      <c r="F43" s="108">
        <v>1785</v>
      </c>
      <c r="G43" s="109">
        <f t="shared" si="24"/>
        <v>105921.90000000001</v>
      </c>
      <c r="H43" s="13"/>
      <c r="I43" s="126">
        <v>24</v>
      </c>
      <c r="J43" s="111">
        <v>2000</v>
      </c>
      <c r="K43" s="112">
        <f t="shared" si="12"/>
        <v>83.333333333333329</v>
      </c>
      <c r="L43" s="126">
        <v>24</v>
      </c>
      <c r="M43" s="111">
        <f t="shared" si="25"/>
        <v>1769.2731277533037</v>
      </c>
      <c r="N43" s="112">
        <f t="shared" si="16"/>
        <v>73.719713656387654</v>
      </c>
      <c r="O43" s="114">
        <f t="shared" si="17"/>
        <v>0</v>
      </c>
      <c r="P43" s="115">
        <f t="shared" si="18"/>
        <v>-9.6136196769456745</v>
      </c>
      <c r="Q43" s="116">
        <f t="shared" si="19"/>
        <v>0.8846365638766519</v>
      </c>
      <c r="R43" s="309"/>
      <c r="S43" s="47">
        <v>0.40449074074074076</v>
      </c>
      <c r="T43" s="48">
        <v>0.4465277777777778</v>
      </c>
      <c r="U43" s="117">
        <v>5.1166666666666938</v>
      </c>
      <c r="V43" s="118">
        <v>60.533333333333339</v>
      </c>
      <c r="W43" s="119"/>
      <c r="X43" s="123"/>
      <c r="Y43" s="106"/>
      <c r="Z43" s="205"/>
      <c r="AA43" s="300"/>
      <c r="AB43" s="301"/>
      <c r="AC43" s="106"/>
      <c r="AD43" s="205"/>
      <c r="AE43" s="300"/>
      <c r="AF43" s="301"/>
      <c r="AG43" s="407"/>
      <c r="AH43" s="408"/>
      <c r="AI43" s="124">
        <f t="shared" si="22"/>
        <v>-230.7268722466963</v>
      </c>
      <c r="AJ43" s="116">
        <f t="shared" si="23"/>
        <v>0.88463656387665179</v>
      </c>
      <c r="AK43" s="380"/>
    </row>
    <row r="44" spans="1:37" ht="15.75" customHeight="1">
      <c r="A44" s="304"/>
      <c r="B44" s="178" t="s">
        <v>186</v>
      </c>
      <c r="C44" s="298" t="s">
        <v>290</v>
      </c>
      <c r="D44" s="299"/>
      <c r="E44" s="107">
        <v>57.3</v>
      </c>
      <c r="F44" s="108">
        <v>483</v>
      </c>
      <c r="G44" s="129">
        <f t="shared" si="24"/>
        <v>27675.899999999998</v>
      </c>
      <c r="H44" s="130"/>
      <c r="I44" s="113">
        <v>20</v>
      </c>
      <c r="J44" s="111">
        <v>2000</v>
      </c>
      <c r="K44" s="112">
        <f t="shared" si="12"/>
        <v>100</v>
      </c>
      <c r="L44" s="113">
        <v>20</v>
      </c>
      <c r="M44" s="111">
        <f t="shared" si="25"/>
        <v>1761.7021276595644</v>
      </c>
      <c r="N44" s="112">
        <f t="shared" si="16"/>
        <v>88.085106382978225</v>
      </c>
      <c r="O44" s="114">
        <f t="shared" si="17"/>
        <v>0</v>
      </c>
      <c r="P44" s="115">
        <f t="shared" si="18"/>
        <v>-11.914893617021775</v>
      </c>
      <c r="Q44" s="116">
        <f t="shared" si="19"/>
        <v>0.88085106382978229</v>
      </c>
      <c r="R44" s="309"/>
      <c r="S44" s="47">
        <v>0.4506944444444444</v>
      </c>
      <c r="T44" s="48">
        <v>0.46211805555555557</v>
      </c>
      <c r="U44" s="117">
        <v>5.9999999999998987</v>
      </c>
      <c r="V44" s="118">
        <v>16.450000000000095</v>
      </c>
      <c r="W44" s="119">
        <v>0.46211805555555557</v>
      </c>
      <c r="X44" s="123">
        <v>0.50163194444444448</v>
      </c>
      <c r="Y44" s="106"/>
      <c r="Z44" s="205"/>
      <c r="AA44" s="300"/>
      <c r="AB44" s="301"/>
      <c r="AC44" s="106"/>
      <c r="AD44" s="205"/>
      <c r="AE44" s="300"/>
      <c r="AF44" s="301"/>
      <c r="AG44" s="407"/>
      <c r="AH44" s="408"/>
      <c r="AI44" s="124">
        <f t="shared" si="22"/>
        <v>-238.29787234043556</v>
      </c>
      <c r="AJ44" s="116">
        <f t="shared" si="23"/>
        <v>0.88085106382978218</v>
      </c>
      <c r="AK44" s="380"/>
    </row>
    <row r="45" spans="1:37" ht="15.75" customHeight="1">
      <c r="A45" s="304"/>
      <c r="B45" s="178" t="s">
        <v>200</v>
      </c>
      <c r="C45" s="298" t="s">
        <v>201</v>
      </c>
      <c r="D45" s="299"/>
      <c r="E45" s="107">
        <v>57.3</v>
      </c>
      <c r="F45" s="108">
        <v>2085</v>
      </c>
      <c r="G45" s="129">
        <f t="shared" si="24"/>
        <v>119470.5</v>
      </c>
      <c r="H45" s="68"/>
      <c r="I45" s="126">
        <v>21</v>
      </c>
      <c r="J45" s="111">
        <v>2000</v>
      </c>
      <c r="K45" s="112">
        <f t="shared" si="12"/>
        <v>95.238095238095241</v>
      </c>
      <c r="L45" s="126">
        <v>21</v>
      </c>
      <c r="M45" s="111">
        <f t="shared" si="25"/>
        <v>1770.7006369426749</v>
      </c>
      <c r="N45" s="112">
        <f t="shared" si="16"/>
        <v>84.319077949651188</v>
      </c>
      <c r="O45" s="131">
        <f t="shared" si="17"/>
        <v>0</v>
      </c>
      <c r="P45" s="132">
        <f t="shared" si="18"/>
        <v>-10.919017288444053</v>
      </c>
      <c r="Q45" s="133">
        <f t="shared" si="19"/>
        <v>0.88535031847133749</v>
      </c>
      <c r="R45" s="309"/>
      <c r="S45" s="47">
        <v>0.50163194444444448</v>
      </c>
      <c r="T45" s="48">
        <v>0.55069444444444449</v>
      </c>
      <c r="U45" s="117">
        <v>56.90000000000002</v>
      </c>
      <c r="V45" s="118">
        <v>70.650000000000006</v>
      </c>
      <c r="W45" s="119"/>
      <c r="X45" s="123"/>
      <c r="Y45" s="106"/>
      <c r="Z45" s="205"/>
      <c r="AA45" s="300"/>
      <c r="AB45" s="301"/>
      <c r="AC45" s="106"/>
      <c r="AD45" s="205"/>
      <c r="AE45" s="300"/>
      <c r="AF45" s="301"/>
      <c r="AG45" s="407"/>
      <c r="AH45" s="408"/>
      <c r="AI45" s="124">
        <f t="shared" si="22"/>
        <v>-229.29936305732508</v>
      </c>
      <c r="AJ45" s="116">
        <f t="shared" si="23"/>
        <v>0.88535031847133749</v>
      </c>
      <c r="AK45" s="380"/>
    </row>
    <row r="46" spans="1:37" ht="15.75" customHeight="1">
      <c r="A46" s="304"/>
      <c r="B46" s="178"/>
      <c r="C46" s="298"/>
      <c r="D46" s="299"/>
      <c r="E46" s="107"/>
      <c r="F46" s="108"/>
      <c r="G46" s="129"/>
      <c r="H46" s="68"/>
      <c r="I46" s="126"/>
      <c r="J46" s="111"/>
      <c r="K46" s="112"/>
      <c r="L46" s="126"/>
      <c r="M46" s="111"/>
      <c r="N46" s="112"/>
      <c r="O46" s="131"/>
      <c r="P46" s="132"/>
      <c r="Q46" s="133"/>
      <c r="R46" s="309"/>
      <c r="S46" s="47"/>
      <c r="T46" s="48"/>
      <c r="U46" s="117"/>
      <c r="V46" s="118"/>
      <c r="W46" s="119"/>
      <c r="X46" s="123"/>
      <c r="Y46" s="106"/>
      <c r="Z46" s="205"/>
      <c r="AA46" s="300"/>
      <c r="AB46" s="301"/>
      <c r="AC46" s="106"/>
      <c r="AD46" s="205"/>
      <c r="AE46" s="300"/>
      <c r="AF46" s="301"/>
      <c r="AG46" s="407"/>
      <c r="AH46" s="408"/>
      <c r="AI46" s="124"/>
      <c r="AJ46" s="116"/>
      <c r="AK46" s="380"/>
    </row>
    <row r="47" spans="1:37" ht="15.75" customHeight="1">
      <c r="A47" s="304"/>
      <c r="B47" s="178"/>
      <c r="C47" s="298"/>
      <c r="D47" s="299"/>
      <c r="E47" s="107"/>
      <c r="F47" s="108"/>
      <c r="G47" s="129"/>
      <c r="H47" s="68"/>
      <c r="I47" s="126"/>
      <c r="J47" s="111"/>
      <c r="K47" s="112"/>
      <c r="L47" s="126"/>
      <c r="M47" s="111"/>
      <c r="N47" s="112"/>
      <c r="O47" s="131"/>
      <c r="P47" s="132"/>
      <c r="Q47" s="133"/>
      <c r="R47" s="309"/>
      <c r="S47" s="47"/>
      <c r="T47" s="48"/>
      <c r="U47" s="117"/>
      <c r="V47" s="118"/>
      <c r="W47" s="119"/>
      <c r="X47" s="123"/>
      <c r="Y47" s="106"/>
      <c r="Z47" s="205"/>
      <c r="AA47" s="300"/>
      <c r="AB47" s="301"/>
      <c r="AC47" s="106"/>
      <c r="AD47" s="205"/>
      <c r="AE47" s="300"/>
      <c r="AF47" s="301"/>
      <c r="AG47" s="407"/>
      <c r="AH47" s="408"/>
      <c r="AI47" s="124"/>
      <c r="AJ47" s="116"/>
      <c r="AK47" s="380"/>
    </row>
    <row r="48" spans="1:37" ht="15.75" customHeight="1">
      <c r="A48" s="304"/>
      <c r="B48" s="178"/>
      <c r="C48" s="298"/>
      <c r="D48" s="299"/>
      <c r="E48" s="107"/>
      <c r="F48" s="108"/>
      <c r="G48" s="129"/>
      <c r="H48" s="68"/>
      <c r="I48" s="126"/>
      <c r="J48" s="111"/>
      <c r="K48" s="112"/>
      <c r="L48" s="126"/>
      <c r="M48" s="111"/>
      <c r="N48" s="112"/>
      <c r="O48" s="131"/>
      <c r="P48" s="132"/>
      <c r="Q48" s="133"/>
      <c r="R48" s="309"/>
      <c r="S48" s="47"/>
      <c r="T48" s="48"/>
      <c r="U48" s="117"/>
      <c r="V48" s="118"/>
      <c r="W48" s="119"/>
      <c r="X48" s="123"/>
      <c r="Y48" s="106"/>
      <c r="Z48" s="205"/>
      <c r="AA48" s="300"/>
      <c r="AB48" s="301"/>
      <c r="AC48" s="106"/>
      <c r="AD48" s="205"/>
      <c r="AE48" s="300"/>
      <c r="AF48" s="301"/>
      <c r="AG48" s="407"/>
      <c r="AH48" s="408"/>
      <c r="AI48" s="124"/>
      <c r="AJ48" s="116"/>
      <c r="AK48" s="380"/>
    </row>
    <row r="49" spans="1:37" ht="15.75" customHeight="1">
      <c r="A49" s="304"/>
      <c r="B49" s="178"/>
      <c r="C49" s="298"/>
      <c r="D49" s="299"/>
      <c r="E49" s="107"/>
      <c r="F49" s="108"/>
      <c r="G49" s="129"/>
      <c r="H49" s="68"/>
      <c r="I49" s="126"/>
      <c r="J49" s="111"/>
      <c r="K49" s="112"/>
      <c r="L49" s="126"/>
      <c r="M49" s="111"/>
      <c r="N49" s="112"/>
      <c r="O49" s="131"/>
      <c r="P49" s="132"/>
      <c r="Q49" s="133"/>
      <c r="R49" s="309"/>
      <c r="S49" s="47"/>
      <c r="T49" s="48"/>
      <c r="U49" s="117"/>
      <c r="V49" s="118"/>
      <c r="W49" s="119"/>
      <c r="X49" s="123"/>
      <c r="Y49" s="106"/>
      <c r="Z49" s="205"/>
      <c r="AA49" s="300"/>
      <c r="AB49" s="301"/>
      <c r="AC49" s="106"/>
      <c r="AD49" s="205"/>
      <c r="AE49" s="300"/>
      <c r="AF49" s="301"/>
      <c r="AG49" s="407"/>
      <c r="AH49" s="408"/>
      <c r="AI49" s="124"/>
      <c r="AJ49" s="116"/>
      <c r="AK49" s="380"/>
    </row>
    <row r="50" spans="1:37" ht="15.75" customHeight="1">
      <c r="A50" s="304"/>
      <c r="B50" s="178"/>
      <c r="C50" s="298"/>
      <c r="D50" s="299"/>
      <c r="E50" s="107"/>
      <c r="F50" s="108"/>
      <c r="G50" s="129"/>
      <c r="H50" s="68"/>
      <c r="I50" s="126"/>
      <c r="J50" s="111"/>
      <c r="K50" s="112"/>
      <c r="L50" s="126"/>
      <c r="M50" s="111"/>
      <c r="N50" s="112"/>
      <c r="O50" s="131"/>
      <c r="P50" s="132"/>
      <c r="Q50" s="133"/>
      <c r="R50" s="309"/>
      <c r="S50" s="47"/>
      <c r="T50" s="48"/>
      <c r="U50" s="117"/>
      <c r="V50" s="118"/>
      <c r="W50" s="119"/>
      <c r="X50" s="123"/>
      <c r="Y50" s="106"/>
      <c r="Z50" s="205"/>
      <c r="AA50" s="300"/>
      <c r="AB50" s="301"/>
      <c r="AC50" s="106"/>
      <c r="AD50" s="205"/>
      <c r="AE50" s="300"/>
      <c r="AF50" s="301"/>
      <c r="AG50" s="407"/>
      <c r="AH50" s="408"/>
      <c r="AI50" s="124"/>
      <c r="AJ50" s="116"/>
      <c r="AK50" s="380"/>
    </row>
    <row r="51" spans="1:37" ht="15.75" customHeight="1">
      <c r="A51" s="304"/>
      <c r="B51" s="178"/>
      <c r="C51" s="298"/>
      <c r="D51" s="299"/>
      <c r="E51" s="107"/>
      <c r="F51" s="108"/>
      <c r="G51" s="129"/>
      <c r="H51" s="68"/>
      <c r="I51" s="126"/>
      <c r="J51" s="111"/>
      <c r="K51" s="112"/>
      <c r="L51" s="126"/>
      <c r="M51" s="111"/>
      <c r="N51" s="112"/>
      <c r="O51" s="131"/>
      <c r="P51" s="132"/>
      <c r="Q51" s="133"/>
      <c r="R51" s="309"/>
      <c r="S51" s="47"/>
      <c r="T51" s="48"/>
      <c r="U51" s="117"/>
      <c r="V51" s="118"/>
      <c r="W51" s="119"/>
      <c r="X51" s="123"/>
      <c r="Y51" s="106"/>
      <c r="Z51" s="205"/>
      <c r="AA51" s="300"/>
      <c r="AB51" s="301"/>
      <c r="AC51" s="106"/>
      <c r="AD51" s="205"/>
      <c r="AE51" s="300"/>
      <c r="AF51" s="301"/>
      <c r="AG51" s="407"/>
      <c r="AH51" s="408"/>
      <c r="AI51" s="124"/>
      <c r="AJ51" s="116"/>
      <c r="AK51" s="380"/>
    </row>
    <row r="52" spans="1:37" ht="15.75" customHeight="1">
      <c r="A52" s="304"/>
      <c r="B52" s="178"/>
      <c r="C52" s="298"/>
      <c r="D52" s="299"/>
      <c r="E52" s="107"/>
      <c r="F52" s="108"/>
      <c r="G52" s="129"/>
      <c r="H52" s="68"/>
      <c r="I52" s="126"/>
      <c r="J52" s="111"/>
      <c r="K52" s="112"/>
      <c r="L52" s="126"/>
      <c r="M52" s="111"/>
      <c r="N52" s="112"/>
      <c r="O52" s="131"/>
      <c r="P52" s="132"/>
      <c r="Q52" s="133"/>
      <c r="R52" s="309"/>
      <c r="S52" s="47"/>
      <c r="T52" s="48"/>
      <c r="U52" s="117"/>
      <c r="V52" s="118"/>
      <c r="W52" s="210"/>
      <c r="X52" s="211"/>
      <c r="Y52" s="106"/>
      <c r="Z52" s="205"/>
      <c r="AA52" s="300"/>
      <c r="AB52" s="301"/>
      <c r="AC52" s="106"/>
      <c r="AD52" s="205"/>
      <c r="AE52" s="300"/>
      <c r="AF52" s="301"/>
      <c r="AG52" s="407"/>
      <c r="AH52" s="408"/>
      <c r="AI52" s="124"/>
      <c r="AJ52" s="116"/>
      <c r="AK52" s="380"/>
    </row>
    <row r="53" spans="1:37" ht="15.75" customHeight="1">
      <c r="A53" s="304"/>
      <c r="B53" s="178"/>
      <c r="C53" s="298"/>
      <c r="D53" s="299"/>
      <c r="E53" s="107"/>
      <c r="F53" s="108"/>
      <c r="G53" s="129"/>
      <c r="H53" s="68"/>
      <c r="I53" s="126"/>
      <c r="J53" s="111"/>
      <c r="K53" s="112"/>
      <c r="L53" s="126"/>
      <c r="M53" s="111"/>
      <c r="N53" s="112"/>
      <c r="O53" s="131"/>
      <c r="P53" s="132"/>
      <c r="Q53" s="133"/>
      <c r="R53" s="309"/>
      <c r="S53" s="47"/>
      <c r="T53" s="48"/>
      <c r="U53" s="117"/>
      <c r="V53" s="118"/>
      <c r="W53" s="212"/>
      <c r="X53" s="213"/>
      <c r="Y53" s="106"/>
      <c r="Z53" s="205"/>
      <c r="AA53" s="300"/>
      <c r="AB53" s="301"/>
      <c r="AC53" s="106"/>
      <c r="AD53" s="205"/>
      <c r="AE53" s="300"/>
      <c r="AF53" s="301"/>
      <c r="AG53" s="407"/>
      <c r="AH53" s="408"/>
      <c r="AI53" s="124"/>
      <c r="AJ53" s="116"/>
      <c r="AK53" s="380"/>
    </row>
    <row r="54" spans="1:37" ht="15.75" customHeight="1">
      <c r="A54" s="304"/>
      <c r="B54" s="106"/>
      <c r="C54" s="298"/>
      <c r="D54" s="299"/>
      <c r="E54" s="185"/>
      <c r="F54" s="108"/>
      <c r="G54" s="139"/>
      <c r="H54" s="68"/>
      <c r="I54" s="126"/>
      <c r="J54" s="111"/>
      <c r="K54" s="112"/>
      <c r="L54" s="126"/>
      <c r="M54" s="111"/>
      <c r="N54" s="112"/>
      <c r="O54" s="131"/>
      <c r="P54" s="132"/>
      <c r="Q54" s="133"/>
      <c r="R54" s="309"/>
      <c r="S54" s="47"/>
      <c r="T54" s="48"/>
      <c r="U54" s="140"/>
      <c r="V54" s="118"/>
      <c r="W54" s="212"/>
      <c r="X54" s="213"/>
      <c r="Y54" s="106"/>
      <c r="Z54" s="205"/>
      <c r="AA54" s="300"/>
      <c r="AB54" s="301"/>
      <c r="AC54" s="106"/>
      <c r="AD54" s="205"/>
      <c r="AE54" s="300"/>
      <c r="AF54" s="301"/>
      <c r="AG54" s="407"/>
      <c r="AH54" s="408"/>
      <c r="AI54" s="124"/>
      <c r="AJ54" s="116"/>
      <c r="AK54" s="380"/>
    </row>
    <row r="55" spans="1:37" ht="15.75" customHeight="1" thickBot="1">
      <c r="A55" s="305"/>
      <c r="B55" s="144" t="s">
        <v>124</v>
      </c>
      <c r="C55" s="295"/>
      <c r="D55" s="295"/>
      <c r="E55" s="145"/>
      <c r="F55" s="105"/>
      <c r="G55" s="146"/>
      <c r="H55" s="75"/>
      <c r="I55" s="147">
        <f t="shared" ref="I55:J55" si="26">AVERAGE(I39:I54)</f>
        <v>21.428571428571427</v>
      </c>
      <c r="J55" s="148">
        <f t="shared" si="26"/>
        <v>1971.4285714285713</v>
      </c>
      <c r="K55" s="149">
        <f t="shared" ref="K55" si="27">J55/I55</f>
        <v>92</v>
      </c>
      <c r="L55" s="147">
        <f t="shared" ref="L55:M55" si="28">AVERAGE(L39:L54)</f>
        <v>21.428571428571427</v>
      </c>
      <c r="M55" s="148">
        <f t="shared" si="28"/>
        <v>1743.2757798027376</v>
      </c>
      <c r="N55" s="149">
        <f t="shared" ref="N55:N60" si="29">M55/L55</f>
        <v>81.352869724127757</v>
      </c>
      <c r="O55" s="150">
        <f t="shared" ref="O55:O60" si="30">L55-I55</f>
        <v>0</v>
      </c>
      <c r="P55" s="151">
        <f t="shared" ref="P55:P60" si="31">N55-K55</f>
        <v>-10.647130275872243</v>
      </c>
      <c r="Q55" s="152">
        <f t="shared" ref="Q55:Q60" si="32">N55/K55</f>
        <v>0.88427032308834519</v>
      </c>
      <c r="R55" s="310"/>
      <c r="S55" s="153">
        <f>S39</f>
        <v>0.16696759259259258</v>
      </c>
      <c r="T55" s="154">
        <f>INDEX(T39:T54,COUNTA(T39:T54))</f>
        <v>0.55069444444444449</v>
      </c>
      <c r="U55" s="155"/>
      <c r="V55" s="181"/>
      <c r="W55" s="214"/>
      <c r="X55" s="215"/>
      <c r="Y55" s="206">
        <f t="shared" ref="Y55:Z55" si="33">SUM(Y39:Y54)</f>
        <v>0</v>
      </c>
      <c r="Z55" s="207">
        <f t="shared" si="33"/>
        <v>0</v>
      </c>
      <c r="AA55" s="296"/>
      <c r="AB55" s="297"/>
      <c r="AC55" s="206">
        <f t="shared" ref="AC55:AD55" si="34">SUM(AC39:AC54)</f>
        <v>0</v>
      </c>
      <c r="AD55" s="207">
        <f t="shared" si="34"/>
        <v>0</v>
      </c>
      <c r="AE55" s="296"/>
      <c r="AF55" s="297"/>
      <c r="AG55" s="409"/>
      <c r="AH55" s="410"/>
      <c r="AI55" s="183">
        <f t="shared" ref="AI55:AI60" si="35">M55-J55</f>
        <v>-228.15279162583374</v>
      </c>
      <c r="AJ55" s="152">
        <f t="shared" ref="AJ55:AJ60" si="36">M55/J55</f>
        <v>0.88427032308834519</v>
      </c>
      <c r="AK55" s="381"/>
    </row>
    <row r="56" spans="1:37" ht="15.75" customHeight="1">
      <c r="A56" s="316" t="s">
        <v>202</v>
      </c>
      <c r="B56" s="161" t="s">
        <v>191</v>
      </c>
      <c r="C56" s="306" t="s">
        <v>197</v>
      </c>
      <c r="D56" s="307"/>
      <c r="E56" s="162">
        <v>47.37</v>
      </c>
      <c r="F56" s="103">
        <v>1813</v>
      </c>
      <c r="G56" s="163">
        <f t="shared" ref="G56:G60" si="37">E56*F56</f>
        <v>85881.81</v>
      </c>
      <c r="H56" s="164"/>
      <c r="I56" s="165">
        <v>21</v>
      </c>
      <c r="J56" s="166">
        <v>2000</v>
      </c>
      <c r="K56" s="167">
        <f>J56/I56</f>
        <v>95.238095238095241</v>
      </c>
      <c r="L56" s="168">
        <v>21</v>
      </c>
      <c r="M56" s="166">
        <f>F56/V56*60</f>
        <v>1770.6999457406396</v>
      </c>
      <c r="N56" s="167">
        <f t="shared" si="29"/>
        <v>84.319045035268545</v>
      </c>
      <c r="O56" s="169">
        <f t="shared" si="30"/>
        <v>0</v>
      </c>
      <c r="P56" s="170">
        <f t="shared" si="31"/>
        <v>-10.919050202826696</v>
      </c>
      <c r="Q56" s="171">
        <f t="shared" si="32"/>
        <v>0.88534997287031969</v>
      </c>
      <c r="R56" s="308">
        <f>Q72</f>
        <v>0.88478749340237517</v>
      </c>
      <c r="S56" s="172">
        <v>0.16666666666666666</v>
      </c>
      <c r="T56" s="173">
        <v>0.20932870370370371</v>
      </c>
      <c r="U56" s="174"/>
      <c r="V56" s="175">
        <v>61.433333333333358</v>
      </c>
      <c r="W56" s="173"/>
      <c r="X56" s="184"/>
      <c r="Y56" s="202"/>
      <c r="Z56" s="203"/>
      <c r="AA56" s="311"/>
      <c r="AB56" s="312"/>
      <c r="AC56" s="202"/>
      <c r="AD56" s="203"/>
      <c r="AE56" s="311"/>
      <c r="AF56" s="312"/>
      <c r="AG56" s="411"/>
      <c r="AH56" s="412"/>
      <c r="AI56" s="121">
        <f t="shared" si="35"/>
        <v>-229.30005425936042</v>
      </c>
      <c r="AJ56" s="171">
        <f t="shared" si="36"/>
        <v>0.8853499728703198</v>
      </c>
      <c r="AK56" s="313">
        <f>AJ72</f>
        <v>0.88478749340237506</v>
      </c>
    </row>
    <row r="57" spans="1:37" ht="15.75" customHeight="1">
      <c r="A57" s="317"/>
      <c r="B57" s="178" t="s">
        <v>191</v>
      </c>
      <c r="C57" s="298" t="s">
        <v>205</v>
      </c>
      <c r="D57" s="299"/>
      <c r="E57" s="107">
        <v>59.54</v>
      </c>
      <c r="F57" s="108">
        <v>3530</v>
      </c>
      <c r="G57" s="109">
        <f t="shared" si="37"/>
        <v>210176.19999999998</v>
      </c>
      <c r="H57" s="26"/>
      <c r="I57" s="110">
        <v>23</v>
      </c>
      <c r="J57" s="111">
        <v>2000</v>
      </c>
      <c r="K57" s="112">
        <f t="shared" si="12"/>
        <v>86.956521739130437</v>
      </c>
      <c r="L57" s="113">
        <v>23</v>
      </c>
      <c r="M57" s="111">
        <f>F57/V57*60</f>
        <v>1768.1925699179073</v>
      </c>
      <c r="N57" s="112">
        <f t="shared" si="29"/>
        <v>76.877937822517708</v>
      </c>
      <c r="O57" s="114">
        <f t="shared" si="30"/>
        <v>0</v>
      </c>
      <c r="P57" s="115">
        <f t="shared" si="31"/>
        <v>-10.078583916612729</v>
      </c>
      <c r="Q57" s="116">
        <f t="shared" si="32"/>
        <v>0.88409628495895365</v>
      </c>
      <c r="R57" s="309"/>
      <c r="S57" s="47">
        <v>0.21265046296296297</v>
      </c>
      <c r="T57" s="48">
        <v>0.29583333333333334</v>
      </c>
      <c r="U57" s="117">
        <v>4.783333333333335</v>
      </c>
      <c r="V57" s="118">
        <v>119.78333333333333</v>
      </c>
      <c r="W57" s="119"/>
      <c r="X57" s="123"/>
      <c r="Y57" s="106"/>
      <c r="Z57" s="205"/>
      <c r="AA57" s="300"/>
      <c r="AB57" s="301"/>
      <c r="AC57" s="106"/>
      <c r="AD57" s="205"/>
      <c r="AE57" s="300"/>
      <c r="AF57" s="301"/>
      <c r="AG57" s="407"/>
      <c r="AH57" s="408"/>
      <c r="AI57" s="124">
        <f t="shared" si="35"/>
        <v>-231.80743008209265</v>
      </c>
      <c r="AJ57" s="116">
        <f t="shared" si="36"/>
        <v>0.88409628495895365</v>
      </c>
      <c r="AK57" s="314"/>
    </row>
    <row r="58" spans="1:37" ht="15.75" customHeight="1">
      <c r="A58" s="317"/>
      <c r="B58" s="178" t="s">
        <v>191</v>
      </c>
      <c r="C58" s="298" t="s">
        <v>274</v>
      </c>
      <c r="D58" s="299"/>
      <c r="E58" s="107">
        <v>59.14</v>
      </c>
      <c r="F58" s="108">
        <v>3297</v>
      </c>
      <c r="G58" s="109">
        <f t="shared" si="37"/>
        <v>194984.58000000002</v>
      </c>
      <c r="H58" s="26"/>
      <c r="I58" s="110">
        <v>23</v>
      </c>
      <c r="J58" s="111">
        <v>2000</v>
      </c>
      <c r="K58" s="112">
        <f t="shared" si="12"/>
        <v>86.956521739130437</v>
      </c>
      <c r="L58" s="113">
        <v>23</v>
      </c>
      <c r="M58" s="111">
        <f>F58/V58*60</f>
        <v>1769.409660107335</v>
      </c>
      <c r="N58" s="112">
        <f t="shared" si="29"/>
        <v>76.930854787275436</v>
      </c>
      <c r="O58" s="114">
        <f t="shared" si="30"/>
        <v>0</v>
      </c>
      <c r="P58" s="115">
        <f t="shared" si="31"/>
        <v>-10.025666951855001</v>
      </c>
      <c r="Q58" s="116">
        <f t="shared" si="32"/>
        <v>0.88470483005366751</v>
      </c>
      <c r="R58" s="309"/>
      <c r="S58" s="47">
        <v>0.3001388888888889</v>
      </c>
      <c r="T58" s="48">
        <v>0.37777777777777777</v>
      </c>
      <c r="U58" s="117">
        <v>6.2000000000000099</v>
      </c>
      <c r="V58" s="118">
        <v>111.79999999999997</v>
      </c>
      <c r="W58" s="119"/>
      <c r="X58" s="123"/>
      <c r="Y58" s="106"/>
      <c r="Z58" s="205"/>
      <c r="AA58" s="300"/>
      <c r="AB58" s="301"/>
      <c r="AC58" s="106"/>
      <c r="AD58" s="205"/>
      <c r="AE58" s="300"/>
      <c r="AF58" s="301"/>
      <c r="AG58" s="407"/>
      <c r="AH58" s="408"/>
      <c r="AI58" s="124">
        <f t="shared" si="35"/>
        <v>-230.59033989266504</v>
      </c>
      <c r="AJ58" s="116">
        <f t="shared" si="36"/>
        <v>0.88470483005366751</v>
      </c>
      <c r="AK58" s="314"/>
    </row>
    <row r="59" spans="1:37" ht="15.75" customHeight="1">
      <c r="A59" s="317"/>
      <c r="B59" s="178" t="s">
        <v>191</v>
      </c>
      <c r="C59" s="298" t="s">
        <v>198</v>
      </c>
      <c r="D59" s="299"/>
      <c r="E59" s="107">
        <v>53.76</v>
      </c>
      <c r="F59" s="108">
        <v>3626</v>
      </c>
      <c r="G59" s="109">
        <f t="shared" si="37"/>
        <v>194933.75999999998</v>
      </c>
      <c r="H59" s="26"/>
      <c r="I59" s="110">
        <v>21</v>
      </c>
      <c r="J59" s="111">
        <v>2000</v>
      </c>
      <c r="K59" s="112">
        <f t="shared" si="12"/>
        <v>95.238095238095241</v>
      </c>
      <c r="L59" s="113">
        <v>21</v>
      </c>
      <c r="M59" s="111">
        <f>F59/V59*60</f>
        <v>1769.2599620493361</v>
      </c>
      <c r="N59" s="112">
        <f t="shared" si="29"/>
        <v>84.250474383301722</v>
      </c>
      <c r="O59" s="114">
        <f t="shared" si="30"/>
        <v>0</v>
      </c>
      <c r="P59" s="115">
        <f t="shared" si="31"/>
        <v>-10.987620854793519</v>
      </c>
      <c r="Q59" s="116">
        <f t="shared" si="32"/>
        <v>0.88462998102466806</v>
      </c>
      <c r="R59" s="309"/>
      <c r="S59" s="47">
        <v>0.38127314814814817</v>
      </c>
      <c r="T59" s="48">
        <v>0.46666666666666667</v>
      </c>
      <c r="U59" s="117">
        <v>5.0333333333333741</v>
      </c>
      <c r="V59" s="118">
        <v>122.96666666666665</v>
      </c>
      <c r="W59" s="119">
        <v>0.46666666666666667</v>
      </c>
      <c r="X59" s="123">
        <v>0.50700231481481484</v>
      </c>
      <c r="Y59" s="106"/>
      <c r="Z59" s="205"/>
      <c r="AA59" s="300"/>
      <c r="AB59" s="301"/>
      <c r="AC59" s="106"/>
      <c r="AD59" s="205"/>
      <c r="AE59" s="300"/>
      <c r="AF59" s="301"/>
      <c r="AG59" s="407"/>
      <c r="AH59" s="408"/>
      <c r="AI59" s="124">
        <f t="shared" si="35"/>
        <v>-230.74003795066392</v>
      </c>
      <c r="AJ59" s="116">
        <f t="shared" si="36"/>
        <v>0.88462998102466806</v>
      </c>
      <c r="AK59" s="314"/>
    </row>
    <row r="60" spans="1:37" ht="15.75" customHeight="1">
      <c r="A60" s="317"/>
      <c r="B60" s="178" t="s">
        <v>191</v>
      </c>
      <c r="C60" s="298" t="s">
        <v>206</v>
      </c>
      <c r="D60" s="299"/>
      <c r="E60" s="107">
        <v>71.55</v>
      </c>
      <c r="F60" s="108">
        <v>2594</v>
      </c>
      <c r="G60" s="109">
        <f t="shared" si="37"/>
        <v>185600.69999999998</v>
      </c>
      <c r="H60" s="13"/>
      <c r="I60" s="110">
        <v>23</v>
      </c>
      <c r="J60" s="111">
        <v>2000</v>
      </c>
      <c r="K60" s="112">
        <f t="shared" si="12"/>
        <v>86.956521739130437</v>
      </c>
      <c r="L60" s="126">
        <v>23</v>
      </c>
      <c r="M60" s="111">
        <f>F60/V60*60</f>
        <v>1770.3127962085323</v>
      </c>
      <c r="N60" s="112">
        <f t="shared" si="29"/>
        <v>76.970121574284008</v>
      </c>
      <c r="O60" s="114">
        <f t="shared" si="30"/>
        <v>0</v>
      </c>
      <c r="P60" s="115">
        <f t="shared" si="31"/>
        <v>-9.9864001648464296</v>
      </c>
      <c r="Q60" s="116">
        <f t="shared" si="32"/>
        <v>0.88515639810426605</v>
      </c>
      <c r="R60" s="309"/>
      <c r="S60" s="47">
        <v>0.50700231481481484</v>
      </c>
      <c r="T60" s="48">
        <v>0.56805555555555554</v>
      </c>
      <c r="U60" s="117">
        <v>58.083333333333357</v>
      </c>
      <c r="V60" s="118">
        <v>87.9166666666666</v>
      </c>
      <c r="W60" s="119"/>
      <c r="X60" s="123"/>
      <c r="Y60" s="106"/>
      <c r="Z60" s="205"/>
      <c r="AA60" s="300"/>
      <c r="AB60" s="301"/>
      <c r="AC60" s="106"/>
      <c r="AD60" s="205"/>
      <c r="AE60" s="300"/>
      <c r="AF60" s="301"/>
      <c r="AG60" s="407"/>
      <c r="AH60" s="408"/>
      <c r="AI60" s="124">
        <f t="shared" si="35"/>
        <v>-229.68720379146771</v>
      </c>
      <c r="AJ60" s="116">
        <f t="shared" si="36"/>
        <v>0.88515639810426616</v>
      </c>
      <c r="AK60" s="314"/>
    </row>
    <row r="61" spans="1:37" ht="15.75" customHeight="1">
      <c r="A61" s="317"/>
      <c r="B61" s="178"/>
      <c r="C61" s="298"/>
      <c r="D61" s="299"/>
      <c r="E61" s="107"/>
      <c r="F61" s="108"/>
      <c r="G61" s="129"/>
      <c r="H61" s="130"/>
      <c r="I61" s="110"/>
      <c r="J61" s="111"/>
      <c r="K61" s="112"/>
      <c r="L61" s="113"/>
      <c r="M61" s="111"/>
      <c r="N61" s="112"/>
      <c r="O61" s="114"/>
      <c r="P61" s="115"/>
      <c r="Q61" s="116"/>
      <c r="R61" s="309"/>
      <c r="S61" s="47"/>
      <c r="T61" s="48"/>
      <c r="U61" s="117"/>
      <c r="V61" s="118"/>
      <c r="W61" s="119"/>
      <c r="X61" s="123"/>
      <c r="Y61" s="106"/>
      <c r="Z61" s="205"/>
      <c r="AA61" s="300"/>
      <c r="AB61" s="301"/>
      <c r="AC61" s="106"/>
      <c r="AD61" s="205"/>
      <c r="AE61" s="300"/>
      <c r="AF61" s="301"/>
      <c r="AG61" s="407"/>
      <c r="AH61" s="408"/>
      <c r="AI61" s="124"/>
      <c r="AJ61" s="116"/>
      <c r="AK61" s="314"/>
    </row>
    <row r="62" spans="1:37" ht="15.75" customHeight="1">
      <c r="A62" s="317"/>
      <c r="B62" s="178"/>
      <c r="C62" s="298"/>
      <c r="D62" s="299"/>
      <c r="E62" s="107"/>
      <c r="F62" s="108"/>
      <c r="G62" s="129"/>
      <c r="H62" s="68"/>
      <c r="I62" s="110"/>
      <c r="J62" s="111"/>
      <c r="K62" s="112"/>
      <c r="L62" s="126"/>
      <c r="M62" s="111"/>
      <c r="N62" s="112"/>
      <c r="O62" s="131"/>
      <c r="P62" s="132"/>
      <c r="Q62" s="133"/>
      <c r="R62" s="309"/>
      <c r="S62" s="127"/>
      <c r="T62" s="128"/>
      <c r="U62" s="117"/>
      <c r="V62" s="118"/>
      <c r="W62" s="128"/>
      <c r="X62" s="216"/>
      <c r="Y62" s="106"/>
      <c r="Z62" s="205"/>
      <c r="AA62" s="300"/>
      <c r="AB62" s="301"/>
      <c r="AC62" s="106"/>
      <c r="AD62" s="205"/>
      <c r="AE62" s="300"/>
      <c r="AF62" s="301"/>
      <c r="AG62" s="407"/>
      <c r="AH62" s="408"/>
      <c r="AI62" s="124"/>
      <c r="AJ62" s="116"/>
      <c r="AK62" s="314"/>
    </row>
    <row r="63" spans="1:37" ht="15.75" customHeight="1">
      <c r="A63" s="317"/>
      <c r="B63" s="178"/>
      <c r="C63" s="298"/>
      <c r="D63" s="299"/>
      <c r="E63" s="107"/>
      <c r="F63" s="108"/>
      <c r="G63" s="129"/>
      <c r="H63" s="68"/>
      <c r="I63" s="110"/>
      <c r="J63" s="111"/>
      <c r="K63" s="112"/>
      <c r="L63" s="126"/>
      <c r="M63" s="111"/>
      <c r="N63" s="112"/>
      <c r="O63" s="131"/>
      <c r="P63" s="132"/>
      <c r="Q63" s="133"/>
      <c r="R63" s="309"/>
      <c r="S63" s="127"/>
      <c r="T63" s="128"/>
      <c r="U63" s="117"/>
      <c r="V63" s="118"/>
      <c r="W63" s="128"/>
      <c r="X63" s="216"/>
      <c r="Y63" s="106"/>
      <c r="Z63" s="205"/>
      <c r="AA63" s="300"/>
      <c r="AB63" s="301"/>
      <c r="AC63" s="106"/>
      <c r="AD63" s="205"/>
      <c r="AE63" s="300"/>
      <c r="AF63" s="301"/>
      <c r="AG63" s="407"/>
      <c r="AH63" s="408"/>
      <c r="AI63" s="124"/>
      <c r="AJ63" s="116"/>
      <c r="AK63" s="314"/>
    </row>
    <row r="64" spans="1:37" ht="15.75" customHeight="1">
      <c r="A64" s="317"/>
      <c r="B64" s="178"/>
      <c r="C64" s="298"/>
      <c r="D64" s="299"/>
      <c r="E64" s="107"/>
      <c r="F64" s="108"/>
      <c r="G64" s="129"/>
      <c r="H64" s="68"/>
      <c r="I64" s="110"/>
      <c r="J64" s="111"/>
      <c r="K64" s="112"/>
      <c r="L64" s="126"/>
      <c r="M64" s="111"/>
      <c r="N64" s="112"/>
      <c r="O64" s="131"/>
      <c r="P64" s="132"/>
      <c r="Q64" s="133"/>
      <c r="R64" s="309"/>
      <c r="S64" s="127"/>
      <c r="T64" s="128"/>
      <c r="U64" s="117"/>
      <c r="V64" s="118"/>
      <c r="W64" s="128"/>
      <c r="X64" s="216"/>
      <c r="Y64" s="106"/>
      <c r="Z64" s="205"/>
      <c r="AA64" s="300"/>
      <c r="AB64" s="301"/>
      <c r="AC64" s="106"/>
      <c r="AD64" s="205"/>
      <c r="AE64" s="300"/>
      <c r="AF64" s="301"/>
      <c r="AG64" s="407"/>
      <c r="AH64" s="408"/>
      <c r="AI64" s="124"/>
      <c r="AJ64" s="116"/>
      <c r="AK64" s="314"/>
    </row>
    <row r="65" spans="1:37" ht="15.75" customHeight="1">
      <c r="A65" s="317"/>
      <c r="B65" s="178"/>
      <c r="C65" s="298"/>
      <c r="D65" s="299"/>
      <c r="E65" s="107"/>
      <c r="F65" s="108"/>
      <c r="G65" s="129"/>
      <c r="H65" s="68"/>
      <c r="I65" s="110"/>
      <c r="J65" s="111"/>
      <c r="K65" s="112"/>
      <c r="L65" s="126"/>
      <c r="M65" s="111"/>
      <c r="N65" s="112"/>
      <c r="O65" s="131"/>
      <c r="P65" s="132"/>
      <c r="Q65" s="133"/>
      <c r="R65" s="309"/>
      <c r="S65" s="127"/>
      <c r="T65" s="128"/>
      <c r="U65" s="117"/>
      <c r="V65" s="118"/>
      <c r="W65" s="128"/>
      <c r="X65" s="216"/>
      <c r="Y65" s="106"/>
      <c r="Z65" s="205"/>
      <c r="AA65" s="300"/>
      <c r="AB65" s="301"/>
      <c r="AC65" s="106"/>
      <c r="AD65" s="205"/>
      <c r="AE65" s="300"/>
      <c r="AF65" s="301"/>
      <c r="AG65" s="407"/>
      <c r="AH65" s="408"/>
      <c r="AI65" s="124"/>
      <c r="AJ65" s="116"/>
      <c r="AK65" s="314"/>
    </row>
    <row r="66" spans="1:37" ht="15.75" customHeight="1">
      <c r="A66" s="317"/>
      <c r="B66" s="178"/>
      <c r="C66" s="298"/>
      <c r="D66" s="299"/>
      <c r="E66" s="107"/>
      <c r="F66" s="108"/>
      <c r="G66" s="129"/>
      <c r="H66" s="68"/>
      <c r="I66" s="110"/>
      <c r="J66" s="111"/>
      <c r="K66" s="112"/>
      <c r="L66" s="126"/>
      <c r="M66" s="111"/>
      <c r="N66" s="112"/>
      <c r="O66" s="131"/>
      <c r="P66" s="132"/>
      <c r="Q66" s="133"/>
      <c r="R66" s="309"/>
      <c r="S66" s="127"/>
      <c r="T66" s="128"/>
      <c r="U66" s="117"/>
      <c r="V66" s="118"/>
      <c r="W66" s="128"/>
      <c r="X66" s="216"/>
      <c r="Y66" s="106"/>
      <c r="Z66" s="205"/>
      <c r="AA66" s="300"/>
      <c r="AB66" s="301"/>
      <c r="AC66" s="106"/>
      <c r="AD66" s="205"/>
      <c r="AE66" s="300"/>
      <c r="AF66" s="301"/>
      <c r="AG66" s="407"/>
      <c r="AH66" s="408"/>
      <c r="AI66" s="124"/>
      <c r="AJ66" s="116"/>
      <c r="AK66" s="314"/>
    </row>
    <row r="67" spans="1:37" ht="15.75" customHeight="1">
      <c r="A67" s="317"/>
      <c r="B67" s="178"/>
      <c r="C67" s="298"/>
      <c r="D67" s="299"/>
      <c r="E67" s="107"/>
      <c r="F67" s="108"/>
      <c r="G67" s="129"/>
      <c r="H67" s="68"/>
      <c r="I67" s="110"/>
      <c r="J67" s="111"/>
      <c r="K67" s="112"/>
      <c r="L67" s="126"/>
      <c r="M67" s="111"/>
      <c r="N67" s="112"/>
      <c r="O67" s="131"/>
      <c r="P67" s="132"/>
      <c r="Q67" s="133"/>
      <c r="R67" s="309"/>
      <c r="S67" s="127"/>
      <c r="T67" s="128"/>
      <c r="U67" s="117"/>
      <c r="V67" s="118"/>
      <c r="W67" s="128"/>
      <c r="X67" s="216"/>
      <c r="Y67" s="106"/>
      <c r="Z67" s="205"/>
      <c r="AA67" s="300"/>
      <c r="AB67" s="301"/>
      <c r="AC67" s="106"/>
      <c r="AD67" s="205"/>
      <c r="AE67" s="300"/>
      <c r="AF67" s="301"/>
      <c r="AG67" s="407"/>
      <c r="AH67" s="408"/>
      <c r="AI67" s="124"/>
      <c r="AJ67" s="116"/>
      <c r="AK67" s="314"/>
    </row>
    <row r="68" spans="1:37" ht="15.75" customHeight="1">
      <c r="A68" s="317"/>
      <c r="B68" s="178"/>
      <c r="C68" s="298"/>
      <c r="D68" s="299"/>
      <c r="E68" s="107"/>
      <c r="F68" s="108"/>
      <c r="G68" s="129"/>
      <c r="H68" s="68"/>
      <c r="I68" s="110"/>
      <c r="J68" s="111"/>
      <c r="K68" s="112"/>
      <c r="L68" s="126"/>
      <c r="M68" s="111"/>
      <c r="N68" s="112"/>
      <c r="O68" s="131"/>
      <c r="P68" s="132"/>
      <c r="Q68" s="133"/>
      <c r="R68" s="309"/>
      <c r="S68" s="127"/>
      <c r="T68" s="128"/>
      <c r="U68" s="117"/>
      <c r="V68" s="118"/>
      <c r="W68" s="128"/>
      <c r="X68" s="216"/>
      <c r="Y68" s="106"/>
      <c r="Z68" s="205"/>
      <c r="AA68" s="300"/>
      <c r="AB68" s="301"/>
      <c r="AC68" s="106"/>
      <c r="AD68" s="205"/>
      <c r="AE68" s="300"/>
      <c r="AF68" s="301"/>
      <c r="AG68" s="407"/>
      <c r="AH68" s="408"/>
      <c r="AI68" s="124"/>
      <c r="AJ68" s="116"/>
      <c r="AK68" s="314"/>
    </row>
    <row r="69" spans="1:37" ht="15.75" customHeight="1">
      <c r="A69" s="317"/>
      <c r="B69" s="178"/>
      <c r="C69" s="298"/>
      <c r="D69" s="299"/>
      <c r="E69" s="107"/>
      <c r="F69" s="108"/>
      <c r="G69" s="129"/>
      <c r="H69" s="68"/>
      <c r="I69" s="110"/>
      <c r="J69" s="111"/>
      <c r="K69" s="112"/>
      <c r="L69" s="126"/>
      <c r="M69" s="111"/>
      <c r="N69" s="112"/>
      <c r="O69" s="131"/>
      <c r="P69" s="132"/>
      <c r="Q69" s="133"/>
      <c r="R69" s="309"/>
      <c r="S69" s="127"/>
      <c r="T69" s="128"/>
      <c r="U69" s="117"/>
      <c r="V69" s="118"/>
      <c r="W69" s="128"/>
      <c r="X69" s="216"/>
      <c r="Y69" s="106"/>
      <c r="Z69" s="205"/>
      <c r="AA69" s="300"/>
      <c r="AB69" s="301"/>
      <c r="AC69" s="106"/>
      <c r="AD69" s="205"/>
      <c r="AE69" s="300"/>
      <c r="AF69" s="301"/>
      <c r="AG69" s="407"/>
      <c r="AH69" s="408"/>
      <c r="AI69" s="124"/>
      <c r="AJ69" s="116"/>
      <c r="AK69" s="314"/>
    </row>
    <row r="70" spans="1:37" ht="15.75" customHeight="1">
      <c r="A70" s="317"/>
      <c r="B70" s="178"/>
      <c r="C70" s="298"/>
      <c r="D70" s="299"/>
      <c r="E70" s="107"/>
      <c r="F70" s="138"/>
      <c r="G70" s="129"/>
      <c r="H70" s="68"/>
      <c r="I70" s="110"/>
      <c r="J70" s="111"/>
      <c r="K70" s="112"/>
      <c r="L70" s="126"/>
      <c r="M70" s="111"/>
      <c r="N70" s="112"/>
      <c r="O70" s="131"/>
      <c r="P70" s="132"/>
      <c r="Q70" s="133"/>
      <c r="R70" s="309"/>
      <c r="S70" s="127"/>
      <c r="T70" s="128"/>
      <c r="U70" s="117"/>
      <c r="V70" s="118"/>
      <c r="W70" s="128"/>
      <c r="X70" s="216"/>
      <c r="Y70" s="106"/>
      <c r="Z70" s="205"/>
      <c r="AA70" s="300"/>
      <c r="AB70" s="301"/>
      <c r="AC70" s="106"/>
      <c r="AD70" s="205"/>
      <c r="AE70" s="300"/>
      <c r="AF70" s="301"/>
      <c r="AG70" s="407"/>
      <c r="AH70" s="408"/>
      <c r="AI70" s="124"/>
      <c r="AJ70" s="116"/>
      <c r="AK70" s="314"/>
    </row>
    <row r="71" spans="1:37" ht="15.75" customHeight="1">
      <c r="A71" s="317"/>
      <c r="B71" s="178"/>
      <c r="C71" s="298"/>
      <c r="D71" s="299"/>
      <c r="E71" s="179"/>
      <c r="F71" s="138"/>
      <c r="G71" s="139"/>
      <c r="H71" s="68"/>
      <c r="I71" s="110"/>
      <c r="J71" s="111"/>
      <c r="K71" s="112"/>
      <c r="L71" s="126"/>
      <c r="M71" s="111"/>
      <c r="N71" s="112"/>
      <c r="O71" s="131"/>
      <c r="P71" s="132"/>
      <c r="Q71" s="133"/>
      <c r="R71" s="309"/>
      <c r="S71" s="127"/>
      <c r="T71" s="128"/>
      <c r="U71" s="140"/>
      <c r="V71" s="141"/>
      <c r="W71" s="134"/>
      <c r="X71" s="135"/>
      <c r="Y71" s="106"/>
      <c r="Z71" s="205"/>
      <c r="AA71" s="300"/>
      <c r="AB71" s="301"/>
      <c r="AC71" s="106"/>
      <c r="AD71" s="205"/>
      <c r="AE71" s="300"/>
      <c r="AF71" s="301"/>
      <c r="AG71" s="407"/>
      <c r="AH71" s="408"/>
      <c r="AI71" s="180"/>
      <c r="AJ71" s="133"/>
      <c r="AK71" s="314"/>
    </row>
    <row r="72" spans="1:37" ht="15.75" customHeight="1" thickBot="1">
      <c r="A72" s="318"/>
      <c r="B72" s="144" t="s">
        <v>124</v>
      </c>
      <c r="C72" s="295"/>
      <c r="D72" s="295"/>
      <c r="E72" s="145"/>
      <c r="F72" s="105"/>
      <c r="G72" s="146"/>
      <c r="H72" s="75"/>
      <c r="I72" s="147">
        <f t="shared" ref="I72:J72" si="38">AVERAGE(I56:I71)</f>
        <v>22.2</v>
      </c>
      <c r="J72" s="148">
        <f t="shared" si="38"/>
        <v>2000</v>
      </c>
      <c r="K72" s="149">
        <f t="shared" ref="K72" si="39">J72/I72</f>
        <v>90.090090090090087</v>
      </c>
      <c r="L72" s="147">
        <f t="shared" ref="L72:M72" si="40">AVERAGE(L56:L71)</f>
        <v>22.2</v>
      </c>
      <c r="M72" s="148">
        <f t="shared" si="40"/>
        <v>1769.5749868047501</v>
      </c>
      <c r="N72" s="149">
        <f t="shared" ref="N72:N82" si="41">M72/L72</f>
        <v>79.710584991204968</v>
      </c>
      <c r="O72" s="150">
        <f t="shared" ref="O72:O82" si="42">L72-I72</f>
        <v>0</v>
      </c>
      <c r="P72" s="151">
        <f t="shared" ref="P72:P82" si="43">N72-K72</f>
        <v>-10.379505098885119</v>
      </c>
      <c r="Q72" s="152">
        <f t="shared" ref="Q72:Q82" si="44">N72/K72</f>
        <v>0.88478749340237517</v>
      </c>
      <c r="R72" s="310"/>
      <c r="S72" s="153">
        <f>S56</f>
        <v>0.16666666666666666</v>
      </c>
      <c r="T72" s="154">
        <f>INDEX(T56:T71,COUNTA(T56:T71))</f>
        <v>0.56805555555555554</v>
      </c>
      <c r="U72" s="155"/>
      <c r="V72" s="181"/>
      <c r="W72" s="182"/>
      <c r="X72" s="149"/>
      <c r="Y72" s="206">
        <f t="shared" ref="Y72:Z72" si="45">SUM(Y56:Y71)</f>
        <v>0</v>
      </c>
      <c r="Z72" s="207">
        <f t="shared" si="45"/>
        <v>0</v>
      </c>
      <c r="AA72" s="296"/>
      <c r="AB72" s="297"/>
      <c r="AC72" s="206">
        <f t="shared" ref="AC72:AD72" si="46">SUM(AC56:AC71)</f>
        <v>0</v>
      </c>
      <c r="AD72" s="207">
        <f t="shared" si="46"/>
        <v>0</v>
      </c>
      <c r="AE72" s="296"/>
      <c r="AF72" s="297"/>
      <c r="AG72" s="409"/>
      <c r="AH72" s="410"/>
      <c r="AI72" s="183">
        <f t="shared" ref="AI72:AI82" si="47">M72-J72</f>
        <v>-230.4250131952499</v>
      </c>
      <c r="AJ72" s="152">
        <f t="shared" ref="AJ72:AJ82" si="48">M72/J72</f>
        <v>0.88478749340237506</v>
      </c>
      <c r="AK72" s="315"/>
    </row>
    <row r="73" spans="1:37" ht="15.75" customHeight="1">
      <c r="A73" s="302" t="s">
        <v>207</v>
      </c>
      <c r="B73" s="120" t="s">
        <v>209</v>
      </c>
      <c r="C73" s="383" t="s">
        <v>275</v>
      </c>
      <c r="D73" s="383"/>
      <c r="E73" s="162">
        <v>38.630000000000003</v>
      </c>
      <c r="F73" s="103">
        <v>2044</v>
      </c>
      <c r="G73" s="163">
        <f t="shared" ref="G73:G82" si="49">E73*F73</f>
        <v>78959.72</v>
      </c>
      <c r="H73" s="164"/>
      <c r="I73" s="165">
        <v>20</v>
      </c>
      <c r="J73" s="166">
        <v>3600</v>
      </c>
      <c r="K73" s="167">
        <f>J73/I73</f>
        <v>180</v>
      </c>
      <c r="L73" s="168">
        <v>20</v>
      </c>
      <c r="M73" s="166">
        <f t="shared" ref="M73:M82" si="50">F73/V73*60</f>
        <v>3254.4891640866845</v>
      </c>
      <c r="N73" s="167">
        <f t="shared" si="41"/>
        <v>162.72445820433421</v>
      </c>
      <c r="O73" s="169">
        <f t="shared" si="42"/>
        <v>0</v>
      </c>
      <c r="P73" s="170">
        <f t="shared" si="43"/>
        <v>-17.275541795665788</v>
      </c>
      <c r="Q73" s="171">
        <f t="shared" si="44"/>
        <v>0.9040247678018567</v>
      </c>
      <c r="R73" s="308">
        <f>Q89</f>
        <v>0.88833505881840291</v>
      </c>
      <c r="S73" s="172">
        <v>0.16688657407407406</v>
      </c>
      <c r="T73" s="173">
        <v>0.19305555555555556</v>
      </c>
      <c r="U73" s="174"/>
      <c r="V73" s="175">
        <v>37.683333333333366</v>
      </c>
      <c r="W73" s="173"/>
      <c r="X73" s="184"/>
      <c r="Y73" s="202"/>
      <c r="Z73" s="203"/>
      <c r="AA73" s="311"/>
      <c r="AB73" s="312"/>
      <c r="AC73" s="202"/>
      <c r="AD73" s="203"/>
      <c r="AE73" s="311"/>
      <c r="AF73" s="312"/>
      <c r="AG73" s="411"/>
      <c r="AH73" s="412"/>
      <c r="AI73" s="121">
        <f t="shared" si="47"/>
        <v>-345.51083591331553</v>
      </c>
      <c r="AJ73" s="171">
        <f t="shared" si="48"/>
        <v>0.90402476780185681</v>
      </c>
      <c r="AK73" s="313">
        <f>AJ89</f>
        <v>0.8883350588184028</v>
      </c>
    </row>
    <row r="74" spans="1:37" ht="15.75" customHeight="1">
      <c r="A74" s="303"/>
      <c r="B74" s="106" t="s">
        <v>209</v>
      </c>
      <c r="C74" s="382" t="s">
        <v>276</v>
      </c>
      <c r="D74" s="382"/>
      <c r="E74" s="107">
        <v>38</v>
      </c>
      <c r="F74" s="108">
        <v>2775</v>
      </c>
      <c r="G74" s="109">
        <f t="shared" si="49"/>
        <v>105450</v>
      </c>
      <c r="H74" s="26"/>
      <c r="I74" s="110">
        <v>21</v>
      </c>
      <c r="J74" s="111">
        <v>3600</v>
      </c>
      <c r="K74" s="112">
        <f t="shared" ref="K74:K111" si="51">J74/I74</f>
        <v>171.42857142857142</v>
      </c>
      <c r="L74" s="113">
        <v>21</v>
      </c>
      <c r="M74" s="111">
        <f t="shared" si="50"/>
        <v>3255.1319648093836</v>
      </c>
      <c r="N74" s="112">
        <f t="shared" si="41"/>
        <v>155.00628403854208</v>
      </c>
      <c r="O74" s="114">
        <f t="shared" si="42"/>
        <v>0</v>
      </c>
      <c r="P74" s="115">
        <f t="shared" si="43"/>
        <v>-16.422287390029339</v>
      </c>
      <c r="Q74" s="116">
        <f t="shared" si="44"/>
        <v>0.90420332355816213</v>
      </c>
      <c r="R74" s="309"/>
      <c r="S74" s="47">
        <v>0.19652777777777777</v>
      </c>
      <c r="T74" s="48">
        <v>0.23204861111111111</v>
      </c>
      <c r="U74" s="117">
        <v>4.9999999999999822</v>
      </c>
      <c r="V74" s="118">
        <v>51.150000000000006</v>
      </c>
      <c r="W74" s="119"/>
      <c r="X74" s="123"/>
      <c r="Y74" s="106"/>
      <c r="Z74" s="205"/>
      <c r="AA74" s="300"/>
      <c r="AB74" s="301"/>
      <c r="AC74" s="106"/>
      <c r="AD74" s="205"/>
      <c r="AE74" s="300"/>
      <c r="AF74" s="301"/>
      <c r="AG74" s="407"/>
      <c r="AH74" s="408"/>
      <c r="AI74" s="124">
        <f t="shared" si="47"/>
        <v>-344.86803519061641</v>
      </c>
      <c r="AJ74" s="116">
        <f t="shared" si="48"/>
        <v>0.90420332355816213</v>
      </c>
      <c r="AK74" s="314"/>
    </row>
    <row r="75" spans="1:37" ht="15.75" customHeight="1">
      <c r="A75" s="303"/>
      <c r="B75" s="106" t="s">
        <v>209</v>
      </c>
      <c r="C75" s="382" t="s">
        <v>287</v>
      </c>
      <c r="D75" s="382"/>
      <c r="E75" s="107">
        <v>31.27</v>
      </c>
      <c r="F75" s="108">
        <v>1401</v>
      </c>
      <c r="G75" s="109">
        <f t="shared" si="49"/>
        <v>43809.27</v>
      </c>
      <c r="H75" s="26"/>
      <c r="I75" s="110">
        <v>19</v>
      </c>
      <c r="J75" s="111">
        <v>3600</v>
      </c>
      <c r="K75" s="112">
        <f t="shared" si="51"/>
        <v>189.47368421052633</v>
      </c>
      <c r="L75" s="113">
        <v>19</v>
      </c>
      <c r="M75" s="111">
        <f t="shared" si="50"/>
        <v>3168.0904522613109</v>
      </c>
      <c r="N75" s="112">
        <f t="shared" si="41"/>
        <v>166.74160275059532</v>
      </c>
      <c r="O75" s="114">
        <f t="shared" si="42"/>
        <v>0</v>
      </c>
      <c r="P75" s="115">
        <f t="shared" si="43"/>
        <v>-22.73208145993101</v>
      </c>
      <c r="Q75" s="116">
        <f t="shared" si="44"/>
        <v>0.88002512562814195</v>
      </c>
      <c r="R75" s="309"/>
      <c r="S75" s="47">
        <v>0.23574074074074075</v>
      </c>
      <c r="T75" s="48">
        <v>0.25416666666666665</v>
      </c>
      <c r="U75" s="117">
        <v>5.3166666666666851</v>
      </c>
      <c r="V75" s="118">
        <v>26.533333333333296</v>
      </c>
      <c r="W75" s="119"/>
      <c r="X75" s="123"/>
      <c r="Y75" s="106"/>
      <c r="Z75" s="205"/>
      <c r="AA75" s="300"/>
      <c r="AB75" s="301"/>
      <c r="AC75" s="106"/>
      <c r="AD75" s="205"/>
      <c r="AE75" s="300"/>
      <c r="AF75" s="301"/>
      <c r="AG75" s="407"/>
      <c r="AH75" s="408"/>
      <c r="AI75" s="124">
        <f t="shared" si="47"/>
        <v>-431.90954773868907</v>
      </c>
      <c r="AJ75" s="116">
        <f t="shared" si="48"/>
        <v>0.88002512562814195</v>
      </c>
      <c r="AK75" s="314"/>
    </row>
    <row r="76" spans="1:37" ht="15.75" customHeight="1">
      <c r="A76" s="303"/>
      <c r="B76" s="106" t="s">
        <v>209</v>
      </c>
      <c r="C76" s="382" t="s">
        <v>277</v>
      </c>
      <c r="D76" s="382"/>
      <c r="E76" s="107">
        <v>37.94</v>
      </c>
      <c r="F76" s="108">
        <v>2924</v>
      </c>
      <c r="G76" s="109">
        <f t="shared" si="49"/>
        <v>110936.56</v>
      </c>
      <c r="H76" s="26"/>
      <c r="I76" s="110">
        <v>21</v>
      </c>
      <c r="J76" s="111">
        <v>3600</v>
      </c>
      <c r="K76" s="112">
        <f t="shared" si="51"/>
        <v>171.42857142857142</v>
      </c>
      <c r="L76" s="113">
        <v>21</v>
      </c>
      <c r="M76" s="111">
        <f t="shared" si="50"/>
        <v>3169.6476964769631</v>
      </c>
      <c r="N76" s="112">
        <f t="shared" si="41"/>
        <v>150.9356045941411</v>
      </c>
      <c r="O76" s="114">
        <f t="shared" si="42"/>
        <v>0</v>
      </c>
      <c r="P76" s="115">
        <f t="shared" si="43"/>
        <v>-20.49296683443032</v>
      </c>
      <c r="Q76" s="116">
        <f t="shared" si="44"/>
        <v>0.88045769346582314</v>
      </c>
      <c r="R76" s="309"/>
      <c r="S76" s="47">
        <v>0.25763888888888886</v>
      </c>
      <c r="T76" s="48">
        <v>0.29607638888888888</v>
      </c>
      <c r="U76" s="117">
        <v>4.9999999999999822</v>
      </c>
      <c r="V76" s="118">
        <v>55.350000000000023</v>
      </c>
      <c r="W76" s="119"/>
      <c r="X76" s="123"/>
      <c r="Y76" s="106"/>
      <c r="Z76" s="205"/>
      <c r="AA76" s="300"/>
      <c r="AB76" s="301"/>
      <c r="AC76" s="106"/>
      <c r="AD76" s="205"/>
      <c r="AE76" s="300"/>
      <c r="AF76" s="301"/>
      <c r="AG76" s="407"/>
      <c r="AH76" s="408"/>
      <c r="AI76" s="217">
        <f t="shared" si="47"/>
        <v>-430.35230352303688</v>
      </c>
      <c r="AJ76" s="218">
        <f t="shared" si="48"/>
        <v>0.88045769346582314</v>
      </c>
      <c r="AK76" s="314"/>
    </row>
    <row r="77" spans="1:37" ht="15.75" customHeight="1">
      <c r="A77" s="304"/>
      <c r="B77" s="106" t="s">
        <v>209</v>
      </c>
      <c r="C77" s="382" t="s">
        <v>212</v>
      </c>
      <c r="D77" s="382"/>
      <c r="E77" s="107">
        <v>32.06</v>
      </c>
      <c r="F77" s="108">
        <v>1404</v>
      </c>
      <c r="G77" s="109">
        <f t="shared" si="49"/>
        <v>45012.240000000005</v>
      </c>
      <c r="H77" s="13"/>
      <c r="I77" s="110">
        <v>19</v>
      </c>
      <c r="J77" s="111">
        <v>3600</v>
      </c>
      <c r="K77" s="112">
        <f t="shared" si="51"/>
        <v>189.47368421052633</v>
      </c>
      <c r="L77" s="126">
        <v>19</v>
      </c>
      <c r="M77" s="111">
        <f t="shared" si="50"/>
        <v>3168.9028213166175</v>
      </c>
      <c r="N77" s="112">
        <f t="shared" si="41"/>
        <v>166.78435901666407</v>
      </c>
      <c r="O77" s="114">
        <f t="shared" si="42"/>
        <v>0</v>
      </c>
      <c r="P77" s="115">
        <f t="shared" si="43"/>
        <v>-22.68932519386226</v>
      </c>
      <c r="Q77" s="116">
        <f t="shared" si="44"/>
        <v>0.88025078369906029</v>
      </c>
      <c r="R77" s="309"/>
      <c r="S77" s="47">
        <v>0.29959490740740741</v>
      </c>
      <c r="T77" s="48">
        <v>0.31805555555555554</v>
      </c>
      <c r="U77" s="117">
        <v>5.066666666666686</v>
      </c>
      <c r="V77" s="118">
        <v>26.583333333333307</v>
      </c>
      <c r="W77" s="119"/>
      <c r="X77" s="123"/>
      <c r="Y77" s="106"/>
      <c r="Z77" s="205"/>
      <c r="AA77" s="300"/>
      <c r="AB77" s="301"/>
      <c r="AC77" s="106"/>
      <c r="AD77" s="205"/>
      <c r="AE77" s="300"/>
      <c r="AF77" s="301"/>
      <c r="AG77" s="407"/>
      <c r="AH77" s="408"/>
      <c r="AI77" s="217">
        <f t="shared" si="47"/>
        <v>-431.09717868338248</v>
      </c>
      <c r="AJ77" s="218">
        <f t="shared" si="48"/>
        <v>0.8802507836990604</v>
      </c>
      <c r="AK77" s="314"/>
    </row>
    <row r="78" spans="1:37" ht="15.75" customHeight="1">
      <c r="A78" s="304"/>
      <c r="B78" s="106" t="s">
        <v>195</v>
      </c>
      <c r="C78" s="382" t="s">
        <v>214</v>
      </c>
      <c r="D78" s="382"/>
      <c r="E78" s="107">
        <v>57.73</v>
      </c>
      <c r="F78" s="108">
        <v>1488</v>
      </c>
      <c r="G78" s="129">
        <f t="shared" si="49"/>
        <v>85902.239999999991</v>
      </c>
      <c r="H78" s="130"/>
      <c r="I78" s="110">
        <v>22</v>
      </c>
      <c r="J78" s="111">
        <v>1800</v>
      </c>
      <c r="K78" s="112">
        <f t="shared" si="51"/>
        <v>81.818181818181813</v>
      </c>
      <c r="L78" s="113">
        <v>22</v>
      </c>
      <c r="M78" s="111">
        <f t="shared" si="50"/>
        <v>1593.8113656649809</v>
      </c>
      <c r="N78" s="112">
        <f t="shared" si="41"/>
        <v>72.445971166590041</v>
      </c>
      <c r="O78" s="114">
        <f t="shared" si="42"/>
        <v>0</v>
      </c>
      <c r="P78" s="115">
        <f t="shared" si="43"/>
        <v>-9.3722106515917716</v>
      </c>
      <c r="Q78" s="116">
        <f t="shared" si="44"/>
        <v>0.88545075870276724</v>
      </c>
      <c r="R78" s="309"/>
      <c r="S78" s="47">
        <v>0.32222222222222224</v>
      </c>
      <c r="T78" s="48">
        <v>0.3611226851851852</v>
      </c>
      <c r="U78" s="117">
        <v>6.0000000000000586</v>
      </c>
      <c r="V78" s="118">
        <v>56.016666666666659</v>
      </c>
      <c r="W78" s="119"/>
      <c r="X78" s="123"/>
      <c r="Y78" s="106"/>
      <c r="Z78" s="205"/>
      <c r="AA78" s="300"/>
      <c r="AB78" s="301"/>
      <c r="AC78" s="106"/>
      <c r="AD78" s="205"/>
      <c r="AE78" s="300"/>
      <c r="AF78" s="301"/>
      <c r="AG78" s="407"/>
      <c r="AH78" s="408"/>
      <c r="AI78" s="217">
        <f t="shared" si="47"/>
        <v>-206.18863433501906</v>
      </c>
      <c r="AJ78" s="218">
        <f t="shared" si="48"/>
        <v>0.88545075870276724</v>
      </c>
      <c r="AK78" s="314"/>
    </row>
    <row r="79" spans="1:37" ht="15.75" customHeight="1">
      <c r="A79" s="304"/>
      <c r="B79" s="106" t="s">
        <v>195</v>
      </c>
      <c r="C79" s="382" t="s">
        <v>213</v>
      </c>
      <c r="D79" s="382"/>
      <c r="E79" s="107">
        <v>57.73</v>
      </c>
      <c r="F79" s="108">
        <v>1560</v>
      </c>
      <c r="G79" s="129">
        <f t="shared" si="49"/>
        <v>90058.799999999988</v>
      </c>
      <c r="H79" s="68"/>
      <c r="I79" s="110">
        <v>22</v>
      </c>
      <c r="J79" s="111">
        <v>1800</v>
      </c>
      <c r="K79" s="112">
        <f t="shared" si="51"/>
        <v>81.818181818181813</v>
      </c>
      <c r="L79" s="126">
        <v>22</v>
      </c>
      <c r="M79" s="111">
        <f t="shared" si="50"/>
        <v>1593.643586833143</v>
      </c>
      <c r="N79" s="112">
        <f t="shared" si="41"/>
        <v>72.438344856051955</v>
      </c>
      <c r="O79" s="131">
        <f t="shared" si="42"/>
        <v>0</v>
      </c>
      <c r="P79" s="132">
        <f t="shared" si="43"/>
        <v>-9.3798369621298576</v>
      </c>
      <c r="Q79" s="133">
        <f t="shared" si="44"/>
        <v>0.88535754824063506</v>
      </c>
      <c r="R79" s="309"/>
      <c r="S79" s="47">
        <v>0.36476851851851849</v>
      </c>
      <c r="T79" s="48">
        <v>0.40555555555555556</v>
      </c>
      <c r="U79" s="117">
        <v>5.2499999999999414</v>
      </c>
      <c r="V79" s="118">
        <v>58.733333333333377</v>
      </c>
      <c r="W79" s="119"/>
      <c r="X79" s="123"/>
      <c r="Y79" s="106"/>
      <c r="Z79" s="205"/>
      <c r="AA79" s="300"/>
      <c r="AB79" s="301"/>
      <c r="AC79" s="106"/>
      <c r="AD79" s="205"/>
      <c r="AE79" s="300"/>
      <c r="AF79" s="301"/>
      <c r="AG79" s="407"/>
      <c r="AH79" s="408"/>
      <c r="AI79" s="217">
        <f t="shared" si="47"/>
        <v>-206.35641316685701</v>
      </c>
      <c r="AJ79" s="218">
        <f t="shared" si="48"/>
        <v>0.88535754824063495</v>
      </c>
      <c r="AK79" s="314"/>
    </row>
    <row r="80" spans="1:37" ht="15.75" customHeight="1">
      <c r="A80" s="304"/>
      <c r="B80" s="106" t="s">
        <v>209</v>
      </c>
      <c r="C80" s="382" t="s">
        <v>210</v>
      </c>
      <c r="D80" s="382"/>
      <c r="E80" s="107">
        <v>71.84</v>
      </c>
      <c r="F80" s="108">
        <v>1868</v>
      </c>
      <c r="G80" s="129">
        <f t="shared" si="49"/>
        <v>134197.12</v>
      </c>
      <c r="H80" s="68"/>
      <c r="I80" s="110">
        <v>19</v>
      </c>
      <c r="J80" s="111">
        <v>1800</v>
      </c>
      <c r="K80" s="112">
        <f t="shared" si="51"/>
        <v>94.736842105263165</v>
      </c>
      <c r="L80" s="126">
        <v>19</v>
      </c>
      <c r="M80" s="111">
        <f t="shared" si="50"/>
        <v>1594.3100995732566</v>
      </c>
      <c r="N80" s="112">
        <f t="shared" si="41"/>
        <v>83.911057872276658</v>
      </c>
      <c r="O80" s="131">
        <f t="shared" si="42"/>
        <v>0</v>
      </c>
      <c r="P80" s="132">
        <f t="shared" si="43"/>
        <v>-10.825784232986507</v>
      </c>
      <c r="Q80" s="133">
        <f t="shared" si="44"/>
        <v>0.88572783309625358</v>
      </c>
      <c r="R80" s="309"/>
      <c r="S80" s="47">
        <v>0.40902777777777777</v>
      </c>
      <c r="T80" s="48">
        <v>0.45784722222222224</v>
      </c>
      <c r="U80" s="117">
        <v>4.9999999999999822</v>
      </c>
      <c r="V80" s="118">
        <v>70.30000000000004</v>
      </c>
      <c r="W80" s="119">
        <v>0.45784722222222224</v>
      </c>
      <c r="X80" s="123">
        <v>0.49743055555555554</v>
      </c>
      <c r="Y80" s="106"/>
      <c r="Z80" s="205"/>
      <c r="AA80" s="300"/>
      <c r="AB80" s="301"/>
      <c r="AC80" s="106"/>
      <c r="AD80" s="205"/>
      <c r="AE80" s="300"/>
      <c r="AF80" s="301"/>
      <c r="AG80" s="407"/>
      <c r="AH80" s="408"/>
      <c r="AI80" s="217">
        <f t="shared" si="47"/>
        <v>-205.68990042674341</v>
      </c>
      <c r="AJ80" s="218">
        <f t="shared" si="48"/>
        <v>0.88572783309625369</v>
      </c>
      <c r="AK80" s="314"/>
    </row>
    <row r="81" spans="1:37" ht="15.75" customHeight="1">
      <c r="A81" s="304"/>
      <c r="B81" s="106" t="s">
        <v>209</v>
      </c>
      <c r="C81" s="382" t="s">
        <v>211</v>
      </c>
      <c r="D81" s="382"/>
      <c r="E81" s="107">
        <v>72.400000000000006</v>
      </c>
      <c r="F81" s="108">
        <v>2090</v>
      </c>
      <c r="G81" s="129">
        <f t="shared" si="49"/>
        <v>151316</v>
      </c>
      <c r="H81" s="68"/>
      <c r="I81" s="110">
        <v>18</v>
      </c>
      <c r="J81" s="111">
        <v>1800</v>
      </c>
      <c r="K81" s="112">
        <f t="shared" si="51"/>
        <v>100</v>
      </c>
      <c r="L81" s="126">
        <v>18</v>
      </c>
      <c r="M81" s="111">
        <f t="shared" si="50"/>
        <v>1593.3926302414216</v>
      </c>
      <c r="N81" s="112">
        <f t="shared" si="41"/>
        <v>88.521812791190087</v>
      </c>
      <c r="O81" s="131">
        <f t="shared" si="42"/>
        <v>0</v>
      </c>
      <c r="P81" s="132">
        <f t="shared" si="43"/>
        <v>-11.478187208809913</v>
      </c>
      <c r="Q81" s="133">
        <f t="shared" si="44"/>
        <v>0.88521812791190091</v>
      </c>
      <c r="R81" s="309"/>
      <c r="S81" s="47">
        <v>0.49743055555555554</v>
      </c>
      <c r="T81" s="48">
        <v>0.55208333333333337</v>
      </c>
      <c r="U81" s="117">
        <v>56.999999999999957</v>
      </c>
      <c r="V81" s="118">
        <v>78.700000000000074</v>
      </c>
      <c r="W81" s="119"/>
      <c r="X81" s="123"/>
      <c r="Y81" s="106"/>
      <c r="Z81" s="205"/>
      <c r="AA81" s="300"/>
      <c r="AB81" s="301"/>
      <c r="AC81" s="106"/>
      <c r="AD81" s="205"/>
      <c r="AE81" s="300"/>
      <c r="AF81" s="301"/>
      <c r="AG81" s="407"/>
      <c r="AH81" s="408"/>
      <c r="AI81" s="217">
        <f t="shared" si="47"/>
        <v>-206.60736975857844</v>
      </c>
      <c r="AJ81" s="218">
        <f t="shared" si="48"/>
        <v>0.88521812791190091</v>
      </c>
      <c r="AK81" s="314"/>
    </row>
    <row r="82" spans="1:37" ht="15.75" customHeight="1">
      <c r="A82" s="304"/>
      <c r="B82" s="106" t="s">
        <v>209</v>
      </c>
      <c r="C82" s="382" t="s">
        <v>272</v>
      </c>
      <c r="D82" s="382"/>
      <c r="E82" s="107">
        <v>79.19</v>
      </c>
      <c r="F82" s="108">
        <v>2695</v>
      </c>
      <c r="G82" s="129">
        <f t="shared" si="49"/>
        <v>213417.05</v>
      </c>
      <c r="H82" s="68"/>
      <c r="I82" s="110">
        <v>17</v>
      </c>
      <c r="J82" s="111">
        <v>1800</v>
      </c>
      <c r="K82" s="112">
        <f t="shared" si="51"/>
        <v>105.88235294117646</v>
      </c>
      <c r="L82" s="126">
        <v>17</v>
      </c>
      <c r="M82" s="111">
        <f t="shared" si="50"/>
        <v>1593.6268068331149</v>
      </c>
      <c r="N82" s="112">
        <f t="shared" si="41"/>
        <v>93.742753343124406</v>
      </c>
      <c r="O82" s="131">
        <f t="shared" si="42"/>
        <v>0</v>
      </c>
      <c r="P82" s="132">
        <f t="shared" si="43"/>
        <v>-12.139599598052058</v>
      </c>
      <c r="Q82" s="133">
        <f t="shared" si="44"/>
        <v>0.88534822601839724</v>
      </c>
      <c r="R82" s="309"/>
      <c r="S82" s="47">
        <v>0.55555555555555558</v>
      </c>
      <c r="T82" s="48">
        <v>0.62601851851851853</v>
      </c>
      <c r="U82" s="117">
        <v>4.9999999999999822</v>
      </c>
      <c r="V82" s="118">
        <v>101.46666666666664</v>
      </c>
      <c r="W82" s="119"/>
      <c r="X82" s="123"/>
      <c r="Y82" s="106"/>
      <c r="Z82" s="205"/>
      <c r="AA82" s="300"/>
      <c r="AB82" s="301"/>
      <c r="AC82" s="106"/>
      <c r="AD82" s="205"/>
      <c r="AE82" s="300"/>
      <c r="AF82" s="301"/>
      <c r="AG82" s="407"/>
      <c r="AH82" s="408"/>
      <c r="AI82" s="217">
        <f t="shared" si="47"/>
        <v>-206.37319316688513</v>
      </c>
      <c r="AJ82" s="218">
        <f t="shared" si="48"/>
        <v>0.88534822601839713</v>
      </c>
      <c r="AK82" s="314"/>
    </row>
    <row r="83" spans="1:37" ht="15.75" customHeight="1">
      <c r="A83" s="304"/>
      <c r="B83" s="106"/>
      <c r="C83" s="382"/>
      <c r="D83" s="382"/>
      <c r="E83" s="107"/>
      <c r="F83" s="108"/>
      <c r="G83" s="129"/>
      <c r="H83" s="68"/>
      <c r="I83" s="110"/>
      <c r="J83" s="111"/>
      <c r="K83" s="112"/>
      <c r="L83" s="126"/>
      <c r="M83" s="111"/>
      <c r="N83" s="112"/>
      <c r="O83" s="131"/>
      <c r="P83" s="132"/>
      <c r="Q83" s="133"/>
      <c r="R83" s="309"/>
      <c r="S83" s="47"/>
      <c r="T83" s="48"/>
      <c r="U83" s="117"/>
      <c r="V83" s="118"/>
      <c r="W83" s="119"/>
      <c r="X83" s="123"/>
      <c r="Y83" s="106"/>
      <c r="Z83" s="205"/>
      <c r="AA83" s="300"/>
      <c r="AB83" s="301"/>
      <c r="AC83" s="106"/>
      <c r="AD83" s="205"/>
      <c r="AE83" s="300"/>
      <c r="AF83" s="301"/>
      <c r="AG83" s="407"/>
      <c r="AH83" s="408"/>
      <c r="AI83" s="217"/>
      <c r="AJ83" s="218"/>
      <c r="AK83" s="314"/>
    </row>
    <row r="84" spans="1:37" ht="15.75" customHeight="1">
      <c r="A84" s="304"/>
      <c r="B84" s="106"/>
      <c r="C84" s="382"/>
      <c r="D84" s="382"/>
      <c r="E84" s="107"/>
      <c r="F84" s="108"/>
      <c r="G84" s="129"/>
      <c r="H84" s="68"/>
      <c r="I84" s="110"/>
      <c r="J84" s="111"/>
      <c r="K84" s="112"/>
      <c r="L84" s="126"/>
      <c r="M84" s="111"/>
      <c r="N84" s="112"/>
      <c r="O84" s="131"/>
      <c r="P84" s="132"/>
      <c r="Q84" s="133"/>
      <c r="R84" s="309"/>
      <c r="S84" s="47"/>
      <c r="T84" s="48"/>
      <c r="U84" s="117"/>
      <c r="V84" s="118"/>
      <c r="W84" s="119"/>
      <c r="X84" s="123"/>
      <c r="Y84" s="106"/>
      <c r="Z84" s="205"/>
      <c r="AA84" s="300"/>
      <c r="AB84" s="301"/>
      <c r="AC84" s="106"/>
      <c r="AD84" s="205"/>
      <c r="AE84" s="300"/>
      <c r="AF84" s="301"/>
      <c r="AG84" s="407"/>
      <c r="AH84" s="408"/>
      <c r="AI84" s="217"/>
      <c r="AJ84" s="218"/>
      <c r="AK84" s="314"/>
    </row>
    <row r="85" spans="1:37" ht="15.75" customHeight="1">
      <c r="A85" s="304"/>
      <c r="B85" s="106"/>
      <c r="C85" s="382"/>
      <c r="D85" s="382"/>
      <c r="E85" s="107"/>
      <c r="F85" s="108"/>
      <c r="G85" s="129"/>
      <c r="H85" s="68"/>
      <c r="I85" s="110"/>
      <c r="J85" s="111"/>
      <c r="K85" s="112"/>
      <c r="L85" s="126"/>
      <c r="M85" s="111"/>
      <c r="N85" s="112"/>
      <c r="O85" s="131"/>
      <c r="P85" s="132"/>
      <c r="Q85" s="133"/>
      <c r="R85" s="309"/>
      <c r="S85" s="47"/>
      <c r="T85" s="48"/>
      <c r="U85" s="117"/>
      <c r="V85" s="118"/>
      <c r="W85" s="119"/>
      <c r="X85" s="123"/>
      <c r="Y85" s="106"/>
      <c r="Z85" s="205"/>
      <c r="AA85" s="300"/>
      <c r="AB85" s="301"/>
      <c r="AC85" s="106"/>
      <c r="AD85" s="205"/>
      <c r="AE85" s="300"/>
      <c r="AF85" s="301"/>
      <c r="AG85" s="407"/>
      <c r="AH85" s="408"/>
      <c r="AI85" s="217"/>
      <c r="AJ85" s="218"/>
      <c r="AK85" s="314"/>
    </row>
    <row r="86" spans="1:37" ht="15.75" customHeight="1">
      <c r="A86" s="304"/>
      <c r="B86" s="106"/>
      <c r="C86" s="382"/>
      <c r="D86" s="382"/>
      <c r="E86" s="107"/>
      <c r="F86" s="108"/>
      <c r="G86" s="129"/>
      <c r="H86" s="68"/>
      <c r="I86" s="110"/>
      <c r="J86" s="111"/>
      <c r="K86" s="112"/>
      <c r="L86" s="126"/>
      <c r="M86" s="111"/>
      <c r="N86" s="112"/>
      <c r="O86" s="131"/>
      <c r="P86" s="132"/>
      <c r="Q86" s="133"/>
      <c r="R86" s="309"/>
      <c r="S86" s="47"/>
      <c r="T86" s="48"/>
      <c r="U86" s="117"/>
      <c r="V86" s="118"/>
      <c r="W86" s="119"/>
      <c r="X86" s="123"/>
      <c r="Y86" s="106"/>
      <c r="Z86" s="205"/>
      <c r="AA86" s="300"/>
      <c r="AB86" s="301"/>
      <c r="AC86" s="106"/>
      <c r="AD86" s="205"/>
      <c r="AE86" s="300"/>
      <c r="AF86" s="301"/>
      <c r="AG86" s="407"/>
      <c r="AH86" s="408"/>
      <c r="AI86" s="217"/>
      <c r="AJ86" s="218"/>
      <c r="AK86" s="314"/>
    </row>
    <row r="87" spans="1:37" ht="15.75" customHeight="1">
      <c r="A87" s="304"/>
      <c r="B87" s="106"/>
      <c r="C87" s="382"/>
      <c r="D87" s="382"/>
      <c r="E87" s="107"/>
      <c r="F87" s="108"/>
      <c r="G87" s="129"/>
      <c r="H87" s="68"/>
      <c r="I87" s="110"/>
      <c r="J87" s="111"/>
      <c r="K87" s="112"/>
      <c r="L87" s="126"/>
      <c r="M87" s="111"/>
      <c r="N87" s="112"/>
      <c r="O87" s="131"/>
      <c r="P87" s="132"/>
      <c r="Q87" s="133"/>
      <c r="R87" s="309"/>
      <c r="S87" s="47"/>
      <c r="T87" s="48"/>
      <c r="U87" s="117"/>
      <c r="V87" s="118"/>
      <c r="W87" s="119"/>
      <c r="X87" s="123"/>
      <c r="Y87" s="106"/>
      <c r="Z87" s="205"/>
      <c r="AA87" s="300"/>
      <c r="AB87" s="301"/>
      <c r="AC87" s="106"/>
      <c r="AD87" s="205"/>
      <c r="AE87" s="300"/>
      <c r="AF87" s="301"/>
      <c r="AG87" s="407"/>
      <c r="AH87" s="408"/>
      <c r="AI87" s="217"/>
      <c r="AJ87" s="218"/>
      <c r="AK87" s="314"/>
    </row>
    <row r="88" spans="1:37" ht="15.75" customHeight="1">
      <c r="A88" s="304"/>
      <c r="B88" s="106"/>
      <c r="C88" s="382"/>
      <c r="D88" s="382"/>
      <c r="E88" s="209"/>
      <c r="F88" s="108"/>
      <c r="G88" s="139"/>
      <c r="H88" s="68"/>
      <c r="I88" s="110"/>
      <c r="J88" s="111"/>
      <c r="K88" s="112"/>
      <c r="L88" s="126"/>
      <c r="M88" s="111"/>
      <c r="N88" s="112"/>
      <c r="O88" s="131"/>
      <c r="P88" s="132"/>
      <c r="Q88" s="133"/>
      <c r="R88" s="309"/>
      <c r="S88" s="127"/>
      <c r="T88" s="128"/>
      <c r="U88" s="140"/>
      <c r="V88" s="141"/>
      <c r="W88" s="134"/>
      <c r="X88" s="135"/>
      <c r="Y88" s="106"/>
      <c r="Z88" s="205"/>
      <c r="AA88" s="300"/>
      <c r="AB88" s="301"/>
      <c r="AC88" s="106"/>
      <c r="AD88" s="205"/>
      <c r="AE88" s="300"/>
      <c r="AF88" s="301"/>
      <c r="AG88" s="407"/>
      <c r="AH88" s="408"/>
      <c r="AI88" s="180"/>
      <c r="AJ88" s="133"/>
      <c r="AK88" s="314"/>
    </row>
    <row r="89" spans="1:37" ht="15.75" customHeight="1" thickBot="1">
      <c r="A89" s="305"/>
      <c r="B89" s="144" t="s">
        <v>124</v>
      </c>
      <c r="C89" s="295"/>
      <c r="D89" s="295"/>
      <c r="E89" s="145"/>
      <c r="F89" s="105"/>
      <c r="G89" s="146"/>
      <c r="H89" s="75"/>
      <c r="I89" s="147">
        <f t="shared" ref="I89:J89" si="52">AVERAGE(I73:I88)</f>
        <v>19.8</v>
      </c>
      <c r="J89" s="148">
        <f t="shared" si="52"/>
        <v>2700</v>
      </c>
      <c r="K89" s="149">
        <f t="shared" ref="K89:K93" si="53">J89/I89</f>
        <v>136.36363636363635</v>
      </c>
      <c r="L89" s="147">
        <f t="shared" ref="L89:M89" si="54">AVERAGE(L73:L88)</f>
        <v>19.8</v>
      </c>
      <c r="M89" s="148">
        <f t="shared" si="54"/>
        <v>2398.5046588096875</v>
      </c>
      <c r="N89" s="149">
        <f>M89/L89</f>
        <v>121.1365989297822</v>
      </c>
      <c r="O89" s="150">
        <f>L89-I89</f>
        <v>0</v>
      </c>
      <c r="P89" s="151">
        <f>N89-K89</f>
        <v>-15.22703743385415</v>
      </c>
      <c r="Q89" s="152">
        <f>N89/K89</f>
        <v>0.88833505881840291</v>
      </c>
      <c r="R89" s="310"/>
      <c r="S89" s="153">
        <f>S73</f>
        <v>0.16688657407407406</v>
      </c>
      <c r="T89" s="154">
        <f>INDEX(T73:T88,COUNTA(T73:T88))</f>
        <v>0.62601851851851853</v>
      </c>
      <c r="U89" s="155"/>
      <c r="V89" s="181"/>
      <c r="W89" s="182"/>
      <c r="X89" s="149"/>
      <c r="Y89" s="206">
        <f t="shared" ref="Y89:Z89" si="55">SUM(Y73:Y88)</f>
        <v>0</v>
      </c>
      <c r="Z89" s="207">
        <f t="shared" si="55"/>
        <v>0</v>
      </c>
      <c r="AA89" s="296"/>
      <c r="AB89" s="297"/>
      <c r="AC89" s="206">
        <f t="shared" ref="AC89:AD89" si="56">SUM(AC73:AC88)</f>
        <v>0</v>
      </c>
      <c r="AD89" s="207">
        <f t="shared" si="56"/>
        <v>0</v>
      </c>
      <c r="AE89" s="296"/>
      <c r="AF89" s="297"/>
      <c r="AG89" s="409"/>
      <c r="AH89" s="410"/>
      <c r="AI89" s="183">
        <f>M89-J89</f>
        <v>-301.4953411903125</v>
      </c>
      <c r="AJ89" s="152">
        <f>M89/J89</f>
        <v>0.8883350588184028</v>
      </c>
      <c r="AK89" s="315"/>
    </row>
    <row r="90" spans="1:37" ht="15.75" customHeight="1">
      <c r="A90" s="316" t="s">
        <v>115</v>
      </c>
      <c r="B90" s="106" t="s">
        <v>279</v>
      </c>
      <c r="C90" s="298" t="s">
        <v>282</v>
      </c>
      <c r="D90" s="299"/>
      <c r="E90" s="107">
        <v>30.84</v>
      </c>
      <c r="F90" s="108">
        <v>1602</v>
      </c>
      <c r="G90" s="109">
        <f t="shared" ref="G90:G93" si="57">E90*F90</f>
        <v>49405.68</v>
      </c>
      <c r="H90" s="26"/>
      <c r="I90" s="110">
        <v>15</v>
      </c>
      <c r="J90" s="111">
        <v>3000</v>
      </c>
      <c r="K90" s="112">
        <f t="shared" si="53"/>
        <v>200</v>
      </c>
      <c r="L90" s="113">
        <v>15</v>
      </c>
      <c r="M90" s="111">
        <f>F90/V90*60</f>
        <v>2619.0735694822902</v>
      </c>
      <c r="N90" s="112">
        <f>M90/L90</f>
        <v>174.60490463215268</v>
      </c>
      <c r="O90" s="114">
        <f>L90-I90</f>
        <v>0</v>
      </c>
      <c r="P90" s="115">
        <f>N90-K90</f>
        <v>-25.395095367847318</v>
      </c>
      <c r="Q90" s="116">
        <f>N90/K90</f>
        <v>0.8730245231607634</v>
      </c>
      <c r="R90" s="308">
        <f>Q106</f>
        <v>0.87969802590538759</v>
      </c>
      <c r="S90" s="47">
        <v>0.32104166666666667</v>
      </c>
      <c r="T90" s="48">
        <v>0.34652777777777777</v>
      </c>
      <c r="U90" s="117">
        <v>6.3000000000000256</v>
      </c>
      <c r="V90" s="118">
        <v>36.699999999999982</v>
      </c>
      <c r="W90" s="119"/>
      <c r="X90" s="123"/>
      <c r="Y90" s="202"/>
      <c r="Z90" s="203"/>
      <c r="AA90" s="311"/>
      <c r="AB90" s="312"/>
      <c r="AC90" s="202"/>
      <c r="AD90" s="203"/>
      <c r="AE90" s="311"/>
      <c r="AF90" s="312"/>
      <c r="AG90" s="411"/>
      <c r="AH90" s="412"/>
      <c r="AI90" s="121">
        <f>M90-J90</f>
        <v>-380.92643051770983</v>
      </c>
      <c r="AJ90" s="171">
        <f>M90/J90</f>
        <v>0.8730245231607634</v>
      </c>
      <c r="AK90" s="313">
        <f>AJ106</f>
        <v>0.87969802590538759</v>
      </c>
    </row>
    <row r="91" spans="1:37" ht="15.75" customHeight="1">
      <c r="A91" s="317"/>
      <c r="B91" s="106" t="s">
        <v>188</v>
      </c>
      <c r="C91" s="298" t="s">
        <v>261</v>
      </c>
      <c r="D91" s="299"/>
      <c r="E91" s="107">
        <v>34.229999999999997</v>
      </c>
      <c r="F91" s="108">
        <v>2010</v>
      </c>
      <c r="G91" s="109">
        <f t="shared" si="57"/>
        <v>68802.299999999988</v>
      </c>
      <c r="H91" s="26"/>
      <c r="I91" s="110">
        <v>16</v>
      </c>
      <c r="J91" s="111">
        <v>3000</v>
      </c>
      <c r="K91" s="112">
        <f t="shared" si="53"/>
        <v>187.5</v>
      </c>
      <c r="L91" s="113">
        <v>16</v>
      </c>
      <c r="M91" s="111">
        <f>F91/V91*60</f>
        <v>2601.9417475728128</v>
      </c>
      <c r="N91" s="112">
        <f>M91/L91</f>
        <v>162.6213592233008</v>
      </c>
      <c r="O91" s="114">
        <f>L91-I91</f>
        <v>0</v>
      </c>
      <c r="P91" s="115">
        <f>N91-K91</f>
        <v>-24.8786407766992</v>
      </c>
      <c r="Q91" s="116">
        <f>N91/K91</f>
        <v>0.86731391585760431</v>
      </c>
      <c r="R91" s="309"/>
      <c r="S91" s="47">
        <v>0.35</v>
      </c>
      <c r="T91" s="48">
        <v>0.38218750000000001</v>
      </c>
      <c r="U91" s="117">
        <v>4.9999999999999822</v>
      </c>
      <c r="V91" s="118">
        <v>46.350000000000051</v>
      </c>
      <c r="W91" s="119"/>
      <c r="X91" s="123"/>
      <c r="Y91" s="106"/>
      <c r="Z91" s="205"/>
      <c r="AA91" s="300"/>
      <c r="AB91" s="301"/>
      <c r="AC91" s="106"/>
      <c r="AD91" s="205"/>
      <c r="AE91" s="300"/>
      <c r="AF91" s="301"/>
      <c r="AG91" s="407"/>
      <c r="AH91" s="408"/>
      <c r="AI91" s="124">
        <f>M91-J91</f>
        <v>-398.0582524271872</v>
      </c>
      <c r="AJ91" s="116">
        <f>M91/J91</f>
        <v>0.86731391585760431</v>
      </c>
      <c r="AK91" s="314"/>
    </row>
    <row r="92" spans="1:37" ht="15.75" customHeight="1">
      <c r="A92" s="317"/>
      <c r="B92" s="106" t="s">
        <v>188</v>
      </c>
      <c r="C92" s="298" t="s">
        <v>262</v>
      </c>
      <c r="D92" s="299"/>
      <c r="E92" s="107">
        <v>35.83</v>
      </c>
      <c r="F92" s="108">
        <v>6202</v>
      </c>
      <c r="G92" s="109">
        <f t="shared" si="57"/>
        <v>222217.66</v>
      </c>
      <c r="H92" s="13"/>
      <c r="I92" s="110">
        <v>12</v>
      </c>
      <c r="J92" s="111">
        <v>3273</v>
      </c>
      <c r="K92" s="112">
        <f t="shared" si="53"/>
        <v>272.75</v>
      </c>
      <c r="L92" s="126">
        <v>12</v>
      </c>
      <c r="M92" s="111">
        <f>F92/V92*60</f>
        <v>2907.5660893345489</v>
      </c>
      <c r="N92" s="112">
        <f>M92/L92</f>
        <v>242.2971741112124</v>
      </c>
      <c r="O92" s="114">
        <f>L92-I92</f>
        <v>0</v>
      </c>
      <c r="P92" s="115">
        <f>N92-K92</f>
        <v>-30.452825888787601</v>
      </c>
      <c r="Q92" s="116">
        <f>N92/K92</f>
        <v>0.88834894266255693</v>
      </c>
      <c r="R92" s="309"/>
      <c r="S92" s="47">
        <v>0.38542824074074072</v>
      </c>
      <c r="T92" s="48">
        <v>0.47430555555555554</v>
      </c>
      <c r="U92" s="117">
        <v>4.6666666666666234</v>
      </c>
      <c r="V92" s="118">
        <v>127.98333333333333</v>
      </c>
      <c r="W92" s="119">
        <v>0.47430555555555554</v>
      </c>
      <c r="X92" s="123">
        <v>0.51394675925925926</v>
      </c>
      <c r="Y92" s="106"/>
      <c r="Z92" s="205"/>
      <c r="AA92" s="300"/>
      <c r="AB92" s="301"/>
      <c r="AC92" s="106"/>
      <c r="AD92" s="205"/>
      <c r="AE92" s="300"/>
      <c r="AF92" s="301"/>
      <c r="AG92" s="407"/>
      <c r="AH92" s="408"/>
      <c r="AI92" s="124">
        <f>M92-J92</f>
        <v>-365.43391066545109</v>
      </c>
      <c r="AJ92" s="116">
        <f>M92/J92</f>
        <v>0.88834894266255693</v>
      </c>
      <c r="AK92" s="314"/>
    </row>
    <row r="93" spans="1:37" ht="15.75" customHeight="1">
      <c r="A93" s="317"/>
      <c r="B93" s="106" t="s">
        <v>188</v>
      </c>
      <c r="C93" s="298" t="s">
        <v>263</v>
      </c>
      <c r="D93" s="299"/>
      <c r="E93" s="107">
        <v>36.409999999999997</v>
      </c>
      <c r="F93" s="108">
        <v>4552</v>
      </c>
      <c r="G93" s="129">
        <f t="shared" si="57"/>
        <v>165738.31999999998</v>
      </c>
      <c r="H93" s="130"/>
      <c r="I93" s="110">
        <v>11</v>
      </c>
      <c r="J93" s="111">
        <v>3273</v>
      </c>
      <c r="K93" s="112">
        <f t="shared" si="53"/>
        <v>297.54545454545456</v>
      </c>
      <c r="L93" s="113">
        <v>11</v>
      </c>
      <c r="M93" s="111">
        <f>F93/V93*60</f>
        <v>2908.1100266193412</v>
      </c>
      <c r="N93" s="112">
        <f>M93/L93</f>
        <v>264.3736387835765</v>
      </c>
      <c r="O93" s="114">
        <f>L93-I93</f>
        <v>0</v>
      </c>
      <c r="P93" s="115">
        <f>N93-K93</f>
        <v>-33.171815761878065</v>
      </c>
      <c r="Q93" s="116">
        <f>N93/K93</f>
        <v>0.88851513187269826</v>
      </c>
      <c r="R93" s="309"/>
      <c r="S93" s="47">
        <v>0.51394675925925926</v>
      </c>
      <c r="T93" s="48">
        <v>0.57916666666666672</v>
      </c>
      <c r="U93" s="117">
        <v>57.083333333333357</v>
      </c>
      <c r="V93" s="118">
        <v>93.916666666666742</v>
      </c>
      <c r="W93" s="119"/>
      <c r="X93" s="123"/>
      <c r="Y93" s="106"/>
      <c r="Z93" s="205"/>
      <c r="AA93" s="300"/>
      <c r="AB93" s="301"/>
      <c r="AC93" s="106"/>
      <c r="AD93" s="205"/>
      <c r="AE93" s="300"/>
      <c r="AF93" s="301"/>
      <c r="AG93" s="407"/>
      <c r="AH93" s="408"/>
      <c r="AI93" s="124">
        <f>M93-J93</f>
        <v>-364.88997338065883</v>
      </c>
      <c r="AJ93" s="116">
        <f>M93/J93</f>
        <v>0.88851513187269815</v>
      </c>
      <c r="AK93" s="314"/>
    </row>
    <row r="94" spans="1:37" ht="15.75" customHeight="1">
      <c r="A94" s="317"/>
      <c r="B94" s="106"/>
      <c r="C94" s="298"/>
      <c r="D94" s="299"/>
      <c r="E94" s="107"/>
      <c r="F94" s="108"/>
      <c r="G94" s="109"/>
      <c r="H94" s="13"/>
      <c r="I94" s="110"/>
      <c r="J94" s="111"/>
      <c r="K94" s="112"/>
      <c r="L94" s="126"/>
      <c r="M94" s="111"/>
      <c r="N94" s="112"/>
      <c r="O94" s="114"/>
      <c r="P94" s="115"/>
      <c r="Q94" s="116"/>
      <c r="R94" s="309"/>
      <c r="S94" s="47"/>
      <c r="T94" s="48"/>
      <c r="U94" s="117"/>
      <c r="V94" s="118"/>
      <c r="W94" s="119"/>
      <c r="X94" s="123"/>
      <c r="Y94" s="106"/>
      <c r="Z94" s="205"/>
      <c r="AA94" s="300"/>
      <c r="AB94" s="301"/>
      <c r="AC94" s="106"/>
      <c r="AD94" s="205"/>
      <c r="AE94" s="300"/>
      <c r="AF94" s="301"/>
      <c r="AG94" s="407"/>
      <c r="AH94" s="408"/>
      <c r="AI94" s="124"/>
      <c r="AJ94" s="116"/>
      <c r="AK94" s="314"/>
    </row>
    <row r="95" spans="1:37" ht="15.75" customHeight="1">
      <c r="A95" s="317"/>
      <c r="B95" s="106"/>
      <c r="C95" s="298"/>
      <c r="D95" s="299"/>
      <c r="E95" s="107"/>
      <c r="F95" s="108"/>
      <c r="G95" s="129"/>
      <c r="H95" s="130"/>
      <c r="I95" s="110"/>
      <c r="J95" s="111"/>
      <c r="K95" s="112"/>
      <c r="L95" s="113"/>
      <c r="M95" s="111"/>
      <c r="N95" s="112"/>
      <c r="O95" s="114"/>
      <c r="P95" s="115"/>
      <c r="Q95" s="116"/>
      <c r="R95" s="309"/>
      <c r="S95" s="47"/>
      <c r="T95" s="48"/>
      <c r="U95" s="117"/>
      <c r="V95" s="118"/>
      <c r="W95" s="119"/>
      <c r="X95" s="123"/>
      <c r="Y95" s="106"/>
      <c r="Z95" s="205"/>
      <c r="AA95" s="300"/>
      <c r="AB95" s="301"/>
      <c r="AC95" s="106"/>
      <c r="AD95" s="205"/>
      <c r="AE95" s="300"/>
      <c r="AF95" s="301"/>
      <c r="AG95" s="407"/>
      <c r="AH95" s="408"/>
      <c r="AI95" s="124"/>
      <c r="AJ95" s="116"/>
      <c r="AK95" s="314"/>
    </row>
    <row r="96" spans="1:37" ht="15.75" customHeight="1">
      <c r="A96" s="317"/>
      <c r="B96" s="106"/>
      <c r="C96" s="298"/>
      <c r="D96" s="299"/>
      <c r="E96" s="107"/>
      <c r="F96" s="108"/>
      <c r="G96" s="129"/>
      <c r="H96" s="68"/>
      <c r="I96" s="110"/>
      <c r="J96" s="111"/>
      <c r="K96" s="112"/>
      <c r="L96" s="126"/>
      <c r="M96" s="111"/>
      <c r="N96" s="112"/>
      <c r="O96" s="131"/>
      <c r="P96" s="132"/>
      <c r="Q96" s="133"/>
      <c r="R96" s="309"/>
      <c r="S96" s="47"/>
      <c r="T96" s="48"/>
      <c r="U96" s="117"/>
      <c r="V96" s="118"/>
      <c r="W96" s="119"/>
      <c r="X96" s="135"/>
      <c r="Y96" s="106"/>
      <c r="Z96" s="205"/>
      <c r="AA96" s="300"/>
      <c r="AB96" s="301"/>
      <c r="AC96" s="106"/>
      <c r="AD96" s="205"/>
      <c r="AE96" s="300"/>
      <c r="AF96" s="301"/>
      <c r="AG96" s="407"/>
      <c r="AH96" s="408"/>
      <c r="AI96" s="124"/>
      <c r="AJ96" s="116"/>
      <c r="AK96" s="314"/>
    </row>
    <row r="97" spans="1:37" ht="15.75" customHeight="1">
      <c r="A97" s="317"/>
      <c r="B97" s="106"/>
      <c r="C97" s="298"/>
      <c r="D97" s="299"/>
      <c r="E97" s="107"/>
      <c r="F97" s="108"/>
      <c r="G97" s="129"/>
      <c r="H97" s="68"/>
      <c r="I97" s="110"/>
      <c r="J97" s="111"/>
      <c r="K97" s="112"/>
      <c r="L97" s="126"/>
      <c r="M97" s="111"/>
      <c r="N97" s="112"/>
      <c r="O97" s="131"/>
      <c r="P97" s="132"/>
      <c r="Q97" s="133"/>
      <c r="R97" s="309"/>
      <c r="S97" s="47"/>
      <c r="T97" s="48"/>
      <c r="U97" s="117"/>
      <c r="V97" s="118"/>
      <c r="W97" s="119"/>
      <c r="X97" s="135"/>
      <c r="Y97" s="106"/>
      <c r="Z97" s="205"/>
      <c r="AA97" s="300"/>
      <c r="AB97" s="301"/>
      <c r="AC97" s="106"/>
      <c r="AD97" s="205"/>
      <c r="AE97" s="300"/>
      <c r="AF97" s="301"/>
      <c r="AG97" s="407"/>
      <c r="AH97" s="408"/>
      <c r="AI97" s="124"/>
      <c r="AJ97" s="116"/>
      <c r="AK97" s="314"/>
    </row>
    <row r="98" spans="1:37" ht="15.75" customHeight="1">
      <c r="A98" s="317"/>
      <c r="B98" s="106"/>
      <c r="C98" s="298"/>
      <c r="D98" s="299"/>
      <c r="E98" s="107"/>
      <c r="F98" s="108"/>
      <c r="G98" s="129"/>
      <c r="H98" s="68"/>
      <c r="I98" s="110"/>
      <c r="J98" s="111"/>
      <c r="K98" s="112"/>
      <c r="L98" s="126"/>
      <c r="M98" s="111"/>
      <c r="N98" s="112"/>
      <c r="O98" s="131"/>
      <c r="P98" s="132"/>
      <c r="Q98" s="133"/>
      <c r="R98" s="309"/>
      <c r="S98" s="47"/>
      <c r="T98" s="48"/>
      <c r="U98" s="117"/>
      <c r="V98" s="118"/>
      <c r="W98" s="119"/>
      <c r="X98" s="135"/>
      <c r="Y98" s="106"/>
      <c r="Z98" s="205"/>
      <c r="AA98" s="300"/>
      <c r="AB98" s="301"/>
      <c r="AC98" s="106"/>
      <c r="AD98" s="205"/>
      <c r="AE98" s="300"/>
      <c r="AF98" s="301"/>
      <c r="AG98" s="407"/>
      <c r="AH98" s="408"/>
      <c r="AI98" s="124"/>
      <c r="AJ98" s="116"/>
      <c r="AK98" s="314"/>
    </row>
    <row r="99" spans="1:37" ht="15.75" customHeight="1">
      <c r="A99" s="317"/>
      <c r="B99" s="106"/>
      <c r="C99" s="298"/>
      <c r="D99" s="299"/>
      <c r="E99" s="107"/>
      <c r="F99" s="108"/>
      <c r="G99" s="129"/>
      <c r="H99" s="68"/>
      <c r="I99" s="110"/>
      <c r="J99" s="111"/>
      <c r="K99" s="112"/>
      <c r="L99" s="126"/>
      <c r="M99" s="111"/>
      <c r="N99" s="112"/>
      <c r="O99" s="131"/>
      <c r="P99" s="132"/>
      <c r="Q99" s="133"/>
      <c r="R99" s="309"/>
      <c r="S99" s="47"/>
      <c r="T99" s="48"/>
      <c r="U99" s="117"/>
      <c r="V99" s="118"/>
      <c r="W99" s="119"/>
      <c r="X99" s="135"/>
      <c r="Y99" s="106"/>
      <c r="Z99" s="205"/>
      <c r="AA99" s="300"/>
      <c r="AB99" s="301"/>
      <c r="AC99" s="106"/>
      <c r="AD99" s="205"/>
      <c r="AE99" s="300"/>
      <c r="AF99" s="301"/>
      <c r="AG99" s="407"/>
      <c r="AH99" s="408"/>
      <c r="AI99" s="124"/>
      <c r="AJ99" s="116"/>
      <c r="AK99" s="314"/>
    </row>
    <row r="100" spans="1:37" ht="15.75" customHeight="1">
      <c r="A100" s="317"/>
      <c r="B100" s="106"/>
      <c r="C100" s="298"/>
      <c r="D100" s="299"/>
      <c r="E100" s="107"/>
      <c r="F100" s="108"/>
      <c r="G100" s="129"/>
      <c r="H100" s="68"/>
      <c r="I100" s="110"/>
      <c r="J100" s="111"/>
      <c r="K100" s="112"/>
      <c r="L100" s="126"/>
      <c r="M100" s="111"/>
      <c r="N100" s="112"/>
      <c r="O100" s="131"/>
      <c r="P100" s="132"/>
      <c r="Q100" s="133"/>
      <c r="R100" s="309"/>
      <c r="S100" s="47"/>
      <c r="T100" s="48"/>
      <c r="U100" s="117"/>
      <c r="V100" s="118"/>
      <c r="W100" s="119"/>
      <c r="X100" s="135"/>
      <c r="Y100" s="106"/>
      <c r="Z100" s="205"/>
      <c r="AA100" s="300"/>
      <c r="AB100" s="301"/>
      <c r="AC100" s="106"/>
      <c r="AD100" s="205"/>
      <c r="AE100" s="300"/>
      <c r="AF100" s="301"/>
      <c r="AG100" s="407"/>
      <c r="AH100" s="408"/>
      <c r="AI100" s="124"/>
      <c r="AJ100" s="116"/>
      <c r="AK100" s="314"/>
    </row>
    <row r="101" spans="1:37" ht="15.75" customHeight="1">
      <c r="A101" s="317"/>
      <c r="B101" s="106"/>
      <c r="C101" s="298"/>
      <c r="D101" s="299"/>
      <c r="E101" s="107"/>
      <c r="F101" s="108"/>
      <c r="G101" s="129"/>
      <c r="H101" s="68"/>
      <c r="I101" s="110"/>
      <c r="J101" s="111"/>
      <c r="K101" s="112"/>
      <c r="L101" s="126"/>
      <c r="M101" s="111"/>
      <c r="N101" s="112"/>
      <c r="O101" s="131"/>
      <c r="P101" s="132"/>
      <c r="Q101" s="133"/>
      <c r="R101" s="309"/>
      <c r="S101" s="47"/>
      <c r="T101" s="48"/>
      <c r="U101" s="117"/>
      <c r="V101" s="118"/>
      <c r="W101" s="119"/>
      <c r="X101" s="135"/>
      <c r="Y101" s="106"/>
      <c r="Z101" s="205"/>
      <c r="AA101" s="300"/>
      <c r="AB101" s="301"/>
      <c r="AC101" s="106"/>
      <c r="AD101" s="205"/>
      <c r="AE101" s="300"/>
      <c r="AF101" s="301"/>
      <c r="AG101" s="407"/>
      <c r="AH101" s="408"/>
      <c r="AI101" s="124"/>
      <c r="AJ101" s="116"/>
      <c r="AK101" s="314"/>
    </row>
    <row r="102" spans="1:37" ht="15.75" customHeight="1">
      <c r="A102" s="317"/>
      <c r="B102" s="106"/>
      <c r="C102" s="298"/>
      <c r="D102" s="299"/>
      <c r="E102" s="107"/>
      <c r="F102" s="108"/>
      <c r="G102" s="129"/>
      <c r="H102" s="68"/>
      <c r="I102" s="110"/>
      <c r="J102" s="111"/>
      <c r="K102" s="112"/>
      <c r="L102" s="126"/>
      <c r="M102" s="111"/>
      <c r="N102" s="112"/>
      <c r="O102" s="131"/>
      <c r="P102" s="132"/>
      <c r="Q102" s="133"/>
      <c r="R102" s="309"/>
      <c r="S102" s="47"/>
      <c r="T102" s="48"/>
      <c r="U102" s="117"/>
      <c r="V102" s="118"/>
      <c r="W102" s="119"/>
      <c r="X102" s="135"/>
      <c r="Y102" s="106"/>
      <c r="Z102" s="205"/>
      <c r="AA102" s="300"/>
      <c r="AB102" s="301"/>
      <c r="AC102" s="106"/>
      <c r="AD102" s="205"/>
      <c r="AE102" s="300"/>
      <c r="AF102" s="301"/>
      <c r="AG102" s="407"/>
      <c r="AH102" s="408"/>
      <c r="AI102" s="124"/>
      <c r="AJ102" s="116"/>
      <c r="AK102" s="314"/>
    </row>
    <row r="103" spans="1:37" ht="15.75" customHeight="1">
      <c r="A103" s="317"/>
      <c r="B103" s="106"/>
      <c r="C103" s="298"/>
      <c r="D103" s="299"/>
      <c r="E103" s="107"/>
      <c r="F103" s="108"/>
      <c r="G103" s="129"/>
      <c r="H103" s="68"/>
      <c r="I103" s="110"/>
      <c r="J103" s="111"/>
      <c r="K103" s="112"/>
      <c r="L103" s="126"/>
      <c r="M103" s="111"/>
      <c r="N103" s="112"/>
      <c r="O103" s="131"/>
      <c r="P103" s="132"/>
      <c r="Q103" s="133"/>
      <c r="R103" s="309"/>
      <c r="S103" s="47"/>
      <c r="T103" s="48"/>
      <c r="U103" s="117"/>
      <c r="V103" s="118"/>
      <c r="W103" s="119"/>
      <c r="X103" s="135"/>
      <c r="Y103" s="106"/>
      <c r="Z103" s="205"/>
      <c r="AA103" s="300"/>
      <c r="AB103" s="301"/>
      <c r="AC103" s="106"/>
      <c r="AD103" s="205"/>
      <c r="AE103" s="300"/>
      <c r="AF103" s="301"/>
      <c r="AG103" s="407"/>
      <c r="AH103" s="408"/>
      <c r="AI103" s="124"/>
      <c r="AJ103" s="116"/>
      <c r="AK103" s="314"/>
    </row>
    <row r="104" spans="1:37" ht="15.75" customHeight="1">
      <c r="A104" s="317"/>
      <c r="B104" s="106"/>
      <c r="C104" s="298"/>
      <c r="D104" s="299"/>
      <c r="E104" s="107"/>
      <c r="F104" s="108"/>
      <c r="G104" s="129"/>
      <c r="H104" s="68"/>
      <c r="I104" s="110"/>
      <c r="J104" s="111"/>
      <c r="K104" s="112"/>
      <c r="L104" s="126"/>
      <c r="M104" s="111"/>
      <c r="N104" s="112"/>
      <c r="O104" s="131"/>
      <c r="P104" s="132"/>
      <c r="Q104" s="133"/>
      <c r="R104" s="309"/>
      <c r="S104" s="47"/>
      <c r="T104" s="48"/>
      <c r="U104" s="117"/>
      <c r="V104" s="118"/>
      <c r="W104" s="119"/>
      <c r="X104" s="135"/>
      <c r="Y104" s="106"/>
      <c r="Z104" s="205"/>
      <c r="AA104" s="300"/>
      <c r="AB104" s="301"/>
      <c r="AC104" s="106"/>
      <c r="AD104" s="205"/>
      <c r="AE104" s="300"/>
      <c r="AF104" s="301"/>
      <c r="AG104" s="407"/>
      <c r="AH104" s="408"/>
      <c r="AI104" s="124"/>
      <c r="AJ104" s="116"/>
      <c r="AK104" s="314"/>
    </row>
    <row r="105" spans="1:37" ht="15.75" customHeight="1">
      <c r="A105" s="317"/>
      <c r="B105" s="178"/>
      <c r="C105" s="298"/>
      <c r="D105" s="299"/>
      <c r="E105" s="179"/>
      <c r="F105" s="138"/>
      <c r="G105" s="139"/>
      <c r="H105" s="68"/>
      <c r="I105" s="110"/>
      <c r="J105" s="111"/>
      <c r="K105" s="112"/>
      <c r="L105" s="126"/>
      <c r="M105" s="111"/>
      <c r="N105" s="112"/>
      <c r="O105" s="131"/>
      <c r="P105" s="132"/>
      <c r="Q105" s="133"/>
      <c r="R105" s="309"/>
      <c r="S105" s="127"/>
      <c r="T105" s="128"/>
      <c r="U105" s="140"/>
      <c r="V105" s="141"/>
      <c r="W105" s="134"/>
      <c r="X105" s="135"/>
      <c r="Y105" s="106"/>
      <c r="Z105" s="205"/>
      <c r="AA105" s="300"/>
      <c r="AB105" s="301"/>
      <c r="AC105" s="106"/>
      <c r="AD105" s="205"/>
      <c r="AE105" s="300"/>
      <c r="AF105" s="301"/>
      <c r="AG105" s="407"/>
      <c r="AH105" s="408"/>
      <c r="AI105" s="180"/>
      <c r="AJ105" s="133"/>
      <c r="AK105" s="314"/>
    </row>
    <row r="106" spans="1:37" ht="15.75" customHeight="1" thickBot="1">
      <c r="A106" s="318"/>
      <c r="B106" s="144" t="s">
        <v>124</v>
      </c>
      <c r="C106" s="295"/>
      <c r="D106" s="295"/>
      <c r="E106" s="145"/>
      <c r="F106" s="105"/>
      <c r="G106" s="146"/>
      <c r="H106" s="75"/>
      <c r="I106" s="147">
        <f t="shared" ref="I106:J106" si="58">AVERAGE(I90:I105)</f>
        <v>13.5</v>
      </c>
      <c r="J106" s="148">
        <f t="shared" si="58"/>
        <v>3136.5</v>
      </c>
      <c r="K106" s="149">
        <f t="shared" ref="K106" si="59">J106/I106</f>
        <v>232.33333333333334</v>
      </c>
      <c r="L106" s="147">
        <f t="shared" ref="L106:M106" si="60">AVERAGE(L90:L105)</f>
        <v>13.5</v>
      </c>
      <c r="M106" s="148">
        <f t="shared" si="60"/>
        <v>2759.1728582522483</v>
      </c>
      <c r="N106" s="149">
        <f t="shared" ref="N106:N111" si="61">M106/L106</f>
        <v>204.38317468535172</v>
      </c>
      <c r="O106" s="150">
        <f t="shared" ref="O106:O111" si="62">L106-I106</f>
        <v>0</v>
      </c>
      <c r="P106" s="151">
        <f t="shared" ref="P106:P111" si="63">N106-K106</f>
        <v>-27.950158647981624</v>
      </c>
      <c r="Q106" s="152">
        <f t="shared" ref="Q106:Q111" si="64">N106/K106</f>
        <v>0.87969802590538759</v>
      </c>
      <c r="R106" s="310"/>
      <c r="S106" s="153">
        <f>S90</f>
        <v>0.32104166666666667</v>
      </c>
      <c r="T106" s="154">
        <f>INDEX(T90:T105,COUNTA(T90:T105))</f>
        <v>0.57916666666666672</v>
      </c>
      <c r="U106" s="155"/>
      <c r="V106" s="181"/>
      <c r="W106" s="182"/>
      <c r="X106" s="149"/>
      <c r="Y106" s="206">
        <f t="shared" ref="Y106:Z106" si="65">SUM(Y90:Y105)</f>
        <v>0</v>
      </c>
      <c r="Z106" s="207">
        <f t="shared" si="65"/>
        <v>0</v>
      </c>
      <c r="AA106" s="296"/>
      <c r="AB106" s="297"/>
      <c r="AC106" s="206">
        <f t="shared" ref="AC106:AD106" si="66">SUM(AC90:AC105)</f>
        <v>0</v>
      </c>
      <c r="AD106" s="207">
        <f t="shared" si="66"/>
        <v>0</v>
      </c>
      <c r="AE106" s="296"/>
      <c r="AF106" s="297"/>
      <c r="AG106" s="409"/>
      <c r="AH106" s="410"/>
      <c r="AI106" s="183">
        <f t="shared" ref="AI106:AI111" si="67">M106-J106</f>
        <v>-377.32714174775174</v>
      </c>
      <c r="AJ106" s="152">
        <f t="shared" ref="AJ106:AJ111" si="68">M106/J106</f>
        <v>0.87969802590538759</v>
      </c>
      <c r="AK106" s="315"/>
    </row>
    <row r="107" spans="1:37" ht="15.75" customHeight="1">
      <c r="A107" s="302" t="s">
        <v>251</v>
      </c>
      <c r="B107" s="120" t="s">
        <v>188</v>
      </c>
      <c r="C107" s="306" t="s">
        <v>264</v>
      </c>
      <c r="D107" s="307"/>
      <c r="E107" s="162">
        <v>22.83</v>
      </c>
      <c r="F107" s="103">
        <v>1638</v>
      </c>
      <c r="G107" s="163">
        <f t="shared" ref="G107:G111" si="69">E107*F107</f>
        <v>37395.539999999994</v>
      </c>
      <c r="H107" s="164"/>
      <c r="I107" s="165">
        <v>10</v>
      </c>
      <c r="J107" s="166">
        <v>3600</v>
      </c>
      <c r="K107" s="167">
        <f>J107/I107</f>
        <v>360</v>
      </c>
      <c r="L107" s="168">
        <v>10</v>
      </c>
      <c r="M107" s="166">
        <f>F107/V107*60</f>
        <v>3097.058823529414</v>
      </c>
      <c r="N107" s="167">
        <f t="shared" si="61"/>
        <v>309.70588235294139</v>
      </c>
      <c r="O107" s="169">
        <f t="shared" si="62"/>
        <v>0</v>
      </c>
      <c r="P107" s="170">
        <f t="shared" si="63"/>
        <v>-50.294117647058613</v>
      </c>
      <c r="Q107" s="171">
        <f t="shared" si="64"/>
        <v>0.86029411764705943</v>
      </c>
      <c r="R107" s="308">
        <f>Q123</f>
        <v>0.89225479583219336</v>
      </c>
      <c r="S107" s="219">
        <v>0.25018518518518518</v>
      </c>
      <c r="T107" s="220">
        <v>0.2722222222222222</v>
      </c>
      <c r="U107" s="174"/>
      <c r="V107" s="175">
        <v>31.733333333333313</v>
      </c>
      <c r="W107" s="173"/>
      <c r="X107" s="184"/>
      <c r="Y107" s="202"/>
      <c r="Z107" s="203"/>
      <c r="AA107" s="311"/>
      <c r="AB107" s="312"/>
      <c r="AC107" s="202"/>
      <c r="AD107" s="203"/>
      <c r="AE107" s="417"/>
      <c r="AF107" s="418"/>
      <c r="AG107" s="411"/>
      <c r="AH107" s="412"/>
      <c r="AI107" s="121">
        <f t="shared" si="67"/>
        <v>-502.94117647058602</v>
      </c>
      <c r="AJ107" s="171">
        <f t="shared" si="68"/>
        <v>0.86029411764705943</v>
      </c>
      <c r="AK107" s="313">
        <f>AJ123</f>
        <v>0.89225479583219325</v>
      </c>
    </row>
    <row r="108" spans="1:37" ht="15.75" customHeight="1">
      <c r="A108" s="303"/>
      <c r="B108" s="106" t="s">
        <v>188</v>
      </c>
      <c r="C108" s="298" t="s">
        <v>265</v>
      </c>
      <c r="D108" s="299"/>
      <c r="E108" s="107">
        <v>24.73</v>
      </c>
      <c r="F108" s="108">
        <v>2492</v>
      </c>
      <c r="G108" s="109">
        <f t="shared" si="69"/>
        <v>61627.16</v>
      </c>
      <c r="H108" s="26"/>
      <c r="I108" s="110">
        <v>6</v>
      </c>
      <c r="J108" s="111">
        <v>3600</v>
      </c>
      <c r="K108" s="112">
        <f t="shared" si="51"/>
        <v>600</v>
      </c>
      <c r="L108" s="113">
        <v>6</v>
      </c>
      <c r="M108" s="111">
        <f>F108/V108*60</f>
        <v>3257.5163398692766</v>
      </c>
      <c r="N108" s="112">
        <f t="shared" si="61"/>
        <v>542.91938997821273</v>
      </c>
      <c r="O108" s="114">
        <f t="shared" si="62"/>
        <v>0</v>
      </c>
      <c r="P108" s="115">
        <f t="shared" si="63"/>
        <v>-57.080610021787265</v>
      </c>
      <c r="Q108" s="116">
        <f t="shared" si="64"/>
        <v>0.9048656499636879</v>
      </c>
      <c r="R108" s="309"/>
      <c r="S108" s="47">
        <v>0.27576388888888886</v>
      </c>
      <c r="T108" s="48">
        <v>0.30763888888888891</v>
      </c>
      <c r="U108" s="117">
        <v>5.0999999999999979</v>
      </c>
      <c r="V108" s="118">
        <v>45.900000000000063</v>
      </c>
      <c r="W108" s="119"/>
      <c r="X108" s="13"/>
      <c r="Y108" s="106"/>
      <c r="Z108" s="205"/>
      <c r="AA108" s="300"/>
      <c r="AB108" s="301"/>
      <c r="AC108" s="106"/>
      <c r="AD108" s="205"/>
      <c r="AE108" s="300"/>
      <c r="AF108" s="301"/>
      <c r="AG108" s="407"/>
      <c r="AH108" s="408"/>
      <c r="AI108" s="124">
        <f t="shared" si="67"/>
        <v>-342.48366013072337</v>
      </c>
      <c r="AJ108" s="116">
        <f t="shared" si="68"/>
        <v>0.9048656499636879</v>
      </c>
      <c r="AK108" s="314"/>
    </row>
    <row r="109" spans="1:37" ht="15.75" customHeight="1">
      <c r="A109" s="303"/>
      <c r="B109" s="106" t="s">
        <v>188</v>
      </c>
      <c r="C109" s="298" t="s">
        <v>266</v>
      </c>
      <c r="D109" s="299"/>
      <c r="E109" s="107">
        <v>24.73</v>
      </c>
      <c r="F109" s="108">
        <v>2019</v>
      </c>
      <c r="G109" s="109">
        <f t="shared" si="69"/>
        <v>49929.87</v>
      </c>
      <c r="H109" s="26"/>
      <c r="I109" s="110">
        <v>6</v>
      </c>
      <c r="J109" s="111">
        <v>3600</v>
      </c>
      <c r="K109" s="112">
        <f t="shared" si="51"/>
        <v>600</v>
      </c>
      <c r="L109" s="113">
        <v>6</v>
      </c>
      <c r="M109" s="111">
        <f>F109/V109*60</f>
        <v>3257.911250560277</v>
      </c>
      <c r="N109" s="112">
        <f t="shared" si="61"/>
        <v>542.9852084267128</v>
      </c>
      <c r="O109" s="114">
        <f t="shared" si="62"/>
        <v>0</v>
      </c>
      <c r="P109" s="115">
        <f t="shared" si="63"/>
        <v>-57.014791573287198</v>
      </c>
      <c r="Q109" s="116">
        <f t="shared" si="64"/>
        <v>0.90497534737785468</v>
      </c>
      <c r="R109" s="309"/>
      <c r="S109" s="47">
        <v>0.31111111111111106</v>
      </c>
      <c r="T109" s="48">
        <v>0.3369328703703704</v>
      </c>
      <c r="U109" s="117">
        <v>4.9999999999999023</v>
      </c>
      <c r="V109" s="118">
        <v>37.183333333333444</v>
      </c>
      <c r="W109" s="119"/>
      <c r="X109" s="123"/>
      <c r="Y109" s="106"/>
      <c r="Z109" s="205"/>
      <c r="AA109" s="300"/>
      <c r="AB109" s="301"/>
      <c r="AC109" s="106"/>
      <c r="AD109" s="205"/>
      <c r="AE109" s="300"/>
      <c r="AF109" s="301"/>
      <c r="AG109" s="407"/>
      <c r="AH109" s="408"/>
      <c r="AI109" s="124">
        <f t="shared" si="67"/>
        <v>-342.08874943972296</v>
      </c>
      <c r="AJ109" s="116">
        <f t="shared" si="68"/>
        <v>0.90497534737785479</v>
      </c>
      <c r="AK109" s="314"/>
    </row>
    <row r="110" spans="1:37" ht="15.75" customHeight="1">
      <c r="A110" s="303"/>
      <c r="B110" s="106" t="s">
        <v>188</v>
      </c>
      <c r="C110" s="298" t="s">
        <v>215</v>
      </c>
      <c r="D110" s="299"/>
      <c r="E110" s="107">
        <v>21.74</v>
      </c>
      <c r="F110" s="108">
        <v>2006</v>
      </c>
      <c r="G110" s="109">
        <f t="shared" si="69"/>
        <v>43610.439999999995</v>
      </c>
      <c r="H110" s="26"/>
      <c r="I110" s="110">
        <v>6</v>
      </c>
      <c r="J110" s="111">
        <v>3600</v>
      </c>
      <c r="K110" s="112">
        <f t="shared" si="51"/>
        <v>600</v>
      </c>
      <c r="L110" s="113">
        <v>6</v>
      </c>
      <c r="M110" s="111">
        <f>F110/V110*60</f>
        <v>3257.3748308525019</v>
      </c>
      <c r="N110" s="112">
        <f t="shared" si="61"/>
        <v>542.89580514208365</v>
      </c>
      <c r="O110" s="114">
        <f t="shared" si="62"/>
        <v>0</v>
      </c>
      <c r="P110" s="115">
        <f t="shared" si="63"/>
        <v>-57.104194857916355</v>
      </c>
      <c r="Q110" s="116">
        <f t="shared" si="64"/>
        <v>0.90482634190347278</v>
      </c>
      <c r="R110" s="309"/>
      <c r="S110" s="47">
        <v>0.34039351851851851</v>
      </c>
      <c r="T110" s="48">
        <v>0.36605324074074075</v>
      </c>
      <c r="U110" s="117">
        <v>4.9833333333332863</v>
      </c>
      <c r="V110" s="118">
        <v>36.950000000000017</v>
      </c>
      <c r="W110" s="119"/>
      <c r="X110" s="13"/>
      <c r="Y110" s="106"/>
      <c r="Z110" s="205"/>
      <c r="AA110" s="300"/>
      <c r="AB110" s="301"/>
      <c r="AC110" s="106"/>
      <c r="AD110" s="205"/>
      <c r="AE110" s="300"/>
      <c r="AF110" s="301"/>
      <c r="AG110" s="407"/>
      <c r="AH110" s="408"/>
      <c r="AI110" s="124">
        <f t="shared" si="67"/>
        <v>-342.62516914749813</v>
      </c>
      <c r="AJ110" s="116">
        <f t="shared" si="68"/>
        <v>0.90482634190347278</v>
      </c>
      <c r="AK110" s="314"/>
    </row>
    <row r="111" spans="1:37" ht="15.75" customHeight="1">
      <c r="A111" s="304"/>
      <c r="B111" s="106" t="s">
        <v>279</v>
      </c>
      <c r="C111" s="298" t="s">
        <v>280</v>
      </c>
      <c r="D111" s="299"/>
      <c r="E111" s="107">
        <v>26.21</v>
      </c>
      <c r="F111" s="108">
        <v>1468</v>
      </c>
      <c r="G111" s="109">
        <f t="shared" si="69"/>
        <v>38476.28</v>
      </c>
      <c r="H111" s="13"/>
      <c r="I111" s="110">
        <v>6</v>
      </c>
      <c r="J111" s="111">
        <v>3273</v>
      </c>
      <c r="K111" s="112">
        <f t="shared" si="51"/>
        <v>545.5</v>
      </c>
      <c r="L111" s="126">
        <v>6</v>
      </c>
      <c r="M111" s="111">
        <f>F111/V111*60</f>
        <v>2898.9577619308825</v>
      </c>
      <c r="N111" s="112">
        <f t="shared" si="61"/>
        <v>483.1596269884804</v>
      </c>
      <c r="O111" s="114">
        <f t="shared" si="62"/>
        <v>0</v>
      </c>
      <c r="P111" s="115">
        <f t="shared" si="63"/>
        <v>-62.340373011519603</v>
      </c>
      <c r="Q111" s="116">
        <f t="shared" si="64"/>
        <v>0.88571883957558273</v>
      </c>
      <c r="R111" s="309"/>
      <c r="S111" s="47">
        <v>0.36944444444444446</v>
      </c>
      <c r="T111" s="48">
        <v>0.39054398148148151</v>
      </c>
      <c r="U111" s="117">
        <v>4.8833333333333506</v>
      </c>
      <c r="V111" s="118">
        <v>30.38333333333334</v>
      </c>
      <c r="W111" s="119"/>
      <c r="X111" s="13"/>
      <c r="Y111" s="106"/>
      <c r="Z111" s="205"/>
      <c r="AA111" s="300"/>
      <c r="AB111" s="301"/>
      <c r="AC111" s="106"/>
      <c r="AD111" s="205"/>
      <c r="AE111" s="300"/>
      <c r="AF111" s="301"/>
      <c r="AG111" s="407"/>
      <c r="AH111" s="408"/>
      <c r="AI111" s="124">
        <f t="shared" si="67"/>
        <v>-374.0422380691175</v>
      </c>
      <c r="AJ111" s="116">
        <f t="shared" si="68"/>
        <v>0.88571883957558284</v>
      </c>
      <c r="AK111" s="314"/>
    </row>
    <row r="112" spans="1:37" ht="15.75" customHeight="1">
      <c r="A112" s="304"/>
      <c r="B112" s="106"/>
      <c r="C112" s="298"/>
      <c r="D112" s="299"/>
      <c r="E112" s="107"/>
      <c r="F112" s="108"/>
      <c r="G112" s="129"/>
      <c r="H112" s="130"/>
      <c r="I112" s="110"/>
      <c r="J112" s="111"/>
      <c r="K112" s="112"/>
      <c r="L112" s="113"/>
      <c r="M112" s="111"/>
      <c r="N112" s="112"/>
      <c r="O112" s="114"/>
      <c r="P112" s="115"/>
      <c r="Q112" s="116"/>
      <c r="R112" s="309"/>
      <c r="S112" s="47"/>
      <c r="T112" s="48"/>
      <c r="U112" s="117"/>
      <c r="V112" s="118"/>
      <c r="W112" s="119"/>
      <c r="X112" s="13"/>
      <c r="Y112" s="106"/>
      <c r="Z112" s="205"/>
      <c r="AA112" s="300"/>
      <c r="AB112" s="301"/>
      <c r="AC112" s="106"/>
      <c r="AD112" s="205"/>
      <c r="AE112" s="300"/>
      <c r="AF112" s="301"/>
      <c r="AG112" s="407"/>
      <c r="AH112" s="408"/>
      <c r="AI112" s="124"/>
      <c r="AJ112" s="116"/>
      <c r="AK112" s="314"/>
    </row>
    <row r="113" spans="1:37" ht="15.75" customHeight="1">
      <c r="A113" s="304"/>
      <c r="B113" s="106"/>
      <c r="C113" s="298"/>
      <c r="D113" s="299"/>
      <c r="E113" s="107"/>
      <c r="F113" s="108"/>
      <c r="G113" s="129"/>
      <c r="H113" s="68"/>
      <c r="I113" s="110"/>
      <c r="J113" s="111"/>
      <c r="K113" s="112"/>
      <c r="L113" s="126"/>
      <c r="M113" s="111"/>
      <c r="N113" s="112"/>
      <c r="O113" s="131"/>
      <c r="P113" s="132"/>
      <c r="Q113" s="133"/>
      <c r="R113" s="309"/>
      <c r="S113" s="47"/>
      <c r="T113" s="48"/>
      <c r="U113" s="117"/>
      <c r="V113" s="118"/>
      <c r="W113" s="119"/>
      <c r="X113" s="13"/>
      <c r="Y113" s="106"/>
      <c r="Z113" s="205"/>
      <c r="AA113" s="300"/>
      <c r="AB113" s="301"/>
      <c r="AC113" s="106"/>
      <c r="AD113" s="205"/>
      <c r="AE113" s="300"/>
      <c r="AF113" s="301"/>
      <c r="AG113" s="407"/>
      <c r="AH113" s="408"/>
      <c r="AI113" s="124"/>
      <c r="AJ113" s="116"/>
      <c r="AK113" s="314"/>
    </row>
    <row r="114" spans="1:37" ht="15.75" customHeight="1">
      <c r="A114" s="304"/>
      <c r="B114" s="106"/>
      <c r="C114" s="298"/>
      <c r="D114" s="299"/>
      <c r="E114" s="107"/>
      <c r="F114" s="108"/>
      <c r="G114" s="129"/>
      <c r="H114" s="68"/>
      <c r="I114" s="110"/>
      <c r="J114" s="111"/>
      <c r="K114" s="112"/>
      <c r="L114" s="126"/>
      <c r="M114" s="111"/>
      <c r="N114" s="112"/>
      <c r="O114" s="131"/>
      <c r="P114" s="132"/>
      <c r="Q114" s="133"/>
      <c r="R114" s="309"/>
      <c r="S114" s="47"/>
      <c r="T114" s="48"/>
      <c r="U114" s="117"/>
      <c r="V114" s="118"/>
      <c r="W114" s="119"/>
      <c r="X114" s="123"/>
      <c r="Y114" s="106"/>
      <c r="Z114" s="205"/>
      <c r="AA114" s="300"/>
      <c r="AB114" s="301"/>
      <c r="AC114" s="106"/>
      <c r="AD114" s="205"/>
      <c r="AE114" s="300"/>
      <c r="AF114" s="301"/>
      <c r="AG114" s="407"/>
      <c r="AH114" s="408"/>
      <c r="AI114" s="124"/>
      <c r="AJ114" s="116"/>
      <c r="AK114" s="314"/>
    </row>
    <row r="115" spans="1:37" ht="15.75" customHeight="1">
      <c r="A115" s="304"/>
      <c r="B115" s="106"/>
      <c r="C115" s="298"/>
      <c r="D115" s="299"/>
      <c r="E115" s="107"/>
      <c r="F115" s="108"/>
      <c r="G115" s="129"/>
      <c r="H115" s="68"/>
      <c r="I115" s="110"/>
      <c r="J115" s="111"/>
      <c r="K115" s="112"/>
      <c r="L115" s="126"/>
      <c r="M115" s="111"/>
      <c r="N115" s="112"/>
      <c r="O115" s="131"/>
      <c r="P115" s="132"/>
      <c r="Q115" s="133"/>
      <c r="R115" s="309"/>
      <c r="S115" s="47"/>
      <c r="T115" s="48"/>
      <c r="U115" s="117"/>
      <c r="V115" s="118"/>
      <c r="W115" s="119"/>
      <c r="X115" s="13"/>
      <c r="Y115" s="106"/>
      <c r="Z115" s="205"/>
      <c r="AA115" s="300"/>
      <c r="AB115" s="301"/>
      <c r="AC115" s="106"/>
      <c r="AD115" s="205"/>
      <c r="AE115" s="300"/>
      <c r="AF115" s="301"/>
      <c r="AG115" s="407"/>
      <c r="AH115" s="408"/>
      <c r="AI115" s="124"/>
      <c r="AJ115" s="116"/>
      <c r="AK115" s="314"/>
    </row>
    <row r="116" spans="1:37" ht="15.75" customHeight="1">
      <c r="A116" s="304"/>
      <c r="B116" s="106"/>
      <c r="C116" s="298"/>
      <c r="D116" s="299"/>
      <c r="E116" s="107"/>
      <c r="F116" s="108"/>
      <c r="G116" s="129"/>
      <c r="H116" s="68"/>
      <c r="I116" s="110"/>
      <c r="J116" s="111"/>
      <c r="K116" s="112"/>
      <c r="L116" s="126"/>
      <c r="M116" s="111"/>
      <c r="N116" s="112"/>
      <c r="O116" s="131"/>
      <c r="P116" s="132"/>
      <c r="Q116" s="133"/>
      <c r="R116" s="309"/>
      <c r="S116" s="47"/>
      <c r="T116" s="48"/>
      <c r="U116" s="117"/>
      <c r="V116" s="118"/>
      <c r="W116" s="119"/>
      <c r="X116" s="13"/>
      <c r="Y116" s="106"/>
      <c r="Z116" s="205"/>
      <c r="AA116" s="300"/>
      <c r="AB116" s="301"/>
      <c r="AC116" s="106"/>
      <c r="AD116" s="205"/>
      <c r="AE116" s="300"/>
      <c r="AF116" s="301"/>
      <c r="AG116" s="407"/>
      <c r="AH116" s="408"/>
      <c r="AI116" s="124"/>
      <c r="AJ116" s="116"/>
      <c r="AK116" s="314"/>
    </row>
    <row r="117" spans="1:37" ht="15.75" customHeight="1">
      <c r="A117" s="304"/>
      <c r="B117" s="106"/>
      <c r="C117" s="298"/>
      <c r="D117" s="299"/>
      <c r="E117" s="107"/>
      <c r="F117" s="108"/>
      <c r="G117" s="129"/>
      <c r="H117" s="68"/>
      <c r="I117" s="110"/>
      <c r="J117" s="111"/>
      <c r="K117" s="112"/>
      <c r="L117" s="126"/>
      <c r="M117" s="111"/>
      <c r="N117" s="112"/>
      <c r="O117" s="131"/>
      <c r="P117" s="132"/>
      <c r="Q117" s="133"/>
      <c r="R117" s="309"/>
      <c r="S117" s="47"/>
      <c r="T117" s="48"/>
      <c r="U117" s="117"/>
      <c r="V117" s="118"/>
      <c r="W117" s="119"/>
      <c r="X117" s="13"/>
      <c r="Y117" s="106"/>
      <c r="Z117" s="205"/>
      <c r="AA117" s="300"/>
      <c r="AB117" s="301"/>
      <c r="AC117" s="106"/>
      <c r="AD117" s="205"/>
      <c r="AE117" s="300"/>
      <c r="AF117" s="301"/>
      <c r="AG117" s="407"/>
      <c r="AH117" s="408"/>
      <c r="AI117" s="124"/>
      <c r="AJ117" s="116"/>
      <c r="AK117" s="314"/>
    </row>
    <row r="118" spans="1:37" ht="15.75" customHeight="1">
      <c r="A118" s="304"/>
      <c r="B118" s="106"/>
      <c r="C118" s="298"/>
      <c r="D118" s="299"/>
      <c r="E118" s="107"/>
      <c r="F118" s="108"/>
      <c r="G118" s="129"/>
      <c r="H118" s="68"/>
      <c r="I118" s="110"/>
      <c r="J118" s="111"/>
      <c r="K118" s="112"/>
      <c r="L118" s="126"/>
      <c r="M118" s="111"/>
      <c r="N118" s="112"/>
      <c r="O118" s="131"/>
      <c r="P118" s="132"/>
      <c r="Q118" s="133"/>
      <c r="R118" s="309"/>
      <c r="S118" s="47"/>
      <c r="T118" s="48"/>
      <c r="U118" s="117"/>
      <c r="V118" s="118"/>
      <c r="W118" s="119"/>
      <c r="X118" s="13"/>
      <c r="Y118" s="106"/>
      <c r="Z118" s="205"/>
      <c r="AA118" s="300"/>
      <c r="AB118" s="301"/>
      <c r="AC118" s="106"/>
      <c r="AD118" s="205"/>
      <c r="AE118" s="300"/>
      <c r="AF118" s="301"/>
      <c r="AG118" s="407"/>
      <c r="AH118" s="408"/>
      <c r="AI118" s="124"/>
      <c r="AJ118" s="116"/>
      <c r="AK118" s="314"/>
    </row>
    <row r="119" spans="1:37" ht="15.75" customHeight="1">
      <c r="A119" s="304"/>
      <c r="B119" s="106"/>
      <c r="C119" s="298"/>
      <c r="D119" s="299"/>
      <c r="E119" s="107"/>
      <c r="F119" s="108"/>
      <c r="G119" s="129"/>
      <c r="H119" s="68"/>
      <c r="I119" s="110"/>
      <c r="J119" s="111"/>
      <c r="K119" s="112"/>
      <c r="L119" s="126"/>
      <c r="M119" s="111"/>
      <c r="N119" s="112"/>
      <c r="O119" s="131"/>
      <c r="P119" s="132"/>
      <c r="Q119" s="133"/>
      <c r="R119" s="309"/>
      <c r="S119" s="47"/>
      <c r="T119" s="48"/>
      <c r="U119" s="117"/>
      <c r="V119" s="118"/>
      <c r="W119" s="119"/>
      <c r="X119" s="13"/>
      <c r="Y119" s="106"/>
      <c r="Z119" s="205"/>
      <c r="AA119" s="300"/>
      <c r="AB119" s="301"/>
      <c r="AC119" s="106"/>
      <c r="AD119" s="205"/>
      <c r="AE119" s="300"/>
      <c r="AF119" s="301"/>
      <c r="AG119" s="407"/>
      <c r="AH119" s="408"/>
      <c r="AI119" s="124"/>
      <c r="AJ119" s="116"/>
      <c r="AK119" s="314"/>
    </row>
    <row r="120" spans="1:37" ht="15.75" customHeight="1">
      <c r="A120" s="304"/>
      <c r="B120" s="106"/>
      <c r="C120" s="298"/>
      <c r="D120" s="299"/>
      <c r="E120" s="107"/>
      <c r="F120" s="108"/>
      <c r="G120" s="129"/>
      <c r="H120" s="68"/>
      <c r="I120" s="110"/>
      <c r="J120" s="111"/>
      <c r="K120" s="112"/>
      <c r="L120" s="126"/>
      <c r="M120" s="111"/>
      <c r="N120" s="112"/>
      <c r="O120" s="131"/>
      <c r="P120" s="132"/>
      <c r="Q120" s="133"/>
      <c r="R120" s="309"/>
      <c r="S120" s="47"/>
      <c r="T120" s="48"/>
      <c r="U120" s="117"/>
      <c r="V120" s="118"/>
      <c r="W120" s="119"/>
      <c r="X120" s="13"/>
      <c r="Y120" s="106"/>
      <c r="Z120" s="205"/>
      <c r="AA120" s="300"/>
      <c r="AB120" s="301"/>
      <c r="AC120" s="106"/>
      <c r="AD120" s="205"/>
      <c r="AE120" s="300"/>
      <c r="AF120" s="301"/>
      <c r="AG120" s="407"/>
      <c r="AH120" s="408"/>
      <c r="AI120" s="124"/>
      <c r="AJ120" s="116"/>
      <c r="AK120" s="314"/>
    </row>
    <row r="121" spans="1:37" ht="15.75" customHeight="1">
      <c r="A121" s="304"/>
      <c r="B121" s="106"/>
      <c r="C121" s="298"/>
      <c r="D121" s="299"/>
      <c r="E121" s="107"/>
      <c r="F121" s="108"/>
      <c r="G121" s="129"/>
      <c r="H121" s="68"/>
      <c r="I121" s="110"/>
      <c r="J121" s="111"/>
      <c r="K121" s="112"/>
      <c r="L121" s="126"/>
      <c r="M121" s="111"/>
      <c r="N121" s="112"/>
      <c r="O121" s="131"/>
      <c r="P121" s="132"/>
      <c r="Q121" s="133"/>
      <c r="R121" s="309"/>
      <c r="S121" s="47"/>
      <c r="T121" s="48"/>
      <c r="U121" s="117"/>
      <c r="V121" s="118"/>
      <c r="W121" s="119"/>
      <c r="X121" s="13"/>
      <c r="Y121" s="106"/>
      <c r="Z121" s="205"/>
      <c r="AA121" s="300"/>
      <c r="AB121" s="301"/>
      <c r="AC121" s="106"/>
      <c r="AD121" s="205"/>
      <c r="AE121" s="300"/>
      <c r="AF121" s="301"/>
      <c r="AG121" s="407"/>
      <c r="AH121" s="408"/>
      <c r="AI121" s="124"/>
      <c r="AJ121" s="116"/>
      <c r="AK121" s="314"/>
    </row>
    <row r="122" spans="1:37" ht="15.75" customHeight="1">
      <c r="A122" s="304"/>
      <c r="B122" s="106"/>
      <c r="C122" s="298"/>
      <c r="D122" s="299"/>
      <c r="E122" s="185"/>
      <c r="F122" s="108"/>
      <c r="G122" s="139"/>
      <c r="H122" s="68"/>
      <c r="I122" s="110"/>
      <c r="J122" s="111"/>
      <c r="K122" s="112"/>
      <c r="L122" s="126"/>
      <c r="M122" s="111"/>
      <c r="N122" s="112"/>
      <c r="O122" s="131"/>
      <c r="P122" s="132"/>
      <c r="Q122" s="133"/>
      <c r="R122" s="309"/>
      <c r="S122" s="127"/>
      <c r="T122" s="128"/>
      <c r="U122" s="140"/>
      <c r="V122" s="141"/>
      <c r="W122" s="134"/>
      <c r="X122" s="135"/>
      <c r="Y122" s="106"/>
      <c r="Z122" s="205"/>
      <c r="AA122" s="300"/>
      <c r="AB122" s="301"/>
      <c r="AC122" s="106"/>
      <c r="AD122" s="205"/>
      <c r="AE122" s="300"/>
      <c r="AF122" s="301"/>
      <c r="AG122" s="407"/>
      <c r="AH122" s="408"/>
      <c r="AI122" s="180"/>
      <c r="AJ122" s="133"/>
      <c r="AK122" s="314"/>
    </row>
    <row r="123" spans="1:37" ht="15.75" customHeight="1" thickBot="1">
      <c r="A123" s="305"/>
      <c r="B123" s="144" t="s">
        <v>124</v>
      </c>
      <c r="C123" s="295"/>
      <c r="D123" s="295"/>
      <c r="E123" s="145"/>
      <c r="F123" s="105"/>
      <c r="G123" s="146"/>
      <c r="H123" s="75"/>
      <c r="I123" s="147">
        <f t="shared" ref="I123:J123" si="70">AVERAGE(I107:I122)</f>
        <v>6.8</v>
      </c>
      <c r="J123" s="148">
        <f t="shared" si="70"/>
        <v>3534.6</v>
      </c>
      <c r="K123" s="149">
        <f t="shared" ref="K123" si="71">J123/I123</f>
        <v>519.79411764705878</v>
      </c>
      <c r="L123" s="147">
        <f t="shared" ref="L123:M123" si="72">AVERAGE(L107:L122)</f>
        <v>6.8</v>
      </c>
      <c r="M123" s="148">
        <f t="shared" si="72"/>
        <v>3153.7638013484702</v>
      </c>
      <c r="N123" s="149">
        <f>M123/L123</f>
        <v>463.78879431595152</v>
      </c>
      <c r="O123" s="150">
        <f>L123-I123</f>
        <v>0</v>
      </c>
      <c r="P123" s="151">
        <f>N123-K123</f>
        <v>-56.005323331107263</v>
      </c>
      <c r="Q123" s="152">
        <f>N123/K123</f>
        <v>0.89225479583219336</v>
      </c>
      <c r="R123" s="310"/>
      <c r="S123" s="153">
        <f>S107</f>
        <v>0.25018518518518518</v>
      </c>
      <c r="T123" s="154">
        <f>INDEX(T107:T122,COUNTA(T107:T122))</f>
        <v>0.39054398148148151</v>
      </c>
      <c r="U123" s="155"/>
      <c r="V123" s="181"/>
      <c r="W123" s="182"/>
      <c r="X123" s="149"/>
      <c r="Y123" s="206">
        <f t="shared" ref="Y123:Z123" si="73">SUM(Y107:Y122)</f>
        <v>0</v>
      </c>
      <c r="Z123" s="207">
        <f t="shared" si="73"/>
        <v>0</v>
      </c>
      <c r="AA123" s="296"/>
      <c r="AB123" s="297"/>
      <c r="AC123" s="206">
        <f t="shared" ref="AC123:AD123" si="74">SUM(AC107:AC122)</f>
        <v>0</v>
      </c>
      <c r="AD123" s="207">
        <f t="shared" si="74"/>
        <v>0</v>
      </c>
      <c r="AE123" s="415"/>
      <c r="AF123" s="416"/>
      <c r="AG123" s="409"/>
      <c r="AH123" s="410"/>
      <c r="AI123" s="183">
        <f>M123-J123</f>
        <v>-380.83619865152968</v>
      </c>
      <c r="AJ123" s="152">
        <f>M123/J123</f>
        <v>0.89225479583219325</v>
      </c>
      <c r="AK123" s="315"/>
    </row>
    <row r="124" spans="1:37" ht="15.75" customHeight="1">
      <c r="A124" s="316" t="s">
        <v>221</v>
      </c>
      <c r="B124" s="161" t="s">
        <v>186</v>
      </c>
      <c r="C124" s="306" t="s">
        <v>217</v>
      </c>
      <c r="D124" s="307"/>
      <c r="E124" s="162">
        <v>44.3</v>
      </c>
      <c r="F124" s="103">
        <v>1093</v>
      </c>
      <c r="G124" s="163">
        <f t="shared" ref="G124:G126" si="75">E124*F124</f>
        <v>48419.899999999994</v>
      </c>
      <c r="H124" s="164"/>
      <c r="I124" s="165">
        <v>17</v>
      </c>
      <c r="J124" s="166">
        <v>2000</v>
      </c>
      <c r="K124" s="167">
        <f>J124/I124</f>
        <v>117.64705882352941</v>
      </c>
      <c r="L124" s="168">
        <v>17</v>
      </c>
      <c r="M124" s="166">
        <f>F124/V124*60</f>
        <v>1770.0404858299653</v>
      </c>
      <c r="N124" s="167">
        <f>M124/L124</f>
        <v>104.12002857823325</v>
      </c>
      <c r="O124" s="169">
        <f>L124-I124</f>
        <v>0</v>
      </c>
      <c r="P124" s="170">
        <f>N124-K124</f>
        <v>-13.52703024529616</v>
      </c>
      <c r="Q124" s="171">
        <f>N124/K124</f>
        <v>0.8850202429149826</v>
      </c>
      <c r="R124" s="308">
        <f>Q140</f>
        <v>0.88414884411522321</v>
      </c>
      <c r="S124" s="172">
        <v>0.70833333333333337</v>
      </c>
      <c r="T124" s="173">
        <v>0.73406249999999995</v>
      </c>
      <c r="U124" s="174"/>
      <c r="V124" s="175">
        <v>37.049999999999876</v>
      </c>
      <c r="W124" s="103"/>
      <c r="X124" s="104"/>
      <c r="Y124" s="202"/>
      <c r="Z124" s="203"/>
      <c r="AA124" s="311"/>
      <c r="AB124" s="312"/>
      <c r="AC124" s="202"/>
      <c r="AD124" s="203"/>
      <c r="AE124" s="311"/>
      <c r="AF124" s="312"/>
      <c r="AG124" s="411"/>
      <c r="AH124" s="412"/>
      <c r="AI124" s="121">
        <f>M124-J124</f>
        <v>-229.95951417003471</v>
      </c>
      <c r="AJ124" s="171">
        <f>M124/J124</f>
        <v>0.8850202429149826</v>
      </c>
      <c r="AK124" s="379">
        <f>AJ140</f>
        <v>0.88414884411522321</v>
      </c>
    </row>
    <row r="125" spans="1:37" ht="15.75" customHeight="1">
      <c r="A125" s="317"/>
      <c r="B125" s="178" t="s">
        <v>186</v>
      </c>
      <c r="C125" s="298" t="s">
        <v>219</v>
      </c>
      <c r="D125" s="299"/>
      <c r="E125" s="107">
        <v>50.67</v>
      </c>
      <c r="F125" s="108">
        <v>1032</v>
      </c>
      <c r="G125" s="109">
        <f t="shared" si="75"/>
        <v>52291.44</v>
      </c>
      <c r="H125" s="26"/>
      <c r="I125" s="110">
        <v>20</v>
      </c>
      <c r="J125" s="111">
        <v>2000</v>
      </c>
      <c r="K125" s="112">
        <f t="shared" ref="K125:K126" si="76">J125/I125</f>
        <v>100</v>
      </c>
      <c r="L125" s="113">
        <v>20</v>
      </c>
      <c r="M125" s="111">
        <f>F125/V125*60</f>
        <v>1767.4595623216019</v>
      </c>
      <c r="N125" s="112">
        <f>M125/L125</f>
        <v>88.372978116080091</v>
      </c>
      <c r="O125" s="114">
        <f>L125-I125</f>
        <v>0</v>
      </c>
      <c r="P125" s="115">
        <f>N125-K125</f>
        <v>-11.627021883919909</v>
      </c>
      <c r="Q125" s="116">
        <f>N125/K125</f>
        <v>0.88372978116080092</v>
      </c>
      <c r="R125" s="309"/>
      <c r="S125" s="47">
        <v>0.73750000000000004</v>
      </c>
      <c r="T125" s="48">
        <v>0.7618287037037037</v>
      </c>
      <c r="U125" s="117">
        <v>4.9500000000001343</v>
      </c>
      <c r="V125" s="118">
        <v>35.033333333333267</v>
      </c>
      <c r="W125" s="119"/>
      <c r="X125" s="123"/>
      <c r="Y125" s="106"/>
      <c r="Z125" s="205"/>
      <c r="AA125" s="300"/>
      <c r="AB125" s="301"/>
      <c r="AC125" s="106"/>
      <c r="AD125" s="205"/>
      <c r="AE125" s="300"/>
      <c r="AF125" s="301"/>
      <c r="AG125" s="407"/>
      <c r="AH125" s="408"/>
      <c r="AI125" s="124">
        <f>M125-J125</f>
        <v>-232.54043767839812</v>
      </c>
      <c r="AJ125" s="116">
        <f>M125/J125</f>
        <v>0.88372978116080092</v>
      </c>
      <c r="AK125" s="380"/>
    </row>
    <row r="126" spans="1:37" ht="15.75" customHeight="1">
      <c r="A126" s="317"/>
      <c r="B126" s="178" t="s">
        <v>186</v>
      </c>
      <c r="C126" s="298" t="s">
        <v>220</v>
      </c>
      <c r="D126" s="299"/>
      <c r="E126" s="107">
        <v>57.3</v>
      </c>
      <c r="F126" s="108">
        <v>1870</v>
      </c>
      <c r="G126" s="109">
        <f t="shared" si="75"/>
        <v>107151</v>
      </c>
      <c r="H126" s="26"/>
      <c r="I126" s="110">
        <v>21</v>
      </c>
      <c r="J126" s="111">
        <v>2000</v>
      </c>
      <c r="K126" s="112">
        <f t="shared" si="76"/>
        <v>95.238095238095241</v>
      </c>
      <c r="L126" s="113">
        <v>21</v>
      </c>
      <c r="M126" s="111">
        <f>F126/V126*60</f>
        <v>1767.3930165397724</v>
      </c>
      <c r="N126" s="112">
        <f>M126/L126</f>
        <v>84.161572216179636</v>
      </c>
      <c r="O126" s="114">
        <f>L126-I126</f>
        <v>0</v>
      </c>
      <c r="P126" s="115">
        <f>N126-K126</f>
        <v>-11.076523021915605</v>
      </c>
      <c r="Q126" s="116">
        <f>N126/K126</f>
        <v>0.88369650826988611</v>
      </c>
      <c r="R126" s="309"/>
      <c r="S126" s="47">
        <v>0.76527777777777772</v>
      </c>
      <c r="T126" s="48">
        <v>0.80936342592592592</v>
      </c>
      <c r="U126" s="117">
        <v>4.9666666666665904</v>
      </c>
      <c r="V126" s="118">
        <v>63.483333333333398</v>
      </c>
      <c r="W126" s="119"/>
      <c r="X126" s="123"/>
      <c r="Y126" s="106"/>
      <c r="Z126" s="205"/>
      <c r="AA126" s="300"/>
      <c r="AB126" s="301"/>
      <c r="AC126" s="106"/>
      <c r="AD126" s="205"/>
      <c r="AE126" s="300"/>
      <c r="AF126" s="301"/>
      <c r="AG126" s="407"/>
      <c r="AH126" s="408"/>
      <c r="AI126" s="124">
        <f>M126-J126</f>
        <v>-232.60698346022764</v>
      </c>
      <c r="AJ126" s="116">
        <f>M126/J126</f>
        <v>0.88369650826988622</v>
      </c>
      <c r="AK126" s="380"/>
    </row>
    <row r="127" spans="1:37" ht="15.75" customHeight="1">
      <c r="A127" s="317"/>
      <c r="B127" s="178"/>
      <c r="C127" s="298"/>
      <c r="D127" s="299"/>
      <c r="E127" s="107"/>
      <c r="F127" s="108"/>
      <c r="G127" s="109"/>
      <c r="H127" s="26"/>
      <c r="I127" s="110"/>
      <c r="J127" s="111"/>
      <c r="K127" s="112"/>
      <c r="L127" s="113"/>
      <c r="M127" s="111"/>
      <c r="N127" s="112"/>
      <c r="O127" s="114"/>
      <c r="P127" s="115"/>
      <c r="Q127" s="116"/>
      <c r="R127" s="309"/>
      <c r="S127" s="47"/>
      <c r="T127" s="48"/>
      <c r="U127" s="117"/>
      <c r="V127" s="118"/>
      <c r="W127" s="119"/>
      <c r="X127" s="123"/>
      <c r="Y127" s="106"/>
      <c r="Z127" s="205"/>
      <c r="AA127" s="300"/>
      <c r="AB127" s="301"/>
      <c r="AC127" s="106"/>
      <c r="AD127" s="205"/>
      <c r="AE127" s="300"/>
      <c r="AF127" s="301"/>
      <c r="AG127" s="407"/>
      <c r="AH127" s="408"/>
      <c r="AI127" s="124"/>
      <c r="AJ127" s="116"/>
      <c r="AK127" s="380"/>
    </row>
    <row r="128" spans="1:37" ht="15.75" customHeight="1">
      <c r="A128" s="317"/>
      <c r="B128" s="178"/>
      <c r="C128" s="298"/>
      <c r="D128" s="299"/>
      <c r="E128" s="107"/>
      <c r="F128" s="108"/>
      <c r="G128" s="109"/>
      <c r="H128" s="13"/>
      <c r="I128" s="110"/>
      <c r="J128" s="111"/>
      <c r="K128" s="112"/>
      <c r="L128" s="126"/>
      <c r="M128" s="111"/>
      <c r="N128" s="112"/>
      <c r="O128" s="114"/>
      <c r="P128" s="115"/>
      <c r="Q128" s="116"/>
      <c r="R128" s="309"/>
      <c r="S128" s="47"/>
      <c r="T128" s="48"/>
      <c r="U128" s="117"/>
      <c r="V128" s="118"/>
      <c r="W128" s="119"/>
      <c r="X128" s="123"/>
      <c r="Y128" s="106"/>
      <c r="Z128" s="205"/>
      <c r="AA128" s="300"/>
      <c r="AB128" s="301"/>
      <c r="AC128" s="106"/>
      <c r="AD128" s="205"/>
      <c r="AE128" s="300"/>
      <c r="AF128" s="301"/>
      <c r="AG128" s="407"/>
      <c r="AH128" s="408"/>
      <c r="AI128" s="124"/>
      <c r="AJ128" s="116"/>
      <c r="AK128" s="380"/>
    </row>
    <row r="129" spans="1:37" ht="15.75" customHeight="1">
      <c r="A129" s="317"/>
      <c r="B129" s="178"/>
      <c r="C129" s="298"/>
      <c r="D129" s="299"/>
      <c r="E129" s="107"/>
      <c r="F129" s="108"/>
      <c r="G129" s="129"/>
      <c r="H129" s="130"/>
      <c r="I129" s="110"/>
      <c r="J129" s="111"/>
      <c r="K129" s="112"/>
      <c r="L129" s="113"/>
      <c r="M129" s="111"/>
      <c r="N129" s="112"/>
      <c r="O129" s="114"/>
      <c r="P129" s="115"/>
      <c r="Q129" s="116"/>
      <c r="R129" s="309"/>
      <c r="S129" s="47"/>
      <c r="T129" s="48"/>
      <c r="U129" s="117"/>
      <c r="V129" s="118"/>
      <c r="W129" s="119"/>
      <c r="X129" s="123"/>
      <c r="Y129" s="106"/>
      <c r="Z129" s="205"/>
      <c r="AA129" s="300"/>
      <c r="AB129" s="301"/>
      <c r="AC129" s="106"/>
      <c r="AD129" s="205"/>
      <c r="AE129" s="300"/>
      <c r="AF129" s="301"/>
      <c r="AG129" s="407"/>
      <c r="AH129" s="408"/>
      <c r="AI129" s="124"/>
      <c r="AJ129" s="116"/>
      <c r="AK129" s="380"/>
    </row>
    <row r="130" spans="1:37" ht="15.75" customHeight="1">
      <c r="A130" s="317"/>
      <c r="B130" s="178"/>
      <c r="C130" s="298"/>
      <c r="D130" s="299"/>
      <c r="E130" s="107"/>
      <c r="F130" s="108"/>
      <c r="G130" s="129"/>
      <c r="H130" s="68"/>
      <c r="I130" s="110"/>
      <c r="J130" s="111"/>
      <c r="K130" s="112"/>
      <c r="L130" s="126"/>
      <c r="M130" s="111"/>
      <c r="N130" s="112"/>
      <c r="O130" s="131"/>
      <c r="P130" s="132"/>
      <c r="Q130" s="133"/>
      <c r="R130" s="309"/>
      <c r="S130" s="47"/>
      <c r="T130" s="48"/>
      <c r="U130" s="117"/>
      <c r="V130" s="118"/>
      <c r="W130" s="119"/>
      <c r="X130" s="123"/>
      <c r="Y130" s="106"/>
      <c r="Z130" s="205"/>
      <c r="AA130" s="300"/>
      <c r="AB130" s="301"/>
      <c r="AC130" s="106"/>
      <c r="AD130" s="205"/>
      <c r="AE130" s="300"/>
      <c r="AF130" s="301"/>
      <c r="AG130" s="407"/>
      <c r="AH130" s="408"/>
      <c r="AI130" s="124"/>
      <c r="AJ130" s="116"/>
      <c r="AK130" s="380"/>
    </row>
    <row r="131" spans="1:37" ht="15.75" customHeight="1">
      <c r="A131" s="317"/>
      <c r="B131" s="178"/>
      <c r="C131" s="298"/>
      <c r="D131" s="299"/>
      <c r="E131" s="107"/>
      <c r="F131" s="108"/>
      <c r="G131" s="129"/>
      <c r="H131" s="68"/>
      <c r="I131" s="110"/>
      <c r="J131" s="111"/>
      <c r="K131" s="112"/>
      <c r="L131" s="126"/>
      <c r="M131" s="111"/>
      <c r="N131" s="112"/>
      <c r="O131" s="131"/>
      <c r="P131" s="132"/>
      <c r="Q131" s="133"/>
      <c r="R131" s="309"/>
      <c r="S131" s="47"/>
      <c r="T131" s="48"/>
      <c r="U131" s="117"/>
      <c r="V131" s="118"/>
      <c r="W131" s="119"/>
      <c r="X131" s="123"/>
      <c r="Y131" s="106"/>
      <c r="Z131" s="205"/>
      <c r="AA131" s="300"/>
      <c r="AB131" s="301"/>
      <c r="AC131" s="106"/>
      <c r="AD131" s="205"/>
      <c r="AE131" s="300"/>
      <c r="AF131" s="301"/>
      <c r="AG131" s="407"/>
      <c r="AH131" s="408"/>
      <c r="AI131" s="124"/>
      <c r="AJ131" s="116"/>
      <c r="AK131" s="380"/>
    </row>
    <row r="132" spans="1:37" ht="15.75" customHeight="1">
      <c r="A132" s="317"/>
      <c r="B132" s="178"/>
      <c r="C132" s="298"/>
      <c r="D132" s="299"/>
      <c r="E132" s="107"/>
      <c r="F132" s="108"/>
      <c r="G132" s="129"/>
      <c r="H132" s="68"/>
      <c r="I132" s="110"/>
      <c r="J132" s="111"/>
      <c r="K132" s="112"/>
      <c r="L132" s="126"/>
      <c r="M132" s="111"/>
      <c r="N132" s="112"/>
      <c r="O132" s="131"/>
      <c r="P132" s="132"/>
      <c r="Q132" s="133"/>
      <c r="R132" s="309"/>
      <c r="S132" s="47"/>
      <c r="T132" s="48"/>
      <c r="U132" s="117"/>
      <c r="V132" s="118"/>
      <c r="W132" s="119"/>
      <c r="X132" s="123"/>
      <c r="Y132" s="106"/>
      <c r="Z132" s="205"/>
      <c r="AA132" s="300"/>
      <c r="AB132" s="301"/>
      <c r="AC132" s="106"/>
      <c r="AD132" s="205"/>
      <c r="AE132" s="300"/>
      <c r="AF132" s="301"/>
      <c r="AG132" s="407"/>
      <c r="AH132" s="408"/>
      <c r="AI132" s="124"/>
      <c r="AJ132" s="116"/>
      <c r="AK132" s="380"/>
    </row>
    <row r="133" spans="1:37" ht="15.75" customHeight="1">
      <c r="A133" s="317"/>
      <c r="B133" s="178"/>
      <c r="C133" s="298"/>
      <c r="D133" s="299"/>
      <c r="E133" s="107"/>
      <c r="F133" s="108"/>
      <c r="G133" s="129"/>
      <c r="H133" s="68"/>
      <c r="I133" s="110"/>
      <c r="J133" s="111"/>
      <c r="K133" s="112"/>
      <c r="L133" s="126"/>
      <c r="M133" s="111"/>
      <c r="N133" s="112"/>
      <c r="O133" s="131"/>
      <c r="P133" s="132"/>
      <c r="Q133" s="133"/>
      <c r="R133" s="309"/>
      <c r="S133" s="47"/>
      <c r="T133" s="48"/>
      <c r="U133" s="117"/>
      <c r="V133" s="118"/>
      <c r="W133" s="119"/>
      <c r="X133" s="123"/>
      <c r="Y133" s="106"/>
      <c r="Z133" s="205"/>
      <c r="AA133" s="300"/>
      <c r="AB133" s="301"/>
      <c r="AC133" s="106"/>
      <c r="AD133" s="205"/>
      <c r="AE133" s="300"/>
      <c r="AF133" s="301"/>
      <c r="AG133" s="407"/>
      <c r="AH133" s="408"/>
      <c r="AI133" s="124"/>
      <c r="AJ133" s="116"/>
      <c r="AK133" s="380"/>
    </row>
    <row r="134" spans="1:37" ht="15.75" customHeight="1">
      <c r="A134" s="317"/>
      <c r="B134" s="178"/>
      <c r="C134" s="298"/>
      <c r="D134" s="299"/>
      <c r="E134" s="107"/>
      <c r="F134" s="108"/>
      <c r="G134" s="129"/>
      <c r="H134" s="68"/>
      <c r="I134" s="110"/>
      <c r="J134" s="111"/>
      <c r="K134" s="112"/>
      <c r="L134" s="126"/>
      <c r="M134" s="111"/>
      <c r="N134" s="112"/>
      <c r="O134" s="131"/>
      <c r="P134" s="132"/>
      <c r="Q134" s="133"/>
      <c r="R134" s="309"/>
      <c r="S134" s="47"/>
      <c r="T134" s="48"/>
      <c r="U134" s="117"/>
      <c r="V134" s="118"/>
      <c r="W134" s="119"/>
      <c r="X134" s="123"/>
      <c r="Y134" s="106"/>
      <c r="Z134" s="205"/>
      <c r="AA134" s="300"/>
      <c r="AB134" s="301"/>
      <c r="AC134" s="106"/>
      <c r="AD134" s="205"/>
      <c r="AE134" s="300"/>
      <c r="AF134" s="301"/>
      <c r="AG134" s="407"/>
      <c r="AH134" s="408"/>
      <c r="AI134" s="124"/>
      <c r="AJ134" s="116"/>
      <c r="AK134" s="380"/>
    </row>
    <row r="135" spans="1:37" ht="15.75" customHeight="1">
      <c r="A135" s="317"/>
      <c r="B135" s="178"/>
      <c r="C135" s="298"/>
      <c r="D135" s="299"/>
      <c r="E135" s="107"/>
      <c r="F135" s="108"/>
      <c r="G135" s="129"/>
      <c r="H135" s="68"/>
      <c r="I135" s="110"/>
      <c r="J135" s="111"/>
      <c r="K135" s="112"/>
      <c r="L135" s="126"/>
      <c r="M135" s="111"/>
      <c r="N135" s="112"/>
      <c r="O135" s="131"/>
      <c r="P135" s="132"/>
      <c r="Q135" s="133"/>
      <c r="R135" s="309"/>
      <c r="S135" s="47"/>
      <c r="T135" s="48"/>
      <c r="U135" s="117"/>
      <c r="V135" s="118"/>
      <c r="W135" s="119"/>
      <c r="X135" s="123"/>
      <c r="Y135" s="106"/>
      <c r="Z135" s="205"/>
      <c r="AA135" s="300"/>
      <c r="AB135" s="301"/>
      <c r="AC135" s="106"/>
      <c r="AD135" s="205"/>
      <c r="AE135" s="300"/>
      <c r="AF135" s="301"/>
      <c r="AG135" s="407"/>
      <c r="AH135" s="408"/>
      <c r="AI135" s="124"/>
      <c r="AJ135" s="116"/>
      <c r="AK135" s="380"/>
    </row>
    <row r="136" spans="1:37" ht="15.75" customHeight="1">
      <c r="A136" s="317"/>
      <c r="B136" s="178"/>
      <c r="C136" s="298"/>
      <c r="D136" s="299"/>
      <c r="E136" s="107"/>
      <c r="F136" s="108"/>
      <c r="G136" s="129"/>
      <c r="H136" s="68"/>
      <c r="I136" s="110"/>
      <c r="J136" s="111"/>
      <c r="K136" s="112"/>
      <c r="L136" s="126"/>
      <c r="M136" s="111"/>
      <c r="N136" s="112"/>
      <c r="O136" s="131"/>
      <c r="P136" s="132"/>
      <c r="Q136" s="133"/>
      <c r="R136" s="309"/>
      <c r="S136" s="47"/>
      <c r="T136" s="48"/>
      <c r="U136" s="117"/>
      <c r="V136" s="118"/>
      <c r="W136" s="119"/>
      <c r="X136" s="123"/>
      <c r="Y136" s="106"/>
      <c r="Z136" s="205"/>
      <c r="AA136" s="300"/>
      <c r="AB136" s="301"/>
      <c r="AC136" s="106"/>
      <c r="AD136" s="205"/>
      <c r="AE136" s="300"/>
      <c r="AF136" s="301"/>
      <c r="AG136" s="407"/>
      <c r="AH136" s="408"/>
      <c r="AI136" s="124"/>
      <c r="AJ136" s="116"/>
      <c r="AK136" s="380"/>
    </row>
    <row r="137" spans="1:37" ht="15.75" customHeight="1">
      <c r="A137" s="317"/>
      <c r="B137" s="178"/>
      <c r="C137" s="298"/>
      <c r="D137" s="299"/>
      <c r="E137" s="107"/>
      <c r="F137" s="108"/>
      <c r="G137" s="129"/>
      <c r="H137" s="68"/>
      <c r="I137" s="110"/>
      <c r="J137" s="111"/>
      <c r="K137" s="112"/>
      <c r="L137" s="126"/>
      <c r="M137" s="111"/>
      <c r="N137" s="112"/>
      <c r="O137" s="131"/>
      <c r="P137" s="132"/>
      <c r="Q137" s="133"/>
      <c r="R137" s="309"/>
      <c r="S137" s="47"/>
      <c r="T137" s="48"/>
      <c r="U137" s="117"/>
      <c r="V137" s="118"/>
      <c r="W137" s="210"/>
      <c r="X137" s="211"/>
      <c r="Y137" s="106"/>
      <c r="Z137" s="205"/>
      <c r="AA137" s="300"/>
      <c r="AB137" s="301"/>
      <c r="AC137" s="106"/>
      <c r="AD137" s="205"/>
      <c r="AE137" s="300"/>
      <c r="AF137" s="301"/>
      <c r="AG137" s="407"/>
      <c r="AH137" s="408"/>
      <c r="AI137" s="124"/>
      <c r="AJ137" s="116"/>
      <c r="AK137" s="380"/>
    </row>
    <row r="138" spans="1:37" ht="15.75" customHeight="1">
      <c r="A138" s="317"/>
      <c r="B138" s="178"/>
      <c r="C138" s="298"/>
      <c r="D138" s="299"/>
      <c r="E138" s="107"/>
      <c r="F138" s="108"/>
      <c r="G138" s="129"/>
      <c r="H138" s="68"/>
      <c r="I138" s="110"/>
      <c r="J138" s="111"/>
      <c r="K138" s="112"/>
      <c r="L138" s="126"/>
      <c r="M138" s="111"/>
      <c r="N138" s="112"/>
      <c r="O138" s="131"/>
      <c r="P138" s="132"/>
      <c r="Q138" s="133"/>
      <c r="R138" s="309"/>
      <c r="S138" s="47"/>
      <c r="T138" s="48"/>
      <c r="U138" s="117"/>
      <c r="V138" s="118"/>
      <c r="W138" s="212"/>
      <c r="X138" s="213"/>
      <c r="Y138" s="106"/>
      <c r="Z138" s="205"/>
      <c r="AA138" s="300"/>
      <c r="AB138" s="301"/>
      <c r="AC138" s="106"/>
      <c r="AD138" s="205"/>
      <c r="AE138" s="300"/>
      <c r="AF138" s="301"/>
      <c r="AG138" s="407"/>
      <c r="AH138" s="408"/>
      <c r="AI138" s="124"/>
      <c r="AJ138" s="116"/>
      <c r="AK138" s="380"/>
    </row>
    <row r="139" spans="1:37" ht="15.75" customHeight="1">
      <c r="A139" s="317"/>
      <c r="B139" s="106"/>
      <c r="C139" s="298"/>
      <c r="D139" s="299"/>
      <c r="E139" s="185"/>
      <c r="F139" s="108"/>
      <c r="G139" s="139"/>
      <c r="H139" s="68"/>
      <c r="I139" s="110"/>
      <c r="J139" s="111"/>
      <c r="K139" s="112"/>
      <c r="L139" s="126"/>
      <c r="M139" s="111"/>
      <c r="N139" s="112"/>
      <c r="O139" s="131"/>
      <c r="P139" s="132"/>
      <c r="Q139" s="133"/>
      <c r="R139" s="309"/>
      <c r="S139" s="47"/>
      <c r="T139" s="48"/>
      <c r="U139" s="140"/>
      <c r="V139" s="118"/>
      <c r="W139" s="212"/>
      <c r="X139" s="213"/>
      <c r="Y139" s="106"/>
      <c r="Z139" s="205"/>
      <c r="AA139" s="300"/>
      <c r="AB139" s="301"/>
      <c r="AC139" s="106"/>
      <c r="AD139" s="205"/>
      <c r="AE139" s="300"/>
      <c r="AF139" s="301"/>
      <c r="AG139" s="407"/>
      <c r="AH139" s="408"/>
      <c r="AI139" s="124"/>
      <c r="AJ139" s="116"/>
      <c r="AK139" s="380"/>
    </row>
    <row r="140" spans="1:37" ht="15.75" customHeight="1" thickBot="1">
      <c r="A140" s="318"/>
      <c r="B140" s="144" t="s">
        <v>124</v>
      </c>
      <c r="C140" s="295"/>
      <c r="D140" s="295"/>
      <c r="E140" s="145"/>
      <c r="F140" s="105"/>
      <c r="G140" s="146"/>
      <c r="H140" s="75"/>
      <c r="I140" s="147">
        <f t="shared" ref="I140:J140" si="77">AVERAGE(I124:I139)</f>
        <v>19.333333333333332</v>
      </c>
      <c r="J140" s="148">
        <f t="shared" si="77"/>
        <v>2000</v>
      </c>
      <c r="K140" s="149">
        <f t="shared" ref="K140" si="78">J140/I140</f>
        <v>103.44827586206897</v>
      </c>
      <c r="L140" s="147">
        <f t="shared" ref="L140:M140" si="79">AVERAGE(L124:L139)</f>
        <v>19.333333333333332</v>
      </c>
      <c r="M140" s="148">
        <f t="shared" si="79"/>
        <v>1768.2976882304465</v>
      </c>
      <c r="N140" s="149">
        <f>M140/L140</f>
        <v>91.463673529161028</v>
      </c>
      <c r="O140" s="150">
        <f>L140-I140</f>
        <v>0</v>
      </c>
      <c r="P140" s="151">
        <f>N140-K140</f>
        <v>-11.98460233290794</v>
      </c>
      <c r="Q140" s="152">
        <f>N140/K140</f>
        <v>0.88414884411522321</v>
      </c>
      <c r="R140" s="310"/>
      <c r="S140" s="153">
        <f>S124</f>
        <v>0.70833333333333337</v>
      </c>
      <c r="T140" s="154">
        <f>INDEX(T124:T139,COUNTA(T124:T139))</f>
        <v>0.80936342592592592</v>
      </c>
      <c r="U140" s="155"/>
      <c r="V140" s="181"/>
      <c r="W140" s="214"/>
      <c r="X140" s="215"/>
      <c r="Y140" s="206">
        <f t="shared" ref="Y140:Z140" si="80">SUM(Y124:Y139)</f>
        <v>0</v>
      </c>
      <c r="Z140" s="207">
        <f t="shared" si="80"/>
        <v>0</v>
      </c>
      <c r="AA140" s="296"/>
      <c r="AB140" s="297"/>
      <c r="AC140" s="206">
        <f t="shared" ref="AC140:AD140" si="81">SUM(AC124:AC139)</f>
        <v>0</v>
      </c>
      <c r="AD140" s="207">
        <f t="shared" si="81"/>
        <v>0</v>
      </c>
      <c r="AE140" s="296"/>
      <c r="AF140" s="297"/>
      <c r="AG140" s="409"/>
      <c r="AH140" s="410"/>
      <c r="AI140" s="183">
        <f>M140-J140</f>
        <v>-231.70231176955349</v>
      </c>
      <c r="AJ140" s="152">
        <f>M140/J140</f>
        <v>0.88414884411522321</v>
      </c>
      <c r="AK140" s="381"/>
    </row>
    <row r="141" spans="1:37" ht="15.75" customHeight="1">
      <c r="A141" s="302" t="s">
        <v>244</v>
      </c>
      <c r="B141" s="161" t="s">
        <v>186</v>
      </c>
      <c r="C141" s="306" t="s">
        <v>222</v>
      </c>
      <c r="D141" s="307"/>
      <c r="E141" s="162">
        <v>56.79</v>
      </c>
      <c r="F141" s="103">
        <v>2169</v>
      </c>
      <c r="G141" s="163">
        <f t="shared" ref="G141:G143" si="82">E141*F141</f>
        <v>123177.51</v>
      </c>
      <c r="H141" s="164"/>
      <c r="I141" s="165">
        <v>23</v>
      </c>
      <c r="J141" s="166">
        <v>2000</v>
      </c>
      <c r="K141" s="167">
        <f>J141/I141</f>
        <v>86.956521739130437</v>
      </c>
      <c r="L141" s="168">
        <v>23</v>
      </c>
      <c r="M141" s="166">
        <f>F141/V141*60</f>
        <v>1768.6070215175566</v>
      </c>
      <c r="N141" s="167">
        <f>M141/L141</f>
        <v>76.895957457285064</v>
      </c>
      <c r="O141" s="169">
        <f>L141-I141</f>
        <v>0</v>
      </c>
      <c r="P141" s="170">
        <f>N141-K141</f>
        <v>-10.060564281845373</v>
      </c>
      <c r="Q141" s="171">
        <f>N141/K141</f>
        <v>0.88430351075877822</v>
      </c>
      <c r="R141" s="308">
        <f>Q157</f>
        <v>0.88461445557875407</v>
      </c>
      <c r="S141" s="172">
        <v>0.70862268518518523</v>
      </c>
      <c r="T141" s="173">
        <v>0.75972222222222219</v>
      </c>
      <c r="U141" s="174"/>
      <c r="V141" s="175">
        <v>73.583333333333215</v>
      </c>
      <c r="W141" s="173"/>
      <c r="X141" s="184"/>
      <c r="Y141" s="202"/>
      <c r="Z141" s="203"/>
      <c r="AA141" s="311"/>
      <c r="AB141" s="312"/>
      <c r="AC141" s="202"/>
      <c r="AD141" s="203"/>
      <c r="AE141" s="311"/>
      <c r="AF141" s="312"/>
      <c r="AG141" s="411"/>
      <c r="AH141" s="412"/>
      <c r="AI141" s="121">
        <f>M141-J141</f>
        <v>-231.39297848244337</v>
      </c>
      <c r="AJ141" s="171">
        <f>M141/J141</f>
        <v>0.88430351075877833</v>
      </c>
      <c r="AK141" s="313">
        <f>AJ157</f>
        <v>0.88461445557875418</v>
      </c>
    </row>
    <row r="142" spans="1:37" ht="15.75" customHeight="1">
      <c r="A142" s="303"/>
      <c r="B142" s="178" t="s">
        <v>186</v>
      </c>
      <c r="C142" s="298" t="s">
        <v>223</v>
      </c>
      <c r="D142" s="299"/>
      <c r="E142" s="107">
        <v>56.87</v>
      </c>
      <c r="F142" s="108">
        <v>1639</v>
      </c>
      <c r="G142" s="109">
        <f t="shared" si="82"/>
        <v>93209.93</v>
      </c>
      <c r="H142" s="26"/>
      <c r="I142" s="110">
        <v>23</v>
      </c>
      <c r="J142" s="111">
        <v>2000</v>
      </c>
      <c r="K142" s="112">
        <f t="shared" ref="K142:K143" si="83">J142/I142</f>
        <v>86.956521739130437</v>
      </c>
      <c r="L142" s="113">
        <v>23</v>
      </c>
      <c r="M142" s="111">
        <f>F142/V142*60</f>
        <v>1768.1750074917588</v>
      </c>
      <c r="N142" s="112">
        <f>M142/L142</f>
        <v>76.877174238772128</v>
      </c>
      <c r="O142" s="114">
        <f>L142-I142</f>
        <v>0</v>
      </c>
      <c r="P142" s="115">
        <f>N142-K142</f>
        <v>-10.07934750035831</v>
      </c>
      <c r="Q142" s="116">
        <f>N142/K142</f>
        <v>0.88408750374587941</v>
      </c>
      <c r="R142" s="309"/>
      <c r="S142" s="47">
        <v>0.76346064814814818</v>
      </c>
      <c r="T142" s="48">
        <v>0.80208333333333337</v>
      </c>
      <c r="U142" s="117">
        <v>5.3833333333334288</v>
      </c>
      <c r="V142" s="118">
        <v>55.616666666666674</v>
      </c>
      <c r="W142" s="119"/>
      <c r="X142" s="123"/>
      <c r="Y142" s="106"/>
      <c r="Z142" s="205"/>
      <c r="AA142" s="300"/>
      <c r="AB142" s="301"/>
      <c r="AC142" s="106"/>
      <c r="AD142" s="205"/>
      <c r="AE142" s="300"/>
      <c r="AF142" s="301"/>
      <c r="AG142" s="407"/>
      <c r="AH142" s="408"/>
      <c r="AI142" s="124">
        <f>M142-J142</f>
        <v>-231.82499250824117</v>
      </c>
      <c r="AJ142" s="116">
        <f>M142/J142</f>
        <v>0.88408750374587941</v>
      </c>
      <c r="AK142" s="314"/>
    </row>
    <row r="143" spans="1:37" ht="15.75" customHeight="1">
      <c r="A143" s="303"/>
      <c r="B143" s="178" t="s">
        <v>186</v>
      </c>
      <c r="C143" s="298" t="s">
        <v>224</v>
      </c>
      <c r="D143" s="299"/>
      <c r="E143" s="107">
        <v>47.6</v>
      </c>
      <c r="F143" s="108">
        <v>2039</v>
      </c>
      <c r="G143" s="109">
        <f t="shared" si="82"/>
        <v>97056.400000000009</v>
      </c>
      <c r="H143" s="26"/>
      <c r="I143" s="110">
        <v>23</v>
      </c>
      <c r="J143" s="111">
        <v>2000</v>
      </c>
      <c r="K143" s="112">
        <f t="shared" si="83"/>
        <v>86.956521739130437</v>
      </c>
      <c r="L143" s="113">
        <v>23</v>
      </c>
      <c r="M143" s="111">
        <f>F143/V143*60</f>
        <v>1770.9047044632093</v>
      </c>
      <c r="N143" s="112">
        <f>M143/L143</f>
        <v>76.995856715791703</v>
      </c>
      <c r="O143" s="114">
        <f>L143-I143</f>
        <v>0</v>
      </c>
      <c r="P143" s="115">
        <f>N143-K143</f>
        <v>-9.9606650233387342</v>
      </c>
      <c r="Q143" s="116">
        <f>N143/K143</f>
        <v>0.88545235223160457</v>
      </c>
      <c r="R143" s="309"/>
      <c r="S143" s="47">
        <v>0.80555555555555558</v>
      </c>
      <c r="T143" s="48">
        <v>0.8535300925925926</v>
      </c>
      <c r="U143" s="117">
        <v>4.9999999999999822</v>
      </c>
      <c r="V143" s="118">
        <v>69.083333333333314</v>
      </c>
      <c r="W143" s="119"/>
      <c r="X143" s="123"/>
      <c r="Y143" s="106"/>
      <c r="Z143" s="205"/>
      <c r="AA143" s="300"/>
      <c r="AB143" s="301"/>
      <c r="AC143" s="106"/>
      <c r="AD143" s="205"/>
      <c r="AE143" s="300"/>
      <c r="AF143" s="301"/>
      <c r="AG143" s="407"/>
      <c r="AH143" s="408"/>
      <c r="AI143" s="124">
        <f>M143-J143</f>
        <v>-229.09529553679067</v>
      </c>
      <c r="AJ143" s="116">
        <f>M143/J143</f>
        <v>0.88545235223160468</v>
      </c>
      <c r="AK143" s="314"/>
    </row>
    <row r="144" spans="1:37" ht="15.75" customHeight="1">
      <c r="A144" s="303"/>
      <c r="B144" s="178"/>
      <c r="C144" s="298"/>
      <c r="D144" s="299"/>
      <c r="E144" s="107"/>
      <c r="F144" s="108"/>
      <c r="G144" s="109"/>
      <c r="H144" s="26"/>
      <c r="I144" s="110"/>
      <c r="J144" s="111"/>
      <c r="K144" s="112"/>
      <c r="L144" s="113"/>
      <c r="M144" s="111"/>
      <c r="N144" s="112"/>
      <c r="O144" s="114"/>
      <c r="P144" s="115"/>
      <c r="Q144" s="116"/>
      <c r="R144" s="309"/>
      <c r="S144" s="47"/>
      <c r="T144" s="48"/>
      <c r="U144" s="117"/>
      <c r="V144" s="118"/>
      <c r="W144" s="119"/>
      <c r="X144" s="123"/>
      <c r="Y144" s="106"/>
      <c r="Z144" s="205"/>
      <c r="AA144" s="300"/>
      <c r="AB144" s="301"/>
      <c r="AC144" s="106"/>
      <c r="AD144" s="205"/>
      <c r="AE144" s="300"/>
      <c r="AF144" s="301"/>
      <c r="AG144" s="407"/>
      <c r="AH144" s="408"/>
      <c r="AI144" s="124"/>
      <c r="AJ144" s="116"/>
      <c r="AK144" s="314"/>
    </row>
    <row r="145" spans="1:37" ht="15.75" customHeight="1">
      <c r="A145" s="304"/>
      <c r="B145" s="178"/>
      <c r="C145" s="298"/>
      <c r="D145" s="299"/>
      <c r="E145" s="107"/>
      <c r="F145" s="108"/>
      <c r="G145" s="109"/>
      <c r="H145" s="13"/>
      <c r="I145" s="110"/>
      <c r="J145" s="111"/>
      <c r="K145" s="112"/>
      <c r="L145" s="126"/>
      <c r="M145" s="111"/>
      <c r="N145" s="112"/>
      <c r="O145" s="114"/>
      <c r="P145" s="115"/>
      <c r="Q145" s="116"/>
      <c r="R145" s="309"/>
      <c r="S145" s="47"/>
      <c r="T145" s="48"/>
      <c r="U145" s="117"/>
      <c r="V145" s="118"/>
      <c r="W145" s="119"/>
      <c r="X145" s="123"/>
      <c r="Y145" s="106"/>
      <c r="Z145" s="205"/>
      <c r="AA145" s="300"/>
      <c r="AB145" s="301"/>
      <c r="AC145" s="106"/>
      <c r="AD145" s="205"/>
      <c r="AE145" s="300"/>
      <c r="AF145" s="301"/>
      <c r="AG145" s="407"/>
      <c r="AH145" s="408"/>
      <c r="AI145" s="124"/>
      <c r="AJ145" s="116"/>
      <c r="AK145" s="314"/>
    </row>
    <row r="146" spans="1:37" ht="15.75" customHeight="1">
      <c r="A146" s="304"/>
      <c r="B146" s="178"/>
      <c r="C146" s="298"/>
      <c r="D146" s="299"/>
      <c r="E146" s="107"/>
      <c r="F146" s="108"/>
      <c r="G146" s="129"/>
      <c r="H146" s="130"/>
      <c r="I146" s="110"/>
      <c r="J146" s="111"/>
      <c r="K146" s="112"/>
      <c r="L146" s="113"/>
      <c r="M146" s="111"/>
      <c r="N146" s="112"/>
      <c r="O146" s="114"/>
      <c r="P146" s="115"/>
      <c r="Q146" s="116"/>
      <c r="R146" s="309"/>
      <c r="S146" s="47"/>
      <c r="T146" s="48"/>
      <c r="U146" s="117"/>
      <c r="V146" s="118"/>
      <c r="W146" s="119"/>
      <c r="X146" s="123"/>
      <c r="Y146" s="106"/>
      <c r="Z146" s="205"/>
      <c r="AA146" s="300"/>
      <c r="AB146" s="301"/>
      <c r="AC146" s="106"/>
      <c r="AD146" s="205"/>
      <c r="AE146" s="300"/>
      <c r="AF146" s="301"/>
      <c r="AG146" s="407"/>
      <c r="AH146" s="408"/>
      <c r="AI146" s="124"/>
      <c r="AJ146" s="116"/>
      <c r="AK146" s="314"/>
    </row>
    <row r="147" spans="1:37" ht="15.75" customHeight="1">
      <c r="A147" s="304"/>
      <c r="B147" s="178"/>
      <c r="C147" s="298"/>
      <c r="D147" s="299"/>
      <c r="E147" s="107"/>
      <c r="F147" s="108"/>
      <c r="G147" s="129"/>
      <c r="H147" s="68"/>
      <c r="I147" s="110"/>
      <c r="J147" s="111"/>
      <c r="K147" s="112"/>
      <c r="L147" s="126"/>
      <c r="M147" s="111"/>
      <c r="N147" s="112"/>
      <c r="O147" s="131"/>
      <c r="P147" s="132"/>
      <c r="Q147" s="133"/>
      <c r="R147" s="309"/>
      <c r="S147" s="127"/>
      <c r="T147" s="128"/>
      <c r="U147" s="117"/>
      <c r="V147" s="118"/>
      <c r="W147" s="128"/>
      <c r="X147" s="216"/>
      <c r="Y147" s="106"/>
      <c r="Z147" s="205"/>
      <c r="AA147" s="300"/>
      <c r="AB147" s="301"/>
      <c r="AC147" s="106"/>
      <c r="AD147" s="205"/>
      <c r="AE147" s="300"/>
      <c r="AF147" s="301"/>
      <c r="AG147" s="407"/>
      <c r="AH147" s="408"/>
      <c r="AI147" s="124"/>
      <c r="AJ147" s="116"/>
      <c r="AK147" s="314"/>
    </row>
    <row r="148" spans="1:37" ht="15.75" customHeight="1">
      <c r="A148" s="304"/>
      <c r="B148" s="178"/>
      <c r="C148" s="298"/>
      <c r="D148" s="299"/>
      <c r="E148" s="107"/>
      <c r="F148" s="108"/>
      <c r="G148" s="129"/>
      <c r="H148" s="68"/>
      <c r="I148" s="110"/>
      <c r="J148" s="111"/>
      <c r="K148" s="112"/>
      <c r="L148" s="126"/>
      <c r="M148" s="111"/>
      <c r="N148" s="112"/>
      <c r="O148" s="131"/>
      <c r="P148" s="132"/>
      <c r="Q148" s="133"/>
      <c r="R148" s="309"/>
      <c r="S148" s="127"/>
      <c r="T148" s="128"/>
      <c r="U148" s="117"/>
      <c r="V148" s="118"/>
      <c r="W148" s="128"/>
      <c r="X148" s="216"/>
      <c r="Y148" s="106"/>
      <c r="Z148" s="205"/>
      <c r="AA148" s="300"/>
      <c r="AB148" s="301"/>
      <c r="AC148" s="106"/>
      <c r="AD148" s="205"/>
      <c r="AE148" s="300"/>
      <c r="AF148" s="301"/>
      <c r="AG148" s="407"/>
      <c r="AH148" s="408"/>
      <c r="AI148" s="124"/>
      <c r="AJ148" s="116"/>
      <c r="AK148" s="314"/>
    </row>
    <row r="149" spans="1:37" ht="15.75" customHeight="1">
      <c r="A149" s="304"/>
      <c r="B149" s="178"/>
      <c r="C149" s="298"/>
      <c r="D149" s="299"/>
      <c r="E149" s="107"/>
      <c r="F149" s="108"/>
      <c r="G149" s="129"/>
      <c r="H149" s="68"/>
      <c r="I149" s="110"/>
      <c r="J149" s="111"/>
      <c r="K149" s="112"/>
      <c r="L149" s="126"/>
      <c r="M149" s="111"/>
      <c r="N149" s="112"/>
      <c r="O149" s="131"/>
      <c r="P149" s="132"/>
      <c r="Q149" s="133"/>
      <c r="R149" s="309"/>
      <c r="S149" s="127"/>
      <c r="T149" s="128"/>
      <c r="U149" s="117"/>
      <c r="V149" s="118"/>
      <c r="W149" s="128"/>
      <c r="X149" s="216"/>
      <c r="Y149" s="106"/>
      <c r="Z149" s="205"/>
      <c r="AA149" s="300"/>
      <c r="AB149" s="301"/>
      <c r="AC149" s="106"/>
      <c r="AD149" s="205"/>
      <c r="AE149" s="300"/>
      <c r="AF149" s="301"/>
      <c r="AG149" s="407"/>
      <c r="AH149" s="408"/>
      <c r="AI149" s="124"/>
      <c r="AJ149" s="116"/>
      <c r="AK149" s="314"/>
    </row>
    <row r="150" spans="1:37" ht="15.75" customHeight="1">
      <c r="A150" s="304"/>
      <c r="B150" s="178"/>
      <c r="C150" s="298"/>
      <c r="D150" s="299"/>
      <c r="E150" s="107"/>
      <c r="F150" s="108"/>
      <c r="G150" s="129"/>
      <c r="H150" s="68"/>
      <c r="I150" s="110"/>
      <c r="J150" s="111"/>
      <c r="K150" s="112"/>
      <c r="L150" s="126"/>
      <c r="M150" s="111"/>
      <c r="N150" s="112"/>
      <c r="O150" s="131"/>
      <c r="P150" s="132"/>
      <c r="Q150" s="133"/>
      <c r="R150" s="309"/>
      <c r="S150" s="127"/>
      <c r="T150" s="128"/>
      <c r="U150" s="117"/>
      <c r="V150" s="118"/>
      <c r="W150" s="128"/>
      <c r="X150" s="216"/>
      <c r="Y150" s="106"/>
      <c r="Z150" s="205"/>
      <c r="AA150" s="300"/>
      <c r="AB150" s="301"/>
      <c r="AC150" s="106"/>
      <c r="AD150" s="205"/>
      <c r="AE150" s="300"/>
      <c r="AF150" s="301"/>
      <c r="AG150" s="407"/>
      <c r="AH150" s="408"/>
      <c r="AI150" s="124"/>
      <c r="AJ150" s="116"/>
      <c r="AK150" s="314"/>
    </row>
    <row r="151" spans="1:37" ht="15.75" customHeight="1">
      <c r="A151" s="304"/>
      <c r="B151" s="178"/>
      <c r="C151" s="298"/>
      <c r="D151" s="299"/>
      <c r="E151" s="107"/>
      <c r="F151" s="108"/>
      <c r="G151" s="129"/>
      <c r="H151" s="68"/>
      <c r="I151" s="110"/>
      <c r="J151" s="111"/>
      <c r="K151" s="112"/>
      <c r="L151" s="126"/>
      <c r="M151" s="111"/>
      <c r="N151" s="112"/>
      <c r="O151" s="131"/>
      <c r="P151" s="132"/>
      <c r="Q151" s="133"/>
      <c r="R151" s="309"/>
      <c r="S151" s="127"/>
      <c r="T151" s="128"/>
      <c r="U151" s="117"/>
      <c r="V151" s="118"/>
      <c r="W151" s="128"/>
      <c r="X151" s="216"/>
      <c r="Y151" s="106"/>
      <c r="Z151" s="205"/>
      <c r="AA151" s="300"/>
      <c r="AB151" s="301"/>
      <c r="AC151" s="106"/>
      <c r="AD151" s="205"/>
      <c r="AE151" s="300"/>
      <c r="AF151" s="301"/>
      <c r="AG151" s="407"/>
      <c r="AH151" s="408"/>
      <c r="AI151" s="124"/>
      <c r="AJ151" s="116"/>
      <c r="AK151" s="314"/>
    </row>
    <row r="152" spans="1:37" ht="15.75" customHeight="1">
      <c r="A152" s="304"/>
      <c r="B152" s="178"/>
      <c r="C152" s="298"/>
      <c r="D152" s="299"/>
      <c r="E152" s="107"/>
      <c r="F152" s="108"/>
      <c r="G152" s="129"/>
      <c r="H152" s="68"/>
      <c r="I152" s="110"/>
      <c r="J152" s="111"/>
      <c r="K152" s="112"/>
      <c r="L152" s="126"/>
      <c r="M152" s="111"/>
      <c r="N152" s="112"/>
      <c r="O152" s="131"/>
      <c r="P152" s="132"/>
      <c r="Q152" s="133"/>
      <c r="R152" s="309"/>
      <c r="S152" s="127"/>
      <c r="T152" s="128"/>
      <c r="U152" s="117"/>
      <c r="V152" s="118"/>
      <c r="W152" s="128"/>
      <c r="X152" s="216"/>
      <c r="Y152" s="106"/>
      <c r="Z152" s="205"/>
      <c r="AA152" s="300"/>
      <c r="AB152" s="301"/>
      <c r="AC152" s="106"/>
      <c r="AD152" s="205"/>
      <c r="AE152" s="300"/>
      <c r="AF152" s="301"/>
      <c r="AG152" s="407"/>
      <c r="AH152" s="408"/>
      <c r="AI152" s="124"/>
      <c r="AJ152" s="116"/>
      <c r="AK152" s="314"/>
    </row>
    <row r="153" spans="1:37" ht="15.75" customHeight="1">
      <c r="A153" s="304"/>
      <c r="B153" s="178"/>
      <c r="C153" s="298"/>
      <c r="D153" s="299"/>
      <c r="E153" s="107"/>
      <c r="F153" s="108"/>
      <c r="G153" s="129"/>
      <c r="H153" s="68"/>
      <c r="I153" s="110"/>
      <c r="J153" s="111"/>
      <c r="K153" s="112"/>
      <c r="L153" s="126"/>
      <c r="M153" s="111"/>
      <c r="N153" s="112"/>
      <c r="O153" s="131"/>
      <c r="P153" s="132"/>
      <c r="Q153" s="133"/>
      <c r="R153" s="309"/>
      <c r="S153" s="127"/>
      <c r="T153" s="128"/>
      <c r="U153" s="117"/>
      <c r="V153" s="118"/>
      <c r="W153" s="128"/>
      <c r="X153" s="216"/>
      <c r="Y153" s="106"/>
      <c r="Z153" s="205"/>
      <c r="AA153" s="300"/>
      <c r="AB153" s="301"/>
      <c r="AC153" s="106"/>
      <c r="AD153" s="205"/>
      <c r="AE153" s="300"/>
      <c r="AF153" s="301"/>
      <c r="AG153" s="407"/>
      <c r="AH153" s="408"/>
      <c r="AI153" s="124"/>
      <c r="AJ153" s="116"/>
      <c r="AK153" s="314"/>
    </row>
    <row r="154" spans="1:37" ht="15.75" customHeight="1">
      <c r="A154" s="304"/>
      <c r="B154" s="178"/>
      <c r="C154" s="298"/>
      <c r="D154" s="299"/>
      <c r="E154" s="107"/>
      <c r="F154" s="108"/>
      <c r="G154" s="129"/>
      <c r="H154" s="68"/>
      <c r="I154" s="110"/>
      <c r="J154" s="111"/>
      <c r="K154" s="112"/>
      <c r="L154" s="126"/>
      <c r="M154" s="111"/>
      <c r="N154" s="112"/>
      <c r="O154" s="131"/>
      <c r="P154" s="132"/>
      <c r="Q154" s="133"/>
      <c r="R154" s="309"/>
      <c r="S154" s="127"/>
      <c r="T154" s="128"/>
      <c r="U154" s="117"/>
      <c r="V154" s="118"/>
      <c r="W154" s="128"/>
      <c r="X154" s="216"/>
      <c r="Y154" s="106"/>
      <c r="Z154" s="205"/>
      <c r="AA154" s="300"/>
      <c r="AB154" s="301"/>
      <c r="AC154" s="106"/>
      <c r="AD154" s="205"/>
      <c r="AE154" s="300"/>
      <c r="AF154" s="301"/>
      <c r="AG154" s="407"/>
      <c r="AH154" s="408"/>
      <c r="AI154" s="124"/>
      <c r="AJ154" s="116"/>
      <c r="AK154" s="314"/>
    </row>
    <row r="155" spans="1:37" ht="15.75" customHeight="1">
      <c r="A155" s="304"/>
      <c r="B155" s="178"/>
      <c r="C155" s="298"/>
      <c r="D155" s="299"/>
      <c r="E155" s="107"/>
      <c r="F155" s="138"/>
      <c r="G155" s="129"/>
      <c r="H155" s="68"/>
      <c r="I155" s="110"/>
      <c r="J155" s="111"/>
      <c r="K155" s="112"/>
      <c r="L155" s="126"/>
      <c r="M155" s="111"/>
      <c r="N155" s="112"/>
      <c r="O155" s="131"/>
      <c r="P155" s="132"/>
      <c r="Q155" s="133"/>
      <c r="R155" s="309"/>
      <c r="S155" s="127"/>
      <c r="T155" s="128"/>
      <c r="U155" s="117"/>
      <c r="V155" s="118"/>
      <c r="W155" s="128"/>
      <c r="X155" s="216"/>
      <c r="Y155" s="106"/>
      <c r="Z155" s="205"/>
      <c r="AA155" s="300"/>
      <c r="AB155" s="301"/>
      <c r="AC155" s="106"/>
      <c r="AD155" s="205"/>
      <c r="AE155" s="300"/>
      <c r="AF155" s="301"/>
      <c r="AG155" s="407"/>
      <c r="AH155" s="408"/>
      <c r="AI155" s="124"/>
      <c r="AJ155" s="116"/>
      <c r="AK155" s="314"/>
    </row>
    <row r="156" spans="1:37" ht="15.75" customHeight="1">
      <c r="A156" s="304"/>
      <c r="B156" s="178"/>
      <c r="C156" s="298"/>
      <c r="D156" s="299"/>
      <c r="E156" s="179"/>
      <c r="F156" s="138"/>
      <c r="G156" s="139"/>
      <c r="H156" s="68"/>
      <c r="I156" s="110"/>
      <c r="J156" s="111"/>
      <c r="K156" s="112"/>
      <c r="L156" s="126"/>
      <c r="M156" s="111"/>
      <c r="N156" s="112"/>
      <c r="O156" s="131"/>
      <c r="P156" s="132"/>
      <c r="Q156" s="133"/>
      <c r="R156" s="309"/>
      <c r="S156" s="127"/>
      <c r="T156" s="128"/>
      <c r="U156" s="140"/>
      <c r="V156" s="141"/>
      <c r="W156" s="134"/>
      <c r="X156" s="135"/>
      <c r="Y156" s="106"/>
      <c r="Z156" s="205"/>
      <c r="AA156" s="300"/>
      <c r="AB156" s="301"/>
      <c r="AC156" s="106"/>
      <c r="AD156" s="205"/>
      <c r="AE156" s="300"/>
      <c r="AF156" s="301"/>
      <c r="AG156" s="407"/>
      <c r="AH156" s="408"/>
      <c r="AI156" s="180"/>
      <c r="AJ156" s="133"/>
      <c r="AK156" s="314"/>
    </row>
    <row r="157" spans="1:37" ht="15.75" customHeight="1" thickBot="1">
      <c r="A157" s="305"/>
      <c r="B157" s="144" t="s">
        <v>124</v>
      </c>
      <c r="C157" s="295"/>
      <c r="D157" s="295"/>
      <c r="E157" s="145"/>
      <c r="F157" s="105"/>
      <c r="G157" s="146"/>
      <c r="H157" s="75"/>
      <c r="I157" s="147">
        <f t="shared" ref="I157:J157" si="84">AVERAGE(I141:I156)</f>
        <v>23</v>
      </c>
      <c r="J157" s="148">
        <f t="shared" si="84"/>
        <v>2000</v>
      </c>
      <c r="K157" s="149">
        <f t="shared" ref="K157" si="85">J157/I157</f>
        <v>86.956521739130437</v>
      </c>
      <c r="L157" s="147">
        <f t="shared" ref="L157:M157" si="86">AVERAGE(L141:L156)</f>
        <v>23</v>
      </c>
      <c r="M157" s="148">
        <f t="shared" si="86"/>
        <v>1769.2289111575083</v>
      </c>
      <c r="N157" s="149">
        <f>M157/L157</f>
        <v>76.922996137282965</v>
      </c>
      <c r="O157" s="150">
        <f>L157-I157</f>
        <v>0</v>
      </c>
      <c r="P157" s="151">
        <f>N157-K157</f>
        <v>-10.033525601847472</v>
      </c>
      <c r="Q157" s="152">
        <f>N157/K157</f>
        <v>0.88461445557875407</v>
      </c>
      <c r="R157" s="310"/>
      <c r="S157" s="153">
        <f>S141</f>
        <v>0.70862268518518523</v>
      </c>
      <c r="T157" s="154">
        <f>INDEX(T141:T156,COUNTA(T141:T156))</f>
        <v>0.8535300925925926</v>
      </c>
      <c r="U157" s="155"/>
      <c r="V157" s="181"/>
      <c r="W157" s="182"/>
      <c r="X157" s="149"/>
      <c r="Y157" s="206">
        <f t="shared" ref="Y157:Z157" si="87">SUM(Y141:Y156)</f>
        <v>0</v>
      </c>
      <c r="Z157" s="207">
        <f t="shared" si="87"/>
        <v>0</v>
      </c>
      <c r="AA157" s="296"/>
      <c r="AB157" s="297"/>
      <c r="AC157" s="206">
        <f t="shared" ref="AC157:AD157" si="88">SUM(AC141:AC156)</f>
        <v>0</v>
      </c>
      <c r="AD157" s="207">
        <f t="shared" si="88"/>
        <v>0</v>
      </c>
      <c r="AE157" s="296"/>
      <c r="AF157" s="297"/>
      <c r="AG157" s="409"/>
      <c r="AH157" s="410"/>
      <c r="AI157" s="183">
        <f>M157-J157</f>
        <v>-230.77108884249174</v>
      </c>
      <c r="AJ157" s="152">
        <f>M157/J157</f>
        <v>0.88461445557875418</v>
      </c>
      <c r="AK157" s="315"/>
    </row>
    <row r="159" spans="1:37">
      <c r="AA159" s="294" t="s">
        <v>165</v>
      </c>
      <c r="AB159" s="294"/>
      <c r="AE159" s="5" t="s">
        <v>226</v>
      </c>
      <c r="AF159" s="190"/>
      <c r="AG159" s="190"/>
      <c r="AH159" s="190"/>
    </row>
    <row r="160" spans="1:37">
      <c r="AA160" s="294" t="s">
        <v>166</v>
      </c>
      <c r="AB160" s="294"/>
      <c r="AE160" s="5" t="s">
        <v>227</v>
      </c>
      <c r="AF160" s="190"/>
      <c r="AG160" s="190"/>
      <c r="AH160" s="190"/>
    </row>
    <row r="161" spans="27:34">
      <c r="AA161" s="294" t="s">
        <v>167</v>
      </c>
      <c r="AB161" s="294"/>
      <c r="AE161" s="5" t="s">
        <v>228</v>
      </c>
      <c r="AF161" s="190"/>
      <c r="AG161" s="190"/>
      <c r="AH161" s="190"/>
    </row>
    <row r="162" spans="27:34">
      <c r="AA162" s="294" t="s">
        <v>168</v>
      </c>
      <c r="AB162" s="294"/>
      <c r="AE162" s="5" t="s">
        <v>229</v>
      </c>
      <c r="AF162" s="190"/>
      <c r="AG162" s="190"/>
      <c r="AH162" s="190"/>
    </row>
    <row r="163" spans="27:34">
      <c r="AA163" s="294" t="s">
        <v>169</v>
      </c>
      <c r="AB163" s="294"/>
      <c r="AE163" s="5" t="s">
        <v>230</v>
      </c>
      <c r="AF163" s="190"/>
      <c r="AG163" s="190"/>
      <c r="AH163" s="190"/>
    </row>
    <row r="164" spans="27:34">
      <c r="AA164" s="294" t="s">
        <v>170</v>
      </c>
      <c r="AB164" s="294"/>
      <c r="AE164" s="5" t="s">
        <v>231</v>
      </c>
      <c r="AF164" s="190"/>
      <c r="AG164" s="190"/>
      <c r="AH164" s="190"/>
    </row>
    <row r="165" spans="27:34">
      <c r="AA165" s="294" t="s">
        <v>171</v>
      </c>
      <c r="AB165" s="294"/>
      <c r="AE165" s="221" t="s">
        <v>232</v>
      </c>
      <c r="AF165" s="190"/>
      <c r="AG165" s="190"/>
      <c r="AH165" s="190"/>
    </row>
    <row r="166" spans="27:34">
      <c r="AA166" s="294" t="s">
        <v>172</v>
      </c>
      <c r="AB166" s="294"/>
      <c r="AE166" s="221" t="s">
        <v>233</v>
      </c>
      <c r="AF166" s="190"/>
      <c r="AG166" s="190"/>
      <c r="AH166" s="190"/>
    </row>
    <row r="167" spans="27:34">
      <c r="AA167" s="294" t="s">
        <v>173</v>
      </c>
      <c r="AB167" s="294"/>
      <c r="AE167" s="221" t="s">
        <v>234</v>
      </c>
      <c r="AF167" s="190"/>
      <c r="AG167" s="190"/>
      <c r="AH167" s="190"/>
    </row>
    <row r="168" spans="27:34">
      <c r="AA168" s="294" t="s">
        <v>174</v>
      </c>
      <c r="AB168" s="294"/>
      <c r="AE168" s="221"/>
      <c r="AF168" s="190"/>
      <c r="AG168" s="190"/>
      <c r="AH168" s="190"/>
    </row>
    <row r="169" spans="27:34">
      <c r="AA169" s="294" t="s">
        <v>175</v>
      </c>
      <c r="AB169" s="294"/>
      <c r="AE169" s="221"/>
      <c r="AF169" s="190"/>
      <c r="AG169" s="190"/>
      <c r="AH169" s="190"/>
    </row>
    <row r="170" spans="27:34">
      <c r="AA170" s="294" t="s">
        <v>176</v>
      </c>
      <c r="AB170" s="294"/>
      <c r="AE170" s="190"/>
      <c r="AF170" s="190"/>
      <c r="AG170" s="190"/>
      <c r="AH170" s="190"/>
    </row>
    <row r="171" spans="27:34">
      <c r="AA171" s="294" t="s">
        <v>177</v>
      </c>
      <c r="AB171" s="294"/>
      <c r="AE171" s="190"/>
      <c r="AF171" s="190"/>
      <c r="AG171" s="190"/>
      <c r="AH171" s="190"/>
    </row>
  </sheetData>
  <dataConsolidate/>
  <mergeCells count="690">
    <mergeCell ref="AA171:AB171"/>
    <mergeCell ref="AA165:AB165"/>
    <mergeCell ref="AA166:AB166"/>
    <mergeCell ref="AA167:AB167"/>
    <mergeCell ref="AA168:AB168"/>
    <mergeCell ref="AA169:AB169"/>
    <mergeCell ref="AA170:AB170"/>
    <mergeCell ref="AA159:AB159"/>
    <mergeCell ref="AA160:AB160"/>
    <mergeCell ref="AA161:AB161"/>
    <mergeCell ref="AA162:AB162"/>
    <mergeCell ref="AA163:AB163"/>
    <mergeCell ref="AA164:AB164"/>
    <mergeCell ref="C156:D156"/>
    <mergeCell ref="AA156:AB156"/>
    <mergeCell ref="AE156:AF156"/>
    <mergeCell ref="AG156:AH156"/>
    <mergeCell ref="C157:D157"/>
    <mergeCell ref="AA157:AB157"/>
    <mergeCell ref="AE157:AF157"/>
    <mergeCell ref="AG157:AH157"/>
    <mergeCell ref="C154:D154"/>
    <mergeCell ref="AA154:AB154"/>
    <mergeCell ref="AE154:AF154"/>
    <mergeCell ref="AG154:AH154"/>
    <mergeCell ref="C155:D155"/>
    <mergeCell ref="AA155:AB155"/>
    <mergeCell ref="AE155:AF155"/>
    <mergeCell ref="AG155:AH155"/>
    <mergeCell ref="C153:D153"/>
    <mergeCell ref="AA153:AB153"/>
    <mergeCell ref="AE153:AF153"/>
    <mergeCell ref="AG153:AH153"/>
    <mergeCell ref="C150:D150"/>
    <mergeCell ref="AA150:AB150"/>
    <mergeCell ref="AE150:AF150"/>
    <mergeCell ref="AG150:AH150"/>
    <mergeCell ref="C151:D151"/>
    <mergeCell ref="AA151:AB151"/>
    <mergeCell ref="AE151:AF151"/>
    <mergeCell ref="AG151:AH151"/>
    <mergeCell ref="AK141:AK157"/>
    <mergeCell ref="C142:D142"/>
    <mergeCell ref="AA142:AB142"/>
    <mergeCell ref="AE142:AF142"/>
    <mergeCell ref="AG142:AH142"/>
    <mergeCell ref="C143:D143"/>
    <mergeCell ref="AA143:AB143"/>
    <mergeCell ref="AE143:AF143"/>
    <mergeCell ref="AG143:AH143"/>
    <mergeCell ref="C144:D144"/>
    <mergeCell ref="C148:D148"/>
    <mergeCell ref="AA148:AB148"/>
    <mergeCell ref="AE148:AF148"/>
    <mergeCell ref="AG148:AH148"/>
    <mergeCell ref="C149:D149"/>
    <mergeCell ref="AA149:AB149"/>
    <mergeCell ref="AE149:AF149"/>
    <mergeCell ref="AG149:AH149"/>
    <mergeCell ref="C146:D146"/>
    <mergeCell ref="AA146:AB146"/>
    <mergeCell ref="AE146:AF146"/>
    <mergeCell ref="AG146:AH146"/>
    <mergeCell ref="C147:D147"/>
    <mergeCell ref="AA147:AB147"/>
    <mergeCell ref="C140:D140"/>
    <mergeCell ref="AA140:AB140"/>
    <mergeCell ref="AE140:AF140"/>
    <mergeCell ref="AG140:AH140"/>
    <mergeCell ref="A141:A157"/>
    <mergeCell ref="C141:D141"/>
    <mergeCell ref="R141:R157"/>
    <mergeCell ref="AA141:AB141"/>
    <mergeCell ref="AE141:AF141"/>
    <mergeCell ref="AG141:AH141"/>
    <mergeCell ref="A124:A140"/>
    <mergeCell ref="AA144:AB144"/>
    <mergeCell ref="AE144:AF144"/>
    <mergeCell ref="AG144:AH144"/>
    <mergeCell ref="C145:D145"/>
    <mergeCell ref="AA145:AB145"/>
    <mergeCell ref="AE145:AF145"/>
    <mergeCell ref="AG145:AH145"/>
    <mergeCell ref="AE147:AF147"/>
    <mergeCell ref="AG147:AH147"/>
    <mergeCell ref="C152:D152"/>
    <mergeCell ref="AA152:AB152"/>
    <mergeCell ref="AE152:AF152"/>
    <mergeCell ref="AG152:AH152"/>
    <mergeCell ref="C138:D138"/>
    <mergeCell ref="AA138:AB138"/>
    <mergeCell ref="AE138:AF138"/>
    <mergeCell ref="AG138:AH138"/>
    <mergeCell ref="C139:D139"/>
    <mergeCell ref="AA139:AB139"/>
    <mergeCell ref="AE139:AF139"/>
    <mergeCell ref="AG139:AH139"/>
    <mergeCell ref="C136:D136"/>
    <mergeCell ref="AA136:AB136"/>
    <mergeCell ref="AE136:AF136"/>
    <mergeCell ref="AG136:AH136"/>
    <mergeCell ref="C137:D137"/>
    <mergeCell ref="AA137:AB137"/>
    <mergeCell ref="AE137:AF137"/>
    <mergeCell ref="AG137:AH137"/>
    <mergeCell ref="C134:D134"/>
    <mergeCell ref="AA134:AB134"/>
    <mergeCell ref="AE134:AF134"/>
    <mergeCell ref="AG134:AH134"/>
    <mergeCell ref="C135:D135"/>
    <mergeCell ref="AA135:AB135"/>
    <mergeCell ref="AE135:AF135"/>
    <mergeCell ref="AG135:AH135"/>
    <mergeCell ref="C132:D132"/>
    <mergeCell ref="AA132:AB132"/>
    <mergeCell ref="AE132:AF132"/>
    <mergeCell ref="AG132:AH132"/>
    <mergeCell ref="C133:D133"/>
    <mergeCell ref="AA133:AB133"/>
    <mergeCell ref="AE133:AF133"/>
    <mergeCell ref="AG133:AH133"/>
    <mergeCell ref="AA131:AB131"/>
    <mergeCell ref="AE131:AF131"/>
    <mergeCell ref="AG131:AH131"/>
    <mergeCell ref="AA128:AB128"/>
    <mergeCell ref="AE128:AF128"/>
    <mergeCell ref="AG128:AH128"/>
    <mergeCell ref="C129:D129"/>
    <mergeCell ref="AA129:AB129"/>
    <mergeCell ref="AE129:AF129"/>
    <mergeCell ref="AG129:AH129"/>
    <mergeCell ref="AK124:AK140"/>
    <mergeCell ref="C125:D125"/>
    <mergeCell ref="AA125:AB125"/>
    <mergeCell ref="AE125:AF125"/>
    <mergeCell ref="AG125:AH125"/>
    <mergeCell ref="C126:D126"/>
    <mergeCell ref="AA126:AB126"/>
    <mergeCell ref="AE126:AF126"/>
    <mergeCell ref="AG126:AH126"/>
    <mergeCell ref="C127:D127"/>
    <mergeCell ref="C124:D124"/>
    <mergeCell ref="R124:R140"/>
    <mergeCell ref="AA124:AB124"/>
    <mergeCell ref="AE124:AF124"/>
    <mergeCell ref="AG124:AH124"/>
    <mergeCell ref="AA127:AB127"/>
    <mergeCell ref="AE127:AF127"/>
    <mergeCell ref="AG127:AH127"/>
    <mergeCell ref="C128:D128"/>
    <mergeCell ref="C130:D130"/>
    <mergeCell ref="AA130:AB130"/>
    <mergeCell ref="AE130:AF130"/>
    <mergeCell ref="AG130:AH130"/>
    <mergeCell ref="C131:D131"/>
    <mergeCell ref="C122:D122"/>
    <mergeCell ref="AA122:AB122"/>
    <mergeCell ref="AE122:AF122"/>
    <mergeCell ref="AG122:AH122"/>
    <mergeCell ref="C123:D123"/>
    <mergeCell ref="AA123:AB123"/>
    <mergeCell ref="AE123:AF123"/>
    <mergeCell ref="AG123:AH123"/>
    <mergeCell ref="C120:D120"/>
    <mergeCell ref="AA120:AB120"/>
    <mergeCell ref="AE120:AF120"/>
    <mergeCell ref="AG120:AH120"/>
    <mergeCell ref="C121:D121"/>
    <mergeCell ref="AA121:AB121"/>
    <mergeCell ref="AE121:AF121"/>
    <mergeCell ref="AG121:AH121"/>
    <mergeCell ref="C119:D119"/>
    <mergeCell ref="AA119:AB119"/>
    <mergeCell ref="AE119:AF119"/>
    <mergeCell ref="AG119:AH119"/>
    <mergeCell ref="C116:D116"/>
    <mergeCell ref="AA116:AB116"/>
    <mergeCell ref="AE116:AF116"/>
    <mergeCell ref="AG116:AH116"/>
    <mergeCell ref="C117:D117"/>
    <mergeCell ref="AA117:AB117"/>
    <mergeCell ref="AE117:AF117"/>
    <mergeCell ref="AG117:AH117"/>
    <mergeCell ref="AK107:AK123"/>
    <mergeCell ref="C108:D108"/>
    <mergeCell ref="AA108:AB108"/>
    <mergeCell ref="AE108:AF108"/>
    <mergeCell ref="AG108:AH108"/>
    <mergeCell ref="C109:D109"/>
    <mergeCell ref="AA109:AB109"/>
    <mergeCell ref="AE109:AF109"/>
    <mergeCell ref="AG109:AH109"/>
    <mergeCell ref="C110:D110"/>
    <mergeCell ref="C114:D114"/>
    <mergeCell ref="AA114:AB114"/>
    <mergeCell ref="AE114:AF114"/>
    <mergeCell ref="AG114:AH114"/>
    <mergeCell ref="C115:D115"/>
    <mergeCell ref="AA115:AB115"/>
    <mergeCell ref="AE115:AF115"/>
    <mergeCell ref="AG115:AH115"/>
    <mergeCell ref="C112:D112"/>
    <mergeCell ref="AA112:AB112"/>
    <mergeCell ref="AE112:AF112"/>
    <mergeCell ref="AG112:AH112"/>
    <mergeCell ref="C113:D113"/>
    <mergeCell ref="AA113:AB113"/>
    <mergeCell ref="C106:D106"/>
    <mergeCell ref="AA106:AB106"/>
    <mergeCell ref="AE106:AF106"/>
    <mergeCell ref="AG106:AH106"/>
    <mergeCell ref="A107:A123"/>
    <mergeCell ref="C107:D107"/>
    <mergeCell ref="R107:R123"/>
    <mergeCell ref="AA107:AB107"/>
    <mergeCell ref="AE107:AF107"/>
    <mergeCell ref="AG107:AH107"/>
    <mergeCell ref="A90:A106"/>
    <mergeCell ref="AA110:AB110"/>
    <mergeCell ref="AE110:AF110"/>
    <mergeCell ref="AG110:AH110"/>
    <mergeCell ref="C111:D111"/>
    <mergeCell ref="AA111:AB111"/>
    <mergeCell ref="AE111:AF111"/>
    <mergeCell ref="AG111:AH111"/>
    <mergeCell ref="AE113:AF113"/>
    <mergeCell ref="AG113:AH113"/>
    <mergeCell ref="C118:D118"/>
    <mergeCell ref="AA118:AB118"/>
    <mergeCell ref="AE118:AF118"/>
    <mergeCell ref="AG118:AH118"/>
    <mergeCell ref="C104:D104"/>
    <mergeCell ref="AA104:AB104"/>
    <mergeCell ref="AE104:AF104"/>
    <mergeCell ref="AG104:AH104"/>
    <mergeCell ref="C105:D105"/>
    <mergeCell ref="AA105:AB105"/>
    <mergeCell ref="AE105:AF105"/>
    <mergeCell ref="AG105:AH105"/>
    <mergeCell ref="C102:D102"/>
    <mergeCell ref="AA102:AB102"/>
    <mergeCell ref="AE102:AF102"/>
    <mergeCell ref="AG102:AH102"/>
    <mergeCell ref="C103:D103"/>
    <mergeCell ref="AA103:AB103"/>
    <mergeCell ref="AE103:AF103"/>
    <mergeCell ref="AG103:AH103"/>
    <mergeCell ref="C100:D100"/>
    <mergeCell ref="AA100:AB100"/>
    <mergeCell ref="AE100:AF100"/>
    <mergeCell ref="AG100:AH100"/>
    <mergeCell ref="C101:D101"/>
    <mergeCell ref="AA101:AB101"/>
    <mergeCell ref="AE101:AF101"/>
    <mergeCell ref="AG101:AH101"/>
    <mergeCell ref="C98:D98"/>
    <mergeCell ref="AA98:AB98"/>
    <mergeCell ref="AE98:AF98"/>
    <mergeCell ref="AG98:AH98"/>
    <mergeCell ref="C99:D99"/>
    <mergeCell ref="AA99:AB99"/>
    <mergeCell ref="AE99:AF99"/>
    <mergeCell ref="AG99:AH99"/>
    <mergeCell ref="AA97:AB97"/>
    <mergeCell ref="AE97:AF97"/>
    <mergeCell ref="AG97:AH97"/>
    <mergeCell ref="AA94:AB94"/>
    <mergeCell ref="AE94:AF94"/>
    <mergeCell ref="AG94:AH94"/>
    <mergeCell ref="C95:D95"/>
    <mergeCell ref="AA95:AB95"/>
    <mergeCell ref="AE95:AF95"/>
    <mergeCell ref="AG95:AH95"/>
    <mergeCell ref="AK90:AK106"/>
    <mergeCell ref="C91:D91"/>
    <mergeCell ref="AA91:AB91"/>
    <mergeCell ref="AE91:AF91"/>
    <mergeCell ref="AG91:AH91"/>
    <mergeCell ref="C92:D92"/>
    <mergeCell ref="AA92:AB92"/>
    <mergeCell ref="AE92:AF92"/>
    <mergeCell ref="AG92:AH92"/>
    <mergeCell ref="C93:D93"/>
    <mergeCell ref="C90:D90"/>
    <mergeCell ref="R90:R106"/>
    <mergeCell ref="AA90:AB90"/>
    <mergeCell ref="AE90:AF90"/>
    <mergeCell ref="AG90:AH90"/>
    <mergeCell ref="AA93:AB93"/>
    <mergeCell ref="AE93:AF93"/>
    <mergeCell ref="AG93:AH93"/>
    <mergeCell ref="C94:D94"/>
    <mergeCell ref="C96:D96"/>
    <mergeCell ref="AA96:AB96"/>
    <mergeCell ref="AE96:AF96"/>
    <mergeCell ref="AG96:AH96"/>
    <mergeCell ref="C97:D97"/>
    <mergeCell ref="C88:D88"/>
    <mergeCell ref="AA88:AB88"/>
    <mergeCell ref="AE88:AF88"/>
    <mergeCell ref="AG88:AH88"/>
    <mergeCell ref="C89:D89"/>
    <mergeCell ref="AA89:AB89"/>
    <mergeCell ref="AE89:AF89"/>
    <mergeCell ref="AG89:AH89"/>
    <mergeCell ref="C86:D86"/>
    <mergeCell ref="AA86:AB86"/>
    <mergeCell ref="AE86:AF86"/>
    <mergeCell ref="AG86:AH86"/>
    <mergeCell ref="C87:D87"/>
    <mergeCell ref="AA87:AB87"/>
    <mergeCell ref="AE87:AF87"/>
    <mergeCell ref="AG87:AH87"/>
    <mergeCell ref="C85:D85"/>
    <mergeCell ref="AA85:AB85"/>
    <mergeCell ref="AE85:AF85"/>
    <mergeCell ref="AG85:AH85"/>
    <mergeCell ref="C82:D82"/>
    <mergeCell ref="AA82:AB82"/>
    <mergeCell ref="AE82:AF82"/>
    <mergeCell ref="AG82:AH82"/>
    <mergeCell ref="C83:D83"/>
    <mergeCell ref="AA83:AB83"/>
    <mergeCell ref="AE83:AF83"/>
    <mergeCell ref="AG83:AH83"/>
    <mergeCell ref="AK73:AK89"/>
    <mergeCell ref="C74:D74"/>
    <mergeCell ref="AA74:AB74"/>
    <mergeCell ref="AE74:AF74"/>
    <mergeCell ref="AG74:AH74"/>
    <mergeCell ref="C75:D75"/>
    <mergeCell ref="AA75:AB75"/>
    <mergeCell ref="AE75:AF75"/>
    <mergeCell ref="AG75:AH75"/>
    <mergeCell ref="C76:D76"/>
    <mergeCell ref="C80:D80"/>
    <mergeCell ref="AA80:AB80"/>
    <mergeCell ref="AE80:AF80"/>
    <mergeCell ref="AG80:AH80"/>
    <mergeCell ref="C81:D81"/>
    <mergeCell ref="AA81:AB81"/>
    <mergeCell ref="AE81:AF81"/>
    <mergeCell ref="AG81:AH81"/>
    <mergeCell ref="C78:D78"/>
    <mergeCell ref="AA78:AB78"/>
    <mergeCell ref="AE78:AF78"/>
    <mergeCell ref="AG78:AH78"/>
    <mergeCell ref="C79:D79"/>
    <mergeCell ref="AA79:AB79"/>
    <mergeCell ref="C72:D72"/>
    <mergeCell ref="AA72:AB72"/>
    <mergeCell ref="AE72:AF72"/>
    <mergeCell ref="AG72:AH72"/>
    <mergeCell ref="A73:A89"/>
    <mergeCell ref="C73:D73"/>
    <mergeCell ref="R73:R89"/>
    <mergeCell ref="AA73:AB73"/>
    <mergeCell ref="AE73:AF73"/>
    <mergeCell ref="AG73:AH73"/>
    <mergeCell ref="A56:A72"/>
    <mergeCell ref="AA76:AB76"/>
    <mergeCell ref="AE76:AF76"/>
    <mergeCell ref="AG76:AH76"/>
    <mergeCell ref="C77:D77"/>
    <mergeCell ref="AA77:AB77"/>
    <mergeCell ref="AE77:AF77"/>
    <mergeCell ref="AG77:AH77"/>
    <mergeCell ref="AE79:AF79"/>
    <mergeCell ref="AG79:AH79"/>
    <mergeCell ref="C84:D84"/>
    <mergeCell ref="AA84:AB84"/>
    <mergeCell ref="AE84:AF84"/>
    <mergeCell ref="AG84:AH84"/>
    <mergeCell ref="C70:D70"/>
    <mergeCell ref="AA70:AB70"/>
    <mergeCell ref="AE70:AF70"/>
    <mergeCell ref="AG70:AH70"/>
    <mergeCell ref="C71:D71"/>
    <mergeCell ref="AA71:AB71"/>
    <mergeCell ref="AE71:AF71"/>
    <mergeCell ref="AG71:AH71"/>
    <mergeCell ref="C68:D68"/>
    <mergeCell ref="AA68:AB68"/>
    <mergeCell ref="AE68:AF68"/>
    <mergeCell ref="AG68:AH68"/>
    <mergeCell ref="C69:D69"/>
    <mergeCell ref="AA69:AB69"/>
    <mergeCell ref="AE69:AF69"/>
    <mergeCell ref="AG69:AH69"/>
    <mergeCell ref="C66:D66"/>
    <mergeCell ref="AA66:AB66"/>
    <mergeCell ref="AE66:AF66"/>
    <mergeCell ref="AG66:AH66"/>
    <mergeCell ref="C67:D67"/>
    <mergeCell ref="AA67:AB67"/>
    <mergeCell ref="AE67:AF67"/>
    <mergeCell ref="AG67:AH67"/>
    <mergeCell ref="C64:D64"/>
    <mergeCell ref="AA64:AB64"/>
    <mergeCell ref="AE64:AF64"/>
    <mergeCell ref="AG64:AH64"/>
    <mergeCell ref="C65:D65"/>
    <mergeCell ref="AA65:AB65"/>
    <mergeCell ref="AE65:AF65"/>
    <mergeCell ref="AG65:AH65"/>
    <mergeCell ref="AA63:AB63"/>
    <mergeCell ref="AE63:AF63"/>
    <mergeCell ref="AG63:AH63"/>
    <mergeCell ref="AA60:AB60"/>
    <mergeCell ref="AE60:AF60"/>
    <mergeCell ref="AG60:AH60"/>
    <mergeCell ref="C61:D61"/>
    <mergeCell ref="AA61:AB61"/>
    <mergeCell ref="AE61:AF61"/>
    <mergeCell ref="AG61:AH61"/>
    <mergeCell ref="AK56:AK72"/>
    <mergeCell ref="C57:D57"/>
    <mergeCell ref="AA57:AB57"/>
    <mergeCell ref="AE57:AF57"/>
    <mergeCell ref="AG57:AH57"/>
    <mergeCell ref="C58:D58"/>
    <mergeCell ref="AA58:AB58"/>
    <mergeCell ref="AE58:AF58"/>
    <mergeCell ref="AG58:AH58"/>
    <mergeCell ref="C59:D59"/>
    <mergeCell ref="C56:D56"/>
    <mergeCell ref="R56:R72"/>
    <mergeCell ref="AA56:AB56"/>
    <mergeCell ref="AE56:AF56"/>
    <mergeCell ref="AG56:AH56"/>
    <mergeCell ref="AA59:AB59"/>
    <mergeCell ref="AE59:AF59"/>
    <mergeCell ref="AG59:AH59"/>
    <mergeCell ref="C60:D60"/>
    <mergeCell ref="C62:D62"/>
    <mergeCell ref="AA62:AB62"/>
    <mergeCell ref="AE62:AF62"/>
    <mergeCell ref="AG62:AH62"/>
    <mergeCell ref="C63:D63"/>
    <mergeCell ref="C54:D54"/>
    <mergeCell ref="AA54:AB54"/>
    <mergeCell ref="AE54:AF54"/>
    <mergeCell ref="AG54:AH54"/>
    <mergeCell ref="C55:D55"/>
    <mergeCell ref="AA55:AB55"/>
    <mergeCell ref="AE55:AF55"/>
    <mergeCell ref="AG55:AH55"/>
    <mergeCell ref="C52:D52"/>
    <mergeCell ref="AA52:AB52"/>
    <mergeCell ref="AE52:AF52"/>
    <mergeCell ref="AG52:AH52"/>
    <mergeCell ref="C53:D53"/>
    <mergeCell ref="AA53:AB53"/>
    <mergeCell ref="AE53:AF53"/>
    <mergeCell ref="AG53:AH53"/>
    <mergeCell ref="C51:D51"/>
    <mergeCell ref="AA51:AB51"/>
    <mergeCell ref="AE51:AF51"/>
    <mergeCell ref="AG51:AH51"/>
    <mergeCell ref="C48:D48"/>
    <mergeCell ref="AA48:AB48"/>
    <mergeCell ref="AE48:AF48"/>
    <mergeCell ref="AG48:AH48"/>
    <mergeCell ref="C49:D49"/>
    <mergeCell ref="AA49:AB49"/>
    <mergeCell ref="AE49:AF49"/>
    <mergeCell ref="AG49:AH49"/>
    <mergeCell ref="AK39:AK55"/>
    <mergeCell ref="C40:D40"/>
    <mergeCell ref="AA40:AB40"/>
    <mergeCell ref="AE40:AF40"/>
    <mergeCell ref="AG40:AH40"/>
    <mergeCell ref="C41:D41"/>
    <mergeCell ref="AA41:AB41"/>
    <mergeCell ref="AE41:AF41"/>
    <mergeCell ref="AG41:AH41"/>
    <mergeCell ref="C42:D42"/>
    <mergeCell ref="C46:D46"/>
    <mergeCell ref="AA46:AB46"/>
    <mergeCell ref="AE46:AF46"/>
    <mergeCell ref="AG46:AH46"/>
    <mergeCell ref="C47:D47"/>
    <mergeCell ref="AA47:AB47"/>
    <mergeCell ref="AE47:AF47"/>
    <mergeCell ref="AG47:AH47"/>
    <mergeCell ref="C44:D44"/>
    <mergeCell ref="AA44:AB44"/>
    <mergeCell ref="AE44:AF44"/>
    <mergeCell ref="AG44:AH44"/>
    <mergeCell ref="C45:D45"/>
    <mergeCell ref="AA45:AB45"/>
    <mergeCell ref="C38:D38"/>
    <mergeCell ref="AA38:AB38"/>
    <mergeCell ref="AE38:AF38"/>
    <mergeCell ref="AG38:AH38"/>
    <mergeCell ref="A39:A55"/>
    <mergeCell ref="C39:D39"/>
    <mergeCell ref="R39:R55"/>
    <mergeCell ref="AA39:AB39"/>
    <mergeCell ref="AE39:AF39"/>
    <mergeCell ref="AG39:AH39"/>
    <mergeCell ref="A22:A38"/>
    <mergeCell ref="AA42:AB42"/>
    <mergeCell ref="AE42:AF42"/>
    <mergeCell ref="AG42:AH42"/>
    <mergeCell ref="C43:D43"/>
    <mergeCell ref="AA43:AB43"/>
    <mergeCell ref="AE43:AF43"/>
    <mergeCell ref="AG43:AH43"/>
    <mergeCell ref="AE45:AF45"/>
    <mergeCell ref="AG45:AH45"/>
    <mergeCell ref="C50:D50"/>
    <mergeCell ref="AA50:AB50"/>
    <mergeCell ref="AE50:AF50"/>
    <mergeCell ref="AG50:AH50"/>
    <mergeCell ref="C36:D36"/>
    <mergeCell ref="AA36:AB36"/>
    <mergeCell ref="AE36:AF36"/>
    <mergeCell ref="AG36:AH36"/>
    <mergeCell ref="C37:D37"/>
    <mergeCell ref="AA37:AB37"/>
    <mergeCell ref="AE37:AF37"/>
    <mergeCell ref="AG37:AH37"/>
    <mergeCell ref="C34:D34"/>
    <mergeCell ref="AA34:AB34"/>
    <mergeCell ref="AE34:AF34"/>
    <mergeCell ref="AG34:AH34"/>
    <mergeCell ref="C35:D35"/>
    <mergeCell ref="AA35:AB35"/>
    <mergeCell ref="AE35:AF35"/>
    <mergeCell ref="AG35:AH35"/>
    <mergeCell ref="C32:D32"/>
    <mergeCell ref="AA32:AB32"/>
    <mergeCell ref="AE32:AF32"/>
    <mergeCell ref="AG32:AH32"/>
    <mergeCell ref="C33:D33"/>
    <mergeCell ref="AA33:AB33"/>
    <mergeCell ref="AE33:AF33"/>
    <mergeCell ref="AG33:AH33"/>
    <mergeCell ref="C30:D30"/>
    <mergeCell ref="AA30:AB30"/>
    <mergeCell ref="AE30:AF30"/>
    <mergeCell ref="AG30:AH30"/>
    <mergeCell ref="C31:D31"/>
    <mergeCell ref="AA31:AB31"/>
    <mergeCell ref="AE31:AF31"/>
    <mergeCell ref="AG31:AH31"/>
    <mergeCell ref="AA29:AB29"/>
    <mergeCell ref="AE29:AF29"/>
    <mergeCell ref="AG29:AH29"/>
    <mergeCell ref="AA26:AB26"/>
    <mergeCell ref="AE26:AF26"/>
    <mergeCell ref="AG26:AH26"/>
    <mergeCell ref="C27:D27"/>
    <mergeCell ref="AA27:AB27"/>
    <mergeCell ref="AE27:AF27"/>
    <mergeCell ref="AG27:AH27"/>
    <mergeCell ref="AK22:AK38"/>
    <mergeCell ref="C23:D23"/>
    <mergeCell ref="AA23:AB23"/>
    <mergeCell ref="AE23:AF23"/>
    <mergeCell ref="AG23:AH23"/>
    <mergeCell ref="C24:D24"/>
    <mergeCell ref="AA24:AB24"/>
    <mergeCell ref="AE24:AF24"/>
    <mergeCell ref="AG24:AH24"/>
    <mergeCell ref="C25:D25"/>
    <mergeCell ref="C22:D22"/>
    <mergeCell ref="R22:R38"/>
    <mergeCell ref="AA22:AB22"/>
    <mergeCell ref="AE22:AF22"/>
    <mergeCell ref="AG22:AH22"/>
    <mergeCell ref="AA25:AB25"/>
    <mergeCell ref="AE25:AF25"/>
    <mergeCell ref="AG25:AH25"/>
    <mergeCell ref="C26:D26"/>
    <mergeCell ref="C28:D28"/>
    <mergeCell ref="AA28:AB28"/>
    <mergeCell ref="AE28:AF28"/>
    <mergeCell ref="AG28:AH28"/>
    <mergeCell ref="C29:D29"/>
    <mergeCell ref="C20:D20"/>
    <mergeCell ref="AA20:AB20"/>
    <mergeCell ref="AE20:AF20"/>
    <mergeCell ref="AG20:AH20"/>
    <mergeCell ref="C21:D21"/>
    <mergeCell ref="AA21:AB21"/>
    <mergeCell ref="AE21:AF21"/>
    <mergeCell ref="AG21:AH21"/>
    <mergeCell ref="C18:D18"/>
    <mergeCell ref="AA18:AB18"/>
    <mergeCell ref="AE18:AF18"/>
    <mergeCell ref="AG18:AH18"/>
    <mergeCell ref="C19:D19"/>
    <mergeCell ref="AA19:AB19"/>
    <mergeCell ref="AE19:AF19"/>
    <mergeCell ref="AG19:AH19"/>
    <mergeCell ref="C17:D17"/>
    <mergeCell ref="AA17:AB17"/>
    <mergeCell ref="AE17:AF17"/>
    <mergeCell ref="AG17:AH17"/>
    <mergeCell ref="C14:D14"/>
    <mergeCell ref="AA14:AB14"/>
    <mergeCell ref="AE14:AF14"/>
    <mergeCell ref="AG14:AH14"/>
    <mergeCell ref="C15:D15"/>
    <mergeCell ref="AA15:AB15"/>
    <mergeCell ref="AE15:AF15"/>
    <mergeCell ref="AG15:AH15"/>
    <mergeCell ref="AG10:AH10"/>
    <mergeCell ref="C11:D11"/>
    <mergeCell ref="AA11:AB11"/>
    <mergeCell ref="AE11:AF11"/>
    <mergeCell ref="AG11:AH11"/>
    <mergeCell ref="C16:D16"/>
    <mergeCell ref="AA16:AB16"/>
    <mergeCell ref="AE16:AF16"/>
    <mergeCell ref="AG16:AH16"/>
    <mergeCell ref="AA9:AB9"/>
    <mergeCell ref="AE9:AF9"/>
    <mergeCell ref="AG9:AH9"/>
    <mergeCell ref="AK5:AK21"/>
    <mergeCell ref="C6:D6"/>
    <mergeCell ref="AA6:AB6"/>
    <mergeCell ref="AE6:AF6"/>
    <mergeCell ref="AG6:AH6"/>
    <mergeCell ref="C7:D7"/>
    <mergeCell ref="AA7:AB7"/>
    <mergeCell ref="AE7:AF7"/>
    <mergeCell ref="AG7:AH7"/>
    <mergeCell ref="C8:D8"/>
    <mergeCell ref="C12:D12"/>
    <mergeCell ref="AA12:AB12"/>
    <mergeCell ref="AE12:AF12"/>
    <mergeCell ref="AG12:AH12"/>
    <mergeCell ref="C13:D13"/>
    <mergeCell ref="AA13:AB13"/>
    <mergeCell ref="AE13:AF13"/>
    <mergeCell ref="AG13:AH13"/>
    <mergeCell ref="C10:D10"/>
    <mergeCell ref="AA10:AB10"/>
    <mergeCell ref="AE10:AF10"/>
    <mergeCell ref="A5:A21"/>
    <mergeCell ref="C5:D5"/>
    <mergeCell ref="R5:R21"/>
    <mergeCell ref="AA5:AB5"/>
    <mergeCell ref="AE5:AF5"/>
    <mergeCell ref="AG5:AH5"/>
    <mergeCell ref="V3:V4"/>
    <mergeCell ref="W3:X3"/>
    <mergeCell ref="Y3:Z3"/>
    <mergeCell ref="AA3:AB4"/>
    <mergeCell ref="AC3:AD3"/>
    <mergeCell ref="AE3:AF4"/>
    <mergeCell ref="O3:O4"/>
    <mergeCell ref="P3:P4"/>
    <mergeCell ref="Q3:Q4"/>
    <mergeCell ref="R3:R4"/>
    <mergeCell ref="S3:T3"/>
    <mergeCell ref="U3:U4"/>
    <mergeCell ref="I3:I4"/>
    <mergeCell ref="J3:J4"/>
    <mergeCell ref="AA8:AB8"/>
    <mergeCell ref="AE8:AF8"/>
    <mergeCell ref="AG8:AH8"/>
    <mergeCell ref="C9:D9"/>
    <mergeCell ref="K3:K4"/>
    <mergeCell ref="L3:L4"/>
    <mergeCell ref="M3:M4"/>
    <mergeCell ref="N3:N4"/>
    <mergeCell ref="AG1:AH2"/>
    <mergeCell ref="AI1:AK2"/>
    <mergeCell ref="A2:B2"/>
    <mergeCell ref="A3:A4"/>
    <mergeCell ref="B3:B4"/>
    <mergeCell ref="C3:D4"/>
    <mergeCell ref="E3:E4"/>
    <mergeCell ref="F3:F4"/>
    <mergeCell ref="G3:G4"/>
    <mergeCell ref="H3:H4"/>
    <mergeCell ref="I1:K2"/>
    <mergeCell ref="L1:N2"/>
    <mergeCell ref="O1:R2"/>
    <mergeCell ref="S1:X2"/>
    <mergeCell ref="AA1:AB2"/>
    <mergeCell ref="AE1:AF2"/>
    <mergeCell ref="AG3:AH4"/>
    <mergeCell ref="AI3:AI4"/>
    <mergeCell ref="AJ3:AJ4"/>
    <mergeCell ref="AK3:AK4"/>
  </mergeCells>
  <phoneticPr fontId="5" type="noConversion"/>
  <conditionalFormatting sqref="O5:O157">
    <cfRule type="cellIs" dxfId="11" priority="3" operator="greaterThan">
      <formula>0</formula>
    </cfRule>
  </conditionalFormatting>
  <conditionalFormatting sqref="P5:P157 AI5:AI157">
    <cfRule type="cellIs" dxfId="10" priority="6" operator="lessThan">
      <formula>0</formula>
    </cfRule>
  </conditionalFormatting>
  <conditionalFormatting sqref="Q5:Q157 AJ5:AJ157">
    <cfRule type="cellIs" dxfId="9" priority="4" operator="greaterThan">
      <formula>1</formula>
    </cfRule>
    <cfRule type="cellIs" dxfId="8" priority="5" operator="lessThan">
      <formula>0.8</formula>
    </cfRule>
  </conditionalFormatting>
  <conditionalFormatting sqref="R5:R157 AK124">
    <cfRule type="cellIs" dxfId="7" priority="7" operator="lessThan">
      <formula>0.8</formula>
    </cfRule>
  </conditionalFormatting>
  <conditionalFormatting sqref="AK5 AK22 AK56:AK91">
    <cfRule type="cellIs" dxfId="6" priority="9" operator="lessThan">
      <formula>0.8</formula>
    </cfRule>
  </conditionalFormatting>
  <conditionalFormatting sqref="AK39">
    <cfRule type="cellIs" dxfId="5" priority="12" operator="lessThan">
      <formula>0.8</formula>
    </cfRule>
  </conditionalFormatting>
  <conditionalFormatting sqref="AK54">
    <cfRule type="cellIs" dxfId="4" priority="11" operator="lessThan">
      <formula>0.8</formula>
    </cfRule>
  </conditionalFormatting>
  <conditionalFormatting sqref="AK97:AK105">
    <cfRule type="cellIs" dxfId="3" priority="10" operator="lessThan">
      <formula>0.8</formula>
    </cfRule>
  </conditionalFormatting>
  <conditionalFormatting sqref="AK107:AK112">
    <cfRule type="cellIs" dxfId="2" priority="8" operator="lessThan">
      <formula>0.8</formula>
    </cfRule>
  </conditionalFormatting>
  <conditionalFormatting sqref="AK139">
    <cfRule type="cellIs" dxfId="1" priority="2" operator="lessThan">
      <formula>0.8</formula>
    </cfRule>
  </conditionalFormatting>
  <conditionalFormatting sqref="AK141:AK157">
    <cfRule type="cellIs" dxfId="0" priority="1" operator="lessThan">
      <formula>0.8</formula>
    </cfRule>
  </conditionalFormatting>
  <dataValidations count="2">
    <dataValidation type="list" allowBlank="1" showInputMessage="1" showErrorMessage="1" sqref="AA5:AB157" xr:uid="{243660F3-1B19-460B-BB1A-FB859FA40101}">
      <formula1>$AA$159:$AA$187</formula1>
    </dataValidation>
    <dataValidation type="list" allowBlank="1" showInputMessage="1" showErrorMessage="1" sqref="AE5:AH157" xr:uid="{4A709C80-1E7A-43F4-B201-C0D35C7499DF}">
      <formula1>$AE$159:$AE$167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20FF23-C79E-46B2-B180-B301F7A48591}"/>
</file>

<file path=customXml/itemProps2.xml><?xml version="1.0" encoding="utf-8"?>
<ds:datastoreItem xmlns:ds="http://schemas.openxmlformats.org/officeDocument/2006/customXml" ds:itemID="{548639E5-20E7-4A37-BE75-806638C7A90F}"/>
</file>

<file path=customXml/itemProps3.xml><?xml version="1.0" encoding="utf-8"?>
<ds:datastoreItem xmlns:ds="http://schemas.openxmlformats.org/officeDocument/2006/customXml" ds:itemID="{D68A666D-B4C1-4F22-81FF-79CE8D2C92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雅嬪 鄭</dc:creator>
  <cp:keywords/>
  <dc:description/>
  <cp:lastModifiedBy>林奕德</cp:lastModifiedBy>
  <cp:revision/>
  <dcterms:created xsi:type="dcterms:W3CDTF">2025-12-04T02:01:56Z</dcterms:created>
  <dcterms:modified xsi:type="dcterms:W3CDTF">2026-01-14T01:19:15Z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